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135" windowWidth="23910" windowHeight="9975" activeTab="1"/>
  </bookViews>
  <sheets>
    <sheet name="forRPM" sheetId="10" r:id="rId1"/>
    <sheet name="7PSourceSummary" sheetId="5" r:id="rId2"/>
    <sheet name="SC-Retro" sheetId="3" r:id="rId3"/>
    <sheet name="M_Input_Out" sheetId="17" r:id="rId4"/>
    <sheet name="M_Input" sheetId="6" r:id="rId5"/>
    <sheet name="MMap" sheetId="11" r:id="rId6"/>
    <sheet name="Calcs and Notes" sheetId="12" r:id="rId7"/>
    <sheet name="CBSAData" sheetId="13" r:id="rId8"/>
    <sheet name="RTF Source Files" sheetId="14" r:id="rId9"/>
    <sheet name="6 on 7 Data" sheetId="15" r:id="rId10"/>
    <sheet name="Specifications" sheetId="16" r:id="rId11"/>
    <sheet name="ETO Costs" sheetId="18" r:id="rId12"/>
    <sheet name="ETO Grocery Bundle" sheetId="19" r:id="rId13"/>
    <sheet name="LOG" sheetId="2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9" hidden="1">'6 on 7 Data'!$X$5:$Z$224</definedName>
    <definedName name="_xlnm._FilterDatabase" localSheetId="7" hidden="1">CBSAData!$A$656:$N$1301</definedName>
    <definedName name="_xlnm._FilterDatabase" localSheetId="12" hidden="1">'ETO Grocery Bundle'!$N$24:$N$25</definedName>
    <definedName name="_Key1" hidden="1">#REF!</definedName>
    <definedName name="_Order1" hidden="1">255</definedName>
    <definedName name="_Sort" hidden="1">#REF!</definedName>
    <definedName name="ACHIEV">[1]!ACHIEV</definedName>
    <definedName name="APPLIC">[1]!APPLIC</definedName>
    <definedName name="BLDGTYPE">[1]!BLDGTYPE</definedName>
    <definedName name="DHWFuelTypeApplic">[2]Lists!$I$3:$I$7</definedName>
    <definedName name="ElecEnergyLoadshape">[2]Lists!$F$3:$F$43</definedName>
    <definedName name="Enduse">[2]Lists!$B$3:$B$16</definedName>
    <definedName name="FuelType">[2]Lists!$H$3:$H$7</definedName>
    <definedName name="GasLoadshape">[2]Lists!$G$3:$G$13</definedName>
    <definedName name="HeatingFuelTypeApplic">[2]Lists!$H$3:$H$7</definedName>
    <definedName name="MeasOut">M_Input_Out!$A$1:$AP$20</definedName>
    <definedName name="MMap">[3]MMap!$B$8:$BR$17</definedName>
    <definedName name="Population">'[4]Pop Forecast (Base Case)'!$B$5:$BC$10</definedName>
    <definedName name="POST_DATA">#REF!</definedName>
    <definedName name="POST2013">[1]!POST2013</definedName>
    <definedName name="ReplacementType">[2]Lists!$D$3:$D$6</definedName>
    <definedName name="s">#REF!</definedName>
    <definedName name="ScalingBasis">[2]Lists!$E$3:$E$7</definedName>
    <definedName name="TechType">[2]Lists!$A$3:$A$4</definedName>
    <definedName name="VSTOCK">[1]Lookup!$C$4:$D$12</definedName>
    <definedName name="ZoneApplicability">[2]Lists!$J$3:$J$5</definedName>
  </definedNames>
  <calcPr calcId="125725"/>
  <pivotCaches>
    <pivotCache cacheId="28" r:id="rId27"/>
  </pivotCaches>
</workbook>
</file>

<file path=xl/calcChain.xml><?xml version="1.0" encoding="utf-8"?>
<calcChain xmlns="http://schemas.openxmlformats.org/spreadsheetml/2006/main">
  <c r="C10" i="3"/>
  <c r="A9"/>
  <c r="D9"/>
  <c r="D8"/>
  <c r="O11" i="6" l="1"/>
  <c r="P11"/>
  <c r="O12"/>
  <c r="P12"/>
  <c r="C106" i="12" l="1"/>
  <c r="C109"/>
  <c r="D109"/>
  <c r="E109"/>
  <c r="F109"/>
  <c r="G109"/>
  <c r="C110"/>
  <c r="D110"/>
  <c r="E110"/>
  <c r="F110"/>
  <c r="G110"/>
  <c r="C111"/>
  <c r="D111"/>
  <c r="E111"/>
  <c r="F111"/>
  <c r="G111"/>
  <c r="AD1310" i="13" l="1"/>
  <c r="AD1314"/>
  <c r="AD1315"/>
  <c r="AD1317"/>
  <c r="AD1319"/>
  <c r="AD1321"/>
  <c r="AD1329"/>
  <c r="AD1330"/>
  <c r="AD1331"/>
  <c r="AD1333"/>
  <c r="AD1334"/>
  <c r="AD1335"/>
  <c r="AD1336"/>
  <c r="AD1337"/>
  <c r="AD1338"/>
  <c r="AD1339"/>
  <c r="AD1340"/>
  <c r="AD1342"/>
  <c r="AD1344"/>
  <c r="AD1350"/>
  <c r="AD1351"/>
  <c r="AD1353"/>
  <c r="AD1354"/>
  <c r="AD1355"/>
  <c r="AD1356"/>
  <c r="AD1358"/>
  <c r="AD1362"/>
  <c r="AD1367"/>
  <c r="AD1368"/>
  <c r="AD1379"/>
  <c r="AD1380"/>
  <c r="AD1381"/>
  <c r="AD1382"/>
  <c r="AD1383"/>
  <c r="AD1394"/>
  <c r="AD1395"/>
  <c r="AD1396"/>
  <c r="AD1403"/>
  <c r="AD1404"/>
  <c r="AD1407"/>
  <c r="AD1408"/>
  <c r="AD1410"/>
  <c r="AD1411"/>
  <c r="AD1416"/>
  <c r="AD1419"/>
  <c r="AD1420"/>
  <c r="AD1421"/>
  <c r="AD1425"/>
  <c r="AD1426"/>
  <c r="AD1427"/>
  <c r="AD1436"/>
  <c r="AD1441"/>
  <c r="AD1443"/>
  <c r="AD1446"/>
  <c r="AD1449"/>
  <c r="AD1452"/>
  <c r="AD1455"/>
  <c r="AD1458"/>
  <c r="AD1462"/>
  <c r="AD1464"/>
  <c r="AD1468"/>
  <c r="AD1469"/>
  <c r="AD1470"/>
  <c r="AD1471"/>
  <c r="AD1472"/>
  <c r="AD1474"/>
  <c r="AD1475"/>
  <c r="AD1476"/>
  <c r="AD1477"/>
  <c r="AD1478"/>
  <c r="AD1481"/>
  <c r="AD1482"/>
  <c r="AD1483"/>
  <c r="AD1484"/>
  <c r="AD1485"/>
  <c r="AD1486"/>
  <c r="AD1487"/>
  <c r="AD1489"/>
  <c r="AD1490"/>
  <c r="AD1491"/>
  <c r="AD1494"/>
  <c r="AD1496"/>
  <c r="AD1498"/>
  <c r="AD1499"/>
  <c r="AD1500"/>
  <c r="AD1502"/>
  <c r="AD1504"/>
  <c r="AD1505"/>
  <c r="AD1507"/>
  <c r="AD1509"/>
  <c r="AD1510"/>
  <c r="AD1514"/>
  <c r="AD1517"/>
  <c r="AD1518"/>
  <c r="AD1519"/>
  <c r="AD1520"/>
  <c r="AD1521"/>
  <c r="AD1522"/>
  <c r="AD1524"/>
  <c r="AD1527"/>
  <c r="AD1528"/>
  <c r="AD1530"/>
  <c r="AD1531"/>
  <c r="AD1532"/>
  <c r="AD1533"/>
  <c r="AD1534"/>
  <c r="AD1536"/>
  <c r="AD1538"/>
  <c r="AD1540"/>
  <c r="AD1542"/>
  <c r="AD1543"/>
  <c r="AD1544"/>
  <c r="AD1546"/>
  <c r="AD1547"/>
  <c r="AD1548"/>
  <c r="AD1550"/>
  <c r="AD1551"/>
  <c r="AD1552"/>
  <c r="AD1554"/>
  <c r="AD1556"/>
  <c r="AD1558"/>
  <c r="AD1560"/>
  <c r="AD1561"/>
  <c r="AD1564"/>
  <c r="AD1568"/>
  <c r="AD1569"/>
  <c r="AD1570"/>
  <c r="AD1571"/>
  <c r="AD1574"/>
  <c r="AD1576"/>
  <c r="AD1578"/>
  <c r="AD1579"/>
  <c r="AD1580"/>
  <c r="AD1582"/>
  <c r="AD1584"/>
  <c r="AD1585"/>
  <c r="AD1586"/>
  <c r="AD1588"/>
  <c r="AD1589"/>
  <c r="AD1592"/>
  <c r="AD1594"/>
  <c r="AD1595"/>
  <c r="AD1596"/>
  <c r="AD1600"/>
  <c r="AD1602"/>
  <c r="AD1603"/>
  <c r="AD1606"/>
  <c r="AD1608"/>
  <c r="AD1609"/>
  <c r="AD1611"/>
  <c r="AD1614"/>
  <c r="AD1618"/>
  <c r="AD1619"/>
  <c r="AD1620"/>
  <c r="AD1622"/>
  <c r="AD1623"/>
  <c r="AD1625"/>
  <c r="AD1627"/>
  <c r="AD1630"/>
  <c r="AD1632"/>
  <c r="AD1634"/>
  <c r="AD1638"/>
  <c r="AD1639"/>
  <c r="AD1642"/>
  <c r="AD1644"/>
  <c r="AD1646"/>
  <c r="AD1648"/>
  <c r="AD1649"/>
  <c r="AD1650"/>
  <c r="AD1652"/>
  <c r="AD1654"/>
  <c r="AD1656"/>
  <c r="AD1660"/>
  <c r="AD1662"/>
  <c r="AD1663"/>
  <c r="AD1664"/>
  <c r="AD1665"/>
  <c r="AD1668"/>
  <c r="AD1669"/>
  <c r="AD1670"/>
  <c r="AD1673"/>
  <c r="AD1674"/>
  <c r="AD1675"/>
  <c r="AD1677"/>
  <c r="AD1678"/>
  <c r="AD1679"/>
  <c r="AD1680"/>
  <c r="AD1681"/>
  <c r="AD1682"/>
  <c r="AD1683"/>
  <c r="AD1684"/>
  <c r="AD1685"/>
  <c r="AD1686"/>
  <c r="AD1688"/>
  <c r="AD1690"/>
  <c r="AD1691"/>
  <c r="AD1692"/>
  <c r="AD1693"/>
  <c r="AD1695"/>
  <c r="AD1696"/>
  <c r="AD1697"/>
  <c r="AD1698"/>
  <c r="AD1699"/>
  <c r="AD1700"/>
  <c r="AD1701"/>
  <c r="AD1702"/>
  <c r="AD1703"/>
  <c r="AD1704"/>
  <c r="AD1705"/>
  <c r="AD1706"/>
  <c r="AD1707"/>
  <c r="AD1708"/>
  <c r="AD1709"/>
  <c r="AD1710"/>
  <c r="AD1716"/>
  <c r="AD1717"/>
  <c r="AD1718"/>
  <c r="AD1719"/>
  <c r="AD1720"/>
  <c r="AD1726"/>
  <c r="AD1727"/>
  <c r="AD1728"/>
  <c r="AD1730"/>
  <c r="AD1732"/>
  <c r="AD1734"/>
  <c r="AD1735"/>
  <c r="AD1736"/>
  <c r="AD1738"/>
  <c r="AD1740"/>
  <c r="AD1741"/>
  <c r="AD1743"/>
  <c r="AD1744"/>
  <c r="AD1745"/>
  <c r="AD1746"/>
  <c r="AD1307"/>
  <c r="AJ1310"/>
  <c r="AJ1311" s="1"/>
  <c r="AD1313" s="1"/>
  <c r="AJ1308"/>
  <c r="AD1309" s="1"/>
  <c r="AJ1307"/>
  <c r="AD1357" s="1"/>
  <c r="AD1742" l="1"/>
  <c r="AD1722"/>
  <c r="AD1714"/>
  <c r="AD1694"/>
  <c r="AD1666"/>
  <c r="AD1658"/>
  <c r="AD1626"/>
  <c r="AD1610"/>
  <c r="AD1598"/>
  <c r="AD1590"/>
  <c r="AD1566"/>
  <c r="AD1562"/>
  <c r="AD1526"/>
  <c r="AD1506"/>
  <c r="AD1466"/>
  <c r="AD1454"/>
  <c r="AD1450"/>
  <c r="AD1442"/>
  <c r="AD1438"/>
  <c r="AD1434"/>
  <c r="AD1430"/>
  <c r="AD1422"/>
  <c r="AD1418"/>
  <c r="AD1414"/>
  <c r="AD1406"/>
  <c r="AD1402"/>
  <c r="AD1398"/>
  <c r="AD1390"/>
  <c r="AD1386"/>
  <c r="AD1378"/>
  <c r="AD1374"/>
  <c r="AD1370"/>
  <c r="AD1366"/>
  <c r="AD1346"/>
  <c r="AD1326"/>
  <c r="AD1322"/>
  <c r="AD1318"/>
  <c r="AD1308"/>
  <c r="AD1739"/>
  <c r="AD1731"/>
  <c r="AD1723"/>
  <c r="AD1715"/>
  <c r="AD1711"/>
  <c r="AD1687"/>
  <c r="AD1671"/>
  <c r="AD1667"/>
  <c r="AD1659"/>
  <c r="AD1655"/>
  <c r="AD1651"/>
  <c r="AD1647"/>
  <c r="AD1643"/>
  <c r="AD1635"/>
  <c r="AD1631"/>
  <c r="AD1615"/>
  <c r="AD1607"/>
  <c r="AD1599"/>
  <c r="AD1591"/>
  <c r="AD1587"/>
  <c r="AD1583"/>
  <c r="AD1575"/>
  <c r="AD1567"/>
  <c r="AD1563"/>
  <c r="AD1559"/>
  <c r="AD1555"/>
  <c r="AD1539"/>
  <c r="AD1535"/>
  <c r="AD1523"/>
  <c r="AD1515"/>
  <c r="AD1511"/>
  <c r="AD1503"/>
  <c r="AD1495"/>
  <c r="AD1479"/>
  <c r="AD1467"/>
  <c r="AD1463"/>
  <c r="AD1459"/>
  <c r="AD1451"/>
  <c r="AD1447"/>
  <c r="AD1439"/>
  <c r="AD1435"/>
  <c r="AD1431"/>
  <c r="AD1423"/>
  <c r="AD1415"/>
  <c r="AD1399"/>
  <c r="AD1391"/>
  <c r="AD1387"/>
  <c r="AD1375"/>
  <c r="AD1371"/>
  <c r="AD1363"/>
  <c r="AD1359"/>
  <c r="AD1347"/>
  <c r="AD1343"/>
  <c r="AD1327"/>
  <c r="AD1323"/>
  <c r="AD1311"/>
  <c r="AD1724"/>
  <c r="AD1676"/>
  <c r="AD1636"/>
  <c r="AD1628"/>
  <c r="AD1612"/>
  <c r="AD1604"/>
  <c r="AD1512"/>
  <c r="AD1492"/>
  <c r="AD1460"/>
  <c r="AD1444"/>
  <c r="AD1428"/>
  <c r="AD1412"/>
  <c r="AD1400"/>
  <c r="AD1392"/>
  <c r="AD1388"/>
  <c r="AD1384"/>
  <c r="AD1376"/>
  <c r="AD1372"/>
  <c r="AD1364"/>
  <c r="AD1360"/>
  <c r="AD1352"/>
  <c r="AD1348"/>
  <c r="AD1332"/>
  <c r="AD1328"/>
  <c r="AD1324"/>
  <c r="AD1320"/>
  <c r="AD1316"/>
  <c r="AD1312"/>
  <c r="AD1712"/>
  <c r="AD1672"/>
  <c r="AD1640"/>
  <c r="AD1624"/>
  <c r="AD1616"/>
  <c r="AD1572"/>
  <c r="AD1516"/>
  <c r="AD1508"/>
  <c r="AD1488"/>
  <c r="AD1480"/>
  <c r="AD1456"/>
  <c r="AD1448"/>
  <c r="AD1440"/>
  <c r="AD1432"/>
  <c r="AD1424"/>
  <c r="AD1737"/>
  <c r="AD1733"/>
  <c r="AD1729"/>
  <c r="AD1725"/>
  <c r="AD1721"/>
  <c r="AD1713"/>
  <c r="AD1689"/>
  <c r="AD1661"/>
  <c r="AD1657"/>
  <c r="AD1653"/>
  <c r="AD1645"/>
  <c r="AD1641"/>
  <c r="AD1637"/>
  <c r="AD1633"/>
  <c r="AD1629"/>
  <c r="AD1621"/>
  <c r="AD1617"/>
  <c r="AD1613"/>
  <c r="AD1605"/>
  <c r="AD1601"/>
  <c r="AD1597"/>
  <c r="AD1593"/>
  <c r="AD1581"/>
  <c r="AD1577"/>
  <c r="AD1573"/>
  <c r="AD1565"/>
  <c r="AD1557"/>
  <c r="AD1553"/>
  <c r="AD1549"/>
  <c r="AD1545"/>
  <c r="AD1541"/>
  <c r="AD1537"/>
  <c r="AD1529"/>
  <c r="AD1525"/>
  <c r="AD1513"/>
  <c r="AD1501"/>
  <c r="AD1497"/>
  <c r="AD1493"/>
  <c r="AD1473"/>
  <c r="AD1465"/>
  <c r="AD1461"/>
  <c r="AD1457"/>
  <c r="AD1453"/>
  <c r="AD1445"/>
  <c r="AD1437"/>
  <c r="AD1433"/>
  <c r="AD1429"/>
  <c r="AD1417"/>
  <c r="AD1413"/>
  <c r="AD1409"/>
  <c r="AD1405"/>
  <c r="AD1401"/>
  <c r="AD1397"/>
  <c r="AD1393"/>
  <c r="AD1389"/>
  <c r="AD1385"/>
  <c r="AD1377"/>
  <c r="AD1373"/>
  <c r="AD1369"/>
  <c r="AD1365"/>
  <c r="AD1361"/>
  <c r="AD1349"/>
  <c r="AD1345"/>
  <c r="AD1341"/>
  <c r="AD1325"/>
  <c r="G60" i="12"/>
  <c r="G61"/>
  <c r="G62"/>
  <c r="G59"/>
  <c r="G64"/>
  <c r="G65"/>
  <c r="G66"/>
  <c r="G67"/>
  <c r="G63"/>
  <c r="F53" l="1"/>
  <c r="F52"/>
  <c r="B42" l="1"/>
  <c r="C42"/>
  <c r="D42"/>
  <c r="E42"/>
  <c r="B43"/>
  <c r="C43"/>
  <c r="D43"/>
  <c r="E43"/>
  <c r="S683" i="13"/>
  <c r="B15" i="20" l="1"/>
  <c r="B14"/>
  <c r="B13"/>
  <c r="B12"/>
  <c r="B11"/>
  <c r="B10"/>
  <c r="B9"/>
  <c r="B8"/>
  <c r="B7"/>
  <c r="B6"/>
  <c r="B5"/>
  <c r="B4"/>
  <c r="O7" i="18"/>
  <c r="C8" i="3" l="1"/>
  <c r="C4" i="10"/>
  <c r="A4" s="1"/>
  <c r="C5"/>
  <c r="C6"/>
  <c r="C7"/>
  <c r="C8"/>
  <c r="A8" s="1"/>
  <c r="C9"/>
  <c r="C10"/>
  <c r="C3"/>
  <c r="A3" s="1"/>
  <c r="D2" i="5"/>
  <c r="A5" i="10"/>
  <c r="A6"/>
  <c r="A7"/>
  <c r="A9"/>
  <c r="A10"/>
  <c r="I3"/>
  <c r="I4"/>
  <c r="I5"/>
  <c r="I6"/>
  <c r="I7"/>
  <c r="I8"/>
  <c r="I9"/>
  <c r="I10"/>
  <c r="C9" i="3"/>
  <c r="Q81" i="19" l="1"/>
  <c r="P81"/>
  <c r="O81"/>
  <c r="Q80"/>
  <c r="P80"/>
  <c r="O80"/>
  <c r="Q79"/>
  <c r="P79"/>
  <c r="O79"/>
  <c r="Q78"/>
  <c r="P78"/>
  <c r="O78"/>
  <c r="Q77"/>
  <c r="P77"/>
  <c r="O77"/>
  <c r="Q76"/>
  <c r="P76"/>
  <c r="O76"/>
  <c r="Q75"/>
  <c r="P75"/>
  <c r="O75"/>
  <c r="Q74"/>
  <c r="P74"/>
  <c r="O74"/>
  <c r="Q73"/>
  <c r="P73"/>
  <c r="O73"/>
  <c r="Q72"/>
  <c r="P72"/>
  <c r="O72"/>
  <c r="Q71"/>
  <c r="P71"/>
  <c r="O71"/>
  <c r="F63"/>
  <c r="F62"/>
  <c r="F61"/>
  <c r="F60"/>
  <c r="F59"/>
  <c r="F58"/>
  <c r="F57"/>
  <c r="F64" s="1"/>
  <c r="F65" s="1"/>
  <c r="F3" s="1"/>
  <c r="F4" s="1"/>
  <c r="F5" s="1"/>
  <c r="L55"/>
  <c r="G53"/>
  <c r="G52"/>
  <c r="G51"/>
  <c r="H50"/>
  <c r="G50"/>
  <c r="G49"/>
  <c r="H49" s="1"/>
  <c r="H48"/>
  <c r="G48"/>
  <c r="G47"/>
  <c r="G46"/>
  <c r="G45"/>
  <c r="G44"/>
  <c r="D44"/>
  <c r="G43"/>
  <c r="G42"/>
  <c r="G41"/>
  <c r="D41"/>
  <c r="G40"/>
  <c r="D40"/>
  <c r="G39"/>
  <c r="G38"/>
  <c r="G37"/>
  <c r="J19" s="1"/>
  <c r="L33"/>
  <c r="F33"/>
  <c r="K27"/>
  <c r="K26"/>
  <c r="K25"/>
  <c r="K24"/>
  <c r="L24" s="1"/>
  <c r="J24"/>
  <c r="J25" s="1"/>
  <c r="J26" s="1"/>
  <c r="J27" s="1"/>
  <c r="M23"/>
  <c r="L23"/>
  <c r="M21"/>
  <c r="J20"/>
  <c r="L20" s="1"/>
  <c r="H5"/>
  <c r="H4"/>
  <c r="B4"/>
  <c r="L21" l="1"/>
  <c r="L19"/>
  <c r="M19"/>
  <c r="L27"/>
  <c r="L26"/>
  <c r="L25"/>
  <c r="B3"/>
  <c r="J28"/>
  <c r="B5"/>
  <c r="M20"/>
  <c r="K22"/>
  <c r="M24"/>
  <c r="M25"/>
  <c r="M26"/>
  <c r="M27"/>
  <c r="M28" l="1"/>
  <c r="L28"/>
  <c r="J29"/>
  <c r="M22"/>
  <c r="L22"/>
  <c r="J30" l="1"/>
  <c r="L29"/>
  <c r="M29"/>
  <c r="J31" l="1"/>
  <c r="L30"/>
  <c r="M30"/>
  <c r="L31" l="1"/>
  <c r="L32" s="1"/>
  <c r="M31"/>
  <c r="M32" s="1"/>
  <c r="E3" s="1"/>
  <c r="L34" l="1"/>
  <c r="C3"/>
  <c r="E5"/>
  <c r="E4"/>
  <c r="C7" l="1"/>
  <c r="D3"/>
  <c r="R71" l="1"/>
  <c r="S71" s="1"/>
  <c r="R78"/>
  <c r="S78" s="1"/>
  <c r="R74"/>
  <c r="S74" s="1"/>
  <c r="R79"/>
  <c r="S79" s="1"/>
  <c r="R75"/>
  <c r="S75" s="1"/>
  <c r="R81"/>
  <c r="S81" s="1"/>
  <c r="R77"/>
  <c r="R80"/>
  <c r="S80" s="1"/>
  <c r="R73"/>
  <c r="S73" s="1"/>
  <c r="R76"/>
  <c r="S76" s="1"/>
  <c r="R72"/>
  <c r="C5" l="1"/>
  <c r="D5" s="1"/>
  <c r="S72"/>
  <c r="C4"/>
  <c r="D4" s="1"/>
  <c r="S77"/>
  <c r="H70" i="12" l="1"/>
  <c r="C70" s="1"/>
  <c r="J12" i="11" s="1"/>
  <c r="L48" i="18"/>
  <c r="K48"/>
  <c r="L47"/>
  <c r="K47"/>
  <c r="K11"/>
  <c r="L11"/>
  <c r="K13"/>
  <c r="L13"/>
  <c r="K15"/>
  <c r="L15"/>
  <c r="K17"/>
  <c r="L17"/>
  <c r="K19"/>
  <c r="L19"/>
  <c r="K21"/>
  <c r="L21"/>
  <c r="K23"/>
  <c r="L23"/>
  <c r="K25"/>
  <c r="L25"/>
  <c r="K27"/>
  <c r="L27"/>
  <c r="K29"/>
  <c r="L29"/>
  <c r="K31"/>
  <c r="L31"/>
  <c r="K33"/>
  <c r="L33"/>
  <c r="K35"/>
  <c r="L35"/>
  <c r="K37"/>
  <c r="L37"/>
  <c r="K39"/>
  <c r="L39"/>
  <c r="K41"/>
  <c r="L41"/>
  <c r="K43"/>
  <c r="L43"/>
  <c r="K45"/>
  <c r="L45"/>
  <c r="L9"/>
  <c r="K9"/>
  <c r="K7"/>
  <c r="L7"/>
  <c r="Y55" i="3"/>
  <c r="Y56"/>
  <c r="Y57"/>
  <c r="Y58"/>
  <c r="Y59"/>
  <c r="Y60"/>
  <c r="Y61"/>
  <c r="Y62"/>
  <c r="Y63"/>
  <c r="Y54"/>
  <c r="Z55"/>
  <c r="Z56"/>
  <c r="Z57"/>
  <c r="Z58"/>
  <c r="Z59"/>
  <c r="Z60"/>
  <c r="Z61"/>
  <c r="Z62"/>
  <c r="Z63"/>
  <c r="Z54"/>
  <c r="B99"/>
  <c r="D95"/>
  <c r="J3" i="10" s="1"/>
  <c r="D96" i="3"/>
  <c r="J4" i="10" s="1"/>
  <c r="D97" i="3"/>
  <c r="J5" i="10" s="1"/>
  <c r="D98" i="3"/>
  <c r="J6" i="10" s="1"/>
  <c r="D99" i="3"/>
  <c r="J7" i="10" s="1"/>
  <c r="D100" i="3"/>
  <c r="J8" i="10" s="1"/>
  <c r="D101" i="3"/>
  <c r="J9" i="10" s="1"/>
  <c r="D102" i="3"/>
  <c r="J10" i="10" s="1"/>
  <c r="A95" i="3"/>
  <c r="F54"/>
  <c r="G54"/>
  <c r="H54"/>
  <c r="I54"/>
  <c r="J54"/>
  <c r="K54"/>
  <c r="L54"/>
  <c r="M54"/>
  <c r="N54"/>
  <c r="O54"/>
  <c r="P54"/>
  <c r="Q54"/>
  <c r="R54"/>
  <c r="S54"/>
  <c r="T54"/>
  <c r="U54"/>
  <c r="V54"/>
  <c r="W54"/>
  <c r="X54"/>
  <c r="F55"/>
  <c r="G55"/>
  <c r="H55"/>
  <c r="I55"/>
  <c r="J55"/>
  <c r="K55"/>
  <c r="L55"/>
  <c r="M55"/>
  <c r="N55"/>
  <c r="O55"/>
  <c r="P55"/>
  <c r="Q55"/>
  <c r="R55"/>
  <c r="S55"/>
  <c r="T55"/>
  <c r="U55"/>
  <c r="V55"/>
  <c r="W55"/>
  <c r="X55"/>
  <c r="F56"/>
  <c r="G56"/>
  <c r="H56"/>
  <c r="I56"/>
  <c r="J56"/>
  <c r="K56"/>
  <c r="L56"/>
  <c r="M56"/>
  <c r="N56"/>
  <c r="O56"/>
  <c r="P56"/>
  <c r="Q56"/>
  <c r="R56"/>
  <c r="S56"/>
  <c r="T56"/>
  <c r="U56"/>
  <c r="V56"/>
  <c r="W56"/>
  <c r="X56"/>
  <c r="F57"/>
  <c r="G57"/>
  <c r="H57"/>
  <c r="I57"/>
  <c r="J57"/>
  <c r="K57"/>
  <c r="L57"/>
  <c r="M57"/>
  <c r="N57"/>
  <c r="O57"/>
  <c r="P57"/>
  <c r="Q57"/>
  <c r="R57"/>
  <c r="S57"/>
  <c r="T57"/>
  <c r="U57"/>
  <c r="V57"/>
  <c r="W57"/>
  <c r="X57"/>
  <c r="F58"/>
  <c r="G58"/>
  <c r="H58"/>
  <c r="I58"/>
  <c r="J58"/>
  <c r="K58"/>
  <c r="L58"/>
  <c r="M58"/>
  <c r="N58"/>
  <c r="O58"/>
  <c r="P58"/>
  <c r="Q58"/>
  <c r="R58"/>
  <c r="S58"/>
  <c r="T58"/>
  <c r="U58"/>
  <c r="V58"/>
  <c r="W58"/>
  <c r="X58"/>
  <c r="F59"/>
  <c r="G59"/>
  <c r="H59"/>
  <c r="I59"/>
  <c r="J59"/>
  <c r="K59"/>
  <c r="L59"/>
  <c r="M59"/>
  <c r="N59"/>
  <c r="O59"/>
  <c r="P59"/>
  <c r="Q59"/>
  <c r="R59"/>
  <c r="S59"/>
  <c r="T59"/>
  <c r="U59"/>
  <c r="V59"/>
  <c r="W59"/>
  <c r="X59"/>
  <c r="F60"/>
  <c r="G60"/>
  <c r="H60"/>
  <c r="I60"/>
  <c r="J60"/>
  <c r="K60"/>
  <c r="L60"/>
  <c r="M60"/>
  <c r="N60"/>
  <c r="O60"/>
  <c r="P60"/>
  <c r="Q60"/>
  <c r="R60"/>
  <c r="S60"/>
  <c r="T60"/>
  <c r="U60"/>
  <c r="V60"/>
  <c r="W60"/>
  <c r="X60"/>
  <c r="F61"/>
  <c r="G61"/>
  <c r="H61"/>
  <c r="I61"/>
  <c r="J61"/>
  <c r="K61"/>
  <c r="L61"/>
  <c r="M61"/>
  <c r="N61"/>
  <c r="O61"/>
  <c r="P61"/>
  <c r="Q61"/>
  <c r="R61"/>
  <c r="S61"/>
  <c r="T61"/>
  <c r="U61"/>
  <c r="V61"/>
  <c r="W61"/>
  <c r="X61"/>
  <c r="E55"/>
  <c r="E56"/>
  <c r="E57"/>
  <c r="E58"/>
  <c r="E59"/>
  <c r="E60"/>
  <c r="E61"/>
  <c r="E54"/>
  <c r="D13"/>
  <c r="D41" s="1"/>
  <c r="D14"/>
  <c r="D25" s="1"/>
  <c r="D15"/>
  <c r="D26" s="1"/>
  <c r="D16"/>
  <c r="D27" s="1"/>
  <c r="D17"/>
  <c r="D28" s="1"/>
  <c r="D18"/>
  <c r="D29" s="1"/>
  <c r="D19"/>
  <c r="D30" s="1"/>
  <c r="D20"/>
  <c r="D31" s="1"/>
  <c r="A98" l="1"/>
  <c r="D86"/>
  <c r="D73"/>
  <c r="B101"/>
  <c r="A102"/>
  <c r="B97"/>
  <c r="AF8" i="10"/>
  <c r="AJ8"/>
  <c r="AN8"/>
  <c r="AR8"/>
  <c r="AV8"/>
  <c r="AZ8"/>
  <c r="BD8"/>
  <c r="G8"/>
  <c r="AG8"/>
  <c r="AO8"/>
  <c r="BA8"/>
  <c r="H8"/>
  <c r="AI8"/>
  <c r="AM8"/>
  <c r="AQ8"/>
  <c r="AU8"/>
  <c r="AY8"/>
  <c r="BC8"/>
  <c r="F8"/>
  <c r="AH8"/>
  <c r="AL8"/>
  <c r="AP8"/>
  <c r="AT8"/>
  <c r="AX8"/>
  <c r="BB8"/>
  <c r="AK8"/>
  <c r="AS8"/>
  <c r="AW8"/>
  <c r="AF4"/>
  <c r="AJ4"/>
  <c r="AN4"/>
  <c r="AR4"/>
  <c r="AV4"/>
  <c r="AZ4"/>
  <c r="BD4"/>
  <c r="F4"/>
  <c r="AG4"/>
  <c r="AO4"/>
  <c r="AW4"/>
  <c r="AI4"/>
  <c r="AM4"/>
  <c r="AQ4"/>
  <c r="AU4"/>
  <c r="AY4"/>
  <c r="BC4"/>
  <c r="AH4"/>
  <c r="AL4"/>
  <c r="AP4"/>
  <c r="AT4"/>
  <c r="AX4"/>
  <c r="BB4"/>
  <c r="H4"/>
  <c r="AK4"/>
  <c r="AS4"/>
  <c r="BA4"/>
  <c r="G4"/>
  <c r="AI9"/>
  <c r="AM9"/>
  <c r="AQ9"/>
  <c r="AU9"/>
  <c r="AY9"/>
  <c r="BC9"/>
  <c r="G9"/>
  <c r="AJ9"/>
  <c r="AV9"/>
  <c r="AH9"/>
  <c r="AL9"/>
  <c r="AP9"/>
  <c r="AT9"/>
  <c r="AX9"/>
  <c r="BB9"/>
  <c r="F9"/>
  <c r="AG9"/>
  <c r="AK9"/>
  <c r="AO9"/>
  <c r="AS9"/>
  <c r="AW9"/>
  <c r="BA9"/>
  <c r="AF9"/>
  <c r="AN9"/>
  <c r="AR9"/>
  <c r="AZ9"/>
  <c r="BD9"/>
  <c r="H9"/>
  <c r="AI5"/>
  <c r="AM5"/>
  <c r="AQ5"/>
  <c r="AU5"/>
  <c r="AY5"/>
  <c r="BC5"/>
  <c r="F5"/>
  <c r="AF5"/>
  <c r="AR5"/>
  <c r="BD5"/>
  <c r="G5"/>
  <c r="AH5"/>
  <c r="AL5"/>
  <c r="AP5"/>
  <c r="AT5"/>
  <c r="AX5"/>
  <c r="BB5"/>
  <c r="AG5"/>
  <c r="AK5"/>
  <c r="AO5"/>
  <c r="AS5"/>
  <c r="AW5"/>
  <c r="BA5"/>
  <c r="H5"/>
  <c r="AJ5"/>
  <c r="AN5"/>
  <c r="AV5"/>
  <c r="AZ5"/>
  <c r="AH10"/>
  <c r="AL10"/>
  <c r="AP10"/>
  <c r="AT10"/>
  <c r="AX10"/>
  <c r="BB10"/>
  <c r="G10"/>
  <c r="AF10"/>
  <c r="AI10"/>
  <c r="AU10"/>
  <c r="BC10"/>
  <c r="H10"/>
  <c r="AG10"/>
  <c r="AK10"/>
  <c r="AO10"/>
  <c r="AS10"/>
  <c r="AW10"/>
  <c r="BA10"/>
  <c r="F10"/>
  <c r="AJ10"/>
  <c r="AN10"/>
  <c r="AR10"/>
  <c r="AV10"/>
  <c r="AZ10"/>
  <c r="BD10"/>
  <c r="AM10"/>
  <c r="AQ10"/>
  <c r="AY10"/>
  <c r="AH6"/>
  <c r="AL6"/>
  <c r="AP6"/>
  <c r="AT6"/>
  <c r="AX6"/>
  <c r="BB6"/>
  <c r="F6"/>
  <c r="AQ6"/>
  <c r="BC6"/>
  <c r="AG6"/>
  <c r="AK6"/>
  <c r="AO6"/>
  <c r="AS6"/>
  <c r="AW6"/>
  <c r="BA6"/>
  <c r="AF6"/>
  <c r="AJ6"/>
  <c r="AN6"/>
  <c r="AR6"/>
  <c r="AV6"/>
  <c r="AZ6"/>
  <c r="BD6"/>
  <c r="H6"/>
  <c r="AI6"/>
  <c r="AM6"/>
  <c r="AU6"/>
  <c r="AY6"/>
  <c r="G6"/>
  <c r="D74" i="3"/>
  <c r="D87"/>
  <c r="A100"/>
  <c r="D69"/>
  <c r="D82"/>
  <c r="B102"/>
  <c r="B100"/>
  <c r="B98"/>
  <c r="AG7" i="10"/>
  <c r="AK7"/>
  <c r="AO7"/>
  <c r="AS7"/>
  <c r="AW7"/>
  <c r="BA7"/>
  <c r="F7"/>
  <c r="H7"/>
  <c r="AP7"/>
  <c r="AF7"/>
  <c r="AJ7"/>
  <c r="AN7"/>
  <c r="AR7"/>
  <c r="AV7"/>
  <c r="AZ7"/>
  <c r="BD7"/>
  <c r="AI7"/>
  <c r="AM7"/>
  <c r="AQ7"/>
  <c r="AU7"/>
  <c r="AY7"/>
  <c r="BC7"/>
  <c r="AH7"/>
  <c r="AL7"/>
  <c r="AT7"/>
  <c r="AX7"/>
  <c r="BB7"/>
  <c r="G7"/>
  <c r="F3"/>
  <c r="AH3"/>
  <c r="AL3"/>
  <c r="AP3"/>
  <c r="AT3"/>
  <c r="AX3"/>
  <c r="BB3"/>
  <c r="AZ3"/>
  <c r="AQ3"/>
  <c r="AY3"/>
  <c r="AG3"/>
  <c r="AK3"/>
  <c r="AO3"/>
  <c r="AS3"/>
  <c r="AW3"/>
  <c r="BA3"/>
  <c r="AF3"/>
  <c r="G3"/>
  <c r="AJ3"/>
  <c r="AN3"/>
  <c r="AR3"/>
  <c r="AV3"/>
  <c r="BD3"/>
  <c r="H3"/>
  <c r="AI3"/>
  <c r="AM3"/>
  <c r="AU3"/>
  <c r="BC3"/>
  <c r="D70" i="3"/>
  <c r="D83"/>
  <c r="A101"/>
  <c r="A99"/>
  <c r="A97"/>
  <c r="D54"/>
  <c r="D71"/>
  <c r="D67"/>
  <c r="D84"/>
  <c r="D80"/>
  <c r="D72"/>
  <c r="D68"/>
  <c r="D85"/>
  <c r="D81"/>
  <c r="D58"/>
  <c r="D24"/>
  <c r="D59"/>
  <c r="D55"/>
  <c r="D48"/>
  <c r="D60"/>
  <c r="D56"/>
  <c r="D61"/>
  <c r="D57"/>
  <c r="D44"/>
  <c r="D45"/>
  <c r="D46"/>
  <c r="D42"/>
  <c r="D47"/>
  <c r="D43"/>
  <c r="B96" l="1"/>
  <c r="B95"/>
  <c r="Z24"/>
  <c r="Z22"/>
  <c r="Z21"/>
  <c r="J10"/>
  <c r="K10" s="1"/>
  <c r="L10" s="1"/>
  <c r="M10" s="1"/>
  <c r="N10" s="1"/>
  <c r="O10" s="1"/>
  <c r="P10" s="1"/>
  <c r="Q10" s="1"/>
  <c r="R10" s="1"/>
  <c r="S10" s="1"/>
  <c r="T10" s="1"/>
  <c r="U10" s="1"/>
  <c r="V10" s="1"/>
  <c r="W10" s="1"/>
  <c r="X10" s="1"/>
  <c r="I10"/>
  <c r="F10"/>
  <c r="G10" s="1"/>
  <c r="H10" s="1"/>
  <c r="C146"/>
  <c r="D79"/>
  <c r="E11" l="1"/>
  <c r="F11" s="1"/>
  <c r="F108" s="1"/>
  <c r="A96"/>
  <c r="D53"/>
  <c r="D145"/>
  <c r="D66"/>
  <c r="D40"/>
  <c r="F66" l="1"/>
  <c r="B104"/>
  <c r="E109"/>
  <c r="F146"/>
  <c r="F12"/>
  <c r="E40"/>
  <c r="F94"/>
  <c r="F109"/>
  <c r="E108"/>
  <c r="F93"/>
  <c r="G11"/>
  <c r="G109" s="1"/>
  <c r="E53"/>
  <c r="E146"/>
  <c r="F53"/>
  <c r="F40"/>
  <c r="E94"/>
  <c r="F34"/>
  <c r="F145"/>
  <c r="E12"/>
  <c r="E34"/>
  <c r="E93"/>
  <c r="E145"/>
  <c r="V63"/>
  <c r="F63"/>
  <c r="S63"/>
  <c r="P63"/>
  <c r="T63"/>
  <c r="X63"/>
  <c r="H63"/>
  <c r="L63"/>
  <c r="J63"/>
  <c r="W63"/>
  <c r="N63"/>
  <c r="K63"/>
  <c r="U63"/>
  <c r="E63"/>
  <c r="E66"/>
  <c r="C65"/>
  <c r="E14" i="5" s="1"/>
  <c r="M63" i="3"/>
  <c r="G63"/>
  <c r="Q63"/>
  <c r="R63"/>
  <c r="O63"/>
  <c r="I63"/>
  <c r="F110" l="1"/>
  <c r="F147" s="1"/>
  <c r="G66"/>
  <c r="E110"/>
  <c r="E147" s="1"/>
  <c r="G94"/>
  <c r="G110" s="1"/>
  <c r="G108"/>
  <c r="G145"/>
  <c r="G12"/>
  <c r="G34"/>
  <c r="G93"/>
  <c r="H11"/>
  <c r="H66" s="1"/>
  <c r="G146"/>
  <c r="G40"/>
  <c r="G53"/>
  <c r="G147" l="1"/>
  <c r="H146"/>
  <c r="H40"/>
  <c r="I11"/>
  <c r="I94" s="1"/>
  <c r="H53"/>
  <c r="H109"/>
  <c r="H93"/>
  <c r="H12"/>
  <c r="H108"/>
  <c r="H34"/>
  <c r="H94"/>
  <c r="H145"/>
  <c r="I53" l="1"/>
  <c r="I34"/>
  <c r="I110"/>
  <c r="I147" s="1"/>
  <c r="I109"/>
  <c r="I93"/>
  <c r="I12"/>
  <c r="H110"/>
  <c r="H147" s="1"/>
  <c r="I146"/>
  <c r="I66"/>
  <c r="I108"/>
  <c r="I145"/>
  <c r="J11"/>
  <c r="J109" s="1"/>
  <c r="I40"/>
  <c r="J53" l="1"/>
  <c r="J94"/>
  <c r="J110" s="1"/>
  <c r="J147" s="1"/>
  <c r="J108"/>
  <c r="J66"/>
  <c r="J146"/>
  <c r="J12"/>
  <c r="J145"/>
  <c r="J40"/>
  <c r="J34"/>
  <c r="J93"/>
  <c r="K11"/>
  <c r="K146" s="1"/>
  <c r="K40"/>
  <c r="L11" l="1"/>
  <c r="L66" s="1"/>
  <c r="K94"/>
  <c r="K110" s="1"/>
  <c r="K147" s="1"/>
  <c r="K12"/>
  <c r="K108"/>
  <c r="K66"/>
  <c r="K53"/>
  <c r="K145"/>
  <c r="K93"/>
  <c r="K109"/>
  <c r="K34"/>
  <c r="L109"/>
  <c r="L12"/>
  <c r="M11"/>
  <c r="M66" s="1"/>
  <c r="L53" l="1"/>
  <c r="L93"/>
  <c r="L145"/>
  <c r="L94"/>
  <c r="L108"/>
  <c r="L34"/>
  <c r="L40"/>
  <c r="L146"/>
  <c r="L110"/>
  <c r="L147" s="1"/>
  <c r="M145"/>
  <c r="M146"/>
  <c r="M94"/>
  <c r="M40"/>
  <c r="M108"/>
  <c r="M93"/>
  <c r="M109"/>
  <c r="M53"/>
  <c r="M34"/>
  <c r="M12"/>
  <c r="N11"/>
  <c r="N66" s="1"/>
  <c r="M110" l="1"/>
  <c r="M147" s="1"/>
  <c r="N145"/>
  <c r="N146"/>
  <c r="N109"/>
  <c r="N53"/>
  <c r="N34"/>
  <c r="N94"/>
  <c r="N110" s="1"/>
  <c r="O11"/>
  <c r="O66" s="1"/>
  <c r="N40"/>
  <c r="N12"/>
  <c r="N108"/>
  <c r="N93"/>
  <c r="N147" l="1"/>
  <c r="O146"/>
  <c r="O109"/>
  <c r="O108"/>
  <c r="O94"/>
  <c r="O110" s="1"/>
  <c r="P11"/>
  <c r="P66" s="1"/>
  <c r="O145"/>
  <c r="O53"/>
  <c r="O34"/>
  <c r="O93"/>
  <c r="O40"/>
  <c r="O12"/>
  <c r="O147" l="1"/>
  <c r="P145"/>
  <c r="P146"/>
  <c r="P109"/>
  <c r="P108"/>
  <c r="P93"/>
  <c r="P40"/>
  <c r="P12"/>
  <c r="P53"/>
  <c r="Q11"/>
  <c r="Q66" s="1"/>
  <c r="P94"/>
  <c r="P110" s="1"/>
  <c r="P34"/>
  <c r="P147" l="1"/>
  <c r="Q145"/>
  <c r="Q146"/>
  <c r="Q12"/>
  <c r="Q109"/>
  <c r="Q93"/>
  <c r="Q40"/>
  <c r="Q108"/>
  <c r="Q94"/>
  <c r="Q110" s="1"/>
  <c r="Q53"/>
  <c r="Q34"/>
  <c r="R11"/>
  <c r="R66" s="1"/>
  <c r="R145" l="1"/>
  <c r="R146"/>
  <c r="R108"/>
  <c r="R94"/>
  <c r="R110" s="1"/>
  <c r="R53"/>
  <c r="R34"/>
  <c r="S11"/>
  <c r="S66" s="1"/>
  <c r="R109"/>
  <c r="R40"/>
  <c r="R12"/>
  <c r="R93"/>
  <c r="Q147"/>
  <c r="S146" l="1"/>
  <c r="S145"/>
  <c r="S109"/>
  <c r="S108"/>
  <c r="S94"/>
  <c r="S110" s="1"/>
  <c r="T11"/>
  <c r="T66" s="1"/>
  <c r="S53"/>
  <c r="S34"/>
  <c r="S93"/>
  <c r="S40"/>
  <c r="S12"/>
  <c r="R147"/>
  <c r="S147" l="1"/>
  <c r="T145"/>
  <c r="T146"/>
  <c r="T109"/>
  <c r="T108"/>
  <c r="T93"/>
  <c r="T40"/>
  <c r="T12"/>
  <c r="T94"/>
  <c r="T110" s="1"/>
  <c r="T34"/>
  <c r="T53"/>
  <c r="U11"/>
  <c r="U66" s="1"/>
  <c r="T147" l="1"/>
  <c r="U145"/>
  <c r="U146"/>
  <c r="U12"/>
  <c r="U108"/>
  <c r="U93"/>
  <c r="U40"/>
  <c r="U109"/>
  <c r="U53"/>
  <c r="U34"/>
  <c r="U94"/>
  <c r="U110" s="1"/>
  <c r="V11"/>
  <c r="V66" s="1"/>
  <c r="U147" l="1"/>
  <c r="V145"/>
  <c r="V146"/>
  <c r="V109"/>
  <c r="V53"/>
  <c r="V34"/>
  <c r="V94"/>
  <c r="V110" s="1"/>
  <c r="W11"/>
  <c r="W66" s="1"/>
  <c r="V93"/>
  <c r="V108"/>
  <c r="V40"/>
  <c r="V12"/>
  <c r="W146" l="1"/>
  <c r="W109"/>
  <c r="W108"/>
  <c r="W94"/>
  <c r="W110" s="1"/>
  <c r="X11"/>
  <c r="X66" s="1"/>
  <c r="W53"/>
  <c r="W34"/>
  <c r="W93"/>
  <c r="W40"/>
  <c r="W12"/>
  <c r="W145"/>
  <c r="V147"/>
  <c r="W147" l="1"/>
  <c r="X145"/>
  <c r="X146"/>
  <c r="X109"/>
  <c r="X108"/>
  <c r="X94"/>
  <c r="X110" s="1"/>
  <c r="X93"/>
  <c r="X40"/>
  <c r="X12"/>
  <c r="X34"/>
  <c r="X53"/>
  <c r="X147" l="1"/>
  <c r="B9" i="6" l="1"/>
  <c r="A9" s="1"/>
  <c r="F9"/>
  <c r="G9"/>
  <c r="H9"/>
  <c r="B10"/>
  <c r="A10" s="1"/>
  <c r="F10"/>
  <c r="G10"/>
  <c r="H10"/>
  <c r="B11"/>
  <c r="A11" s="1"/>
  <c r="F11"/>
  <c r="G11"/>
  <c r="H11"/>
  <c r="A12"/>
  <c r="B12"/>
  <c r="G12"/>
  <c r="H12"/>
  <c r="A13"/>
  <c r="B13"/>
  <c r="D13"/>
  <c r="F13"/>
  <c r="G13"/>
  <c r="H13"/>
  <c r="B14"/>
  <c r="A14" s="1"/>
  <c r="F14"/>
  <c r="G14"/>
  <c r="H14"/>
  <c r="B15"/>
  <c r="A15" s="1"/>
  <c r="F15"/>
  <c r="G15"/>
  <c r="H15"/>
  <c r="F8"/>
  <c r="H8"/>
  <c r="G8"/>
  <c r="B8"/>
  <c r="A8" s="1"/>
  <c r="G62" i="16"/>
  <c r="F62"/>
  <c r="E62"/>
  <c r="D62"/>
  <c r="C62"/>
  <c r="B62"/>
  <c r="G27"/>
  <c r="F27"/>
  <c r="E27"/>
  <c r="D27"/>
  <c r="C27"/>
  <c r="B27"/>
  <c r="Y230" i="15"/>
  <c r="Y229"/>
  <c r="T41"/>
  <c r="T40"/>
  <c r="T39"/>
  <c r="S2424" i="13"/>
  <c r="R2424"/>
  <c r="S2423"/>
  <c r="R2423"/>
  <c r="S2422"/>
  <c r="R2422"/>
  <c r="S2421"/>
  <c r="R2421"/>
  <c r="S2420"/>
  <c r="R2420"/>
  <c r="S2419"/>
  <c r="R2419"/>
  <c r="S2418"/>
  <c r="R2418"/>
  <c r="S2417"/>
  <c r="R2417"/>
  <c r="S2416"/>
  <c r="R2416"/>
  <c r="S2415"/>
  <c r="R2415"/>
  <c r="S2414"/>
  <c r="R2414"/>
  <c r="S2413"/>
  <c r="R2413"/>
  <c r="S2412"/>
  <c r="R2412"/>
  <c r="S2411"/>
  <c r="R2411"/>
  <c r="T2410"/>
  <c r="S2410"/>
  <c r="R2410"/>
  <c r="T2409"/>
  <c r="S2409"/>
  <c r="R2409"/>
  <c r="S2408"/>
  <c r="R2408"/>
  <c r="S2407"/>
  <c r="R2407"/>
  <c r="S2406"/>
  <c r="R2406"/>
  <c r="S2405"/>
  <c r="R2405"/>
  <c r="S2404"/>
  <c r="R2404"/>
  <c r="S2403"/>
  <c r="R2403"/>
  <c r="S2402"/>
  <c r="T2402" s="1"/>
  <c r="R2402"/>
  <c r="S2401"/>
  <c r="T2401" s="1"/>
  <c r="R2401"/>
  <c r="T2400"/>
  <c r="S2400"/>
  <c r="R2400"/>
  <c r="S2399"/>
  <c r="R2399"/>
  <c r="S2398"/>
  <c r="R2398"/>
  <c r="S2397"/>
  <c r="R2397"/>
  <c r="S2396"/>
  <c r="R2396"/>
  <c r="S2395"/>
  <c r="R2395"/>
  <c r="S2394"/>
  <c r="R2394"/>
  <c r="S2393"/>
  <c r="R2393"/>
  <c r="T2392"/>
  <c r="S2392"/>
  <c r="R2392"/>
  <c r="U2392" s="1"/>
  <c r="T2391"/>
  <c r="S2391"/>
  <c r="R2391"/>
  <c r="T2390"/>
  <c r="S2390"/>
  <c r="R2390"/>
  <c r="S2389"/>
  <c r="R2389"/>
  <c r="S2388"/>
  <c r="R2388"/>
  <c r="S2387"/>
  <c r="R2387"/>
  <c r="S2386"/>
  <c r="R2386"/>
  <c r="S2385"/>
  <c r="R2385"/>
  <c r="S2384"/>
  <c r="R2384"/>
  <c r="S2383"/>
  <c r="R2383"/>
  <c r="S2382"/>
  <c r="R2382"/>
  <c r="S2381"/>
  <c r="R2381"/>
  <c r="S2380"/>
  <c r="R2380"/>
  <c r="S2379"/>
  <c r="R2379"/>
  <c r="S2378"/>
  <c r="R2378"/>
  <c r="S2377"/>
  <c r="R2377"/>
  <c r="S2376"/>
  <c r="R2376"/>
  <c r="S2375"/>
  <c r="T2375" s="1"/>
  <c r="R2375"/>
  <c r="S2374"/>
  <c r="T2374" s="1"/>
  <c r="R2374"/>
  <c r="S2373"/>
  <c r="R2373"/>
  <c r="S2372"/>
  <c r="R2372"/>
  <c r="S2371"/>
  <c r="R2371"/>
  <c r="S2370"/>
  <c r="R2370"/>
  <c r="T2369"/>
  <c r="S2369"/>
  <c r="R2369"/>
  <c r="S2368"/>
  <c r="R2368"/>
  <c r="S2367"/>
  <c r="R2367"/>
  <c r="S2366"/>
  <c r="R2366"/>
  <c r="S2365"/>
  <c r="R2365"/>
  <c r="S2364"/>
  <c r="R2364"/>
  <c r="S2363"/>
  <c r="R2363"/>
  <c r="S2362"/>
  <c r="R2362"/>
  <c r="S2361"/>
  <c r="R2361"/>
  <c r="S2360"/>
  <c r="R2360"/>
  <c r="S2359"/>
  <c r="R2359"/>
  <c r="T2358"/>
  <c r="S2358"/>
  <c r="R2358"/>
  <c r="S2357"/>
  <c r="R2357"/>
  <c r="S2356"/>
  <c r="R2356"/>
  <c r="S2355"/>
  <c r="R2355"/>
  <c r="S2354"/>
  <c r="R2354"/>
  <c r="S2353"/>
  <c r="T2353" s="1"/>
  <c r="R2353"/>
  <c r="S2352"/>
  <c r="R2352"/>
  <c r="S2351"/>
  <c r="R2351"/>
  <c r="S2350"/>
  <c r="R2350"/>
  <c r="T2349"/>
  <c r="S2349"/>
  <c r="R2349"/>
  <c r="S2348"/>
  <c r="T2348" s="1"/>
  <c r="R2348"/>
  <c r="S2347"/>
  <c r="T2347" s="1"/>
  <c r="R2347"/>
  <c r="T2346"/>
  <c r="S2346"/>
  <c r="R2346"/>
  <c r="S2345"/>
  <c r="R2345"/>
  <c r="S2344"/>
  <c r="R2344"/>
  <c r="S2343"/>
  <c r="R2343"/>
  <c r="S2342"/>
  <c r="R2342"/>
  <c r="T2341"/>
  <c r="S2341"/>
  <c r="R2341"/>
  <c r="S2340"/>
  <c r="R2340"/>
  <c r="S2339"/>
  <c r="R2339"/>
  <c r="S2338"/>
  <c r="R2338"/>
  <c r="S2337"/>
  <c r="R2337"/>
  <c r="S2336"/>
  <c r="T2336" s="1"/>
  <c r="R2336"/>
  <c r="S2335"/>
  <c r="T2335" s="1"/>
  <c r="R2335"/>
  <c r="T2334"/>
  <c r="S2334"/>
  <c r="R2334"/>
  <c r="T2333"/>
  <c r="S2333"/>
  <c r="R2333"/>
  <c r="S2332"/>
  <c r="T2332" s="1"/>
  <c r="R2332"/>
  <c r="S2331"/>
  <c r="R2331"/>
  <c r="S2330"/>
  <c r="R2330"/>
  <c r="S2329"/>
  <c r="R2329"/>
  <c r="T2328"/>
  <c r="S2328"/>
  <c r="R2328"/>
  <c r="S2327"/>
  <c r="R2327"/>
  <c r="S2326"/>
  <c r="R2326"/>
  <c r="S2325"/>
  <c r="R2325"/>
  <c r="S2324"/>
  <c r="R2324"/>
  <c r="S2323"/>
  <c r="R2323"/>
  <c r="S2322"/>
  <c r="R2322"/>
  <c r="S2321"/>
  <c r="T2321" s="1"/>
  <c r="R2321"/>
  <c r="S2320"/>
  <c r="T2320" s="1"/>
  <c r="R2320"/>
  <c r="S2319"/>
  <c r="R2319"/>
  <c r="S2318"/>
  <c r="R2318"/>
  <c r="S2317"/>
  <c r="R2317"/>
  <c r="S2316"/>
  <c r="R2316"/>
  <c r="T2315"/>
  <c r="S2315"/>
  <c r="R2315"/>
  <c r="S2314"/>
  <c r="R2314"/>
  <c r="S2313"/>
  <c r="R2313"/>
  <c r="S2312"/>
  <c r="R2312"/>
  <c r="S2311"/>
  <c r="R2311"/>
  <c r="S2310"/>
  <c r="R2310"/>
  <c r="S2309"/>
  <c r="R2309"/>
  <c r="T2308"/>
  <c r="S2308"/>
  <c r="R2308"/>
  <c r="S2307"/>
  <c r="T2307" s="1"/>
  <c r="R2307"/>
  <c r="S2306"/>
  <c r="T2306" s="1"/>
  <c r="R2306"/>
  <c r="T2305"/>
  <c r="S2305"/>
  <c r="R2305"/>
  <c r="T2304"/>
  <c r="S2304"/>
  <c r="R2304"/>
  <c r="S2303"/>
  <c r="T2303" s="1"/>
  <c r="R2303"/>
  <c r="S2302"/>
  <c r="T2302" s="1"/>
  <c r="R2302"/>
  <c r="T2301"/>
  <c r="S2301"/>
  <c r="R2301"/>
  <c r="T2300"/>
  <c r="S2300"/>
  <c r="R2300"/>
  <c r="S2299"/>
  <c r="R2299"/>
  <c r="T2298"/>
  <c r="S2298"/>
  <c r="R2298"/>
  <c r="T2297"/>
  <c r="S2297"/>
  <c r="R2297"/>
  <c r="S2296"/>
  <c r="T2296" s="1"/>
  <c r="R2296"/>
  <c r="S2295"/>
  <c r="T2295" s="1"/>
  <c r="R2295"/>
  <c r="S2294"/>
  <c r="R2294"/>
  <c r="S2293"/>
  <c r="R2293"/>
  <c r="S2292"/>
  <c r="R2292"/>
  <c r="S2291"/>
  <c r="R2291"/>
  <c r="S2290"/>
  <c r="R2290"/>
  <c r="S2289"/>
  <c r="R2289"/>
  <c r="T2288"/>
  <c r="S2288"/>
  <c r="R2288"/>
  <c r="T2287"/>
  <c r="S2287"/>
  <c r="R2287"/>
  <c r="S2286"/>
  <c r="R2286"/>
  <c r="S2285"/>
  <c r="R2285"/>
  <c r="S2284"/>
  <c r="R2284"/>
  <c r="S2283"/>
  <c r="R2283"/>
  <c r="S2282"/>
  <c r="R2282"/>
  <c r="S2281"/>
  <c r="R2281"/>
  <c r="S2280"/>
  <c r="T2280" s="1"/>
  <c r="R2280"/>
  <c r="S2279"/>
  <c r="T2279" s="1"/>
  <c r="R2279"/>
  <c r="T2278"/>
  <c r="S2278"/>
  <c r="R2278"/>
  <c r="T2277"/>
  <c r="S2277"/>
  <c r="R2277"/>
  <c r="S2276"/>
  <c r="R2276"/>
  <c r="S2275"/>
  <c r="R2275"/>
  <c r="S2274"/>
  <c r="R2274"/>
  <c r="T2273"/>
  <c r="S2273"/>
  <c r="R2273"/>
  <c r="T2272"/>
  <c r="S2272"/>
  <c r="R2272"/>
  <c r="S2271"/>
  <c r="T2271" s="1"/>
  <c r="R2271"/>
  <c r="S2270"/>
  <c r="T2270" s="1"/>
  <c r="R2270"/>
  <c r="T2269"/>
  <c r="S2269"/>
  <c r="R2269"/>
  <c r="T2268"/>
  <c r="S2268"/>
  <c r="R2268"/>
  <c r="S2267"/>
  <c r="T2267" s="1"/>
  <c r="R2267"/>
  <c r="S2266"/>
  <c r="T2266" s="1"/>
  <c r="R2266"/>
  <c r="T2265"/>
  <c r="S2265"/>
  <c r="R2265"/>
  <c r="T2264"/>
  <c r="S2264"/>
  <c r="R2264"/>
  <c r="S2263"/>
  <c r="T2263" s="1"/>
  <c r="R2263"/>
  <c r="S2262"/>
  <c r="T2262" s="1"/>
  <c r="R2262"/>
  <c r="T2261"/>
  <c r="S2261"/>
  <c r="R2261"/>
  <c r="T2260"/>
  <c r="S2260"/>
  <c r="R2260"/>
  <c r="S2259"/>
  <c r="T2259" s="1"/>
  <c r="R2259"/>
  <c r="S2258"/>
  <c r="T2258" s="1"/>
  <c r="R2258"/>
  <c r="T2257"/>
  <c r="S2257"/>
  <c r="R2257"/>
  <c r="S2256"/>
  <c r="R2256"/>
  <c r="S2255"/>
  <c r="T2255" s="1"/>
  <c r="R2255"/>
  <c r="T2254"/>
  <c r="S2254"/>
  <c r="R2254"/>
  <c r="T2253"/>
  <c r="S2253"/>
  <c r="R2253"/>
  <c r="S2252"/>
  <c r="R2252"/>
  <c r="T2251"/>
  <c r="S2251"/>
  <c r="R2251"/>
  <c r="T2250"/>
  <c r="S2250"/>
  <c r="R2250"/>
  <c r="S2249"/>
  <c r="T2249" s="1"/>
  <c r="R2249"/>
  <c r="S2248"/>
  <c r="T2248" s="1"/>
  <c r="R2248"/>
  <c r="T2247"/>
  <c r="S2247"/>
  <c r="R2247"/>
  <c r="T2246"/>
  <c r="S2246"/>
  <c r="R2246"/>
  <c r="S2245"/>
  <c r="T2245" s="1"/>
  <c r="R2245"/>
  <c r="S2244"/>
  <c r="T2244" s="1"/>
  <c r="R2244"/>
  <c r="S2243"/>
  <c r="R2243"/>
  <c r="S2242"/>
  <c r="R2242"/>
  <c r="T2241"/>
  <c r="S2241"/>
  <c r="R2241"/>
  <c r="S2240"/>
  <c r="R2240"/>
  <c r="S2239"/>
  <c r="T2239" s="1"/>
  <c r="R2239"/>
  <c r="S2238"/>
  <c r="R2238"/>
  <c r="S2237"/>
  <c r="T2237" s="1"/>
  <c r="R2237"/>
  <c r="S2236"/>
  <c r="T2236" s="1"/>
  <c r="R2236"/>
  <c r="S2235"/>
  <c r="R2235"/>
  <c r="S2234"/>
  <c r="T2234" s="1"/>
  <c r="R2234"/>
  <c r="S2233"/>
  <c r="T2233" s="1"/>
  <c r="R2233"/>
  <c r="T2232"/>
  <c r="S2232"/>
  <c r="R2232"/>
  <c r="T2231"/>
  <c r="S2231"/>
  <c r="R2231"/>
  <c r="S2230"/>
  <c r="T2230" s="1"/>
  <c r="R2230"/>
  <c r="S2229"/>
  <c r="T2229" s="1"/>
  <c r="R2229"/>
  <c r="U2229" s="1"/>
  <c r="S2228"/>
  <c r="T2228" s="1"/>
  <c r="R2228"/>
  <c r="S2227"/>
  <c r="T2227" s="1"/>
  <c r="R2227"/>
  <c r="S2226"/>
  <c r="T2226" s="1"/>
  <c r="R2226"/>
  <c r="S2225"/>
  <c r="T2225" s="1"/>
  <c r="R2225"/>
  <c r="U2225" s="1"/>
  <c r="S2224"/>
  <c r="R2224"/>
  <c r="S2223"/>
  <c r="T2223" s="1"/>
  <c r="R2223"/>
  <c r="S2222"/>
  <c r="R2222"/>
  <c r="S2221"/>
  <c r="T2221" s="1"/>
  <c r="R2221"/>
  <c r="S2220"/>
  <c r="T2220" s="1"/>
  <c r="R2220"/>
  <c r="U2220" s="1"/>
  <c r="S2219"/>
  <c r="R2219"/>
  <c r="S2218"/>
  <c r="R2218"/>
  <c r="S2217"/>
  <c r="R2217"/>
  <c r="S2216"/>
  <c r="R2216"/>
  <c r="S2215"/>
  <c r="R2215"/>
  <c r="S2214"/>
  <c r="T2214" s="1"/>
  <c r="R2214"/>
  <c r="S2213"/>
  <c r="R2213"/>
  <c r="S2212"/>
  <c r="R2212"/>
  <c r="T2211"/>
  <c r="S2211"/>
  <c r="R2211"/>
  <c r="S2210"/>
  <c r="R2210"/>
  <c r="S2209"/>
  <c r="T2209" s="1"/>
  <c r="R2209"/>
  <c r="S2208"/>
  <c r="T2208" s="1"/>
  <c r="R2208"/>
  <c r="S2207"/>
  <c r="R2207"/>
  <c r="T2206"/>
  <c r="S2206"/>
  <c r="R2206"/>
  <c r="S2205"/>
  <c r="T2205" s="1"/>
  <c r="R2205"/>
  <c r="U2205" s="1"/>
  <c r="S2204"/>
  <c r="T2204" s="1"/>
  <c r="R2204"/>
  <c r="S2203"/>
  <c r="R2203"/>
  <c r="S2202"/>
  <c r="T2202" s="1"/>
  <c r="R2202"/>
  <c r="S2201"/>
  <c r="T2201" s="1"/>
  <c r="R2201"/>
  <c r="S2200"/>
  <c r="T2200" s="1"/>
  <c r="R2200"/>
  <c r="S2199"/>
  <c r="T2199" s="1"/>
  <c r="R2199"/>
  <c r="S2198"/>
  <c r="T2198" s="1"/>
  <c r="R2198"/>
  <c r="S2197"/>
  <c r="T2197" s="1"/>
  <c r="R2197"/>
  <c r="S2196"/>
  <c r="R2196"/>
  <c r="T2195"/>
  <c r="S2195"/>
  <c r="R2195"/>
  <c r="S2194"/>
  <c r="T2194" s="1"/>
  <c r="R2194"/>
  <c r="S2193"/>
  <c r="T2193" s="1"/>
  <c r="R2193"/>
  <c r="S2192"/>
  <c r="T2192" s="1"/>
  <c r="R2192"/>
  <c r="S2191"/>
  <c r="T2191" s="1"/>
  <c r="R2191"/>
  <c r="T2190"/>
  <c r="S2190"/>
  <c r="R2190"/>
  <c r="S2189"/>
  <c r="T2189" s="1"/>
  <c r="R2189"/>
  <c r="S2188"/>
  <c r="T2188" s="1"/>
  <c r="R2188"/>
  <c r="T2187"/>
  <c r="S2187"/>
  <c r="R2187"/>
  <c r="S2186"/>
  <c r="T2186" s="1"/>
  <c r="R2186"/>
  <c r="S2185"/>
  <c r="R2185"/>
  <c r="S2184"/>
  <c r="R2184"/>
  <c r="S2183"/>
  <c r="R2183"/>
  <c r="S2182"/>
  <c r="R2182"/>
  <c r="S2181"/>
  <c r="T2181" s="1"/>
  <c r="R2181"/>
  <c r="S2180"/>
  <c r="T2180" s="1"/>
  <c r="R2180"/>
  <c r="S2179"/>
  <c r="R2179"/>
  <c r="S2178"/>
  <c r="T2178" s="1"/>
  <c r="R2178"/>
  <c r="S2177"/>
  <c r="T2177" s="1"/>
  <c r="R2177"/>
  <c r="S2176"/>
  <c r="T2176" s="1"/>
  <c r="R2176"/>
  <c r="U2176" s="1"/>
  <c r="S2175"/>
  <c r="R2175"/>
  <c r="S2174"/>
  <c r="R2174"/>
  <c r="S2173"/>
  <c r="T2173" s="1"/>
  <c r="R2173"/>
  <c r="S2172"/>
  <c r="R2172"/>
  <c r="T2171"/>
  <c r="S2171"/>
  <c r="R2171"/>
  <c r="S2170"/>
  <c r="T2170" s="1"/>
  <c r="R2170"/>
  <c r="S2169"/>
  <c r="T2169" s="1"/>
  <c r="R2169"/>
  <c r="S2168"/>
  <c r="T2168" s="1"/>
  <c r="R2168"/>
  <c r="S2167"/>
  <c r="R2167"/>
  <c r="S2166"/>
  <c r="R2166"/>
  <c r="S2165"/>
  <c r="R2165"/>
  <c r="S2164"/>
  <c r="T2164" s="1"/>
  <c r="R2164"/>
  <c r="S2163"/>
  <c r="R2163"/>
  <c r="S2162"/>
  <c r="R2162"/>
  <c r="S2161"/>
  <c r="T2161" s="1"/>
  <c r="R2161"/>
  <c r="S2160"/>
  <c r="T2160" s="1"/>
  <c r="R2160"/>
  <c r="S2159"/>
  <c r="R2159"/>
  <c r="S2158"/>
  <c r="T2158" s="1"/>
  <c r="R2158"/>
  <c r="S2157"/>
  <c r="T2157" s="1"/>
  <c r="R2157"/>
  <c r="S2156"/>
  <c r="T2156" s="1"/>
  <c r="R2156"/>
  <c r="S2155"/>
  <c r="T2155" s="1"/>
  <c r="R2155"/>
  <c r="S2154"/>
  <c r="T2154" s="1"/>
  <c r="R2154"/>
  <c r="S2153"/>
  <c r="T2153" s="1"/>
  <c r="R2153"/>
  <c r="S2152"/>
  <c r="R2152"/>
  <c r="S2151"/>
  <c r="R2151"/>
  <c r="S2150"/>
  <c r="R2150"/>
  <c r="S2149"/>
  <c r="R2149"/>
  <c r="S2148"/>
  <c r="T2148" s="1"/>
  <c r="R2148"/>
  <c r="S2147"/>
  <c r="R2147"/>
  <c r="S2146"/>
  <c r="T2146" s="1"/>
  <c r="R2146"/>
  <c r="S2145"/>
  <c r="T2145" s="1"/>
  <c r="R2145"/>
  <c r="S2144"/>
  <c r="T2144" s="1"/>
  <c r="R2144"/>
  <c r="S2143"/>
  <c r="T2143" s="1"/>
  <c r="R2143"/>
  <c r="S2142"/>
  <c r="T2142" s="1"/>
  <c r="R2142"/>
  <c r="S2141"/>
  <c r="R2141"/>
  <c r="S2140"/>
  <c r="T2140" s="1"/>
  <c r="R2140"/>
  <c r="S2139"/>
  <c r="T2139" s="1"/>
  <c r="R2139"/>
  <c r="S2138"/>
  <c r="T2138" s="1"/>
  <c r="R2138"/>
  <c r="S2137"/>
  <c r="T2137" s="1"/>
  <c r="R2137"/>
  <c r="S2136"/>
  <c r="R2136"/>
  <c r="M2130"/>
  <c r="K2130"/>
  <c r="M2129"/>
  <c r="K2129"/>
  <c r="M2128"/>
  <c r="K2128"/>
  <c r="M2127"/>
  <c r="K2127"/>
  <c r="M2126"/>
  <c r="K2126"/>
  <c r="M2125"/>
  <c r="K2125"/>
  <c r="M2124"/>
  <c r="K2124"/>
  <c r="M2123"/>
  <c r="K2123"/>
  <c r="M2122"/>
  <c r="K2122"/>
  <c r="M2121"/>
  <c r="K2121"/>
  <c r="M2120"/>
  <c r="K2120"/>
  <c r="M2119"/>
  <c r="K2119"/>
  <c r="M2118"/>
  <c r="K2118"/>
  <c r="M2117"/>
  <c r="K2117"/>
  <c r="M2116"/>
  <c r="K2116"/>
  <c r="M2115"/>
  <c r="K2115"/>
  <c r="M2114"/>
  <c r="K2114"/>
  <c r="M2113"/>
  <c r="K2113"/>
  <c r="M2112"/>
  <c r="K2112"/>
  <c r="M2111"/>
  <c r="K2111"/>
  <c r="M2110"/>
  <c r="K2110"/>
  <c r="M2109"/>
  <c r="K2109"/>
  <c r="M2108"/>
  <c r="K2108"/>
  <c r="M2107"/>
  <c r="K2107"/>
  <c r="M2106"/>
  <c r="K2106"/>
  <c r="L2106" s="1"/>
  <c r="M2105"/>
  <c r="K2105"/>
  <c r="L2105" s="1"/>
  <c r="M2104"/>
  <c r="K2104"/>
  <c r="M2103"/>
  <c r="K2103"/>
  <c r="M2102"/>
  <c r="K2102"/>
  <c r="M2101"/>
  <c r="K2101"/>
  <c r="M2100"/>
  <c r="K2100"/>
  <c r="M2099"/>
  <c r="K2099"/>
  <c r="M2098"/>
  <c r="K2098"/>
  <c r="M2097"/>
  <c r="K2097"/>
  <c r="L2097" s="1"/>
  <c r="M2096"/>
  <c r="K2096"/>
  <c r="L2096" s="1"/>
  <c r="M2095"/>
  <c r="K2095"/>
  <c r="M2094"/>
  <c r="L2094"/>
  <c r="K2094"/>
  <c r="M2093"/>
  <c r="K2093"/>
  <c r="L2093" s="1"/>
  <c r="M2092"/>
  <c r="L2092"/>
  <c r="K2092"/>
  <c r="M2091"/>
  <c r="L2091"/>
  <c r="K2091"/>
  <c r="M2090"/>
  <c r="K2090"/>
  <c r="M2089"/>
  <c r="K2089"/>
  <c r="L2089" s="1"/>
  <c r="M2088"/>
  <c r="K2088"/>
  <c r="L2088" s="1"/>
  <c r="M2087"/>
  <c r="K2087"/>
  <c r="M2086"/>
  <c r="K2086"/>
  <c r="M2085"/>
  <c r="K2085"/>
  <c r="M2084"/>
  <c r="K2084"/>
  <c r="M2083"/>
  <c r="K2083"/>
  <c r="M2082"/>
  <c r="K2082"/>
  <c r="M2081"/>
  <c r="K2081"/>
  <c r="M2080"/>
  <c r="K2080"/>
  <c r="M2079"/>
  <c r="K2079"/>
  <c r="M2078"/>
  <c r="L2078"/>
  <c r="K2078"/>
  <c r="M2077"/>
  <c r="K2077"/>
  <c r="M2076"/>
  <c r="K2076"/>
  <c r="M2075"/>
  <c r="K2075"/>
  <c r="L2075" s="1"/>
  <c r="M2074"/>
  <c r="K2074"/>
  <c r="L2074" s="1"/>
  <c r="M2073"/>
  <c r="K2073"/>
  <c r="L2073" s="1"/>
  <c r="M2072"/>
  <c r="K2072"/>
  <c r="L2072" s="1"/>
  <c r="M2071"/>
  <c r="K2071"/>
  <c r="L2071" s="1"/>
  <c r="M2070"/>
  <c r="K2070"/>
  <c r="L2070" s="1"/>
  <c r="M2069"/>
  <c r="K2069"/>
  <c r="L2069" s="1"/>
  <c r="M2068"/>
  <c r="L2068"/>
  <c r="K2068"/>
  <c r="M2067"/>
  <c r="K2067"/>
  <c r="M2066"/>
  <c r="K2066"/>
  <c r="M2065"/>
  <c r="K2065"/>
  <c r="M2064"/>
  <c r="K2064"/>
  <c r="M2063"/>
  <c r="K2063"/>
  <c r="L2063" s="1"/>
  <c r="M2062"/>
  <c r="K2062"/>
  <c r="L2062" s="1"/>
  <c r="M2061"/>
  <c r="K2061"/>
  <c r="L2061" s="1"/>
  <c r="M2060"/>
  <c r="K2060"/>
  <c r="L2060" s="1"/>
  <c r="M2059"/>
  <c r="K2059"/>
  <c r="L2059" s="1"/>
  <c r="M2058"/>
  <c r="K2058"/>
  <c r="M2057"/>
  <c r="K2057"/>
  <c r="M2056"/>
  <c r="K2056"/>
  <c r="M2055"/>
  <c r="K2055"/>
  <c r="M2054"/>
  <c r="K2054"/>
  <c r="M2053"/>
  <c r="K2053"/>
  <c r="M2052"/>
  <c r="L2052"/>
  <c r="K2052"/>
  <c r="M2051"/>
  <c r="K2051"/>
  <c r="L2051" s="1"/>
  <c r="M2050"/>
  <c r="K2050"/>
  <c r="M2049"/>
  <c r="K2049"/>
  <c r="M2048"/>
  <c r="K2048"/>
  <c r="L2048" s="1"/>
  <c r="M2047"/>
  <c r="K2047"/>
  <c r="M2046"/>
  <c r="K2046"/>
  <c r="L2046" s="1"/>
  <c r="M2045"/>
  <c r="K2045"/>
  <c r="M2044"/>
  <c r="K2044"/>
  <c r="M2043"/>
  <c r="K2043"/>
  <c r="M2042"/>
  <c r="K2042"/>
  <c r="M2041"/>
  <c r="K2041"/>
  <c r="L2041" s="1"/>
  <c r="M2040"/>
  <c r="L2040"/>
  <c r="K2040"/>
  <c r="M2039"/>
  <c r="K2039"/>
  <c r="M2038"/>
  <c r="K2038"/>
  <c r="L2038" s="1"/>
  <c r="M2037"/>
  <c r="K2037"/>
  <c r="M2036"/>
  <c r="K2036"/>
  <c r="M2035"/>
  <c r="K2035"/>
  <c r="M2034"/>
  <c r="K2034"/>
  <c r="M2033"/>
  <c r="K2033"/>
  <c r="L2033" s="1"/>
  <c r="M2032"/>
  <c r="L2032"/>
  <c r="K2032"/>
  <c r="M2031"/>
  <c r="K2031"/>
  <c r="L2031" s="1"/>
  <c r="M2030"/>
  <c r="K2030"/>
  <c r="L2030" s="1"/>
  <c r="M2029"/>
  <c r="K2029"/>
  <c r="L2029" s="1"/>
  <c r="M2028"/>
  <c r="K2028"/>
  <c r="L2028" s="1"/>
  <c r="M2027"/>
  <c r="K2027"/>
  <c r="L2027" s="1"/>
  <c r="M2026"/>
  <c r="K2026"/>
  <c r="M2025"/>
  <c r="K2025"/>
  <c r="M2024"/>
  <c r="K2024"/>
  <c r="M2023"/>
  <c r="K2023"/>
  <c r="L2023" s="1"/>
  <c r="M2022"/>
  <c r="K2022"/>
  <c r="M2021"/>
  <c r="K2021"/>
  <c r="M2020"/>
  <c r="K2020"/>
  <c r="M2019"/>
  <c r="K2019"/>
  <c r="M2018"/>
  <c r="K2018"/>
  <c r="M2017"/>
  <c r="K2017"/>
  <c r="M2016"/>
  <c r="K2016"/>
  <c r="M2015"/>
  <c r="K2015"/>
  <c r="M2014"/>
  <c r="K2014"/>
  <c r="L2014" s="1"/>
  <c r="M2013"/>
  <c r="K2013"/>
  <c r="L2013" s="1"/>
  <c r="M2012"/>
  <c r="K2012"/>
  <c r="M2011"/>
  <c r="K2011"/>
  <c r="M2010"/>
  <c r="K2010"/>
  <c r="M2009"/>
  <c r="K2009"/>
  <c r="M2008"/>
  <c r="K2008"/>
  <c r="L2008" s="1"/>
  <c r="M2007"/>
  <c r="K2007"/>
  <c r="M2006"/>
  <c r="K2006"/>
  <c r="M2005"/>
  <c r="K2005"/>
  <c r="M2004"/>
  <c r="K2004"/>
  <c r="M2003"/>
  <c r="K2003"/>
  <c r="M2002"/>
  <c r="K2002"/>
  <c r="M2001"/>
  <c r="K2001"/>
  <c r="L2001" s="1"/>
  <c r="M2000"/>
  <c r="K2000"/>
  <c r="M1999"/>
  <c r="K1999"/>
  <c r="M1998"/>
  <c r="K1998"/>
  <c r="M1997"/>
  <c r="K1997"/>
  <c r="M1996"/>
  <c r="K1996"/>
  <c r="M1995"/>
  <c r="K1995"/>
  <c r="M1994"/>
  <c r="K1994"/>
  <c r="M1993"/>
  <c r="K1993"/>
  <c r="M1992"/>
  <c r="L1992"/>
  <c r="K1992"/>
  <c r="M1991"/>
  <c r="K1991"/>
  <c r="L1991" s="1"/>
  <c r="M1990"/>
  <c r="K1990"/>
  <c r="M1989"/>
  <c r="K1989"/>
  <c r="M1988"/>
  <c r="L1988"/>
  <c r="K1988"/>
  <c r="M1987"/>
  <c r="K1987"/>
  <c r="L1987" s="1"/>
  <c r="M1986"/>
  <c r="K1986"/>
  <c r="L1986" s="1"/>
  <c r="M1985"/>
  <c r="K1985"/>
  <c r="M1984"/>
  <c r="K1984"/>
  <c r="L1984" s="1"/>
  <c r="M1983"/>
  <c r="K1983"/>
  <c r="L1983" s="1"/>
  <c r="M1982"/>
  <c r="L1982"/>
  <c r="K1982"/>
  <c r="M1981"/>
  <c r="K1981"/>
  <c r="L1981" s="1"/>
  <c r="M1980"/>
  <c r="K1980"/>
  <c r="M1979"/>
  <c r="K1979"/>
  <c r="M1978"/>
  <c r="K1978"/>
  <c r="M1977"/>
  <c r="K1977"/>
  <c r="M1976"/>
  <c r="L1976"/>
  <c r="K1976"/>
  <c r="M1975"/>
  <c r="L1975"/>
  <c r="K1975"/>
  <c r="M1974"/>
  <c r="K1974"/>
  <c r="L1974" s="1"/>
  <c r="M1973"/>
  <c r="K1973"/>
  <c r="L1973" s="1"/>
  <c r="M1972"/>
  <c r="K1972"/>
  <c r="L1972" s="1"/>
  <c r="M1971"/>
  <c r="K1971"/>
  <c r="M1970"/>
  <c r="K1970"/>
  <c r="M1969"/>
  <c r="K1969"/>
  <c r="M1968"/>
  <c r="L1968"/>
  <c r="K1968"/>
  <c r="M1967"/>
  <c r="K1967"/>
  <c r="L1967" s="1"/>
  <c r="M1966"/>
  <c r="L1966"/>
  <c r="K1966"/>
  <c r="M1965"/>
  <c r="K1965"/>
  <c r="L1965" s="1"/>
  <c r="M1964"/>
  <c r="K1964"/>
  <c r="L1964" s="1"/>
  <c r="M1963"/>
  <c r="L1963"/>
  <c r="K1963"/>
  <c r="M1962"/>
  <c r="L1962"/>
  <c r="K1962"/>
  <c r="M1961"/>
  <c r="K1961"/>
  <c r="L1961" s="1"/>
  <c r="M1960"/>
  <c r="L1960"/>
  <c r="K1960"/>
  <c r="M1959"/>
  <c r="L1959"/>
  <c r="K1959"/>
  <c r="M1958"/>
  <c r="K1958"/>
  <c r="L1958" s="1"/>
  <c r="M1957"/>
  <c r="K1957"/>
  <c r="L1957" s="1"/>
  <c r="M1956"/>
  <c r="K1956"/>
  <c r="L1956" s="1"/>
  <c r="M1955"/>
  <c r="K1955"/>
  <c r="L1955" s="1"/>
  <c r="M1954"/>
  <c r="K1954"/>
  <c r="L1954" s="1"/>
  <c r="M1953"/>
  <c r="K1953"/>
  <c r="L1953" s="1"/>
  <c r="M1952"/>
  <c r="K1952"/>
  <c r="M1951"/>
  <c r="K1951"/>
  <c r="M1950"/>
  <c r="L1950"/>
  <c r="K1950"/>
  <c r="M1949"/>
  <c r="K1949"/>
  <c r="L1949" s="1"/>
  <c r="M1948"/>
  <c r="K1948"/>
  <c r="M1947"/>
  <c r="K1947"/>
  <c r="M1946"/>
  <c r="K1946"/>
  <c r="M1945"/>
  <c r="K1945"/>
  <c r="M1944"/>
  <c r="L1944"/>
  <c r="K1944"/>
  <c r="M1943"/>
  <c r="K1943"/>
  <c r="M1942"/>
  <c r="K1942"/>
  <c r="L1942" s="1"/>
  <c r="M1941"/>
  <c r="K1941"/>
  <c r="L1941" s="1"/>
  <c r="M1940"/>
  <c r="K1940"/>
  <c r="M1939"/>
  <c r="K1939"/>
  <c r="M1938"/>
  <c r="K1938"/>
  <c r="L1938" s="1"/>
  <c r="M1937"/>
  <c r="K1937"/>
  <c r="L1937" s="1"/>
  <c r="M1936"/>
  <c r="L1936"/>
  <c r="K1936"/>
  <c r="M1935"/>
  <c r="K1935"/>
  <c r="L1935" s="1"/>
  <c r="M1934"/>
  <c r="K1934"/>
  <c r="M1933"/>
  <c r="K1933"/>
  <c r="M1932"/>
  <c r="K1932"/>
  <c r="L1932" s="1"/>
  <c r="M1931"/>
  <c r="K1931"/>
  <c r="L1931" s="1"/>
  <c r="M1930"/>
  <c r="K1930"/>
  <c r="M1929"/>
  <c r="K1929"/>
  <c r="L1929" s="1"/>
  <c r="M1928"/>
  <c r="L1928"/>
  <c r="K1928"/>
  <c r="M1927"/>
  <c r="K1927"/>
  <c r="L1927" s="1"/>
  <c r="M1926"/>
  <c r="K1926"/>
  <c r="L1926" s="1"/>
  <c r="M1925"/>
  <c r="K1925"/>
  <c r="M1924"/>
  <c r="K1924"/>
  <c r="M1923"/>
  <c r="K1923"/>
  <c r="M1922"/>
  <c r="K1922"/>
  <c r="M1921"/>
  <c r="K1921"/>
  <c r="M1920"/>
  <c r="L1920"/>
  <c r="K1920"/>
  <c r="M1919"/>
  <c r="K1919"/>
  <c r="M1918"/>
  <c r="K1918"/>
  <c r="L1918" s="1"/>
  <c r="M1917"/>
  <c r="K1917"/>
  <c r="L1917" s="1"/>
  <c r="M1916"/>
  <c r="K1916"/>
  <c r="L1916" s="1"/>
  <c r="M1915"/>
  <c r="K1915"/>
  <c r="L1915" s="1"/>
  <c r="M1914"/>
  <c r="K1914"/>
  <c r="M1913"/>
  <c r="K1913"/>
  <c r="M1912"/>
  <c r="K1912"/>
  <c r="M1911"/>
  <c r="K1911"/>
  <c r="M1910"/>
  <c r="K1910"/>
  <c r="L1910" s="1"/>
  <c r="M1909"/>
  <c r="K1909"/>
  <c r="M1908"/>
  <c r="K1908"/>
  <c r="M1907"/>
  <c r="K1907"/>
  <c r="M1906"/>
  <c r="K1906"/>
  <c r="M1905"/>
  <c r="K1905"/>
  <c r="L1905" s="1"/>
  <c r="M1904"/>
  <c r="L1904"/>
  <c r="K1904"/>
  <c r="M1903"/>
  <c r="K1903"/>
  <c r="L1903" s="1"/>
  <c r="M1902"/>
  <c r="K1902"/>
  <c r="L1902" s="1"/>
  <c r="M1901"/>
  <c r="K1901"/>
  <c r="M1900"/>
  <c r="K1900"/>
  <c r="M1899"/>
  <c r="K1899"/>
  <c r="M1898"/>
  <c r="K1898"/>
  <c r="M1897"/>
  <c r="K1897"/>
  <c r="L1897" s="1"/>
  <c r="M1896"/>
  <c r="L1896"/>
  <c r="K1896"/>
  <c r="M1895"/>
  <c r="L1895"/>
  <c r="K1895"/>
  <c r="M1894"/>
  <c r="K1894"/>
  <c r="M1893"/>
  <c r="K1893"/>
  <c r="M1892"/>
  <c r="K1892"/>
  <c r="M1891"/>
  <c r="K1891"/>
  <c r="M1890"/>
  <c r="K1890"/>
  <c r="M1889"/>
  <c r="K1889"/>
  <c r="M1888"/>
  <c r="K1888"/>
  <c r="L1888" s="1"/>
  <c r="M1887"/>
  <c r="K1887"/>
  <c r="L1887" s="1"/>
  <c r="M1886"/>
  <c r="K1886"/>
  <c r="L1886" s="1"/>
  <c r="M1885"/>
  <c r="K1885"/>
  <c r="L1885" s="1"/>
  <c r="M1884"/>
  <c r="K1884"/>
  <c r="M1883"/>
  <c r="K1883"/>
  <c r="M1882"/>
  <c r="L1882"/>
  <c r="K1882"/>
  <c r="M1881"/>
  <c r="K1881"/>
  <c r="L1881" s="1"/>
  <c r="M1880"/>
  <c r="L1880"/>
  <c r="K1880"/>
  <c r="M1879"/>
  <c r="K1879"/>
  <c r="M1878"/>
  <c r="K1878"/>
  <c r="M1877"/>
  <c r="K1877"/>
  <c r="L1877" s="1"/>
  <c r="M1876"/>
  <c r="L1876"/>
  <c r="K1876"/>
  <c r="M1875"/>
  <c r="K1875"/>
  <c r="L1875" s="1"/>
  <c r="M1874"/>
  <c r="K1874"/>
  <c r="L1874" s="1"/>
  <c r="M1873"/>
  <c r="K1873"/>
  <c r="M1872"/>
  <c r="K1872"/>
  <c r="M1871"/>
  <c r="K1871"/>
  <c r="M1870"/>
  <c r="K1870"/>
  <c r="L1870" s="1"/>
  <c r="M1869"/>
  <c r="K1869"/>
  <c r="L1869" s="1"/>
  <c r="M1868"/>
  <c r="K1868"/>
  <c r="L1868" s="1"/>
  <c r="M1867"/>
  <c r="K1867"/>
  <c r="M1866"/>
  <c r="K1866"/>
  <c r="M1865"/>
  <c r="K1865"/>
  <c r="M1864"/>
  <c r="L1864"/>
  <c r="K1864"/>
  <c r="M1863"/>
  <c r="K1863"/>
  <c r="M1862"/>
  <c r="K1862"/>
  <c r="L1862" s="1"/>
  <c r="M1861"/>
  <c r="K1861"/>
  <c r="L1861" s="1"/>
  <c r="M1860"/>
  <c r="L1860"/>
  <c r="K1860"/>
  <c r="M1859"/>
  <c r="K1859"/>
  <c r="L1859" s="1"/>
  <c r="M1858"/>
  <c r="K1858"/>
  <c r="L1858" s="1"/>
  <c r="M1857"/>
  <c r="K1857"/>
  <c r="L1857" s="1"/>
  <c r="M1856"/>
  <c r="K1856"/>
  <c r="L1856" s="1"/>
  <c r="M1855"/>
  <c r="K1855"/>
  <c r="M1854"/>
  <c r="K1854"/>
  <c r="L1854" s="1"/>
  <c r="M1853"/>
  <c r="K1853"/>
  <c r="L1853" s="1"/>
  <c r="M1852"/>
  <c r="K1852"/>
  <c r="L1852" s="1"/>
  <c r="M1851"/>
  <c r="K1851"/>
  <c r="L1851" s="1"/>
  <c r="M1850"/>
  <c r="L1850"/>
  <c r="K1850"/>
  <c r="M1849"/>
  <c r="K1849"/>
  <c r="M1848"/>
  <c r="K1848"/>
  <c r="M1847"/>
  <c r="K1847"/>
  <c r="M1846"/>
  <c r="K1846"/>
  <c r="M1845"/>
  <c r="K1845"/>
  <c r="M1844"/>
  <c r="L1844"/>
  <c r="K1844"/>
  <c r="M1843"/>
  <c r="K1843"/>
  <c r="L1843" s="1"/>
  <c r="M1842"/>
  <c r="K1842"/>
  <c r="L1842" s="1"/>
  <c r="M1841"/>
  <c r="K1841"/>
  <c r="M1840"/>
  <c r="K1840"/>
  <c r="L1840" s="1"/>
  <c r="M1839"/>
  <c r="K1839"/>
  <c r="L1839" s="1"/>
  <c r="M1838"/>
  <c r="K1838"/>
  <c r="L1838" s="1"/>
  <c r="M1837"/>
  <c r="K1837"/>
  <c r="L1837" s="1"/>
  <c r="M1836"/>
  <c r="K1836"/>
  <c r="L1836" s="1"/>
  <c r="M1835"/>
  <c r="K1835"/>
  <c r="L1835" s="1"/>
  <c r="M1834"/>
  <c r="L1834"/>
  <c r="K1834"/>
  <c r="M1833"/>
  <c r="K1833"/>
  <c r="M1832"/>
  <c r="K1832"/>
  <c r="M1831"/>
  <c r="K1831"/>
  <c r="L1831" s="1"/>
  <c r="M1830"/>
  <c r="K1830"/>
  <c r="M1829"/>
  <c r="K1829"/>
  <c r="L1829" s="1"/>
  <c r="M1828"/>
  <c r="K1828"/>
  <c r="M1827"/>
  <c r="K1827"/>
  <c r="M1826"/>
  <c r="K1826"/>
  <c r="M1825"/>
  <c r="K1825"/>
  <c r="M1824"/>
  <c r="L1824"/>
  <c r="K1824"/>
  <c r="M1823"/>
  <c r="K1823"/>
  <c r="M1822"/>
  <c r="K1822"/>
  <c r="L1822" s="1"/>
  <c r="M1821"/>
  <c r="K1821"/>
  <c r="L1821" s="1"/>
  <c r="M1820"/>
  <c r="K1820"/>
  <c r="L1820" s="1"/>
  <c r="M1819"/>
  <c r="K1819"/>
  <c r="L1819" s="1"/>
  <c r="M1818"/>
  <c r="L1818"/>
  <c r="K1818"/>
  <c r="M1817"/>
  <c r="K1817"/>
  <c r="L1817" s="1"/>
  <c r="M1816"/>
  <c r="K1816"/>
  <c r="M1815"/>
  <c r="K1815"/>
  <c r="M1814"/>
  <c r="K1814"/>
  <c r="M1813"/>
  <c r="K1813"/>
  <c r="M1812"/>
  <c r="K1812"/>
  <c r="M1811"/>
  <c r="K1811"/>
  <c r="M1810"/>
  <c r="K1810"/>
  <c r="M1809"/>
  <c r="K1809"/>
  <c r="L1809" s="1"/>
  <c r="M1808"/>
  <c r="K1808"/>
  <c r="M1807"/>
  <c r="K1807"/>
  <c r="M1806"/>
  <c r="K1806"/>
  <c r="L1806" s="1"/>
  <c r="M1805"/>
  <c r="K1805"/>
  <c r="L1805" s="1"/>
  <c r="M1804"/>
  <c r="L1804"/>
  <c r="K1804"/>
  <c r="M1803"/>
  <c r="K1803"/>
  <c r="L1803" s="1"/>
  <c r="M1802"/>
  <c r="K1802"/>
  <c r="L1802" s="1"/>
  <c r="M1801"/>
  <c r="K1801"/>
  <c r="L1801" s="1"/>
  <c r="M1800"/>
  <c r="K1800"/>
  <c r="M1799"/>
  <c r="L1799"/>
  <c r="K1799"/>
  <c r="M1798"/>
  <c r="K1798"/>
  <c r="M1797"/>
  <c r="K1797"/>
  <c r="M1796"/>
  <c r="K1796"/>
  <c r="M1795"/>
  <c r="K1795"/>
  <c r="M1794"/>
  <c r="K1794"/>
  <c r="M1793"/>
  <c r="K1793"/>
  <c r="M1792"/>
  <c r="K1792"/>
  <c r="M1791"/>
  <c r="K1791"/>
  <c r="L1791" s="1"/>
  <c r="O1790"/>
  <c r="M1790"/>
  <c r="K1790"/>
  <c r="L1790" s="1"/>
  <c r="O1789"/>
  <c r="M1789"/>
  <c r="K1789"/>
  <c r="L1789" s="1"/>
  <c r="O1788"/>
  <c r="M1788"/>
  <c r="K1788"/>
  <c r="D1774"/>
  <c r="D1773"/>
  <c r="D1772"/>
  <c r="D1771"/>
  <c r="D1770"/>
  <c r="D1769"/>
  <c r="D1768"/>
  <c r="D1767"/>
  <c r="D1766"/>
  <c r="D1765"/>
  <c r="C1764"/>
  <c r="D1764" s="1"/>
  <c r="AB1746"/>
  <c r="AA1746"/>
  <c r="T1746"/>
  <c r="AC1746" s="1"/>
  <c r="AB1745"/>
  <c r="AA1745"/>
  <c r="Z1745"/>
  <c r="Y1745"/>
  <c r="W1745"/>
  <c r="X1745" s="1"/>
  <c r="T1745"/>
  <c r="AC1745" s="1"/>
  <c r="AB1744"/>
  <c r="AA1744"/>
  <c r="Z1744"/>
  <c r="Y1744"/>
  <c r="W1744"/>
  <c r="X1744" s="1"/>
  <c r="T1744"/>
  <c r="AC1744" s="1"/>
  <c r="AB1743"/>
  <c r="AA1743"/>
  <c r="Z1743"/>
  <c r="Y1743"/>
  <c r="W1743"/>
  <c r="X1743" s="1"/>
  <c r="T1743"/>
  <c r="AC1743" s="1"/>
  <c r="AB1742"/>
  <c r="AA1742"/>
  <c r="T1742"/>
  <c r="AC1742" s="1"/>
  <c r="AB1741"/>
  <c r="AA1741"/>
  <c r="Z1741"/>
  <c r="Y1741"/>
  <c r="W1741"/>
  <c r="X1741" s="1"/>
  <c r="T1741"/>
  <c r="AC1741" s="1"/>
  <c r="AB1740"/>
  <c r="AA1740"/>
  <c r="T1740"/>
  <c r="AC1740" s="1"/>
  <c r="AB1739"/>
  <c r="AA1739"/>
  <c r="T1739"/>
  <c r="AC1739" s="1"/>
  <c r="AB1738"/>
  <c r="AA1738"/>
  <c r="Z1738"/>
  <c r="Y1738"/>
  <c r="W1738"/>
  <c r="X1738" s="1"/>
  <c r="T1738"/>
  <c r="AC1738" s="1"/>
  <c r="AB1737"/>
  <c r="AA1737"/>
  <c r="T1737"/>
  <c r="AC1737" s="1"/>
  <c r="AB1736"/>
  <c r="AA1736"/>
  <c r="Z1736"/>
  <c r="Y1736"/>
  <c r="W1736"/>
  <c r="X1736" s="1"/>
  <c r="T1736"/>
  <c r="AC1736" s="1"/>
  <c r="AB1735"/>
  <c r="AA1735"/>
  <c r="Z1735"/>
  <c r="Y1735"/>
  <c r="W1735"/>
  <c r="X1735" s="1"/>
  <c r="T1735"/>
  <c r="AC1735" s="1"/>
  <c r="AB1734"/>
  <c r="AA1734"/>
  <c r="Z1734"/>
  <c r="Y1734"/>
  <c r="W1734"/>
  <c r="X1734" s="1"/>
  <c r="T1734"/>
  <c r="AC1734" s="1"/>
  <c r="AB1733"/>
  <c r="AA1733"/>
  <c r="T1733"/>
  <c r="AC1733" s="1"/>
  <c r="AB1732"/>
  <c r="AA1732"/>
  <c r="T1732"/>
  <c r="AC1732" s="1"/>
  <c r="AB1731"/>
  <c r="AA1731"/>
  <c r="T1731"/>
  <c r="AC1731" s="1"/>
  <c r="AB1730"/>
  <c r="AA1730"/>
  <c r="T1730"/>
  <c r="AC1730" s="1"/>
  <c r="AB1729"/>
  <c r="AA1729"/>
  <c r="T1729"/>
  <c r="AC1729" s="1"/>
  <c r="AB1728"/>
  <c r="AA1728"/>
  <c r="Z1728"/>
  <c r="Y1728"/>
  <c r="W1728"/>
  <c r="X1728" s="1"/>
  <c r="T1728"/>
  <c r="AC1728" s="1"/>
  <c r="AB1727"/>
  <c r="AA1727"/>
  <c r="Z1727"/>
  <c r="Y1727"/>
  <c r="W1727"/>
  <c r="X1727" s="1"/>
  <c r="T1727"/>
  <c r="AC1727" s="1"/>
  <c r="AB1726"/>
  <c r="AA1726"/>
  <c r="T1726"/>
  <c r="AC1726" s="1"/>
  <c r="AB1725"/>
  <c r="AA1725"/>
  <c r="T1725"/>
  <c r="AC1725" s="1"/>
  <c r="AB1724"/>
  <c r="AA1724"/>
  <c r="T1724"/>
  <c r="AC1724" s="1"/>
  <c r="AB1723"/>
  <c r="AA1723"/>
  <c r="T1723"/>
  <c r="AC1723" s="1"/>
  <c r="AB1722"/>
  <c r="AA1722"/>
  <c r="T1722"/>
  <c r="AC1722" s="1"/>
  <c r="AB1721"/>
  <c r="AA1721"/>
  <c r="T1721"/>
  <c r="AC1721" s="1"/>
  <c r="AB1720"/>
  <c r="AA1720"/>
  <c r="Z1720"/>
  <c r="Y1720"/>
  <c r="W1720"/>
  <c r="X1720" s="1"/>
  <c r="T1720"/>
  <c r="AC1720" s="1"/>
  <c r="AB1719"/>
  <c r="AA1719"/>
  <c r="Z1719"/>
  <c r="Y1719"/>
  <c r="W1719"/>
  <c r="X1719" s="1"/>
  <c r="T1719"/>
  <c r="AC1719" s="1"/>
  <c r="AB1718"/>
  <c r="AA1718"/>
  <c r="Z1718"/>
  <c r="Y1718"/>
  <c r="W1718"/>
  <c r="X1718" s="1"/>
  <c r="T1718"/>
  <c r="AC1718" s="1"/>
  <c r="AB1717"/>
  <c r="AA1717"/>
  <c r="T1717"/>
  <c r="AC1717" s="1"/>
  <c r="AB1716"/>
  <c r="AA1716"/>
  <c r="T1716"/>
  <c r="AC1716" s="1"/>
  <c r="AB1715"/>
  <c r="AA1715"/>
  <c r="T1715"/>
  <c r="AC1715" s="1"/>
  <c r="AB1714"/>
  <c r="AA1714"/>
  <c r="T1714"/>
  <c r="AC1714" s="1"/>
  <c r="AB1713"/>
  <c r="AA1713"/>
  <c r="T1713"/>
  <c r="AC1713" s="1"/>
  <c r="AB1712"/>
  <c r="AA1712"/>
  <c r="T1712"/>
  <c r="AC1712" s="1"/>
  <c r="AB1711"/>
  <c r="AA1711"/>
  <c r="T1711"/>
  <c r="AC1711" s="1"/>
  <c r="AB1710"/>
  <c r="AA1710"/>
  <c r="T1710"/>
  <c r="AC1710" s="1"/>
  <c r="AB1709"/>
  <c r="AA1709"/>
  <c r="Z1709"/>
  <c r="Y1709"/>
  <c r="W1709"/>
  <c r="X1709" s="1"/>
  <c r="T1709"/>
  <c r="AC1709" s="1"/>
  <c r="AB1708"/>
  <c r="AA1708"/>
  <c r="Z1708"/>
  <c r="Y1708"/>
  <c r="W1708"/>
  <c r="X1708" s="1"/>
  <c r="T1708"/>
  <c r="AC1708" s="1"/>
  <c r="AB1707"/>
  <c r="AA1707"/>
  <c r="Z1707"/>
  <c r="Y1707"/>
  <c r="W1707"/>
  <c r="X1707" s="1"/>
  <c r="T1707"/>
  <c r="AC1707" s="1"/>
  <c r="AB1706"/>
  <c r="AA1706"/>
  <c r="T1706"/>
  <c r="AC1706" s="1"/>
  <c r="AB1705"/>
  <c r="AA1705"/>
  <c r="Z1705"/>
  <c r="Y1705"/>
  <c r="W1705"/>
  <c r="X1705" s="1"/>
  <c r="T1705"/>
  <c r="AC1705" s="1"/>
  <c r="AB1704"/>
  <c r="AA1704"/>
  <c r="Z1704"/>
  <c r="Y1704"/>
  <c r="W1704"/>
  <c r="X1704" s="1"/>
  <c r="T1704"/>
  <c r="AC1704" s="1"/>
  <c r="AB1703"/>
  <c r="AA1703"/>
  <c r="Z1703"/>
  <c r="Y1703"/>
  <c r="W1703"/>
  <c r="X1703" s="1"/>
  <c r="T1703"/>
  <c r="AC1703" s="1"/>
  <c r="AB1702"/>
  <c r="AA1702"/>
  <c r="Z1702"/>
  <c r="Y1702"/>
  <c r="W1702"/>
  <c r="X1702" s="1"/>
  <c r="T1702"/>
  <c r="AC1702" s="1"/>
  <c r="AB1701"/>
  <c r="AA1701"/>
  <c r="Z1701"/>
  <c r="Y1701"/>
  <c r="W1701"/>
  <c r="X1701" s="1"/>
  <c r="T1701"/>
  <c r="AC1701" s="1"/>
  <c r="AB1700"/>
  <c r="AA1700"/>
  <c r="Z1700"/>
  <c r="Y1700"/>
  <c r="W1700"/>
  <c r="X1700" s="1"/>
  <c r="T1700"/>
  <c r="AC1700" s="1"/>
  <c r="AB1699"/>
  <c r="AA1699"/>
  <c r="Z1699"/>
  <c r="Y1699"/>
  <c r="W1699"/>
  <c r="X1699" s="1"/>
  <c r="T1699"/>
  <c r="AC1699" s="1"/>
  <c r="AB1698"/>
  <c r="AA1698"/>
  <c r="Z1698"/>
  <c r="Y1698"/>
  <c r="W1698"/>
  <c r="X1698" s="1"/>
  <c r="T1698"/>
  <c r="AC1698" s="1"/>
  <c r="AB1697"/>
  <c r="AA1697"/>
  <c r="Z1697"/>
  <c r="Y1697"/>
  <c r="W1697"/>
  <c r="X1697" s="1"/>
  <c r="T1697"/>
  <c r="AC1697" s="1"/>
  <c r="AB1696"/>
  <c r="AA1696"/>
  <c r="Z1696"/>
  <c r="Y1696"/>
  <c r="W1696"/>
  <c r="X1696" s="1"/>
  <c r="T1696"/>
  <c r="AC1696" s="1"/>
  <c r="AB1695"/>
  <c r="AA1695"/>
  <c r="Z1695"/>
  <c r="Y1695"/>
  <c r="W1695"/>
  <c r="X1695" s="1"/>
  <c r="T1695"/>
  <c r="AC1695" s="1"/>
  <c r="AB1694"/>
  <c r="AA1694"/>
  <c r="T1694"/>
  <c r="AC1694" s="1"/>
  <c r="AB1693"/>
  <c r="AA1693"/>
  <c r="Z1693"/>
  <c r="Y1693"/>
  <c r="W1693"/>
  <c r="X1693" s="1"/>
  <c r="T1693"/>
  <c r="AC1693" s="1"/>
  <c r="AB1692"/>
  <c r="AA1692"/>
  <c r="Z1692"/>
  <c r="Y1692"/>
  <c r="W1692"/>
  <c r="X1692" s="1"/>
  <c r="T1692"/>
  <c r="AC1692" s="1"/>
  <c r="AB1691"/>
  <c r="AA1691"/>
  <c r="Z1691"/>
  <c r="Y1691"/>
  <c r="W1691"/>
  <c r="X1691" s="1"/>
  <c r="T1691"/>
  <c r="AC1691" s="1"/>
  <c r="AB1690"/>
  <c r="AA1690"/>
  <c r="T1690"/>
  <c r="AC1690" s="1"/>
  <c r="AB1689"/>
  <c r="AA1689"/>
  <c r="T1689"/>
  <c r="AC1689" s="1"/>
  <c r="AB1688"/>
  <c r="AA1688"/>
  <c r="Z1688"/>
  <c r="Y1688"/>
  <c r="W1688"/>
  <c r="X1688" s="1"/>
  <c r="T1688"/>
  <c r="AC1688" s="1"/>
  <c r="AB1687"/>
  <c r="AA1687"/>
  <c r="T1687"/>
  <c r="AC1687" s="1"/>
  <c r="AB1686"/>
  <c r="AA1686"/>
  <c r="Z1686"/>
  <c r="Y1686"/>
  <c r="W1686"/>
  <c r="X1686" s="1"/>
  <c r="T1686"/>
  <c r="AC1686" s="1"/>
  <c r="AB1685"/>
  <c r="AA1685"/>
  <c r="Z1685"/>
  <c r="Y1685"/>
  <c r="W1685"/>
  <c r="X1685" s="1"/>
  <c r="T1685"/>
  <c r="AC1685" s="1"/>
  <c r="AB1684"/>
  <c r="AA1684"/>
  <c r="Z1684"/>
  <c r="Y1684"/>
  <c r="W1684"/>
  <c r="X1684" s="1"/>
  <c r="T1684"/>
  <c r="AC1684" s="1"/>
  <c r="AB1683"/>
  <c r="AA1683"/>
  <c r="Z1683"/>
  <c r="Y1683"/>
  <c r="W1683"/>
  <c r="X1683" s="1"/>
  <c r="T1683"/>
  <c r="AC1683" s="1"/>
  <c r="AB1682"/>
  <c r="AA1682"/>
  <c r="T1682"/>
  <c r="AC1682" s="1"/>
  <c r="AB1681"/>
  <c r="AA1681"/>
  <c r="Z1681"/>
  <c r="Y1681"/>
  <c r="W1681"/>
  <c r="X1681" s="1"/>
  <c r="T1681"/>
  <c r="AC1681" s="1"/>
  <c r="AB1680"/>
  <c r="AA1680"/>
  <c r="Z1680"/>
  <c r="Y1680"/>
  <c r="W1680"/>
  <c r="X1680" s="1"/>
  <c r="T1680"/>
  <c r="AC1680" s="1"/>
  <c r="AB1679"/>
  <c r="AA1679"/>
  <c r="Z1679"/>
  <c r="Y1679"/>
  <c r="W1679"/>
  <c r="X1679" s="1"/>
  <c r="T1679"/>
  <c r="AC1679" s="1"/>
  <c r="AB1678"/>
  <c r="AA1678"/>
  <c r="Z1678"/>
  <c r="Y1678"/>
  <c r="W1678"/>
  <c r="X1678" s="1"/>
  <c r="T1678"/>
  <c r="AC1678" s="1"/>
  <c r="AB1677"/>
  <c r="AA1677"/>
  <c r="Z1677"/>
  <c r="Y1677"/>
  <c r="W1677"/>
  <c r="X1677" s="1"/>
  <c r="T1677"/>
  <c r="AC1677" s="1"/>
  <c r="AB1676"/>
  <c r="AA1676"/>
  <c r="T1676"/>
  <c r="AC1676" s="1"/>
  <c r="AB1675"/>
  <c r="AA1675"/>
  <c r="Z1675"/>
  <c r="Y1675"/>
  <c r="W1675"/>
  <c r="X1675" s="1"/>
  <c r="T1675"/>
  <c r="AC1675" s="1"/>
  <c r="AB1674"/>
  <c r="AA1674"/>
  <c r="Z1674"/>
  <c r="Y1674"/>
  <c r="W1674"/>
  <c r="X1674" s="1"/>
  <c r="T1674"/>
  <c r="AC1674" s="1"/>
  <c r="AB1673"/>
  <c r="AA1673"/>
  <c r="Z1673"/>
  <c r="Y1673"/>
  <c r="W1673"/>
  <c r="X1673" s="1"/>
  <c r="T1673"/>
  <c r="AC1673" s="1"/>
  <c r="AB1672"/>
  <c r="AA1672"/>
  <c r="T1672"/>
  <c r="AC1672" s="1"/>
  <c r="AB1671"/>
  <c r="AA1671"/>
  <c r="T1671"/>
  <c r="AC1671" s="1"/>
  <c r="AB1670"/>
  <c r="AA1670"/>
  <c r="Z1670"/>
  <c r="Y1670"/>
  <c r="W1670"/>
  <c r="X1670" s="1"/>
  <c r="T1670"/>
  <c r="AC1670" s="1"/>
  <c r="AB1669"/>
  <c r="AA1669"/>
  <c r="Z1669"/>
  <c r="Y1669"/>
  <c r="W1669"/>
  <c r="X1669" s="1"/>
  <c r="T1669"/>
  <c r="AC1669" s="1"/>
  <c r="AB1668"/>
  <c r="AA1668"/>
  <c r="Z1668"/>
  <c r="Y1668"/>
  <c r="W1668"/>
  <c r="X1668" s="1"/>
  <c r="T1668"/>
  <c r="AC1668" s="1"/>
  <c r="AB1667"/>
  <c r="AA1667"/>
  <c r="T1667"/>
  <c r="AC1667" s="1"/>
  <c r="AB1666"/>
  <c r="AA1666"/>
  <c r="T1666"/>
  <c r="AC1666" s="1"/>
  <c r="AB1665"/>
  <c r="AA1665"/>
  <c r="Z1665"/>
  <c r="Y1665"/>
  <c r="W1665"/>
  <c r="X1665" s="1"/>
  <c r="T1665"/>
  <c r="AC1665" s="1"/>
  <c r="AB1664"/>
  <c r="AA1664"/>
  <c r="Z1664"/>
  <c r="Y1664"/>
  <c r="W1664"/>
  <c r="X1664" s="1"/>
  <c r="T1664"/>
  <c r="AC1664" s="1"/>
  <c r="AB1663"/>
  <c r="AA1663"/>
  <c r="Z1663"/>
  <c r="Y1663"/>
  <c r="W1663"/>
  <c r="X1663" s="1"/>
  <c r="T1663"/>
  <c r="AC1663" s="1"/>
  <c r="AB1662"/>
  <c r="AA1662"/>
  <c r="Z1662"/>
  <c r="Y1662"/>
  <c r="W1662"/>
  <c r="X1662" s="1"/>
  <c r="T1662"/>
  <c r="AC1662" s="1"/>
  <c r="AB1661"/>
  <c r="AA1661"/>
  <c r="T1661"/>
  <c r="AC1661" s="1"/>
  <c r="AB1660"/>
  <c r="AA1660"/>
  <c r="T1660"/>
  <c r="AC1660" s="1"/>
  <c r="AB1659"/>
  <c r="AA1659"/>
  <c r="T1659"/>
  <c r="AC1659" s="1"/>
  <c r="AB1658"/>
  <c r="AA1658"/>
  <c r="T1658"/>
  <c r="AC1658" s="1"/>
  <c r="AB1657"/>
  <c r="AA1657"/>
  <c r="T1657"/>
  <c r="AC1657" s="1"/>
  <c r="AB1656"/>
  <c r="AA1656"/>
  <c r="T1656"/>
  <c r="AC1656" s="1"/>
  <c r="AB1655"/>
  <c r="AA1655"/>
  <c r="T1655"/>
  <c r="AC1655" s="1"/>
  <c r="AB1654"/>
  <c r="AA1654"/>
  <c r="T1654"/>
  <c r="AC1654" s="1"/>
  <c r="AB1653"/>
  <c r="AA1653"/>
  <c r="T1653"/>
  <c r="AC1653" s="1"/>
  <c r="AB1652"/>
  <c r="AA1652"/>
  <c r="T1652"/>
  <c r="AC1652" s="1"/>
  <c r="AB1651"/>
  <c r="AA1651"/>
  <c r="T1651"/>
  <c r="AC1651" s="1"/>
  <c r="AB1650"/>
  <c r="AA1650"/>
  <c r="T1650"/>
  <c r="AC1650" s="1"/>
  <c r="AB1649"/>
  <c r="AA1649"/>
  <c r="Z1649"/>
  <c r="Y1649"/>
  <c r="W1649"/>
  <c r="X1649" s="1"/>
  <c r="T1649"/>
  <c r="AC1649" s="1"/>
  <c r="AB1648"/>
  <c r="AA1648"/>
  <c r="Z1648"/>
  <c r="Y1648"/>
  <c r="W1648"/>
  <c r="X1648" s="1"/>
  <c r="T1648"/>
  <c r="AC1648" s="1"/>
  <c r="AB1647"/>
  <c r="AA1647"/>
  <c r="T1647"/>
  <c r="AC1647" s="1"/>
  <c r="AB1646"/>
  <c r="AA1646"/>
  <c r="T1646"/>
  <c r="AC1646" s="1"/>
  <c r="AB1645"/>
  <c r="AA1645"/>
  <c r="T1645"/>
  <c r="AC1645" s="1"/>
  <c r="AB1644"/>
  <c r="AA1644"/>
  <c r="T1644"/>
  <c r="AC1644" s="1"/>
  <c r="AB1643"/>
  <c r="AA1643"/>
  <c r="T1643"/>
  <c r="AC1643" s="1"/>
  <c r="AB1642"/>
  <c r="AA1642"/>
  <c r="T1642"/>
  <c r="AC1642" s="1"/>
  <c r="AB1641"/>
  <c r="AA1641"/>
  <c r="T1641"/>
  <c r="AC1641" s="1"/>
  <c r="AB1640"/>
  <c r="AA1640"/>
  <c r="T1640"/>
  <c r="AC1640" s="1"/>
  <c r="AB1639"/>
  <c r="AA1639"/>
  <c r="Z1639"/>
  <c r="Y1639"/>
  <c r="W1639"/>
  <c r="X1639" s="1"/>
  <c r="T1639"/>
  <c r="AC1639" s="1"/>
  <c r="AB1638"/>
  <c r="AA1638"/>
  <c r="T1638"/>
  <c r="AC1638" s="1"/>
  <c r="AB1637"/>
  <c r="AA1637"/>
  <c r="T1637"/>
  <c r="AC1637" s="1"/>
  <c r="AB1636"/>
  <c r="AA1636"/>
  <c r="T1636"/>
  <c r="AC1636" s="1"/>
  <c r="AB1635"/>
  <c r="AA1635"/>
  <c r="T1635"/>
  <c r="AC1635" s="1"/>
  <c r="AB1634"/>
  <c r="AA1634"/>
  <c r="T1634"/>
  <c r="AC1634" s="1"/>
  <c r="AB1633"/>
  <c r="AA1633"/>
  <c r="T1633"/>
  <c r="AC1633" s="1"/>
  <c r="AB1632"/>
  <c r="AA1632"/>
  <c r="T1632"/>
  <c r="AC1632" s="1"/>
  <c r="AB1631"/>
  <c r="AA1631"/>
  <c r="T1631"/>
  <c r="AC1631" s="1"/>
  <c r="AB1630"/>
  <c r="AA1630"/>
  <c r="T1630"/>
  <c r="AC1630" s="1"/>
  <c r="AB1629"/>
  <c r="AA1629"/>
  <c r="T1629"/>
  <c r="AC1629" s="1"/>
  <c r="AB1628"/>
  <c r="AA1628"/>
  <c r="T1628"/>
  <c r="AC1628" s="1"/>
  <c r="AB1627"/>
  <c r="AA1627"/>
  <c r="Z1627"/>
  <c r="Y1627"/>
  <c r="W1627"/>
  <c r="X1627" s="1"/>
  <c r="T1627"/>
  <c r="AC1627" s="1"/>
  <c r="AB1626"/>
  <c r="AA1626"/>
  <c r="T1626"/>
  <c r="AC1626" s="1"/>
  <c r="AB1625"/>
  <c r="AA1625"/>
  <c r="Z1625"/>
  <c r="Y1625"/>
  <c r="W1625"/>
  <c r="X1625" s="1"/>
  <c r="T1625"/>
  <c r="AC1625" s="1"/>
  <c r="AB1624"/>
  <c r="AA1624"/>
  <c r="T1624"/>
  <c r="AC1624" s="1"/>
  <c r="AB1623"/>
  <c r="AA1623"/>
  <c r="Z1623"/>
  <c r="Y1623"/>
  <c r="W1623"/>
  <c r="X1623" s="1"/>
  <c r="T1623"/>
  <c r="AC1623" s="1"/>
  <c r="AB1622"/>
  <c r="AA1622"/>
  <c r="Z1622"/>
  <c r="Y1622"/>
  <c r="W1622"/>
  <c r="X1622" s="1"/>
  <c r="T1622"/>
  <c r="AC1622" s="1"/>
  <c r="AB1621"/>
  <c r="AA1621"/>
  <c r="T1621"/>
  <c r="AC1621" s="1"/>
  <c r="AB1620"/>
  <c r="AA1620"/>
  <c r="Z1620"/>
  <c r="Y1620"/>
  <c r="W1620"/>
  <c r="X1620" s="1"/>
  <c r="T1620"/>
  <c r="AC1620" s="1"/>
  <c r="AB1619"/>
  <c r="AA1619"/>
  <c r="Z1619"/>
  <c r="Y1619"/>
  <c r="W1619"/>
  <c r="X1619" s="1"/>
  <c r="T1619"/>
  <c r="AC1619" s="1"/>
  <c r="AB1618"/>
  <c r="AA1618"/>
  <c r="Z1618"/>
  <c r="Y1618"/>
  <c r="W1618"/>
  <c r="X1618" s="1"/>
  <c r="T1618"/>
  <c r="AC1618" s="1"/>
  <c r="AB1617"/>
  <c r="AA1617"/>
  <c r="T1617"/>
  <c r="AC1617" s="1"/>
  <c r="AB1616"/>
  <c r="AA1616"/>
  <c r="T1616"/>
  <c r="AC1616" s="1"/>
  <c r="AB1615"/>
  <c r="AA1615"/>
  <c r="T1615"/>
  <c r="AC1615" s="1"/>
  <c r="AB1614"/>
  <c r="AA1614"/>
  <c r="T1614"/>
  <c r="AC1614" s="1"/>
  <c r="AB1613"/>
  <c r="AA1613"/>
  <c r="T1613"/>
  <c r="AC1613" s="1"/>
  <c r="AB1612"/>
  <c r="AA1612"/>
  <c r="T1612"/>
  <c r="AC1612" s="1"/>
  <c r="AB1611"/>
  <c r="AA1611"/>
  <c r="Z1611"/>
  <c r="Y1611"/>
  <c r="W1611"/>
  <c r="X1611" s="1"/>
  <c r="T1611"/>
  <c r="AC1611" s="1"/>
  <c r="AB1610"/>
  <c r="AA1610"/>
  <c r="T1610"/>
  <c r="AC1610" s="1"/>
  <c r="AB1609"/>
  <c r="AA1609"/>
  <c r="Z1609"/>
  <c r="Y1609"/>
  <c r="W1609"/>
  <c r="X1609" s="1"/>
  <c r="T1609"/>
  <c r="AC1609" s="1"/>
  <c r="AB1608"/>
  <c r="AA1608"/>
  <c r="T1608"/>
  <c r="AC1608" s="1"/>
  <c r="AB1607"/>
  <c r="AA1607"/>
  <c r="T1607"/>
  <c r="AC1607" s="1"/>
  <c r="AB1606"/>
  <c r="AA1606"/>
  <c r="T1606"/>
  <c r="AC1606" s="1"/>
  <c r="AB1605"/>
  <c r="AA1605"/>
  <c r="T1605"/>
  <c r="AC1605" s="1"/>
  <c r="AB1604"/>
  <c r="AA1604"/>
  <c r="T1604"/>
  <c r="AC1604" s="1"/>
  <c r="AB1603"/>
  <c r="AA1603"/>
  <c r="Z1603"/>
  <c r="Y1603"/>
  <c r="W1603"/>
  <c r="X1603" s="1"/>
  <c r="T1603"/>
  <c r="AC1603" s="1"/>
  <c r="AB1602"/>
  <c r="AA1602"/>
  <c r="Z1602"/>
  <c r="Y1602"/>
  <c r="W1602"/>
  <c r="X1602" s="1"/>
  <c r="T1602"/>
  <c r="AC1602" s="1"/>
  <c r="AB1601"/>
  <c r="AA1601"/>
  <c r="T1601"/>
  <c r="AC1601" s="1"/>
  <c r="AB1600"/>
  <c r="AA1600"/>
  <c r="Z1600"/>
  <c r="Y1600"/>
  <c r="W1600"/>
  <c r="X1600" s="1"/>
  <c r="T1600"/>
  <c r="AC1600" s="1"/>
  <c r="AB1599"/>
  <c r="AA1599"/>
  <c r="T1599"/>
  <c r="AC1599" s="1"/>
  <c r="AB1598"/>
  <c r="AA1598"/>
  <c r="T1598"/>
  <c r="AC1598" s="1"/>
  <c r="AB1597"/>
  <c r="AA1597"/>
  <c r="T1597"/>
  <c r="AC1597" s="1"/>
  <c r="AB1596"/>
  <c r="AA1596"/>
  <c r="T1596"/>
  <c r="AC1596" s="1"/>
  <c r="AB1595"/>
  <c r="AA1595"/>
  <c r="Z1595"/>
  <c r="Y1595"/>
  <c r="W1595"/>
  <c r="X1595" s="1"/>
  <c r="T1595"/>
  <c r="AC1595" s="1"/>
  <c r="AB1594"/>
  <c r="AA1594"/>
  <c r="Z1594"/>
  <c r="Y1594"/>
  <c r="W1594"/>
  <c r="X1594" s="1"/>
  <c r="T1594"/>
  <c r="AC1594" s="1"/>
  <c r="AB1593"/>
  <c r="AA1593"/>
  <c r="T1593"/>
  <c r="AC1593" s="1"/>
  <c r="AB1592"/>
  <c r="AA1592"/>
  <c r="Z1592"/>
  <c r="Y1592"/>
  <c r="W1592"/>
  <c r="X1592" s="1"/>
  <c r="T1592"/>
  <c r="AC1592" s="1"/>
  <c r="AB1591"/>
  <c r="AA1591"/>
  <c r="T1591"/>
  <c r="AC1591" s="1"/>
  <c r="AB1590"/>
  <c r="AA1590"/>
  <c r="T1590"/>
  <c r="AC1590" s="1"/>
  <c r="AB1589"/>
  <c r="AA1589"/>
  <c r="Z1589"/>
  <c r="Y1589"/>
  <c r="W1589"/>
  <c r="X1589" s="1"/>
  <c r="T1589"/>
  <c r="AC1589" s="1"/>
  <c r="AB1588"/>
  <c r="AA1588"/>
  <c r="Z1588"/>
  <c r="Y1588"/>
  <c r="W1588"/>
  <c r="X1588" s="1"/>
  <c r="T1588"/>
  <c r="AC1588" s="1"/>
  <c r="AB1587"/>
  <c r="AA1587"/>
  <c r="T1587"/>
  <c r="AC1587" s="1"/>
  <c r="AB1586"/>
  <c r="AA1586"/>
  <c r="Z1586"/>
  <c r="Y1586"/>
  <c r="W1586"/>
  <c r="X1586" s="1"/>
  <c r="T1586"/>
  <c r="AC1586" s="1"/>
  <c r="AB1585"/>
  <c r="AA1585"/>
  <c r="Z1585"/>
  <c r="Y1585"/>
  <c r="W1585"/>
  <c r="X1585" s="1"/>
  <c r="T1585"/>
  <c r="AC1585" s="1"/>
  <c r="AB1584"/>
  <c r="AA1584"/>
  <c r="Z1584"/>
  <c r="Y1584"/>
  <c r="W1584"/>
  <c r="X1584" s="1"/>
  <c r="T1584"/>
  <c r="AC1584" s="1"/>
  <c r="AB1583"/>
  <c r="AA1583"/>
  <c r="T1583"/>
  <c r="AC1583" s="1"/>
  <c r="AB1582"/>
  <c r="AA1582"/>
  <c r="Z1582"/>
  <c r="Y1582"/>
  <c r="W1582"/>
  <c r="X1582" s="1"/>
  <c r="T1582"/>
  <c r="AC1582" s="1"/>
  <c r="AB1581"/>
  <c r="AA1581"/>
  <c r="T1581"/>
  <c r="AC1581" s="1"/>
  <c r="AB1580"/>
  <c r="AA1580"/>
  <c r="Z1580"/>
  <c r="Y1580"/>
  <c r="W1580"/>
  <c r="X1580" s="1"/>
  <c r="T1580"/>
  <c r="AC1580" s="1"/>
  <c r="AB1579"/>
  <c r="AA1579"/>
  <c r="Z1579"/>
  <c r="Y1579"/>
  <c r="W1579"/>
  <c r="X1579" s="1"/>
  <c r="T1579"/>
  <c r="AC1579" s="1"/>
  <c r="AB1578"/>
  <c r="AA1578"/>
  <c r="Z1578"/>
  <c r="Y1578"/>
  <c r="W1578"/>
  <c r="X1578" s="1"/>
  <c r="T1578"/>
  <c r="AC1578" s="1"/>
  <c r="AB1577"/>
  <c r="AA1577"/>
  <c r="T1577"/>
  <c r="AC1577" s="1"/>
  <c r="AB1576"/>
  <c r="AA1576"/>
  <c r="Z1576"/>
  <c r="Y1576"/>
  <c r="W1576"/>
  <c r="X1576" s="1"/>
  <c r="T1576"/>
  <c r="AC1576" s="1"/>
  <c r="AB1575"/>
  <c r="AA1575"/>
  <c r="T1575"/>
  <c r="AC1575" s="1"/>
  <c r="AB1574"/>
  <c r="AA1574"/>
  <c r="Z1574"/>
  <c r="Y1574"/>
  <c r="W1574"/>
  <c r="X1574" s="1"/>
  <c r="T1574"/>
  <c r="AC1574" s="1"/>
  <c r="AB1573"/>
  <c r="AA1573"/>
  <c r="T1573"/>
  <c r="AC1573" s="1"/>
  <c r="AB1572"/>
  <c r="AA1572"/>
  <c r="T1572"/>
  <c r="AC1572" s="1"/>
  <c r="AB1571"/>
  <c r="AA1571"/>
  <c r="Z1571"/>
  <c r="Y1571"/>
  <c r="W1571"/>
  <c r="X1571" s="1"/>
  <c r="T1571"/>
  <c r="AC1571" s="1"/>
  <c r="AB1570"/>
  <c r="AA1570"/>
  <c r="Z1570"/>
  <c r="Y1570"/>
  <c r="W1570"/>
  <c r="X1570" s="1"/>
  <c r="T1570"/>
  <c r="AC1570" s="1"/>
  <c r="AB1569"/>
  <c r="AA1569"/>
  <c r="Z1569"/>
  <c r="Y1569"/>
  <c r="W1569"/>
  <c r="X1569" s="1"/>
  <c r="T1569"/>
  <c r="AC1569" s="1"/>
  <c r="AB1568"/>
  <c r="AA1568"/>
  <c r="Z1568"/>
  <c r="Y1568"/>
  <c r="W1568"/>
  <c r="X1568" s="1"/>
  <c r="T1568"/>
  <c r="AC1568" s="1"/>
  <c r="AB1567"/>
  <c r="AA1567"/>
  <c r="T1567"/>
  <c r="AC1567" s="1"/>
  <c r="AB1566"/>
  <c r="AA1566"/>
  <c r="T1566"/>
  <c r="AC1566" s="1"/>
  <c r="AB1565"/>
  <c r="AA1565"/>
  <c r="T1565"/>
  <c r="AC1565" s="1"/>
  <c r="AB1564"/>
  <c r="AA1564"/>
  <c r="T1564"/>
  <c r="AC1564" s="1"/>
  <c r="AB1563"/>
  <c r="AA1563"/>
  <c r="T1563"/>
  <c r="AC1563" s="1"/>
  <c r="AB1562"/>
  <c r="AA1562"/>
  <c r="T1562"/>
  <c r="AC1562" s="1"/>
  <c r="AB1561"/>
  <c r="AA1561"/>
  <c r="Z1561"/>
  <c r="Y1561"/>
  <c r="W1561"/>
  <c r="X1561" s="1"/>
  <c r="T1561"/>
  <c r="AC1561" s="1"/>
  <c r="AB1560"/>
  <c r="AA1560"/>
  <c r="Z1560"/>
  <c r="Y1560"/>
  <c r="W1560"/>
  <c r="X1560" s="1"/>
  <c r="T1560"/>
  <c r="AC1560" s="1"/>
  <c r="AB1559"/>
  <c r="AA1559"/>
  <c r="T1559"/>
  <c r="AC1559" s="1"/>
  <c r="AB1558"/>
  <c r="AA1558"/>
  <c r="Z1558"/>
  <c r="Y1558"/>
  <c r="W1558"/>
  <c r="X1558" s="1"/>
  <c r="T1558"/>
  <c r="AC1558" s="1"/>
  <c r="AB1557"/>
  <c r="AA1557"/>
  <c r="T1557"/>
  <c r="AC1557" s="1"/>
  <c r="AB1556"/>
  <c r="AA1556"/>
  <c r="Z1556"/>
  <c r="Y1556"/>
  <c r="W1556"/>
  <c r="X1556" s="1"/>
  <c r="T1556"/>
  <c r="AC1556" s="1"/>
  <c r="AB1555"/>
  <c r="AA1555"/>
  <c r="T1555"/>
  <c r="AC1555" s="1"/>
  <c r="AB1554"/>
  <c r="AA1554"/>
  <c r="Z1554"/>
  <c r="Y1554"/>
  <c r="W1554"/>
  <c r="X1554" s="1"/>
  <c r="T1554"/>
  <c r="AC1554" s="1"/>
  <c r="AB1553"/>
  <c r="AA1553"/>
  <c r="T1553"/>
  <c r="AC1553" s="1"/>
  <c r="AB1552"/>
  <c r="AA1552"/>
  <c r="Z1552"/>
  <c r="Y1552"/>
  <c r="W1552"/>
  <c r="X1552" s="1"/>
  <c r="T1552"/>
  <c r="AC1552" s="1"/>
  <c r="AB1551"/>
  <c r="AA1551"/>
  <c r="Z1551"/>
  <c r="Y1551"/>
  <c r="W1551"/>
  <c r="X1551" s="1"/>
  <c r="T1551"/>
  <c r="AC1551" s="1"/>
  <c r="AB1550"/>
  <c r="AA1550"/>
  <c r="T1550"/>
  <c r="AC1550" s="1"/>
  <c r="AB1549"/>
  <c r="AA1549"/>
  <c r="T1549"/>
  <c r="AC1549" s="1"/>
  <c r="AB1548"/>
  <c r="AA1548"/>
  <c r="Z1548"/>
  <c r="Y1548"/>
  <c r="W1548"/>
  <c r="X1548" s="1"/>
  <c r="T1548"/>
  <c r="AC1548" s="1"/>
  <c r="AB1547"/>
  <c r="AA1547"/>
  <c r="Z1547"/>
  <c r="Y1547"/>
  <c r="W1547"/>
  <c r="X1547" s="1"/>
  <c r="T1547"/>
  <c r="AC1547" s="1"/>
  <c r="AB1546"/>
  <c r="AA1546"/>
  <c r="Z1546"/>
  <c r="Y1546"/>
  <c r="W1546"/>
  <c r="X1546" s="1"/>
  <c r="T1546"/>
  <c r="AC1546" s="1"/>
  <c r="AB1545"/>
  <c r="AA1545"/>
  <c r="T1545"/>
  <c r="AC1545" s="1"/>
  <c r="AB1544"/>
  <c r="AA1544"/>
  <c r="Z1544"/>
  <c r="Y1544"/>
  <c r="W1544"/>
  <c r="X1544" s="1"/>
  <c r="T1544"/>
  <c r="AC1544" s="1"/>
  <c r="AB1543"/>
  <c r="AA1543"/>
  <c r="Z1543"/>
  <c r="Y1543"/>
  <c r="W1543"/>
  <c r="X1543" s="1"/>
  <c r="T1543"/>
  <c r="AC1543" s="1"/>
  <c r="AB1542"/>
  <c r="AA1542"/>
  <c r="Z1542"/>
  <c r="Y1542"/>
  <c r="W1542"/>
  <c r="X1542" s="1"/>
  <c r="T1542"/>
  <c r="AC1542" s="1"/>
  <c r="AB1541"/>
  <c r="AA1541"/>
  <c r="T1541"/>
  <c r="AC1541" s="1"/>
  <c r="AB1540"/>
  <c r="AA1540"/>
  <c r="T1540"/>
  <c r="AC1540" s="1"/>
  <c r="AB1539"/>
  <c r="AA1539"/>
  <c r="T1539"/>
  <c r="AC1539" s="1"/>
  <c r="AB1538"/>
  <c r="AA1538"/>
  <c r="T1538"/>
  <c r="AC1538" s="1"/>
  <c r="AB1537"/>
  <c r="AA1537"/>
  <c r="T1537"/>
  <c r="AC1537" s="1"/>
  <c r="AB1536"/>
  <c r="AA1536"/>
  <c r="Z1536"/>
  <c r="Y1536"/>
  <c r="W1536"/>
  <c r="X1536" s="1"/>
  <c r="T1536"/>
  <c r="AC1536" s="1"/>
  <c r="AB1535"/>
  <c r="AA1535"/>
  <c r="T1535"/>
  <c r="AC1535" s="1"/>
  <c r="AB1534"/>
  <c r="AA1534"/>
  <c r="Z1534"/>
  <c r="Y1534"/>
  <c r="W1534"/>
  <c r="X1534" s="1"/>
  <c r="T1534"/>
  <c r="AC1534" s="1"/>
  <c r="AB1533"/>
  <c r="AA1533"/>
  <c r="Z1533"/>
  <c r="Y1533"/>
  <c r="W1533"/>
  <c r="X1533" s="1"/>
  <c r="T1533"/>
  <c r="AC1533" s="1"/>
  <c r="AB1532"/>
  <c r="AA1532"/>
  <c r="Z1532"/>
  <c r="Y1532"/>
  <c r="W1532"/>
  <c r="X1532" s="1"/>
  <c r="T1532"/>
  <c r="AC1532" s="1"/>
  <c r="AB1531"/>
  <c r="AA1531"/>
  <c r="Z1531"/>
  <c r="Y1531"/>
  <c r="W1531"/>
  <c r="X1531" s="1"/>
  <c r="T1531"/>
  <c r="AC1531" s="1"/>
  <c r="AB1530"/>
  <c r="AA1530"/>
  <c r="Z1530"/>
  <c r="Y1530"/>
  <c r="W1530"/>
  <c r="X1530" s="1"/>
  <c r="T1530"/>
  <c r="AC1530" s="1"/>
  <c r="AB1529"/>
  <c r="AA1529"/>
  <c r="T1529"/>
  <c r="AC1529" s="1"/>
  <c r="AB1528"/>
  <c r="AA1528"/>
  <c r="T1528"/>
  <c r="AC1528" s="1"/>
  <c r="AB1527"/>
  <c r="AA1527"/>
  <c r="Z1527"/>
  <c r="Y1527"/>
  <c r="W1527"/>
  <c r="X1527" s="1"/>
  <c r="T1527"/>
  <c r="AC1527" s="1"/>
  <c r="AB1526"/>
  <c r="AA1526"/>
  <c r="T1526"/>
  <c r="AC1526" s="1"/>
  <c r="AB1525"/>
  <c r="AA1525"/>
  <c r="T1525"/>
  <c r="AC1525" s="1"/>
  <c r="AB1524"/>
  <c r="AA1524"/>
  <c r="T1524"/>
  <c r="AC1524" s="1"/>
  <c r="AB1523"/>
  <c r="AA1523"/>
  <c r="T1523"/>
  <c r="AC1523" s="1"/>
  <c r="AB1522"/>
  <c r="AA1522"/>
  <c r="T1522"/>
  <c r="AC1522" s="1"/>
  <c r="AB1521"/>
  <c r="AA1521"/>
  <c r="Z1521"/>
  <c r="Y1521"/>
  <c r="W1521"/>
  <c r="X1521" s="1"/>
  <c r="T1521"/>
  <c r="AC1521" s="1"/>
  <c r="AB1520"/>
  <c r="AA1520"/>
  <c r="Z1520"/>
  <c r="Y1520"/>
  <c r="W1520"/>
  <c r="X1520" s="1"/>
  <c r="T1520"/>
  <c r="AC1520" s="1"/>
  <c r="AB1519"/>
  <c r="AA1519"/>
  <c r="Z1519"/>
  <c r="Y1519"/>
  <c r="W1519"/>
  <c r="X1519" s="1"/>
  <c r="T1519"/>
  <c r="AC1519" s="1"/>
  <c r="AB1518"/>
  <c r="AA1518"/>
  <c r="Z1518"/>
  <c r="Y1518"/>
  <c r="W1518"/>
  <c r="X1518" s="1"/>
  <c r="T1518"/>
  <c r="AC1518" s="1"/>
  <c r="AB1517"/>
  <c r="AA1517"/>
  <c r="Z1517"/>
  <c r="Y1517"/>
  <c r="W1517"/>
  <c r="X1517" s="1"/>
  <c r="T1517"/>
  <c r="AC1517" s="1"/>
  <c r="AB1516"/>
  <c r="AA1516"/>
  <c r="T1516"/>
  <c r="AC1516" s="1"/>
  <c r="AB1515"/>
  <c r="AA1515"/>
  <c r="T1515"/>
  <c r="AC1515" s="1"/>
  <c r="AB1514"/>
  <c r="AA1514"/>
  <c r="Z1514"/>
  <c r="Y1514"/>
  <c r="W1514"/>
  <c r="X1514" s="1"/>
  <c r="T1514"/>
  <c r="AC1514" s="1"/>
  <c r="AB1513"/>
  <c r="AA1513"/>
  <c r="T1513"/>
  <c r="AC1513" s="1"/>
  <c r="AB1512"/>
  <c r="AA1512"/>
  <c r="T1512"/>
  <c r="AC1512" s="1"/>
  <c r="AB1511"/>
  <c r="AA1511"/>
  <c r="T1511"/>
  <c r="AC1511" s="1"/>
  <c r="AB1510"/>
  <c r="AA1510"/>
  <c r="Z1510"/>
  <c r="Y1510"/>
  <c r="W1510"/>
  <c r="X1510" s="1"/>
  <c r="T1510"/>
  <c r="AC1510" s="1"/>
  <c r="AB1509"/>
  <c r="AA1509"/>
  <c r="Z1509"/>
  <c r="Y1509"/>
  <c r="W1509"/>
  <c r="X1509" s="1"/>
  <c r="T1509"/>
  <c r="AC1509" s="1"/>
  <c r="AB1508"/>
  <c r="AA1508"/>
  <c r="T1508"/>
  <c r="AC1508" s="1"/>
  <c r="AB1507"/>
  <c r="AA1507"/>
  <c r="Z1507"/>
  <c r="Y1507"/>
  <c r="W1507"/>
  <c r="X1507" s="1"/>
  <c r="T1507"/>
  <c r="AC1507" s="1"/>
  <c r="AB1506"/>
  <c r="AA1506"/>
  <c r="T1506"/>
  <c r="AC1506" s="1"/>
  <c r="AB1505"/>
  <c r="AA1505"/>
  <c r="Z1505"/>
  <c r="Y1505"/>
  <c r="W1505"/>
  <c r="X1505" s="1"/>
  <c r="T1505"/>
  <c r="AC1505" s="1"/>
  <c r="AB1504"/>
  <c r="AA1504"/>
  <c r="Z1504"/>
  <c r="Y1504"/>
  <c r="W1504"/>
  <c r="X1504" s="1"/>
  <c r="T1504"/>
  <c r="AC1504" s="1"/>
  <c r="AB1503"/>
  <c r="AA1503"/>
  <c r="T1503"/>
  <c r="AC1503" s="1"/>
  <c r="AB1502"/>
  <c r="AA1502"/>
  <c r="Z1502"/>
  <c r="Y1502"/>
  <c r="W1502"/>
  <c r="X1502" s="1"/>
  <c r="T1502"/>
  <c r="AC1502" s="1"/>
  <c r="AB1501"/>
  <c r="AA1501"/>
  <c r="T1501"/>
  <c r="AC1501" s="1"/>
  <c r="AB1500"/>
  <c r="AA1500"/>
  <c r="T1500"/>
  <c r="AC1500" s="1"/>
  <c r="AB1499"/>
  <c r="AA1499"/>
  <c r="Z1499"/>
  <c r="Y1499"/>
  <c r="W1499"/>
  <c r="X1499" s="1"/>
  <c r="T1499"/>
  <c r="AC1499" s="1"/>
  <c r="AB1498"/>
  <c r="AA1498"/>
  <c r="T1498"/>
  <c r="AC1498" s="1"/>
  <c r="AB1497"/>
  <c r="AA1497"/>
  <c r="T1497"/>
  <c r="AC1497" s="1"/>
  <c r="AB1496"/>
  <c r="AA1496"/>
  <c r="T1496"/>
  <c r="AC1496" s="1"/>
  <c r="AB1495"/>
  <c r="AA1495"/>
  <c r="T1495"/>
  <c r="AC1495" s="1"/>
  <c r="AB1494"/>
  <c r="AA1494"/>
  <c r="Z1494"/>
  <c r="Y1494"/>
  <c r="W1494"/>
  <c r="X1494" s="1"/>
  <c r="T1494"/>
  <c r="AC1494" s="1"/>
  <c r="AB1493"/>
  <c r="AA1493"/>
  <c r="T1493"/>
  <c r="AC1493" s="1"/>
  <c r="AB1492"/>
  <c r="AA1492"/>
  <c r="T1492"/>
  <c r="AC1492" s="1"/>
  <c r="AB1491"/>
  <c r="AA1491"/>
  <c r="Z1491"/>
  <c r="Y1491"/>
  <c r="W1491"/>
  <c r="X1491" s="1"/>
  <c r="T1491"/>
  <c r="AC1491" s="1"/>
  <c r="AB1490"/>
  <c r="AA1490"/>
  <c r="T1490"/>
  <c r="AC1490" s="1"/>
  <c r="AB1489"/>
  <c r="AA1489"/>
  <c r="Z1489"/>
  <c r="Y1489"/>
  <c r="W1489"/>
  <c r="X1489" s="1"/>
  <c r="T1489"/>
  <c r="AC1489" s="1"/>
  <c r="AB1488"/>
  <c r="AA1488"/>
  <c r="T1488"/>
  <c r="AC1488" s="1"/>
  <c r="AB1487"/>
  <c r="AA1487"/>
  <c r="Z1487"/>
  <c r="Y1487"/>
  <c r="W1487"/>
  <c r="X1487" s="1"/>
  <c r="T1487"/>
  <c r="AC1487" s="1"/>
  <c r="AB1486"/>
  <c r="AA1486"/>
  <c r="Z1486"/>
  <c r="Y1486"/>
  <c r="W1486"/>
  <c r="X1486" s="1"/>
  <c r="T1486"/>
  <c r="AC1486" s="1"/>
  <c r="AB1485"/>
  <c r="AA1485"/>
  <c r="Z1485"/>
  <c r="Y1485"/>
  <c r="W1485"/>
  <c r="X1485" s="1"/>
  <c r="T1485"/>
  <c r="AC1485" s="1"/>
  <c r="AB1484"/>
  <c r="AA1484"/>
  <c r="Z1484"/>
  <c r="Y1484"/>
  <c r="W1484"/>
  <c r="X1484" s="1"/>
  <c r="T1484"/>
  <c r="AC1484" s="1"/>
  <c r="AB1483"/>
  <c r="AA1483"/>
  <c r="Z1483"/>
  <c r="Y1483"/>
  <c r="W1483"/>
  <c r="X1483" s="1"/>
  <c r="T1483"/>
  <c r="AC1483" s="1"/>
  <c r="AB1482"/>
  <c r="AA1482"/>
  <c r="Z1482"/>
  <c r="Y1482"/>
  <c r="W1482"/>
  <c r="X1482" s="1"/>
  <c r="T1482"/>
  <c r="AC1482" s="1"/>
  <c r="AB1481"/>
  <c r="AA1481"/>
  <c r="Z1481"/>
  <c r="Y1481"/>
  <c r="W1481"/>
  <c r="X1481" s="1"/>
  <c r="T1481"/>
  <c r="AC1481" s="1"/>
  <c r="AB1480"/>
  <c r="AA1480"/>
  <c r="T1480"/>
  <c r="AC1480" s="1"/>
  <c r="AB1479"/>
  <c r="AA1479"/>
  <c r="T1479"/>
  <c r="AC1479" s="1"/>
  <c r="AB1478"/>
  <c r="AA1478"/>
  <c r="Z1478"/>
  <c r="Y1478"/>
  <c r="W1478"/>
  <c r="X1478" s="1"/>
  <c r="T1478"/>
  <c r="AC1478" s="1"/>
  <c r="AB1477"/>
  <c r="AA1477"/>
  <c r="Z1477"/>
  <c r="Y1477"/>
  <c r="W1477"/>
  <c r="X1477" s="1"/>
  <c r="T1477"/>
  <c r="AC1477" s="1"/>
  <c r="AB1476"/>
  <c r="AA1476"/>
  <c r="Z1476"/>
  <c r="Y1476"/>
  <c r="W1476"/>
  <c r="X1476" s="1"/>
  <c r="T1476"/>
  <c r="AC1476" s="1"/>
  <c r="AB1475"/>
  <c r="AA1475"/>
  <c r="Z1475"/>
  <c r="Y1475"/>
  <c r="W1475"/>
  <c r="X1475" s="1"/>
  <c r="T1475"/>
  <c r="AC1475" s="1"/>
  <c r="AB1474"/>
  <c r="AA1474"/>
  <c r="Z1474"/>
  <c r="Y1474"/>
  <c r="W1474"/>
  <c r="X1474" s="1"/>
  <c r="T1474"/>
  <c r="AC1474" s="1"/>
  <c r="AB1473"/>
  <c r="AA1473"/>
  <c r="T1473"/>
  <c r="AC1473" s="1"/>
  <c r="AB1472"/>
  <c r="AA1472"/>
  <c r="Z1472"/>
  <c r="Y1472"/>
  <c r="W1472"/>
  <c r="X1472" s="1"/>
  <c r="T1472"/>
  <c r="AC1472" s="1"/>
  <c r="AB1471"/>
  <c r="AA1471"/>
  <c r="Z1471"/>
  <c r="Y1471"/>
  <c r="W1471"/>
  <c r="X1471" s="1"/>
  <c r="T1471"/>
  <c r="AC1471" s="1"/>
  <c r="AB1470"/>
  <c r="AA1470"/>
  <c r="T1470"/>
  <c r="AC1470" s="1"/>
  <c r="AB1469"/>
  <c r="AA1469"/>
  <c r="Z1469"/>
  <c r="Y1469"/>
  <c r="W1469"/>
  <c r="X1469" s="1"/>
  <c r="T1469"/>
  <c r="AC1469" s="1"/>
  <c r="AB1468"/>
  <c r="AA1468"/>
  <c r="Z1468"/>
  <c r="Y1468"/>
  <c r="W1468"/>
  <c r="X1468" s="1"/>
  <c r="T1468"/>
  <c r="AC1468" s="1"/>
  <c r="AB1467"/>
  <c r="AA1467"/>
  <c r="T1467"/>
  <c r="AC1467" s="1"/>
  <c r="AB1466"/>
  <c r="AA1466"/>
  <c r="T1466"/>
  <c r="AC1466" s="1"/>
  <c r="AB1465"/>
  <c r="AA1465"/>
  <c r="T1465"/>
  <c r="AC1465" s="1"/>
  <c r="AB1464"/>
  <c r="AA1464"/>
  <c r="T1464"/>
  <c r="AC1464" s="1"/>
  <c r="AB1463"/>
  <c r="AA1463"/>
  <c r="T1463"/>
  <c r="AC1463" s="1"/>
  <c r="AB1462"/>
  <c r="AA1462"/>
  <c r="T1462"/>
  <c r="AC1462" s="1"/>
  <c r="AB1461"/>
  <c r="AA1461"/>
  <c r="T1461"/>
  <c r="AC1461" s="1"/>
  <c r="AB1460"/>
  <c r="AA1460"/>
  <c r="T1460"/>
  <c r="AC1460" s="1"/>
  <c r="AB1459"/>
  <c r="AA1459"/>
  <c r="T1459"/>
  <c r="AC1459" s="1"/>
  <c r="AB1458"/>
  <c r="AA1458"/>
  <c r="T1458"/>
  <c r="AC1458" s="1"/>
  <c r="AB1457"/>
  <c r="AA1457"/>
  <c r="T1457"/>
  <c r="AC1457" s="1"/>
  <c r="AB1456"/>
  <c r="AA1456"/>
  <c r="T1456"/>
  <c r="AC1456" s="1"/>
  <c r="AB1455"/>
  <c r="AA1455"/>
  <c r="Z1455"/>
  <c r="Y1455"/>
  <c r="W1455"/>
  <c r="X1455" s="1"/>
  <c r="T1455"/>
  <c r="AC1455" s="1"/>
  <c r="AB1454"/>
  <c r="AA1454"/>
  <c r="T1454"/>
  <c r="AC1454" s="1"/>
  <c r="AB1453"/>
  <c r="AA1453"/>
  <c r="T1453"/>
  <c r="AC1453" s="1"/>
  <c r="AB1452"/>
  <c r="AA1452"/>
  <c r="Z1452"/>
  <c r="Y1452"/>
  <c r="W1452"/>
  <c r="X1452" s="1"/>
  <c r="T1452"/>
  <c r="AC1452" s="1"/>
  <c r="AB1451"/>
  <c r="AA1451"/>
  <c r="T1451"/>
  <c r="AC1451" s="1"/>
  <c r="AB1450"/>
  <c r="AA1450"/>
  <c r="T1450"/>
  <c r="AC1450" s="1"/>
  <c r="AB1449"/>
  <c r="AA1449"/>
  <c r="Z1449"/>
  <c r="Y1449"/>
  <c r="W1449"/>
  <c r="X1449" s="1"/>
  <c r="T1449"/>
  <c r="AC1449" s="1"/>
  <c r="AB1448"/>
  <c r="AA1448"/>
  <c r="T1448"/>
  <c r="AC1448" s="1"/>
  <c r="AB1447"/>
  <c r="AA1447"/>
  <c r="T1447"/>
  <c r="AC1447" s="1"/>
  <c r="AB1446"/>
  <c r="AA1446"/>
  <c r="T1446"/>
  <c r="AC1446" s="1"/>
  <c r="AB1445"/>
  <c r="AA1445"/>
  <c r="T1445"/>
  <c r="AC1445" s="1"/>
  <c r="AB1444"/>
  <c r="AA1444"/>
  <c r="T1444"/>
  <c r="AC1444" s="1"/>
  <c r="AB1443"/>
  <c r="AA1443"/>
  <c r="Z1443"/>
  <c r="Y1443"/>
  <c r="W1443"/>
  <c r="X1443" s="1"/>
  <c r="T1443"/>
  <c r="AC1443" s="1"/>
  <c r="AB1442"/>
  <c r="AA1442"/>
  <c r="T1442"/>
  <c r="AC1442" s="1"/>
  <c r="AB1441"/>
  <c r="AA1441"/>
  <c r="Z1441"/>
  <c r="Y1441"/>
  <c r="W1441"/>
  <c r="X1441" s="1"/>
  <c r="T1441"/>
  <c r="AC1441" s="1"/>
  <c r="AB1440"/>
  <c r="AA1440"/>
  <c r="T1440"/>
  <c r="AC1440" s="1"/>
  <c r="AB1439"/>
  <c r="AA1439"/>
  <c r="T1439"/>
  <c r="AC1439" s="1"/>
  <c r="AB1438"/>
  <c r="AA1438"/>
  <c r="T1438"/>
  <c r="AC1438" s="1"/>
  <c r="AB1437"/>
  <c r="AA1437"/>
  <c r="T1437"/>
  <c r="AC1437" s="1"/>
  <c r="AB1436"/>
  <c r="AA1436"/>
  <c r="Z1436"/>
  <c r="Y1436"/>
  <c r="W1436"/>
  <c r="X1436" s="1"/>
  <c r="T1436"/>
  <c r="AC1436" s="1"/>
  <c r="AB1435"/>
  <c r="AA1435"/>
  <c r="T1435"/>
  <c r="AC1435" s="1"/>
  <c r="AB1434"/>
  <c r="AA1434"/>
  <c r="T1434"/>
  <c r="AC1434" s="1"/>
  <c r="AB1433"/>
  <c r="AA1433"/>
  <c r="T1433"/>
  <c r="AC1433" s="1"/>
  <c r="AB1432"/>
  <c r="AA1432"/>
  <c r="T1432"/>
  <c r="AC1432" s="1"/>
  <c r="AB1431"/>
  <c r="AA1431"/>
  <c r="T1431"/>
  <c r="AC1431" s="1"/>
  <c r="AB1430"/>
  <c r="AA1430"/>
  <c r="T1430"/>
  <c r="AC1430" s="1"/>
  <c r="AB1429"/>
  <c r="AA1429"/>
  <c r="T1429"/>
  <c r="AC1429" s="1"/>
  <c r="AB1428"/>
  <c r="AA1428"/>
  <c r="T1428"/>
  <c r="AC1428" s="1"/>
  <c r="AB1427"/>
  <c r="AA1427"/>
  <c r="Z1427"/>
  <c r="Y1427"/>
  <c r="W1427"/>
  <c r="X1427" s="1"/>
  <c r="T1427"/>
  <c r="AC1427" s="1"/>
  <c r="AB1426"/>
  <c r="AA1426"/>
  <c r="Z1426"/>
  <c r="Y1426"/>
  <c r="W1426"/>
  <c r="X1426" s="1"/>
  <c r="T1426"/>
  <c r="AC1426" s="1"/>
  <c r="AB1425"/>
  <c r="AA1425"/>
  <c r="Z1425"/>
  <c r="Y1425"/>
  <c r="W1425"/>
  <c r="X1425" s="1"/>
  <c r="T1425"/>
  <c r="AC1425" s="1"/>
  <c r="AB1424"/>
  <c r="AA1424"/>
  <c r="T1424"/>
  <c r="AC1424" s="1"/>
  <c r="AB1423"/>
  <c r="AA1423"/>
  <c r="T1423"/>
  <c r="AC1423" s="1"/>
  <c r="AB1422"/>
  <c r="AA1422"/>
  <c r="T1422"/>
  <c r="AC1422" s="1"/>
  <c r="AB1421"/>
  <c r="AA1421"/>
  <c r="Z1421"/>
  <c r="Y1421"/>
  <c r="W1421"/>
  <c r="X1421" s="1"/>
  <c r="T1421"/>
  <c r="AC1421" s="1"/>
  <c r="AB1420"/>
  <c r="AA1420"/>
  <c r="Z1420"/>
  <c r="Y1420"/>
  <c r="W1420"/>
  <c r="X1420" s="1"/>
  <c r="T1420"/>
  <c r="AC1420" s="1"/>
  <c r="AB1419"/>
  <c r="AA1419"/>
  <c r="Z1419"/>
  <c r="Y1419"/>
  <c r="W1419"/>
  <c r="X1419" s="1"/>
  <c r="T1419"/>
  <c r="AC1419" s="1"/>
  <c r="AB1418"/>
  <c r="AA1418"/>
  <c r="T1418"/>
  <c r="AC1418" s="1"/>
  <c r="AB1417"/>
  <c r="AA1417"/>
  <c r="T1417"/>
  <c r="AC1417" s="1"/>
  <c r="AB1416"/>
  <c r="AA1416"/>
  <c r="T1416"/>
  <c r="AC1416" s="1"/>
  <c r="AB1415"/>
  <c r="AA1415"/>
  <c r="T1415"/>
  <c r="AC1415" s="1"/>
  <c r="AB1414"/>
  <c r="AA1414"/>
  <c r="T1414"/>
  <c r="AC1414" s="1"/>
  <c r="AB1413"/>
  <c r="AA1413"/>
  <c r="T1413"/>
  <c r="AC1413" s="1"/>
  <c r="AB1412"/>
  <c r="AA1412"/>
  <c r="T1412"/>
  <c r="AC1412" s="1"/>
  <c r="AB1411"/>
  <c r="AA1411"/>
  <c r="Z1411"/>
  <c r="Y1411"/>
  <c r="W1411"/>
  <c r="X1411" s="1"/>
  <c r="T1411"/>
  <c r="AC1411" s="1"/>
  <c r="AB1410"/>
  <c r="AA1410"/>
  <c r="Z1410"/>
  <c r="Y1410"/>
  <c r="W1410"/>
  <c r="X1410" s="1"/>
  <c r="T1410"/>
  <c r="AC1410" s="1"/>
  <c r="AB1409"/>
  <c r="AA1409"/>
  <c r="T1409"/>
  <c r="AC1409" s="1"/>
  <c r="AB1408"/>
  <c r="AA1408"/>
  <c r="Z1408"/>
  <c r="Y1408"/>
  <c r="W1408"/>
  <c r="X1408" s="1"/>
  <c r="T1408"/>
  <c r="AC1408" s="1"/>
  <c r="AB1407"/>
  <c r="AA1407"/>
  <c r="Z1407"/>
  <c r="Y1407"/>
  <c r="W1407"/>
  <c r="X1407" s="1"/>
  <c r="T1407"/>
  <c r="AC1407" s="1"/>
  <c r="AB1406"/>
  <c r="AA1406"/>
  <c r="T1406"/>
  <c r="AC1406" s="1"/>
  <c r="AB1405"/>
  <c r="AA1405"/>
  <c r="T1405"/>
  <c r="AC1405" s="1"/>
  <c r="AB1404"/>
  <c r="AA1404"/>
  <c r="T1404"/>
  <c r="AC1404" s="1"/>
  <c r="AB1403"/>
  <c r="AA1403"/>
  <c r="Z1403"/>
  <c r="Y1403"/>
  <c r="W1403"/>
  <c r="X1403" s="1"/>
  <c r="T1403"/>
  <c r="AC1403" s="1"/>
  <c r="AB1402"/>
  <c r="AA1402"/>
  <c r="T1402"/>
  <c r="AC1402" s="1"/>
  <c r="AB1401"/>
  <c r="AA1401"/>
  <c r="T1401"/>
  <c r="AC1401" s="1"/>
  <c r="AB1400"/>
  <c r="AA1400"/>
  <c r="T1400"/>
  <c r="AC1400" s="1"/>
  <c r="AB1399"/>
  <c r="AA1399"/>
  <c r="T1399"/>
  <c r="AC1399" s="1"/>
  <c r="AB1398"/>
  <c r="AA1398"/>
  <c r="T1398"/>
  <c r="AC1398" s="1"/>
  <c r="AB1397"/>
  <c r="AA1397"/>
  <c r="T1397"/>
  <c r="AC1397" s="1"/>
  <c r="AB1396"/>
  <c r="AA1396"/>
  <c r="Z1396"/>
  <c r="Y1396"/>
  <c r="W1396"/>
  <c r="X1396" s="1"/>
  <c r="T1396"/>
  <c r="AC1396" s="1"/>
  <c r="AB1395"/>
  <c r="AA1395"/>
  <c r="Z1395"/>
  <c r="Y1395"/>
  <c r="W1395"/>
  <c r="X1395" s="1"/>
  <c r="T1395"/>
  <c r="AC1395" s="1"/>
  <c r="AB1394"/>
  <c r="AA1394"/>
  <c r="Z1394"/>
  <c r="Y1394"/>
  <c r="W1394"/>
  <c r="X1394" s="1"/>
  <c r="T1394"/>
  <c r="AC1394" s="1"/>
  <c r="AB1393"/>
  <c r="AA1393"/>
  <c r="T1393"/>
  <c r="AC1393" s="1"/>
  <c r="AB1392"/>
  <c r="AA1392"/>
  <c r="T1392"/>
  <c r="AC1392" s="1"/>
  <c r="AB1391"/>
  <c r="AA1391"/>
  <c r="T1391"/>
  <c r="AC1391" s="1"/>
  <c r="AB1390"/>
  <c r="AA1390"/>
  <c r="T1390"/>
  <c r="AC1390" s="1"/>
  <c r="AB1389"/>
  <c r="AA1389"/>
  <c r="T1389"/>
  <c r="AC1389" s="1"/>
  <c r="AB1388"/>
  <c r="AA1388"/>
  <c r="T1388"/>
  <c r="AC1388" s="1"/>
  <c r="AB1387"/>
  <c r="AA1387"/>
  <c r="T1387"/>
  <c r="AC1387" s="1"/>
  <c r="AB1386"/>
  <c r="AA1386"/>
  <c r="T1386"/>
  <c r="AC1386" s="1"/>
  <c r="AB1385"/>
  <c r="AA1385"/>
  <c r="T1385"/>
  <c r="AC1385" s="1"/>
  <c r="AB1384"/>
  <c r="AA1384"/>
  <c r="T1384"/>
  <c r="AC1384" s="1"/>
  <c r="AB1383"/>
  <c r="AA1383"/>
  <c r="Z1383"/>
  <c r="Y1383"/>
  <c r="W1383"/>
  <c r="X1383" s="1"/>
  <c r="T1383"/>
  <c r="AC1383" s="1"/>
  <c r="AB1382"/>
  <c r="AA1382"/>
  <c r="Z1382"/>
  <c r="Y1382"/>
  <c r="W1382"/>
  <c r="X1382" s="1"/>
  <c r="T1382"/>
  <c r="AC1382" s="1"/>
  <c r="AB1381"/>
  <c r="AA1381"/>
  <c r="Z1381"/>
  <c r="Y1381"/>
  <c r="W1381"/>
  <c r="X1381" s="1"/>
  <c r="T1381"/>
  <c r="AC1381" s="1"/>
  <c r="AB1380"/>
  <c r="AA1380"/>
  <c r="Z1380"/>
  <c r="Y1380"/>
  <c r="W1380"/>
  <c r="X1380" s="1"/>
  <c r="T1380"/>
  <c r="AC1380" s="1"/>
  <c r="AB1379"/>
  <c r="AA1379"/>
  <c r="Z1379"/>
  <c r="Y1379"/>
  <c r="W1379"/>
  <c r="X1379" s="1"/>
  <c r="T1379"/>
  <c r="AC1379" s="1"/>
  <c r="AB1378"/>
  <c r="AA1378"/>
  <c r="T1378"/>
  <c r="AC1378" s="1"/>
  <c r="AB1377"/>
  <c r="AA1377"/>
  <c r="T1377"/>
  <c r="AC1377" s="1"/>
  <c r="AB1376"/>
  <c r="AA1376"/>
  <c r="T1376"/>
  <c r="AC1376" s="1"/>
  <c r="AB1375"/>
  <c r="AA1375"/>
  <c r="T1375"/>
  <c r="AC1375" s="1"/>
  <c r="AB1374"/>
  <c r="AA1374"/>
  <c r="T1374"/>
  <c r="AC1374" s="1"/>
  <c r="AB1373"/>
  <c r="AA1373"/>
  <c r="T1373"/>
  <c r="AC1373" s="1"/>
  <c r="AB1372"/>
  <c r="AA1372"/>
  <c r="T1372"/>
  <c r="AC1372" s="1"/>
  <c r="AB1371"/>
  <c r="AA1371"/>
  <c r="T1371"/>
  <c r="AC1371" s="1"/>
  <c r="AB1370"/>
  <c r="AA1370"/>
  <c r="T1370"/>
  <c r="AC1370" s="1"/>
  <c r="AB1369"/>
  <c r="AA1369"/>
  <c r="T1369"/>
  <c r="AC1369" s="1"/>
  <c r="AB1368"/>
  <c r="AA1368"/>
  <c r="Z1368"/>
  <c r="Y1368"/>
  <c r="W1368"/>
  <c r="X1368" s="1"/>
  <c r="T1368"/>
  <c r="AC1368" s="1"/>
  <c r="AB1367"/>
  <c r="AA1367"/>
  <c r="Z1367"/>
  <c r="Y1367"/>
  <c r="W1367"/>
  <c r="X1367" s="1"/>
  <c r="T1367"/>
  <c r="AC1367" s="1"/>
  <c r="AB1366"/>
  <c r="AA1366"/>
  <c r="T1366"/>
  <c r="AC1366" s="1"/>
  <c r="AB1365"/>
  <c r="AA1365"/>
  <c r="T1365"/>
  <c r="AC1365" s="1"/>
  <c r="AB1364"/>
  <c r="AA1364"/>
  <c r="T1364"/>
  <c r="AC1364" s="1"/>
  <c r="AB1363"/>
  <c r="AA1363"/>
  <c r="T1363"/>
  <c r="AC1363" s="1"/>
  <c r="AB1362"/>
  <c r="AA1362"/>
  <c r="T1362"/>
  <c r="AC1362" s="1"/>
  <c r="AB1361"/>
  <c r="AA1361"/>
  <c r="T1361"/>
  <c r="AC1361" s="1"/>
  <c r="AB1360"/>
  <c r="AA1360"/>
  <c r="T1360"/>
  <c r="AC1360" s="1"/>
  <c r="AB1359"/>
  <c r="AA1359"/>
  <c r="T1359"/>
  <c r="AC1359" s="1"/>
  <c r="AB1358"/>
  <c r="AA1358"/>
  <c r="T1358"/>
  <c r="AC1358" s="1"/>
  <c r="AB1357"/>
  <c r="AA1357"/>
  <c r="T1357"/>
  <c r="AC1357" s="1"/>
  <c r="AB1356"/>
  <c r="AA1356"/>
  <c r="Z1356"/>
  <c r="Y1356"/>
  <c r="W1356"/>
  <c r="X1356" s="1"/>
  <c r="T1356"/>
  <c r="AC1356" s="1"/>
  <c r="AB1355"/>
  <c r="AA1355"/>
  <c r="Z1355"/>
  <c r="Y1355"/>
  <c r="W1355"/>
  <c r="X1355" s="1"/>
  <c r="T1355"/>
  <c r="AC1355" s="1"/>
  <c r="AB1354"/>
  <c r="AA1354"/>
  <c r="Z1354"/>
  <c r="Y1354"/>
  <c r="W1354"/>
  <c r="X1354" s="1"/>
  <c r="T1354"/>
  <c r="AC1354" s="1"/>
  <c r="AB1353"/>
  <c r="AA1353"/>
  <c r="Z1353"/>
  <c r="Y1353"/>
  <c r="W1353"/>
  <c r="X1353" s="1"/>
  <c r="T1353"/>
  <c r="AC1353" s="1"/>
  <c r="AB1352"/>
  <c r="AA1352"/>
  <c r="T1352"/>
  <c r="AC1352" s="1"/>
  <c r="AB1351"/>
  <c r="AA1351"/>
  <c r="Z1351"/>
  <c r="Y1351"/>
  <c r="W1351"/>
  <c r="X1351" s="1"/>
  <c r="T1351"/>
  <c r="AC1351" s="1"/>
  <c r="AB1350"/>
  <c r="AA1350"/>
  <c r="Z1350"/>
  <c r="Y1350"/>
  <c r="W1350"/>
  <c r="X1350" s="1"/>
  <c r="T1350"/>
  <c r="AC1350" s="1"/>
  <c r="AB1349"/>
  <c r="AA1349"/>
  <c r="T1349"/>
  <c r="AC1349" s="1"/>
  <c r="AB1348"/>
  <c r="AA1348"/>
  <c r="T1348"/>
  <c r="AC1348" s="1"/>
  <c r="AB1347"/>
  <c r="AA1347"/>
  <c r="T1347"/>
  <c r="AC1347" s="1"/>
  <c r="AB1346"/>
  <c r="AA1346"/>
  <c r="T1346"/>
  <c r="AC1346" s="1"/>
  <c r="AB1345"/>
  <c r="AA1345"/>
  <c r="T1345"/>
  <c r="AC1345" s="1"/>
  <c r="AB1344"/>
  <c r="AA1344"/>
  <c r="Z1344"/>
  <c r="Y1344"/>
  <c r="W1344"/>
  <c r="X1344" s="1"/>
  <c r="T1344"/>
  <c r="AC1344" s="1"/>
  <c r="AB1343"/>
  <c r="AA1343"/>
  <c r="T1343"/>
  <c r="AC1343" s="1"/>
  <c r="AB1342"/>
  <c r="AA1342"/>
  <c r="Z1342"/>
  <c r="Y1342"/>
  <c r="W1342"/>
  <c r="X1342" s="1"/>
  <c r="T1342"/>
  <c r="AC1342" s="1"/>
  <c r="AB1341"/>
  <c r="AA1341"/>
  <c r="T1341"/>
  <c r="AC1341" s="1"/>
  <c r="AB1340"/>
  <c r="AA1340"/>
  <c r="Z1340"/>
  <c r="Y1340"/>
  <c r="W1340"/>
  <c r="X1340" s="1"/>
  <c r="T1340"/>
  <c r="AC1340" s="1"/>
  <c r="AB1339"/>
  <c r="AA1339"/>
  <c r="Z1339"/>
  <c r="Y1339"/>
  <c r="W1339"/>
  <c r="X1339" s="1"/>
  <c r="T1339"/>
  <c r="AC1339" s="1"/>
  <c r="AB1338"/>
  <c r="AA1338"/>
  <c r="Z1338"/>
  <c r="Y1338"/>
  <c r="W1338"/>
  <c r="X1338" s="1"/>
  <c r="T1338"/>
  <c r="AC1338" s="1"/>
  <c r="AB1337"/>
  <c r="AA1337"/>
  <c r="Z1337"/>
  <c r="Y1337"/>
  <c r="W1337"/>
  <c r="X1337" s="1"/>
  <c r="T1337"/>
  <c r="AC1337" s="1"/>
  <c r="AB1336"/>
  <c r="AA1336"/>
  <c r="Z1336"/>
  <c r="Y1336"/>
  <c r="W1336"/>
  <c r="X1336" s="1"/>
  <c r="T1336"/>
  <c r="AC1336" s="1"/>
  <c r="AB1335"/>
  <c r="AA1335"/>
  <c r="Z1335"/>
  <c r="Y1335"/>
  <c r="W1335"/>
  <c r="X1335" s="1"/>
  <c r="T1335"/>
  <c r="AC1335" s="1"/>
  <c r="AB1334"/>
  <c r="AA1334"/>
  <c r="Z1334"/>
  <c r="Y1334"/>
  <c r="W1334"/>
  <c r="X1334" s="1"/>
  <c r="T1334"/>
  <c r="AC1334" s="1"/>
  <c r="AB1333"/>
  <c r="AA1333"/>
  <c r="Z1333"/>
  <c r="Y1333"/>
  <c r="W1333"/>
  <c r="X1333" s="1"/>
  <c r="T1333"/>
  <c r="AC1333" s="1"/>
  <c r="AB1332"/>
  <c r="AA1332"/>
  <c r="T1332"/>
  <c r="AC1332" s="1"/>
  <c r="AB1331"/>
  <c r="AA1331"/>
  <c r="Z1331"/>
  <c r="Y1331"/>
  <c r="W1331"/>
  <c r="X1331" s="1"/>
  <c r="T1331"/>
  <c r="AC1331" s="1"/>
  <c r="AB1330"/>
  <c r="AA1330"/>
  <c r="Z1330"/>
  <c r="Y1330"/>
  <c r="W1330"/>
  <c r="X1330" s="1"/>
  <c r="T1330"/>
  <c r="AC1330" s="1"/>
  <c r="AB1329"/>
  <c r="AA1329"/>
  <c r="Z1329"/>
  <c r="Y1329"/>
  <c r="W1329"/>
  <c r="X1329" s="1"/>
  <c r="T1329"/>
  <c r="AC1329" s="1"/>
  <c r="AB1328"/>
  <c r="AA1328"/>
  <c r="T1328"/>
  <c r="AC1328" s="1"/>
  <c r="AB1327"/>
  <c r="AA1327"/>
  <c r="T1327"/>
  <c r="AC1327" s="1"/>
  <c r="AB1326"/>
  <c r="AA1326"/>
  <c r="T1326"/>
  <c r="AC1326" s="1"/>
  <c r="AB1325"/>
  <c r="AA1325"/>
  <c r="T1325"/>
  <c r="AC1325" s="1"/>
  <c r="AB1324"/>
  <c r="AA1324"/>
  <c r="T1324"/>
  <c r="AC1324" s="1"/>
  <c r="AB1323"/>
  <c r="AA1323"/>
  <c r="T1323"/>
  <c r="AC1323" s="1"/>
  <c r="AB1322"/>
  <c r="AA1322"/>
  <c r="T1322"/>
  <c r="AC1322" s="1"/>
  <c r="AB1321"/>
  <c r="AA1321"/>
  <c r="Z1321"/>
  <c r="Y1321"/>
  <c r="W1321"/>
  <c r="X1321" s="1"/>
  <c r="T1321"/>
  <c r="AC1321" s="1"/>
  <c r="AB1320"/>
  <c r="AA1320"/>
  <c r="T1320"/>
  <c r="AC1320" s="1"/>
  <c r="AB1319"/>
  <c r="AA1319"/>
  <c r="Z1319"/>
  <c r="Y1319"/>
  <c r="W1319"/>
  <c r="X1319" s="1"/>
  <c r="T1319"/>
  <c r="AC1319" s="1"/>
  <c r="AB1318"/>
  <c r="AA1318"/>
  <c r="T1318"/>
  <c r="AC1318" s="1"/>
  <c r="AB1317"/>
  <c r="AA1317"/>
  <c r="Z1317"/>
  <c r="Y1317"/>
  <c r="W1317"/>
  <c r="X1317" s="1"/>
  <c r="T1317"/>
  <c r="AC1317" s="1"/>
  <c r="AB1316"/>
  <c r="AA1316"/>
  <c r="T1316"/>
  <c r="AC1316" s="1"/>
  <c r="AB1315"/>
  <c r="AA1315"/>
  <c r="Z1315"/>
  <c r="Y1315"/>
  <c r="W1315"/>
  <c r="X1315" s="1"/>
  <c r="T1315"/>
  <c r="AC1315" s="1"/>
  <c r="AB1314"/>
  <c r="AA1314"/>
  <c r="Z1314"/>
  <c r="Y1314"/>
  <c r="W1314"/>
  <c r="X1314" s="1"/>
  <c r="T1314"/>
  <c r="AC1314" s="1"/>
  <c r="AB1313"/>
  <c r="AA1313"/>
  <c r="T1313"/>
  <c r="AC1313" s="1"/>
  <c r="AB1312"/>
  <c r="AA1312"/>
  <c r="T1312"/>
  <c r="AC1312" s="1"/>
  <c r="AB1311"/>
  <c r="AA1311"/>
  <c r="T1311"/>
  <c r="AC1311" s="1"/>
  <c r="AB1310"/>
  <c r="AA1310"/>
  <c r="Z1310"/>
  <c r="Y1310"/>
  <c r="W1310"/>
  <c r="X1310" s="1"/>
  <c r="T1310"/>
  <c r="AC1310" s="1"/>
  <c r="AB1309"/>
  <c r="AA1309"/>
  <c r="T1309"/>
  <c r="AC1309" s="1"/>
  <c r="AB1308"/>
  <c r="AA1308"/>
  <c r="G14" i="11" s="1"/>
  <c r="E20" i="3" s="1"/>
  <c r="T1308" i="13"/>
  <c r="AC1308" s="1"/>
  <c r="AB1307"/>
  <c r="AA1307"/>
  <c r="Z1307"/>
  <c r="Y1307"/>
  <c r="W1307"/>
  <c r="T1307"/>
  <c r="AC1307" s="1"/>
  <c r="K1301"/>
  <c r="L1301" s="1"/>
  <c r="K1300"/>
  <c r="L1300" s="1"/>
  <c r="K1299"/>
  <c r="L1299" s="1"/>
  <c r="K1298"/>
  <c r="L1298" s="1"/>
  <c r="K1297"/>
  <c r="L1297" s="1"/>
  <c r="K1296"/>
  <c r="L1296" s="1"/>
  <c r="K1295"/>
  <c r="L1295" s="1"/>
  <c r="K1294"/>
  <c r="L1294" s="1"/>
  <c r="K1293"/>
  <c r="L1293" s="1"/>
  <c r="K1292"/>
  <c r="L1292" s="1"/>
  <c r="K1291"/>
  <c r="L1291" s="1"/>
  <c r="K1290"/>
  <c r="L1290" s="1"/>
  <c r="K1289"/>
  <c r="L1289" s="1"/>
  <c r="K1288"/>
  <c r="L1288" s="1"/>
  <c r="K1287"/>
  <c r="L1287" s="1"/>
  <c r="K1286"/>
  <c r="L1286" s="1"/>
  <c r="K1285"/>
  <c r="L1285" s="1"/>
  <c r="K1284"/>
  <c r="L1284" s="1"/>
  <c r="K1283"/>
  <c r="L1283" s="1"/>
  <c r="K1282"/>
  <c r="L1282" s="1"/>
  <c r="K1281"/>
  <c r="L1281" s="1"/>
  <c r="K1280"/>
  <c r="L1280" s="1"/>
  <c r="K1279"/>
  <c r="L1279" s="1"/>
  <c r="K1278"/>
  <c r="L1278" s="1"/>
  <c r="K1277"/>
  <c r="L1277" s="1"/>
  <c r="K1276"/>
  <c r="L1276" s="1"/>
  <c r="K1275"/>
  <c r="L1275" s="1"/>
  <c r="K1274"/>
  <c r="L1274" s="1"/>
  <c r="K1273"/>
  <c r="L1273" s="1"/>
  <c r="K1272"/>
  <c r="L1272" s="1"/>
  <c r="K1271"/>
  <c r="L1271" s="1"/>
  <c r="K1270"/>
  <c r="L1270" s="1"/>
  <c r="K1269"/>
  <c r="L1269" s="1"/>
  <c r="K1268"/>
  <c r="L1268" s="1"/>
  <c r="K1267"/>
  <c r="L1267" s="1"/>
  <c r="K1266"/>
  <c r="L1266" s="1"/>
  <c r="K1265"/>
  <c r="L1265" s="1"/>
  <c r="K1264"/>
  <c r="L1264" s="1"/>
  <c r="K1263"/>
  <c r="L1263" s="1"/>
  <c r="K1262"/>
  <c r="L1262" s="1"/>
  <c r="K1261"/>
  <c r="L1261" s="1"/>
  <c r="K1260"/>
  <c r="L1260" s="1"/>
  <c r="K1259"/>
  <c r="L1259" s="1"/>
  <c r="K1258"/>
  <c r="L1258" s="1"/>
  <c r="K1257"/>
  <c r="L1257" s="1"/>
  <c r="K1256"/>
  <c r="L1256" s="1"/>
  <c r="K1255"/>
  <c r="L1255" s="1"/>
  <c r="K1254"/>
  <c r="L1254" s="1"/>
  <c r="K1253"/>
  <c r="L1253" s="1"/>
  <c r="K1252"/>
  <c r="L1252" s="1"/>
  <c r="K1251"/>
  <c r="L1251" s="1"/>
  <c r="K1250"/>
  <c r="L1250" s="1"/>
  <c r="K1249"/>
  <c r="L1249" s="1"/>
  <c r="K1248"/>
  <c r="L1248" s="1"/>
  <c r="K1247"/>
  <c r="L1247" s="1"/>
  <c r="K1246"/>
  <c r="L1246" s="1"/>
  <c r="K1245"/>
  <c r="L1245" s="1"/>
  <c r="K1244"/>
  <c r="L1244" s="1"/>
  <c r="K1243"/>
  <c r="L1243" s="1"/>
  <c r="K1242"/>
  <c r="L1242" s="1"/>
  <c r="K1241"/>
  <c r="L1241" s="1"/>
  <c r="K1240"/>
  <c r="L1240" s="1"/>
  <c r="K1239"/>
  <c r="L1239" s="1"/>
  <c r="K1238"/>
  <c r="L1238" s="1"/>
  <c r="K1237"/>
  <c r="L1237" s="1"/>
  <c r="K1236"/>
  <c r="L1236" s="1"/>
  <c r="K1235"/>
  <c r="L1235" s="1"/>
  <c r="K1234"/>
  <c r="L1234" s="1"/>
  <c r="K1233"/>
  <c r="L1233" s="1"/>
  <c r="K1232"/>
  <c r="L1232" s="1"/>
  <c r="K1231"/>
  <c r="L1231" s="1"/>
  <c r="K1230"/>
  <c r="L1230" s="1"/>
  <c r="K1229"/>
  <c r="L1229" s="1"/>
  <c r="K1228"/>
  <c r="L1228" s="1"/>
  <c r="K1227"/>
  <c r="L1227" s="1"/>
  <c r="K1226"/>
  <c r="L1226" s="1"/>
  <c r="K1225"/>
  <c r="L1225" s="1"/>
  <c r="K1224"/>
  <c r="L1224" s="1"/>
  <c r="K1223"/>
  <c r="L1223" s="1"/>
  <c r="K1222"/>
  <c r="L1222" s="1"/>
  <c r="K1221"/>
  <c r="L1221" s="1"/>
  <c r="K1220"/>
  <c r="L1220" s="1"/>
  <c r="K1219"/>
  <c r="L1219" s="1"/>
  <c r="K1218"/>
  <c r="L1218" s="1"/>
  <c r="K1217"/>
  <c r="L1217" s="1"/>
  <c r="K1216"/>
  <c r="L1216" s="1"/>
  <c r="K1215"/>
  <c r="L1215" s="1"/>
  <c r="K1214"/>
  <c r="L1214" s="1"/>
  <c r="K1213"/>
  <c r="L1213" s="1"/>
  <c r="K1212"/>
  <c r="L1212" s="1"/>
  <c r="K1211"/>
  <c r="L1211" s="1"/>
  <c r="K1210"/>
  <c r="L1210" s="1"/>
  <c r="K1209"/>
  <c r="L1209" s="1"/>
  <c r="K1208"/>
  <c r="L1208" s="1"/>
  <c r="K1207"/>
  <c r="L1207" s="1"/>
  <c r="K1206"/>
  <c r="L1206" s="1"/>
  <c r="K1205"/>
  <c r="L1205" s="1"/>
  <c r="K1204"/>
  <c r="L1204" s="1"/>
  <c r="K1203"/>
  <c r="L1203" s="1"/>
  <c r="K1202"/>
  <c r="L1202" s="1"/>
  <c r="K1201"/>
  <c r="L1201" s="1"/>
  <c r="K1200"/>
  <c r="L1200" s="1"/>
  <c r="K1199"/>
  <c r="L1199" s="1"/>
  <c r="K1198"/>
  <c r="L1198" s="1"/>
  <c r="K1197"/>
  <c r="L1197" s="1"/>
  <c r="K1196"/>
  <c r="L1196" s="1"/>
  <c r="K1195"/>
  <c r="L1195" s="1"/>
  <c r="K1194"/>
  <c r="L1194" s="1"/>
  <c r="K1193"/>
  <c r="L1193" s="1"/>
  <c r="K1192"/>
  <c r="L1192" s="1"/>
  <c r="K1191"/>
  <c r="L1191" s="1"/>
  <c r="K1190"/>
  <c r="L1190" s="1"/>
  <c r="K1189"/>
  <c r="L1189" s="1"/>
  <c r="K1188"/>
  <c r="L1188" s="1"/>
  <c r="K1187"/>
  <c r="L1187" s="1"/>
  <c r="K1186"/>
  <c r="L1186" s="1"/>
  <c r="K1185"/>
  <c r="L1185" s="1"/>
  <c r="K1184"/>
  <c r="L1184" s="1"/>
  <c r="K1183"/>
  <c r="L1183" s="1"/>
  <c r="K1182"/>
  <c r="L1182" s="1"/>
  <c r="K1181"/>
  <c r="L1181" s="1"/>
  <c r="K1180"/>
  <c r="L1180" s="1"/>
  <c r="K1179"/>
  <c r="L1179" s="1"/>
  <c r="K1178"/>
  <c r="L1178" s="1"/>
  <c r="K1177"/>
  <c r="L1177" s="1"/>
  <c r="K1176"/>
  <c r="L1176" s="1"/>
  <c r="K1175"/>
  <c r="L1175" s="1"/>
  <c r="K1174"/>
  <c r="L1174" s="1"/>
  <c r="K1173"/>
  <c r="L1173" s="1"/>
  <c r="K1172"/>
  <c r="L1172" s="1"/>
  <c r="K1171"/>
  <c r="L1171" s="1"/>
  <c r="K1170"/>
  <c r="L1170" s="1"/>
  <c r="K1169"/>
  <c r="L1169" s="1"/>
  <c r="K1168"/>
  <c r="L1168" s="1"/>
  <c r="K1167"/>
  <c r="L1167" s="1"/>
  <c r="K1166"/>
  <c r="L1166" s="1"/>
  <c r="K1165"/>
  <c r="L1165" s="1"/>
  <c r="K1164"/>
  <c r="L1164" s="1"/>
  <c r="K1163"/>
  <c r="L1163" s="1"/>
  <c r="K1162"/>
  <c r="L1162" s="1"/>
  <c r="K1161"/>
  <c r="L1161" s="1"/>
  <c r="K1160"/>
  <c r="L1160" s="1"/>
  <c r="K1159"/>
  <c r="L1159" s="1"/>
  <c r="K1158"/>
  <c r="L1158" s="1"/>
  <c r="K1157"/>
  <c r="L1157" s="1"/>
  <c r="K1156"/>
  <c r="L1156" s="1"/>
  <c r="K1155"/>
  <c r="L1155" s="1"/>
  <c r="K1154"/>
  <c r="L1154" s="1"/>
  <c r="K1153"/>
  <c r="L1153" s="1"/>
  <c r="K1152"/>
  <c r="L1152" s="1"/>
  <c r="K1151"/>
  <c r="L1151" s="1"/>
  <c r="K1150"/>
  <c r="L1150" s="1"/>
  <c r="K1149"/>
  <c r="L1149" s="1"/>
  <c r="K1148"/>
  <c r="L1148" s="1"/>
  <c r="K1147"/>
  <c r="L1147" s="1"/>
  <c r="K1146"/>
  <c r="L1146" s="1"/>
  <c r="K1145"/>
  <c r="L1145" s="1"/>
  <c r="K1144"/>
  <c r="L1144" s="1"/>
  <c r="K1143"/>
  <c r="L1143" s="1"/>
  <c r="K1142"/>
  <c r="L1142" s="1"/>
  <c r="K1141"/>
  <c r="L1141" s="1"/>
  <c r="K1140"/>
  <c r="L1140" s="1"/>
  <c r="K1139"/>
  <c r="L1139" s="1"/>
  <c r="K1138"/>
  <c r="L1138" s="1"/>
  <c r="K1137"/>
  <c r="L1137" s="1"/>
  <c r="K1136"/>
  <c r="L1136" s="1"/>
  <c r="K1135"/>
  <c r="L1135" s="1"/>
  <c r="K1134"/>
  <c r="L1134" s="1"/>
  <c r="K1133"/>
  <c r="L1133" s="1"/>
  <c r="K1132"/>
  <c r="L1132" s="1"/>
  <c r="K1131"/>
  <c r="L1131" s="1"/>
  <c r="K1130"/>
  <c r="L1130" s="1"/>
  <c r="K1129"/>
  <c r="L1129" s="1"/>
  <c r="K1128"/>
  <c r="L1128" s="1"/>
  <c r="K1127"/>
  <c r="L1127" s="1"/>
  <c r="K1126"/>
  <c r="L1126" s="1"/>
  <c r="K1125"/>
  <c r="L1125" s="1"/>
  <c r="K1124"/>
  <c r="L1124" s="1"/>
  <c r="K1123"/>
  <c r="L1123" s="1"/>
  <c r="K1122"/>
  <c r="L1122" s="1"/>
  <c r="K1121"/>
  <c r="L1121" s="1"/>
  <c r="K1120"/>
  <c r="L1120" s="1"/>
  <c r="K1119"/>
  <c r="L1119" s="1"/>
  <c r="K1118"/>
  <c r="L1118" s="1"/>
  <c r="K1117"/>
  <c r="L1117" s="1"/>
  <c r="K1116"/>
  <c r="L1116" s="1"/>
  <c r="K1115"/>
  <c r="L1115" s="1"/>
  <c r="K1114"/>
  <c r="L1114" s="1"/>
  <c r="K1113"/>
  <c r="L1113" s="1"/>
  <c r="K1112"/>
  <c r="L1112" s="1"/>
  <c r="K1111"/>
  <c r="L1111" s="1"/>
  <c r="K1110"/>
  <c r="L1110" s="1"/>
  <c r="K1109"/>
  <c r="L1109" s="1"/>
  <c r="K1108"/>
  <c r="L1108" s="1"/>
  <c r="K1107"/>
  <c r="L1107" s="1"/>
  <c r="K1106"/>
  <c r="L1106" s="1"/>
  <c r="K1105"/>
  <c r="L1105" s="1"/>
  <c r="K1104"/>
  <c r="L1104" s="1"/>
  <c r="K1103"/>
  <c r="L1103" s="1"/>
  <c r="K1102"/>
  <c r="L1102" s="1"/>
  <c r="K1101"/>
  <c r="L1101" s="1"/>
  <c r="K1100"/>
  <c r="L1100" s="1"/>
  <c r="K1099"/>
  <c r="L1099" s="1"/>
  <c r="K1098"/>
  <c r="L1098" s="1"/>
  <c r="K1097"/>
  <c r="L1097" s="1"/>
  <c r="K1096"/>
  <c r="L1096" s="1"/>
  <c r="K1095"/>
  <c r="L1095" s="1"/>
  <c r="K1094"/>
  <c r="L1094" s="1"/>
  <c r="K1093"/>
  <c r="L1093" s="1"/>
  <c r="K1092"/>
  <c r="L1092" s="1"/>
  <c r="K1091"/>
  <c r="L1091" s="1"/>
  <c r="K1090"/>
  <c r="L1090" s="1"/>
  <c r="K1089"/>
  <c r="L1089" s="1"/>
  <c r="K1088"/>
  <c r="L1088" s="1"/>
  <c r="K1087"/>
  <c r="L1087" s="1"/>
  <c r="K1086"/>
  <c r="L1086" s="1"/>
  <c r="K1085"/>
  <c r="L1085" s="1"/>
  <c r="K1084"/>
  <c r="L1084" s="1"/>
  <c r="K1083"/>
  <c r="L1083" s="1"/>
  <c r="K1082"/>
  <c r="L1082" s="1"/>
  <c r="K1081"/>
  <c r="L1081" s="1"/>
  <c r="K1080"/>
  <c r="L1080" s="1"/>
  <c r="K1079"/>
  <c r="L1079" s="1"/>
  <c r="K1078"/>
  <c r="L1078" s="1"/>
  <c r="K1077"/>
  <c r="L1077" s="1"/>
  <c r="K1076"/>
  <c r="L1076" s="1"/>
  <c r="K1075"/>
  <c r="L1075" s="1"/>
  <c r="K1074"/>
  <c r="L1074" s="1"/>
  <c r="K1073"/>
  <c r="L1073" s="1"/>
  <c r="K1072"/>
  <c r="L1072" s="1"/>
  <c r="K1071"/>
  <c r="L1071" s="1"/>
  <c r="K1070"/>
  <c r="L1070" s="1"/>
  <c r="K1069"/>
  <c r="L1069" s="1"/>
  <c r="K1068"/>
  <c r="L1068" s="1"/>
  <c r="K1067"/>
  <c r="L1067" s="1"/>
  <c r="K1066"/>
  <c r="L1066" s="1"/>
  <c r="K1065"/>
  <c r="L1065" s="1"/>
  <c r="K1064"/>
  <c r="L1064" s="1"/>
  <c r="K1063"/>
  <c r="L1063" s="1"/>
  <c r="K1062"/>
  <c r="L1062" s="1"/>
  <c r="K1061"/>
  <c r="L1061" s="1"/>
  <c r="K1060"/>
  <c r="L1060" s="1"/>
  <c r="K1059"/>
  <c r="L1059" s="1"/>
  <c r="K1058"/>
  <c r="L1058" s="1"/>
  <c r="K1057"/>
  <c r="L1057" s="1"/>
  <c r="K1056"/>
  <c r="L1056" s="1"/>
  <c r="K1055"/>
  <c r="L1055" s="1"/>
  <c r="K1054"/>
  <c r="L1054" s="1"/>
  <c r="K1053"/>
  <c r="L1053" s="1"/>
  <c r="K1052"/>
  <c r="L1052" s="1"/>
  <c r="K1051"/>
  <c r="L1051" s="1"/>
  <c r="K1050"/>
  <c r="L1050" s="1"/>
  <c r="K1049"/>
  <c r="L1049" s="1"/>
  <c r="K1048"/>
  <c r="L1048" s="1"/>
  <c r="K1047"/>
  <c r="L1047" s="1"/>
  <c r="K1046"/>
  <c r="L1046" s="1"/>
  <c r="K1045"/>
  <c r="L1045" s="1"/>
  <c r="K1044"/>
  <c r="L1044" s="1"/>
  <c r="K1043"/>
  <c r="L1043" s="1"/>
  <c r="K1042"/>
  <c r="L1042" s="1"/>
  <c r="K1041"/>
  <c r="L1041" s="1"/>
  <c r="K1040"/>
  <c r="L1040" s="1"/>
  <c r="K1039"/>
  <c r="L1039" s="1"/>
  <c r="K1038"/>
  <c r="L1038" s="1"/>
  <c r="K1037"/>
  <c r="L1037" s="1"/>
  <c r="K1036"/>
  <c r="L1036" s="1"/>
  <c r="K1035"/>
  <c r="L1035" s="1"/>
  <c r="K1034"/>
  <c r="L1034" s="1"/>
  <c r="K1033"/>
  <c r="L1033" s="1"/>
  <c r="K1032"/>
  <c r="L1032" s="1"/>
  <c r="K1031"/>
  <c r="L1031" s="1"/>
  <c r="K1030"/>
  <c r="L1030" s="1"/>
  <c r="K1029"/>
  <c r="L1029" s="1"/>
  <c r="K1028"/>
  <c r="L1028" s="1"/>
  <c r="K1027"/>
  <c r="L1027" s="1"/>
  <c r="K1026"/>
  <c r="L1026" s="1"/>
  <c r="K1025"/>
  <c r="L1025" s="1"/>
  <c r="K1024"/>
  <c r="L1024" s="1"/>
  <c r="K1023"/>
  <c r="L1023" s="1"/>
  <c r="K1022"/>
  <c r="L1022" s="1"/>
  <c r="K1021"/>
  <c r="L1021" s="1"/>
  <c r="K1020"/>
  <c r="L1020" s="1"/>
  <c r="K1019"/>
  <c r="L1019" s="1"/>
  <c r="K1018"/>
  <c r="L1018" s="1"/>
  <c r="K1017"/>
  <c r="L1017" s="1"/>
  <c r="K1016"/>
  <c r="L1016" s="1"/>
  <c r="K1015"/>
  <c r="L1015" s="1"/>
  <c r="K1014"/>
  <c r="L1014" s="1"/>
  <c r="K1013"/>
  <c r="L1013" s="1"/>
  <c r="K1012"/>
  <c r="L1012" s="1"/>
  <c r="K1011"/>
  <c r="L1011" s="1"/>
  <c r="K1010"/>
  <c r="L1010" s="1"/>
  <c r="K1009"/>
  <c r="L1009" s="1"/>
  <c r="K1008"/>
  <c r="L1008" s="1"/>
  <c r="K1007"/>
  <c r="L1007" s="1"/>
  <c r="K1006"/>
  <c r="L1006" s="1"/>
  <c r="K1005"/>
  <c r="L1005" s="1"/>
  <c r="K1004"/>
  <c r="L1004" s="1"/>
  <c r="K1003"/>
  <c r="L1003" s="1"/>
  <c r="K1002"/>
  <c r="L1002" s="1"/>
  <c r="K1001"/>
  <c r="L1001" s="1"/>
  <c r="K1000"/>
  <c r="L1000" s="1"/>
  <c r="K999"/>
  <c r="L999" s="1"/>
  <c r="K998"/>
  <c r="L998" s="1"/>
  <c r="K997"/>
  <c r="L997" s="1"/>
  <c r="K996"/>
  <c r="L996" s="1"/>
  <c r="K995"/>
  <c r="L995" s="1"/>
  <c r="K994"/>
  <c r="L994" s="1"/>
  <c r="K993"/>
  <c r="L993" s="1"/>
  <c r="K992"/>
  <c r="L992" s="1"/>
  <c r="K991"/>
  <c r="L991" s="1"/>
  <c r="K990"/>
  <c r="L990" s="1"/>
  <c r="K989"/>
  <c r="L989" s="1"/>
  <c r="K988"/>
  <c r="L988" s="1"/>
  <c r="K987"/>
  <c r="L987" s="1"/>
  <c r="K986"/>
  <c r="L986" s="1"/>
  <c r="K985"/>
  <c r="L985" s="1"/>
  <c r="K984"/>
  <c r="L984" s="1"/>
  <c r="K983"/>
  <c r="L983" s="1"/>
  <c r="K982"/>
  <c r="L982" s="1"/>
  <c r="K981"/>
  <c r="L981" s="1"/>
  <c r="K980"/>
  <c r="L980" s="1"/>
  <c r="K979"/>
  <c r="L979" s="1"/>
  <c r="K978"/>
  <c r="L978" s="1"/>
  <c r="K977"/>
  <c r="L977" s="1"/>
  <c r="K976"/>
  <c r="L976" s="1"/>
  <c r="K975"/>
  <c r="L975" s="1"/>
  <c r="K974"/>
  <c r="L974" s="1"/>
  <c r="K973"/>
  <c r="L973" s="1"/>
  <c r="K972"/>
  <c r="L972" s="1"/>
  <c r="K971"/>
  <c r="L971" s="1"/>
  <c r="K970"/>
  <c r="L970" s="1"/>
  <c r="K969"/>
  <c r="L969" s="1"/>
  <c r="K968"/>
  <c r="L968" s="1"/>
  <c r="K967"/>
  <c r="L967" s="1"/>
  <c r="K966"/>
  <c r="L966" s="1"/>
  <c r="K965"/>
  <c r="L965" s="1"/>
  <c r="K964"/>
  <c r="L964" s="1"/>
  <c r="K963"/>
  <c r="L963" s="1"/>
  <c r="K962"/>
  <c r="L962" s="1"/>
  <c r="K961"/>
  <c r="L961" s="1"/>
  <c r="K960"/>
  <c r="L960" s="1"/>
  <c r="K959"/>
  <c r="L959" s="1"/>
  <c r="K958"/>
  <c r="L958" s="1"/>
  <c r="K957"/>
  <c r="L957" s="1"/>
  <c r="K956"/>
  <c r="L956" s="1"/>
  <c r="K955"/>
  <c r="L955" s="1"/>
  <c r="K954"/>
  <c r="L954" s="1"/>
  <c r="K953"/>
  <c r="L953" s="1"/>
  <c r="K952"/>
  <c r="L952" s="1"/>
  <c r="K951"/>
  <c r="L951" s="1"/>
  <c r="K950"/>
  <c r="L950" s="1"/>
  <c r="K949"/>
  <c r="L949" s="1"/>
  <c r="K948"/>
  <c r="L948" s="1"/>
  <c r="K947"/>
  <c r="L947" s="1"/>
  <c r="K946"/>
  <c r="L946" s="1"/>
  <c r="K945"/>
  <c r="L945" s="1"/>
  <c r="K944"/>
  <c r="L944" s="1"/>
  <c r="K943"/>
  <c r="L943" s="1"/>
  <c r="K942"/>
  <c r="L942" s="1"/>
  <c r="K941"/>
  <c r="L941" s="1"/>
  <c r="K940"/>
  <c r="L940" s="1"/>
  <c r="K939"/>
  <c r="L939" s="1"/>
  <c r="K938"/>
  <c r="L938" s="1"/>
  <c r="K937"/>
  <c r="L937" s="1"/>
  <c r="K936"/>
  <c r="L936" s="1"/>
  <c r="K935"/>
  <c r="L935" s="1"/>
  <c r="K934"/>
  <c r="L934" s="1"/>
  <c r="K933"/>
  <c r="L933" s="1"/>
  <c r="K932"/>
  <c r="L932" s="1"/>
  <c r="K931"/>
  <c r="L931" s="1"/>
  <c r="K930"/>
  <c r="L930" s="1"/>
  <c r="K929"/>
  <c r="L929" s="1"/>
  <c r="K928"/>
  <c r="L928" s="1"/>
  <c r="K927"/>
  <c r="L927" s="1"/>
  <c r="K926"/>
  <c r="L926" s="1"/>
  <c r="K925"/>
  <c r="L925" s="1"/>
  <c r="K924"/>
  <c r="L924" s="1"/>
  <c r="K923"/>
  <c r="L923" s="1"/>
  <c r="K922"/>
  <c r="L922" s="1"/>
  <c r="K921"/>
  <c r="L921" s="1"/>
  <c r="K920"/>
  <c r="L920" s="1"/>
  <c r="K919"/>
  <c r="L919" s="1"/>
  <c r="K918"/>
  <c r="L918" s="1"/>
  <c r="K917"/>
  <c r="L917" s="1"/>
  <c r="K916"/>
  <c r="L916" s="1"/>
  <c r="K915"/>
  <c r="L915" s="1"/>
  <c r="K914"/>
  <c r="L914" s="1"/>
  <c r="K913"/>
  <c r="L913" s="1"/>
  <c r="K912"/>
  <c r="L912" s="1"/>
  <c r="K911"/>
  <c r="L911" s="1"/>
  <c r="K910"/>
  <c r="L910" s="1"/>
  <c r="K909"/>
  <c r="L909" s="1"/>
  <c r="K908"/>
  <c r="L908" s="1"/>
  <c r="K907"/>
  <c r="L907" s="1"/>
  <c r="K906"/>
  <c r="L906" s="1"/>
  <c r="K905"/>
  <c r="L905" s="1"/>
  <c r="K904"/>
  <c r="L904" s="1"/>
  <c r="K903"/>
  <c r="L903" s="1"/>
  <c r="K902"/>
  <c r="L902" s="1"/>
  <c r="K901"/>
  <c r="L901" s="1"/>
  <c r="K900"/>
  <c r="L900" s="1"/>
  <c r="K899"/>
  <c r="L899" s="1"/>
  <c r="K898"/>
  <c r="L898" s="1"/>
  <c r="K897"/>
  <c r="L897" s="1"/>
  <c r="K896"/>
  <c r="L896" s="1"/>
  <c r="K895"/>
  <c r="L895" s="1"/>
  <c r="K894"/>
  <c r="L894" s="1"/>
  <c r="K893"/>
  <c r="L893" s="1"/>
  <c r="K892"/>
  <c r="L892" s="1"/>
  <c r="K891"/>
  <c r="L891" s="1"/>
  <c r="K890"/>
  <c r="L890" s="1"/>
  <c r="K889"/>
  <c r="L889" s="1"/>
  <c r="K888"/>
  <c r="L888" s="1"/>
  <c r="K887"/>
  <c r="L887" s="1"/>
  <c r="K886"/>
  <c r="L886" s="1"/>
  <c r="K885"/>
  <c r="L885" s="1"/>
  <c r="K884"/>
  <c r="L884" s="1"/>
  <c r="K883"/>
  <c r="L883" s="1"/>
  <c r="K882"/>
  <c r="L882" s="1"/>
  <c r="K881"/>
  <c r="L881" s="1"/>
  <c r="K880"/>
  <c r="L880" s="1"/>
  <c r="K879"/>
  <c r="L879" s="1"/>
  <c r="K878"/>
  <c r="L878" s="1"/>
  <c r="K877"/>
  <c r="L877" s="1"/>
  <c r="K876"/>
  <c r="L876" s="1"/>
  <c r="K875"/>
  <c r="L875" s="1"/>
  <c r="K874"/>
  <c r="L874" s="1"/>
  <c r="K873"/>
  <c r="L873" s="1"/>
  <c r="K872"/>
  <c r="L872" s="1"/>
  <c r="K871"/>
  <c r="L871" s="1"/>
  <c r="K870"/>
  <c r="L870" s="1"/>
  <c r="K869"/>
  <c r="L869" s="1"/>
  <c r="K868"/>
  <c r="L868" s="1"/>
  <c r="K867"/>
  <c r="L867" s="1"/>
  <c r="K866"/>
  <c r="L866" s="1"/>
  <c r="K865"/>
  <c r="L865" s="1"/>
  <c r="K864"/>
  <c r="L864" s="1"/>
  <c r="K863"/>
  <c r="L863" s="1"/>
  <c r="K862"/>
  <c r="L862" s="1"/>
  <c r="K861"/>
  <c r="L861" s="1"/>
  <c r="K860"/>
  <c r="L860" s="1"/>
  <c r="K859"/>
  <c r="L859" s="1"/>
  <c r="K858"/>
  <c r="L858" s="1"/>
  <c r="K857"/>
  <c r="L857" s="1"/>
  <c r="K856"/>
  <c r="L856" s="1"/>
  <c r="K855"/>
  <c r="L855" s="1"/>
  <c r="K854"/>
  <c r="L854" s="1"/>
  <c r="K853"/>
  <c r="L853" s="1"/>
  <c r="K852"/>
  <c r="L852" s="1"/>
  <c r="K851"/>
  <c r="L851" s="1"/>
  <c r="K850"/>
  <c r="L850" s="1"/>
  <c r="K849"/>
  <c r="L849" s="1"/>
  <c r="K848"/>
  <c r="L848" s="1"/>
  <c r="K847"/>
  <c r="L847" s="1"/>
  <c r="K846"/>
  <c r="L846" s="1"/>
  <c r="K845"/>
  <c r="L845" s="1"/>
  <c r="K844"/>
  <c r="L844" s="1"/>
  <c r="K843"/>
  <c r="L843" s="1"/>
  <c r="K842"/>
  <c r="L842" s="1"/>
  <c r="K841"/>
  <c r="L841" s="1"/>
  <c r="K840"/>
  <c r="L840" s="1"/>
  <c r="K839"/>
  <c r="L839" s="1"/>
  <c r="K838"/>
  <c r="L838" s="1"/>
  <c r="K837"/>
  <c r="L837" s="1"/>
  <c r="K836"/>
  <c r="L836" s="1"/>
  <c r="K835"/>
  <c r="L835" s="1"/>
  <c r="K834"/>
  <c r="L834" s="1"/>
  <c r="K833"/>
  <c r="L833" s="1"/>
  <c r="K832"/>
  <c r="L832" s="1"/>
  <c r="K831"/>
  <c r="L831" s="1"/>
  <c r="K830"/>
  <c r="L830" s="1"/>
  <c r="K829"/>
  <c r="L829" s="1"/>
  <c r="K828"/>
  <c r="L828" s="1"/>
  <c r="K827"/>
  <c r="L827" s="1"/>
  <c r="K826"/>
  <c r="L826" s="1"/>
  <c r="K825"/>
  <c r="L825" s="1"/>
  <c r="K824"/>
  <c r="L824" s="1"/>
  <c r="K823"/>
  <c r="L823" s="1"/>
  <c r="K822"/>
  <c r="L822" s="1"/>
  <c r="K821"/>
  <c r="L821" s="1"/>
  <c r="K820"/>
  <c r="L820" s="1"/>
  <c r="K819"/>
  <c r="L819" s="1"/>
  <c r="K818"/>
  <c r="L818" s="1"/>
  <c r="K817"/>
  <c r="L817" s="1"/>
  <c r="K816"/>
  <c r="L816" s="1"/>
  <c r="K815"/>
  <c r="L815" s="1"/>
  <c r="K814"/>
  <c r="L814" s="1"/>
  <c r="K813"/>
  <c r="L813" s="1"/>
  <c r="K812"/>
  <c r="L812" s="1"/>
  <c r="K811"/>
  <c r="L811" s="1"/>
  <c r="K810"/>
  <c r="L810" s="1"/>
  <c r="K809"/>
  <c r="L809" s="1"/>
  <c r="K808"/>
  <c r="L808" s="1"/>
  <c r="K807"/>
  <c r="L807" s="1"/>
  <c r="K806"/>
  <c r="L806" s="1"/>
  <c r="K805"/>
  <c r="L805" s="1"/>
  <c r="K804"/>
  <c r="L804" s="1"/>
  <c r="K803"/>
  <c r="L803" s="1"/>
  <c r="K802"/>
  <c r="L802" s="1"/>
  <c r="K801"/>
  <c r="L801" s="1"/>
  <c r="K800"/>
  <c r="L800" s="1"/>
  <c r="K799"/>
  <c r="L799" s="1"/>
  <c r="K798"/>
  <c r="L798" s="1"/>
  <c r="K797"/>
  <c r="L797" s="1"/>
  <c r="K796"/>
  <c r="L796" s="1"/>
  <c r="K795"/>
  <c r="L795" s="1"/>
  <c r="K794"/>
  <c r="L794" s="1"/>
  <c r="K793"/>
  <c r="L793" s="1"/>
  <c r="K792"/>
  <c r="L792" s="1"/>
  <c r="K791"/>
  <c r="L791" s="1"/>
  <c r="K790"/>
  <c r="L790" s="1"/>
  <c r="K789"/>
  <c r="L789" s="1"/>
  <c r="K788"/>
  <c r="L788" s="1"/>
  <c r="K787"/>
  <c r="L787" s="1"/>
  <c r="K786"/>
  <c r="L786" s="1"/>
  <c r="K785"/>
  <c r="L785" s="1"/>
  <c r="K784"/>
  <c r="L784" s="1"/>
  <c r="K783"/>
  <c r="L783" s="1"/>
  <c r="K782"/>
  <c r="L782" s="1"/>
  <c r="K781"/>
  <c r="L781" s="1"/>
  <c r="K780"/>
  <c r="L780" s="1"/>
  <c r="K779"/>
  <c r="L779" s="1"/>
  <c r="K778"/>
  <c r="L778" s="1"/>
  <c r="K777"/>
  <c r="L777" s="1"/>
  <c r="K776"/>
  <c r="L776" s="1"/>
  <c r="K775"/>
  <c r="L775" s="1"/>
  <c r="K774"/>
  <c r="L774" s="1"/>
  <c r="K773"/>
  <c r="L773" s="1"/>
  <c r="K772"/>
  <c r="L772" s="1"/>
  <c r="K771"/>
  <c r="L771" s="1"/>
  <c r="K770"/>
  <c r="L770" s="1"/>
  <c r="K769"/>
  <c r="L769" s="1"/>
  <c r="K768"/>
  <c r="L768" s="1"/>
  <c r="K767"/>
  <c r="L767" s="1"/>
  <c r="K766"/>
  <c r="L766" s="1"/>
  <c r="K765"/>
  <c r="L765" s="1"/>
  <c r="K764"/>
  <c r="L764" s="1"/>
  <c r="K763"/>
  <c r="L763" s="1"/>
  <c r="K762"/>
  <c r="L762" s="1"/>
  <c r="K761"/>
  <c r="L761" s="1"/>
  <c r="K760"/>
  <c r="L760" s="1"/>
  <c r="K759"/>
  <c r="L759" s="1"/>
  <c r="K758"/>
  <c r="L758" s="1"/>
  <c r="K757"/>
  <c r="L757" s="1"/>
  <c r="K756"/>
  <c r="L756" s="1"/>
  <c r="K755"/>
  <c r="L755" s="1"/>
  <c r="K754"/>
  <c r="L754" s="1"/>
  <c r="K753"/>
  <c r="L753" s="1"/>
  <c r="K752"/>
  <c r="L752" s="1"/>
  <c r="K751"/>
  <c r="L751" s="1"/>
  <c r="K750"/>
  <c r="L750" s="1"/>
  <c r="K749"/>
  <c r="L749" s="1"/>
  <c r="K748"/>
  <c r="L748" s="1"/>
  <c r="K747"/>
  <c r="L747" s="1"/>
  <c r="K746"/>
  <c r="L746" s="1"/>
  <c r="K745"/>
  <c r="L745" s="1"/>
  <c r="K744"/>
  <c r="L744" s="1"/>
  <c r="K743"/>
  <c r="L743" s="1"/>
  <c r="K742"/>
  <c r="L742" s="1"/>
  <c r="K741"/>
  <c r="L741" s="1"/>
  <c r="K740"/>
  <c r="L740" s="1"/>
  <c r="K739"/>
  <c r="L739" s="1"/>
  <c r="K738"/>
  <c r="L738" s="1"/>
  <c r="K737"/>
  <c r="L737" s="1"/>
  <c r="K736"/>
  <c r="L736" s="1"/>
  <c r="K735"/>
  <c r="L735" s="1"/>
  <c r="K734"/>
  <c r="L734" s="1"/>
  <c r="K733"/>
  <c r="L733" s="1"/>
  <c r="K732"/>
  <c r="L732" s="1"/>
  <c r="K731"/>
  <c r="L731" s="1"/>
  <c r="K730"/>
  <c r="L730" s="1"/>
  <c r="K729"/>
  <c r="L729" s="1"/>
  <c r="K728"/>
  <c r="L728" s="1"/>
  <c r="K727"/>
  <c r="L727" s="1"/>
  <c r="K726"/>
  <c r="L726" s="1"/>
  <c r="K725"/>
  <c r="L725" s="1"/>
  <c r="K724"/>
  <c r="L724" s="1"/>
  <c r="K723"/>
  <c r="L723" s="1"/>
  <c r="K722"/>
  <c r="L722" s="1"/>
  <c r="K721"/>
  <c r="L721" s="1"/>
  <c r="K720"/>
  <c r="L720" s="1"/>
  <c r="K719"/>
  <c r="L719" s="1"/>
  <c r="K718"/>
  <c r="L718" s="1"/>
  <c r="K717"/>
  <c r="L717" s="1"/>
  <c r="K716"/>
  <c r="L716" s="1"/>
  <c r="K715"/>
  <c r="L715" s="1"/>
  <c r="K714"/>
  <c r="L714" s="1"/>
  <c r="K713"/>
  <c r="L713" s="1"/>
  <c r="K712"/>
  <c r="L712" s="1"/>
  <c r="K711"/>
  <c r="L711" s="1"/>
  <c r="K710"/>
  <c r="L710" s="1"/>
  <c r="K709"/>
  <c r="L709" s="1"/>
  <c r="K708"/>
  <c r="L708" s="1"/>
  <c r="K707"/>
  <c r="L707" s="1"/>
  <c r="K706"/>
  <c r="L706" s="1"/>
  <c r="K705"/>
  <c r="L705" s="1"/>
  <c r="K704"/>
  <c r="L704" s="1"/>
  <c r="K703"/>
  <c r="L703" s="1"/>
  <c r="K702"/>
  <c r="L702" s="1"/>
  <c r="K701"/>
  <c r="L701" s="1"/>
  <c r="K700"/>
  <c r="L700" s="1"/>
  <c r="K699"/>
  <c r="L699" s="1"/>
  <c r="K698"/>
  <c r="L698" s="1"/>
  <c r="K697"/>
  <c r="L697" s="1"/>
  <c r="K696"/>
  <c r="L696" s="1"/>
  <c r="K695"/>
  <c r="L695" s="1"/>
  <c r="K694"/>
  <c r="L694" s="1"/>
  <c r="K693"/>
  <c r="L693" s="1"/>
  <c r="K692"/>
  <c r="L692" s="1"/>
  <c r="K691"/>
  <c r="L691" s="1"/>
  <c r="K690"/>
  <c r="L690" s="1"/>
  <c r="K689"/>
  <c r="L689" s="1"/>
  <c r="K688"/>
  <c r="L688" s="1"/>
  <c r="K687"/>
  <c r="L687" s="1"/>
  <c r="K686"/>
  <c r="L686" s="1"/>
  <c r="K685"/>
  <c r="L685" s="1"/>
  <c r="K684"/>
  <c r="L684" s="1"/>
  <c r="K683"/>
  <c r="L683" s="1"/>
  <c r="K682"/>
  <c r="L682" s="1"/>
  <c r="K681"/>
  <c r="L681" s="1"/>
  <c r="K680"/>
  <c r="L680" s="1"/>
  <c r="K679"/>
  <c r="L679" s="1"/>
  <c r="K678"/>
  <c r="L678" s="1"/>
  <c r="K677"/>
  <c r="L677" s="1"/>
  <c r="K676"/>
  <c r="L676" s="1"/>
  <c r="K675"/>
  <c r="L675" s="1"/>
  <c r="K674"/>
  <c r="L674" s="1"/>
  <c r="K673"/>
  <c r="L673" s="1"/>
  <c r="K672"/>
  <c r="L672" s="1"/>
  <c r="K671"/>
  <c r="L671" s="1"/>
  <c r="K670"/>
  <c r="L670" s="1"/>
  <c r="K669"/>
  <c r="L669" s="1"/>
  <c r="K668"/>
  <c r="L668" s="1"/>
  <c r="K667"/>
  <c r="L667" s="1"/>
  <c r="K666"/>
  <c r="L666" s="1"/>
  <c r="K665"/>
  <c r="L665" s="1"/>
  <c r="K664"/>
  <c r="L664" s="1"/>
  <c r="K663"/>
  <c r="L663" s="1"/>
  <c r="K662"/>
  <c r="L662" s="1"/>
  <c r="K661"/>
  <c r="L661" s="1"/>
  <c r="K660"/>
  <c r="L660" s="1"/>
  <c r="K659"/>
  <c r="L659" s="1"/>
  <c r="K658"/>
  <c r="L658" s="1"/>
  <c r="K657"/>
  <c r="L657" s="1"/>
  <c r="J649"/>
  <c r="J648"/>
  <c r="J647"/>
  <c r="J650" s="1"/>
  <c r="R645"/>
  <c r="Q645"/>
  <c r="L645"/>
  <c r="K645"/>
  <c r="M645" s="1"/>
  <c r="Q644"/>
  <c r="L644"/>
  <c r="K644"/>
  <c r="M644" s="1"/>
  <c r="Q643"/>
  <c r="L643"/>
  <c r="R643" s="1"/>
  <c r="K643"/>
  <c r="R642"/>
  <c r="Q642"/>
  <c r="M642"/>
  <c r="L642"/>
  <c r="K642"/>
  <c r="R641"/>
  <c r="Q641"/>
  <c r="L641"/>
  <c r="K641"/>
  <c r="M641" s="1"/>
  <c r="R640"/>
  <c r="Q640"/>
  <c r="L640"/>
  <c r="K640"/>
  <c r="R639"/>
  <c r="Q639"/>
  <c r="L639"/>
  <c r="K639"/>
  <c r="M639" s="1"/>
  <c r="Q638"/>
  <c r="L638"/>
  <c r="R638" s="1"/>
  <c r="K638"/>
  <c r="M638" s="1"/>
  <c r="Q637"/>
  <c r="L637"/>
  <c r="R637" s="1"/>
  <c r="K637"/>
  <c r="M637" s="1"/>
  <c r="Q636"/>
  <c r="L636"/>
  <c r="R636" s="1"/>
  <c r="K636"/>
  <c r="Q635"/>
  <c r="L635"/>
  <c r="R635" s="1"/>
  <c r="K635"/>
  <c r="M635" s="1"/>
  <c r="Q634"/>
  <c r="L634"/>
  <c r="R634" s="1"/>
  <c r="K634"/>
  <c r="Q633"/>
  <c r="L633"/>
  <c r="R633" s="1"/>
  <c r="K633"/>
  <c r="M633" s="1"/>
  <c r="Q632"/>
  <c r="L632"/>
  <c r="R632" s="1"/>
  <c r="K632"/>
  <c r="M632" s="1"/>
  <c r="Q631"/>
  <c r="L631"/>
  <c r="R631" s="1"/>
  <c r="K631"/>
  <c r="M631" s="1"/>
  <c r="Q630"/>
  <c r="L630"/>
  <c r="R630" s="1"/>
  <c r="K630"/>
  <c r="M630" s="1"/>
  <c r="Q629"/>
  <c r="L629"/>
  <c r="R629" s="1"/>
  <c r="K629"/>
  <c r="Q628"/>
  <c r="M628"/>
  <c r="L628"/>
  <c r="R628" s="1"/>
  <c r="K628"/>
  <c r="R627"/>
  <c r="Q627"/>
  <c r="L627"/>
  <c r="K627"/>
  <c r="M627" s="1"/>
  <c r="Q626"/>
  <c r="L626"/>
  <c r="R626" s="1"/>
  <c r="K626"/>
  <c r="Q625"/>
  <c r="M625"/>
  <c r="L625"/>
  <c r="R625" s="1"/>
  <c r="K625"/>
  <c r="Q624"/>
  <c r="L624"/>
  <c r="K624"/>
  <c r="Q623"/>
  <c r="L623"/>
  <c r="K623"/>
  <c r="M623" s="1"/>
  <c r="Q622"/>
  <c r="L622"/>
  <c r="R622" s="1"/>
  <c r="K622"/>
  <c r="Q621"/>
  <c r="L621"/>
  <c r="R621" s="1"/>
  <c r="K621"/>
  <c r="Q620"/>
  <c r="L620"/>
  <c r="R620" s="1"/>
  <c r="K620"/>
  <c r="M620" s="1"/>
  <c r="Q619"/>
  <c r="L619"/>
  <c r="R619" s="1"/>
  <c r="K619"/>
  <c r="M619" s="1"/>
  <c r="Q618"/>
  <c r="L618"/>
  <c r="R618" s="1"/>
  <c r="K618"/>
  <c r="M618" s="1"/>
  <c r="Q617"/>
  <c r="L617"/>
  <c r="R617" s="1"/>
  <c r="K617"/>
  <c r="M617" s="1"/>
  <c r="Q616"/>
  <c r="L616"/>
  <c r="R616" s="1"/>
  <c r="K616"/>
  <c r="M616" s="1"/>
  <c r="Q615"/>
  <c r="L615"/>
  <c r="K615"/>
  <c r="M615" s="1"/>
  <c r="R614"/>
  <c r="Q614"/>
  <c r="L614"/>
  <c r="K614"/>
  <c r="Q613"/>
  <c r="L613"/>
  <c r="R613" s="1"/>
  <c r="K613"/>
  <c r="Q612"/>
  <c r="L612"/>
  <c r="R612" s="1"/>
  <c r="K612"/>
  <c r="Q611"/>
  <c r="L611"/>
  <c r="K611"/>
  <c r="Q610"/>
  <c r="L610"/>
  <c r="R610" s="1"/>
  <c r="K610"/>
  <c r="Q609"/>
  <c r="L609"/>
  <c r="R609" s="1"/>
  <c r="K609"/>
  <c r="M609" s="1"/>
  <c r="Q608"/>
  <c r="L608"/>
  <c r="R608" s="1"/>
  <c r="K608"/>
  <c r="M608" s="1"/>
  <c r="Q607"/>
  <c r="L607"/>
  <c r="R607" s="1"/>
  <c r="K607"/>
  <c r="M607" s="1"/>
  <c r="Q606"/>
  <c r="L606"/>
  <c r="R606" s="1"/>
  <c r="K606"/>
  <c r="M606" s="1"/>
  <c r="Q605"/>
  <c r="L605"/>
  <c r="R605" s="1"/>
  <c r="K605"/>
  <c r="M605" s="1"/>
  <c r="R604"/>
  <c r="Q604"/>
  <c r="L604"/>
  <c r="K604"/>
  <c r="M604" s="1"/>
  <c r="Q603"/>
  <c r="L603"/>
  <c r="R603" s="1"/>
  <c r="K603"/>
  <c r="Q602"/>
  <c r="L602"/>
  <c r="R602" s="1"/>
  <c r="K602"/>
  <c r="Q601"/>
  <c r="M601"/>
  <c r="L601"/>
  <c r="R601" s="1"/>
  <c r="K601"/>
  <c r="R600"/>
  <c r="Q600"/>
  <c r="M600"/>
  <c r="L600"/>
  <c r="K600"/>
  <c r="Q599"/>
  <c r="L599"/>
  <c r="R599" s="1"/>
  <c r="K599"/>
  <c r="M599" s="1"/>
  <c r="Q598"/>
  <c r="M598"/>
  <c r="L598"/>
  <c r="R598" s="1"/>
  <c r="K598"/>
  <c r="Q597"/>
  <c r="M597"/>
  <c r="L597"/>
  <c r="R597" s="1"/>
  <c r="K597"/>
  <c r="Q596"/>
  <c r="L596"/>
  <c r="R596" s="1"/>
  <c r="K596"/>
  <c r="M596" s="1"/>
  <c r="Q595"/>
  <c r="L595"/>
  <c r="R595" s="1"/>
  <c r="K595"/>
  <c r="Q594"/>
  <c r="L594"/>
  <c r="R594" s="1"/>
  <c r="K594"/>
  <c r="Q593"/>
  <c r="L593"/>
  <c r="R593" s="1"/>
  <c r="K593"/>
  <c r="M593" s="1"/>
  <c r="Q592"/>
  <c r="L592"/>
  <c r="R592" s="1"/>
  <c r="K592"/>
  <c r="M592" s="1"/>
  <c r="Q591"/>
  <c r="L591"/>
  <c r="R591" s="1"/>
  <c r="K591"/>
  <c r="M591" s="1"/>
  <c r="Q590"/>
  <c r="L590"/>
  <c r="R590" s="1"/>
  <c r="K590"/>
  <c r="M590" s="1"/>
  <c r="Q589"/>
  <c r="L589"/>
  <c r="K589"/>
  <c r="Q588"/>
  <c r="M588"/>
  <c r="L588"/>
  <c r="K588"/>
  <c r="R587"/>
  <c r="Q587"/>
  <c r="L587"/>
  <c r="K587"/>
  <c r="M587" s="1"/>
  <c r="Q586"/>
  <c r="L586"/>
  <c r="R586" s="1"/>
  <c r="K586"/>
  <c r="M586" s="1"/>
  <c r="Q585"/>
  <c r="M585"/>
  <c r="L585"/>
  <c r="R585" s="1"/>
  <c r="K585"/>
  <c r="Q584"/>
  <c r="M584"/>
  <c r="L584"/>
  <c r="R584" s="1"/>
  <c r="K584"/>
  <c r="R583"/>
  <c r="Q583"/>
  <c r="L583"/>
  <c r="K583"/>
  <c r="M583" s="1"/>
  <c r="Q582"/>
  <c r="L582"/>
  <c r="R582" s="1"/>
  <c r="K582"/>
  <c r="Q581"/>
  <c r="L581"/>
  <c r="R581" s="1"/>
  <c r="K581"/>
  <c r="M581" s="1"/>
  <c r="Q580"/>
  <c r="M580"/>
  <c r="L580"/>
  <c r="R580" s="1"/>
  <c r="K580"/>
  <c r="R579"/>
  <c r="Q579"/>
  <c r="M579"/>
  <c r="L579"/>
  <c r="K579"/>
  <c r="Q578"/>
  <c r="L578"/>
  <c r="R578" s="1"/>
  <c r="K578"/>
  <c r="M578" s="1"/>
  <c r="Q577"/>
  <c r="M577"/>
  <c r="L577"/>
  <c r="R577" s="1"/>
  <c r="K577"/>
  <c r="Q576"/>
  <c r="M576"/>
  <c r="L576"/>
  <c r="R576" s="1"/>
  <c r="K576"/>
  <c r="Q575"/>
  <c r="L575"/>
  <c r="R575" s="1"/>
  <c r="K575"/>
  <c r="M575" s="1"/>
  <c r="Q574"/>
  <c r="L574"/>
  <c r="R574" s="1"/>
  <c r="K574"/>
  <c r="Q573"/>
  <c r="L573"/>
  <c r="R573" s="1"/>
  <c r="K573"/>
  <c r="M573" s="1"/>
  <c r="Q572"/>
  <c r="L572"/>
  <c r="R572" s="1"/>
  <c r="K572"/>
  <c r="M572" s="1"/>
  <c r="Q571"/>
  <c r="M571"/>
  <c r="L571"/>
  <c r="R571" s="1"/>
  <c r="K571"/>
  <c r="Q570"/>
  <c r="L570"/>
  <c r="R570" s="1"/>
  <c r="K570"/>
  <c r="M570" s="1"/>
  <c r="Q569"/>
  <c r="L569"/>
  <c r="R569" s="1"/>
  <c r="K569"/>
  <c r="M569" s="1"/>
  <c r="Q568"/>
  <c r="L568"/>
  <c r="R568" s="1"/>
  <c r="K568"/>
  <c r="M568" s="1"/>
  <c r="Q567"/>
  <c r="L567"/>
  <c r="R567" s="1"/>
  <c r="K567"/>
  <c r="Q566"/>
  <c r="L566"/>
  <c r="R566" s="1"/>
  <c r="K566"/>
  <c r="M566" s="1"/>
  <c r="Q565"/>
  <c r="L565"/>
  <c r="R565" s="1"/>
  <c r="K565"/>
  <c r="M565" s="1"/>
  <c r="Q564"/>
  <c r="L564"/>
  <c r="R564" s="1"/>
  <c r="K564"/>
  <c r="M564" s="1"/>
  <c r="Q563"/>
  <c r="L563"/>
  <c r="R563" s="1"/>
  <c r="K563"/>
  <c r="M563" s="1"/>
  <c r="Q562"/>
  <c r="L562"/>
  <c r="R562" s="1"/>
  <c r="K562"/>
  <c r="M562" s="1"/>
  <c r="Q561"/>
  <c r="L561"/>
  <c r="R561" s="1"/>
  <c r="K561"/>
  <c r="M561" s="1"/>
  <c r="Q560"/>
  <c r="L560"/>
  <c r="R560" s="1"/>
  <c r="K560"/>
  <c r="Q559"/>
  <c r="L559"/>
  <c r="R559" s="1"/>
  <c r="K559"/>
  <c r="M559" s="1"/>
  <c r="Q558"/>
  <c r="M558"/>
  <c r="L558"/>
  <c r="R558" s="1"/>
  <c r="K558"/>
  <c r="Q557"/>
  <c r="L557"/>
  <c r="R557" s="1"/>
  <c r="K557"/>
  <c r="M557" s="1"/>
  <c r="Q556"/>
  <c r="M556"/>
  <c r="L556"/>
  <c r="R556" s="1"/>
  <c r="K556"/>
  <c r="R555"/>
  <c r="Q555"/>
  <c r="M555"/>
  <c r="L555"/>
  <c r="K555"/>
  <c r="R554"/>
  <c r="Q554"/>
  <c r="L554"/>
  <c r="K554"/>
  <c r="M554" s="1"/>
  <c r="R553"/>
  <c r="Q553"/>
  <c r="L553"/>
  <c r="K553"/>
  <c r="Q552"/>
  <c r="L552"/>
  <c r="R552" s="1"/>
  <c r="K552"/>
  <c r="M552" s="1"/>
  <c r="Q551"/>
  <c r="L551"/>
  <c r="R551" s="1"/>
  <c r="K551"/>
  <c r="Q550"/>
  <c r="M550"/>
  <c r="L550"/>
  <c r="R550" s="1"/>
  <c r="K550"/>
  <c r="Q549"/>
  <c r="L549"/>
  <c r="R549" s="1"/>
  <c r="K549"/>
  <c r="M549" s="1"/>
  <c r="Q548"/>
  <c r="L548"/>
  <c r="R548" s="1"/>
  <c r="K548"/>
  <c r="M548" s="1"/>
  <c r="Q547"/>
  <c r="M547"/>
  <c r="L547"/>
  <c r="R547" s="1"/>
  <c r="K547"/>
  <c r="Q546"/>
  <c r="M546"/>
  <c r="L546"/>
  <c r="R546" s="1"/>
  <c r="K546"/>
  <c r="R545"/>
  <c r="Q545"/>
  <c r="M545"/>
  <c r="L545"/>
  <c r="K545"/>
  <c r="Q544"/>
  <c r="L544"/>
  <c r="R544" s="1"/>
  <c r="K544"/>
  <c r="M544" s="1"/>
  <c r="Q543"/>
  <c r="L543"/>
  <c r="R543" s="1"/>
  <c r="K543"/>
  <c r="Q542"/>
  <c r="M542"/>
  <c r="L542"/>
  <c r="R542" s="1"/>
  <c r="K542"/>
  <c r="Q541"/>
  <c r="L541"/>
  <c r="R541" s="1"/>
  <c r="K541"/>
  <c r="M541" s="1"/>
  <c r="Q540"/>
  <c r="L540"/>
  <c r="R540" s="1"/>
  <c r="K540"/>
  <c r="M540" s="1"/>
  <c r="Q539"/>
  <c r="M539"/>
  <c r="L539"/>
  <c r="R539" s="1"/>
  <c r="K539"/>
  <c r="Q538"/>
  <c r="M538"/>
  <c r="L538"/>
  <c r="R538" s="1"/>
  <c r="K538"/>
  <c r="R537"/>
  <c r="Q537"/>
  <c r="M537"/>
  <c r="L537"/>
  <c r="K537"/>
  <c r="Q536"/>
  <c r="L536"/>
  <c r="R536" s="1"/>
  <c r="K536"/>
  <c r="M536" s="1"/>
  <c r="Q535"/>
  <c r="L535"/>
  <c r="R535" s="1"/>
  <c r="K535"/>
  <c r="Q534"/>
  <c r="M534"/>
  <c r="L534"/>
  <c r="R534" s="1"/>
  <c r="K534"/>
  <c r="Q533"/>
  <c r="L533"/>
  <c r="R533" s="1"/>
  <c r="K533"/>
  <c r="M533" s="1"/>
  <c r="Q532"/>
  <c r="L532"/>
  <c r="R532" s="1"/>
  <c r="K532"/>
  <c r="M532" s="1"/>
  <c r="Q531"/>
  <c r="M531"/>
  <c r="L531"/>
  <c r="R531" s="1"/>
  <c r="K531"/>
  <c r="Q530"/>
  <c r="M530"/>
  <c r="L530"/>
  <c r="R530" s="1"/>
  <c r="K530"/>
  <c r="R529"/>
  <c r="Q529"/>
  <c r="M529"/>
  <c r="L529"/>
  <c r="K529"/>
  <c r="Q528"/>
  <c r="L528"/>
  <c r="R528" s="1"/>
  <c r="K528"/>
  <c r="M528" s="1"/>
  <c r="Q527"/>
  <c r="L527"/>
  <c r="R527" s="1"/>
  <c r="K527"/>
  <c r="Q526"/>
  <c r="M526"/>
  <c r="L526"/>
  <c r="R526" s="1"/>
  <c r="K526"/>
  <c r="Q525"/>
  <c r="L525"/>
  <c r="R525" s="1"/>
  <c r="K525"/>
  <c r="M525" s="1"/>
  <c r="Q524"/>
  <c r="L524"/>
  <c r="R524" s="1"/>
  <c r="K524"/>
  <c r="M524" s="1"/>
  <c r="Q523"/>
  <c r="M523"/>
  <c r="L523"/>
  <c r="R523" s="1"/>
  <c r="K523"/>
  <c r="Q522"/>
  <c r="M522"/>
  <c r="L522"/>
  <c r="R522" s="1"/>
  <c r="K522"/>
  <c r="R521"/>
  <c r="Q521"/>
  <c r="M521"/>
  <c r="L521"/>
  <c r="K521"/>
  <c r="Q520"/>
  <c r="L520"/>
  <c r="R520" s="1"/>
  <c r="K520"/>
  <c r="M520" s="1"/>
  <c r="Q519"/>
  <c r="L519"/>
  <c r="R519" s="1"/>
  <c r="K519"/>
  <c r="Q518"/>
  <c r="M518"/>
  <c r="L518"/>
  <c r="R518" s="1"/>
  <c r="K518"/>
  <c r="Q517"/>
  <c r="L517"/>
  <c r="R517" s="1"/>
  <c r="K517"/>
  <c r="M517" s="1"/>
  <c r="Q516"/>
  <c r="L516"/>
  <c r="R516" s="1"/>
  <c r="K516"/>
  <c r="M516" s="1"/>
  <c r="Q515"/>
  <c r="M515"/>
  <c r="L515"/>
  <c r="R515" s="1"/>
  <c r="K515"/>
  <c r="Q514"/>
  <c r="M514"/>
  <c r="L514"/>
  <c r="R514" s="1"/>
  <c r="K514"/>
  <c r="R513"/>
  <c r="Q513"/>
  <c r="M513"/>
  <c r="L513"/>
  <c r="K513"/>
  <c r="Q512"/>
  <c r="L512"/>
  <c r="R512" s="1"/>
  <c r="K512"/>
  <c r="M512" s="1"/>
  <c r="Q511"/>
  <c r="L511"/>
  <c r="R511" s="1"/>
  <c r="K511"/>
  <c r="Q510"/>
  <c r="M510"/>
  <c r="L510"/>
  <c r="R510" s="1"/>
  <c r="K510"/>
  <c r="Q509"/>
  <c r="L509"/>
  <c r="R509" s="1"/>
  <c r="K509"/>
  <c r="M509" s="1"/>
  <c r="Q508"/>
  <c r="L508"/>
  <c r="R508" s="1"/>
  <c r="K508"/>
  <c r="M508" s="1"/>
  <c r="Q507"/>
  <c r="M507"/>
  <c r="L507"/>
  <c r="R507" s="1"/>
  <c r="K507"/>
  <c r="Q506"/>
  <c r="M506"/>
  <c r="L506"/>
  <c r="R506" s="1"/>
  <c r="K506"/>
  <c r="R505"/>
  <c r="Q505"/>
  <c r="M505"/>
  <c r="L505"/>
  <c r="K505"/>
  <c r="Q504"/>
  <c r="L504"/>
  <c r="R504" s="1"/>
  <c r="K504"/>
  <c r="M504" s="1"/>
  <c r="Q503"/>
  <c r="L503"/>
  <c r="R503" s="1"/>
  <c r="K503"/>
  <c r="Q502"/>
  <c r="L502"/>
  <c r="K502"/>
  <c r="Q501"/>
  <c r="L501"/>
  <c r="R501" s="1"/>
  <c r="K501"/>
  <c r="Q500"/>
  <c r="L500"/>
  <c r="K500"/>
  <c r="Q499"/>
  <c r="M499"/>
  <c r="L499"/>
  <c r="R499" s="1"/>
  <c r="K499"/>
  <c r="Q498"/>
  <c r="L498"/>
  <c r="R498" s="1"/>
  <c r="K498"/>
  <c r="Q497"/>
  <c r="L497"/>
  <c r="R497" s="1"/>
  <c r="K497"/>
  <c r="M497" s="1"/>
  <c r="Q496"/>
  <c r="L496"/>
  <c r="R496" s="1"/>
  <c r="K496"/>
  <c r="Q495"/>
  <c r="L495"/>
  <c r="R495" s="1"/>
  <c r="K495"/>
  <c r="M495" s="1"/>
  <c r="Q494"/>
  <c r="M494"/>
  <c r="L494"/>
  <c r="R494" s="1"/>
  <c r="K494"/>
  <c r="Q493"/>
  <c r="L493"/>
  <c r="R493" s="1"/>
  <c r="K493"/>
  <c r="M493" s="1"/>
  <c r="Q492"/>
  <c r="M492"/>
  <c r="L492"/>
  <c r="R492" s="1"/>
  <c r="K492"/>
  <c r="Q491"/>
  <c r="L491"/>
  <c r="K491"/>
  <c r="Q490"/>
  <c r="M490"/>
  <c r="L490"/>
  <c r="R490" s="1"/>
  <c r="K490"/>
  <c r="Q489"/>
  <c r="L489"/>
  <c r="R489" s="1"/>
  <c r="K489"/>
  <c r="Q488"/>
  <c r="L488"/>
  <c r="R488" s="1"/>
  <c r="K488"/>
  <c r="Q487"/>
  <c r="M487"/>
  <c r="L487"/>
  <c r="R487" s="1"/>
  <c r="K487"/>
  <c r="Q486"/>
  <c r="M486"/>
  <c r="L486"/>
  <c r="R486" s="1"/>
  <c r="K486"/>
  <c r="R485"/>
  <c r="Q485"/>
  <c r="M485"/>
  <c r="L485"/>
  <c r="K485"/>
  <c r="Q484"/>
  <c r="L484"/>
  <c r="R484" s="1"/>
  <c r="K484"/>
  <c r="Q483"/>
  <c r="L483"/>
  <c r="R483" s="1"/>
  <c r="K483"/>
  <c r="Q482"/>
  <c r="M482"/>
  <c r="L482"/>
  <c r="R482" s="1"/>
  <c r="K482"/>
  <c r="Q481"/>
  <c r="L481"/>
  <c r="R481" s="1"/>
  <c r="K481"/>
  <c r="Q480"/>
  <c r="L480"/>
  <c r="R480" s="1"/>
  <c r="K480"/>
  <c r="Q479"/>
  <c r="M479"/>
  <c r="L479"/>
  <c r="R479" s="1"/>
  <c r="K479"/>
  <c r="Q478"/>
  <c r="M478"/>
  <c r="L478"/>
  <c r="R478" s="1"/>
  <c r="K478"/>
  <c r="R477"/>
  <c r="Q477"/>
  <c r="M477"/>
  <c r="L477"/>
  <c r="K477"/>
  <c r="Q476"/>
  <c r="L476"/>
  <c r="R476" s="1"/>
  <c r="K476"/>
  <c r="Q475"/>
  <c r="L475"/>
  <c r="R475" s="1"/>
  <c r="K475"/>
  <c r="Q474"/>
  <c r="L474"/>
  <c r="K474"/>
  <c r="Q473"/>
  <c r="L473"/>
  <c r="R473" s="1"/>
  <c r="K473"/>
  <c r="M473" s="1"/>
  <c r="R472"/>
  <c r="Q472"/>
  <c r="L472"/>
  <c r="K472"/>
  <c r="M472" s="1"/>
  <c r="R471"/>
  <c r="Q471"/>
  <c r="L471"/>
  <c r="K471"/>
  <c r="M471" s="1"/>
  <c r="Q470"/>
  <c r="L470"/>
  <c r="R470" s="1"/>
  <c r="K470"/>
  <c r="R469"/>
  <c r="Q469"/>
  <c r="L469"/>
  <c r="K469"/>
  <c r="M469" s="1"/>
  <c r="Q468"/>
  <c r="L468"/>
  <c r="R468" s="1"/>
  <c r="K468"/>
  <c r="M468" s="1"/>
  <c r="Q467"/>
  <c r="L467"/>
  <c r="R467" s="1"/>
  <c r="K467"/>
  <c r="M467" s="1"/>
  <c r="Q466"/>
  <c r="L466"/>
  <c r="R466" s="1"/>
  <c r="K466"/>
  <c r="M466" s="1"/>
  <c r="Q465"/>
  <c r="L465"/>
  <c r="R465" s="1"/>
  <c r="K465"/>
  <c r="Q464"/>
  <c r="M464"/>
  <c r="L464"/>
  <c r="R464" s="1"/>
  <c r="K464"/>
  <c r="Q463"/>
  <c r="L463"/>
  <c r="R463" s="1"/>
  <c r="K463"/>
  <c r="Q462"/>
  <c r="M462"/>
  <c r="L462"/>
  <c r="R462" s="1"/>
  <c r="K462"/>
  <c r="Q461"/>
  <c r="L461"/>
  <c r="R461" s="1"/>
  <c r="K461"/>
  <c r="M461" s="1"/>
  <c r="Q460"/>
  <c r="L460"/>
  <c r="R460" s="1"/>
  <c r="K460"/>
  <c r="M460" s="1"/>
  <c r="Q459"/>
  <c r="L459"/>
  <c r="R459" s="1"/>
  <c r="K459"/>
  <c r="M459" s="1"/>
  <c r="Q458"/>
  <c r="L458"/>
  <c r="R458" s="1"/>
  <c r="K458"/>
  <c r="M458" s="1"/>
  <c r="Q457"/>
  <c r="L457"/>
  <c r="R457" s="1"/>
  <c r="K457"/>
  <c r="Q456"/>
  <c r="L456"/>
  <c r="R456" s="1"/>
  <c r="K456"/>
  <c r="Q455"/>
  <c r="M455"/>
  <c r="L455"/>
  <c r="R455" s="1"/>
  <c r="K455"/>
  <c r="R454"/>
  <c r="Q454"/>
  <c r="L454"/>
  <c r="K454"/>
  <c r="M454" s="1"/>
  <c r="Q453"/>
  <c r="L453"/>
  <c r="R453" s="1"/>
  <c r="K453"/>
  <c r="M453" s="1"/>
  <c r="Q452"/>
  <c r="M452"/>
  <c r="L452"/>
  <c r="R452" s="1"/>
  <c r="K452"/>
  <c r="Q451"/>
  <c r="M451"/>
  <c r="L451"/>
  <c r="R451" s="1"/>
  <c r="K451"/>
  <c r="R450"/>
  <c r="Q450"/>
  <c r="L450"/>
  <c r="K450"/>
  <c r="M450" s="1"/>
  <c r="Q449"/>
  <c r="L449"/>
  <c r="R449" s="1"/>
  <c r="K449"/>
  <c r="Q448"/>
  <c r="L448"/>
  <c r="R448" s="1"/>
  <c r="K448"/>
  <c r="Q447"/>
  <c r="L447"/>
  <c r="R447" s="1"/>
  <c r="K447"/>
  <c r="M447" s="1"/>
  <c r="Q446"/>
  <c r="L446"/>
  <c r="R446" s="1"/>
  <c r="K446"/>
  <c r="M446" s="1"/>
  <c r="Q445"/>
  <c r="L445"/>
  <c r="R445" s="1"/>
  <c r="K445"/>
  <c r="M445" s="1"/>
  <c r="Q444"/>
  <c r="L444"/>
  <c r="R444" s="1"/>
  <c r="K444"/>
  <c r="Q443"/>
  <c r="L443"/>
  <c r="R443" s="1"/>
  <c r="K443"/>
  <c r="M443" s="1"/>
  <c r="Q442"/>
  <c r="M442"/>
  <c r="L442"/>
  <c r="K442"/>
  <c r="R441"/>
  <c r="Q441"/>
  <c r="L441"/>
  <c r="K441"/>
  <c r="M441" s="1"/>
  <c r="Q440"/>
  <c r="L440"/>
  <c r="R440" s="1"/>
  <c r="K440"/>
  <c r="M440" s="1"/>
  <c r="Q439"/>
  <c r="M439"/>
  <c r="L439"/>
  <c r="R439" s="1"/>
  <c r="K439"/>
  <c r="Q438"/>
  <c r="M438"/>
  <c r="L438"/>
  <c r="R438" s="1"/>
  <c r="K438"/>
  <c r="R437"/>
  <c r="Q437"/>
  <c r="L437"/>
  <c r="K437"/>
  <c r="M437" s="1"/>
  <c r="Q436"/>
  <c r="L436"/>
  <c r="R436" s="1"/>
  <c r="K436"/>
  <c r="Q435"/>
  <c r="L435"/>
  <c r="R435" s="1"/>
  <c r="K435"/>
  <c r="M435" s="1"/>
  <c r="Q434"/>
  <c r="L434"/>
  <c r="K434"/>
  <c r="M434" s="1"/>
  <c r="Q433"/>
  <c r="M433"/>
  <c r="L433"/>
  <c r="R433" s="1"/>
  <c r="K433"/>
  <c r="Q432"/>
  <c r="L432"/>
  <c r="R432" s="1"/>
  <c r="K432"/>
  <c r="M432" s="1"/>
  <c r="Q431"/>
  <c r="L431"/>
  <c r="R431" s="1"/>
  <c r="K431"/>
  <c r="M431" s="1"/>
  <c r="Q430"/>
  <c r="L430"/>
  <c r="R430" s="1"/>
  <c r="K430"/>
  <c r="M430" s="1"/>
  <c r="Q429"/>
  <c r="L429"/>
  <c r="R429" s="1"/>
  <c r="K429"/>
  <c r="M429" s="1"/>
  <c r="Q428"/>
  <c r="M428"/>
  <c r="L428"/>
  <c r="R428" s="1"/>
  <c r="K428"/>
  <c r="Q427"/>
  <c r="L427"/>
  <c r="R427" s="1"/>
  <c r="K427"/>
  <c r="M427" s="1"/>
  <c r="Q426"/>
  <c r="M426"/>
  <c r="L426"/>
  <c r="R426" s="1"/>
  <c r="K426"/>
  <c r="R425"/>
  <c r="Q425"/>
  <c r="M425"/>
  <c r="L425"/>
  <c r="K425"/>
  <c r="R424"/>
  <c r="Q424"/>
  <c r="L424"/>
  <c r="K424"/>
  <c r="R423"/>
  <c r="Q423"/>
  <c r="L423"/>
  <c r="K423"/>
  <c r="Q422"/>
  <c r="L422"/>
  <c r="R422" s="1"/>
  <c r="K422"/>
  <c r="M422" s="1"/>
  <c r="R421"/>
  <c r="Q421"/>
  <c r="M421"/>
  <c r="L421"/>
  <c r="K421"/>
  <c r="R420"/>
  <c r="Q420"/>
  <c r="L420"/>
  <c r="K420"/>
  <c r="M420" s="1"/>
  <c r="R419"/>
  <c r="Q419"/>
  <c r="L419"/>
  <c r="K419"/>
  <c r="M419" s="1"/>
  <c r="Q418"/>
  <c r="L418"/>
  <c r="R418" s="1"/>
  <c r="K418"/>
  <c r="M418" s="1"/>
  <c r="Q417"/>
  <c r="L417"/>
  <c r="R417" s="1"/>
  <c r="K417"/>
  <c r="M417" s="1"/>
  <c r="Q416"/>
  <c r="L416"/>
  <c r="R416" s="1"/>
  <c r="K416"/>
  <c r="Q415"/>
  <c r="L415"/>
  <c r="R415" s="1"/>
  <c r="K415"/>
  <c r="Q414"/>
  <c r="L414"/>
  <c r="R414" s="1"/>
  <c r="K414"/>
  <c r="M414" s="1"/>
  <c r="Q413"/>
  <c r="L413"/>
  <c r="R413" s="1"/>
  <c r="K413"/>
  <c r="M413" s="1"/>
  <c r="Q412"/>
  <c r="M412"/>
  <c r="L412"/>
  <c r="R412" s="1"/>
  <c r="K412"/>
  <c r="Q411"/>
  <c r="L411"/>
  <c r="R411" s="1"/>
  <c r="K411"/>
  <c r="M411" s="1"/>
  <c r="Q410"/>
  <c r="M410"/>
  <c r="L410"/>
  <c r="R410" s="1"/>
  <c r="K410"/>
  <c r="R409"/>
  <c r="Q409"/>
  <c r="M409"/>
  <c r="L409"/>
  <c r="K409"/>
  <c r="R408"/>
  <c r="Q408"/>
  <c r="L408"/>
  <c r="K408"/>
  <c r="R407"/>
  <c r="Q407"/>
  <c r="L407"/>
  <c r="K407"/>
  <c r="Q406"/>
  <c r="L406"/>
  <c r="R406" s="1"/>
  <c r="K406"/>
  <c r="M406" s="1"/>
  <c r="R405"/>
  <c r="Q405"/>
  <c r="M405"/>
  <c r="L405"/>
  <c r="K405"/>
  <c r="R404"/>
  <c r="Q404"/>
  <c r="L404"/>
  <c r="K404"/>
  <c r="M404" s="1"/>
  <c r="R403"/>
  <c r="Q403"/>
  <c r="L403"/>
  <c r="K403"/>
  <c r="M403" s="1"/>
  <c r="Q402"/>
  <c r="L402"/>
  <c r="K402"/>
  <c r="M402" s="1"/>
  <c r="Q401"/>
  <c r="L401"/>
  <c r="R401" s="1"/>
  <c r="K401"/>
  <c r="M401" s="1"/>
  <c r="Q400"/>
  <c r="L400"/>
  <c r="R400" s="1"/>
  <c r="K400"/>
  <c r="M400" s="1"/>
  <c r="Q399"/>
  <c r="L399"/>
  <c r="R399" s="1"/>
  <c r="K399"/>
  <c r="Q398"/>
  <c r="L398"/>
  <c r="K398"/>
  <c r="M398" s="1"/>
  <c r="Q397"/>
  <c r="L397"/>
  <c r="R397" s="1"/>
  <c r="K397"/>
  <c r="M397" s="1"/>
  <c r="Q396"/>
  <c r="L396"/>
  <c r="R396" s="1"/>
  <c r="K396"/>
  <c r="M396" s="1"/>
  <c r="Q395"/>
  <c r="L395"/>
  <c r="R395" s="1"/>
  <c r="K395"/>
  <c r="Q394"/>
  <c r="L394"/>
  <c r="K394"/>
  <c r="M394" s="1"/>
  <c r="Q393"/>
  <c r="L393"/>
  <c r="R393" s="1"/>
  <c r="K393"/>
  <c r="M393" s="1"/>
  <c r="Q392"/>
  <c r="L392"/>
  <c r="R392" s="1"/>
  <c r="K392"/>
  <c r="M392" s="1"/>
  <c r="Q391"/>
  <c r="L391"/>
  <c r="R391" s="1"/>
  <c r="K391"/>
  <c r="Q390"/>
  <c r="L390"/>
  <c r="R390" s="1"/>
  <c r="K390"/>
  <c r="Q389"/>
  <c r="L389"/>
  <c r="R389" s="1"/>
  <c r="K389"/>
  <c r="Q388"/>
  <c r="M388"/>
  <c r="L388"/>
  <c r="K388"/>
  <c r="R387"/>
  <c r="Q387"/>
  <c r="M387"/>
  <c r="L387"/>
  <c r="K387"/>
  <c r="R386"/>
  <c r="Q386"/>
  <c r="L386"/>
  <c r="K386"/>
  <c r="M386" s="1"/>
  <c r="Q385"/>
  <c r="L385"/>
  <c r="R385" s="1"/>
  <c r="K385"/>
  <c r="Q384"/>
  <c r="M384"/>
  <c r="L384"/>
  <c r="K384"/>
  <c r="R383"/>
  <c r="Q383"/>
  <c r="M383"/>
  <c r="L383"/>
  <c r="K383"/>
  <c r="R382"/>
  <c r="Q382"/>
  <c r="L382"/>
  <c r="K382"/>
  <c r="M382" s="1"/>
  <c r="Q381"/>
  <c r="L381"/>
  <c r="R381" s="1"/>
  <c r="K381"/>
  <c r="Q380"/>
  <c r="M380"/>
  <c r="L380"/>
  <c r="K380"/>
  <c r="R379"/>
  <c r="Q379"/>
  <c r="M379"/>
  <c r="L379"/>
  <c r="K379"/>
  <c r="R378"/>
  <c r="Q378"/>
  <c r="L378"/>
  <c r="K378"/>
  <c r="M378" s="1"/>
  <c r="Q377"/>
  <c r="L377"/>
  <c r="R377" s="1"/>
  <c r="K377"/>
  <c r="Q376"/>
  <c r="M376"/>
  <c r="L376"/>
  <c r="K376"/>
  <c r="R375"/>
  <c r="Q375"/>
  <c r="M375"/>
  <c r="L375"/>
  <c r="K375"/>
  <c r="R374"/>
  <c r="Q374"/>
  <c r="L374"/>
  <c r="K374"/>
  <c r="M374" s="1"/>
  <c r="Q373"/>
  <c r="L373"/>
  <c r="R373" s="1"/>
  <c r="K373"/>
  <c r="Q372"/>
  <c r="M372"/>
  <c r="L372"/>
  <c r="K372"/>
  <c r="R371"/>
  <c r="Q371"/>
  <c r="M371"/>
  <c r="L371"/>
  <c r="K371"/>
  <c r="R370"/>
  <c r="Q370"/>
  <c r="L370"/>
  <c r="K370"/>
  <c r="R369"/>
  <c r="Q369"/>
  <c r="L369"/>
  <c r="K369"/>
  <c r="R368"/>
  <c r="Q368"/>
  <c r="L368"/>
  <c r="K368"/>
  <c r="M368" s="1"/>
  <c r="Q367"/>
  <c r="L367"/>
  <c r="R367" s="1"/>
  <c r="K367"/>
  <c r="Q366"/>
  <c r="M366"/>
  <c r="L366"/>
  <c r="K366"/>
  <c r="R365"/>
  <c r="Q365"/>
  <c r="M365"/>
  <c r="L365"/>
  <c r="K365"/>
  <c r="R364"/>
  <c r="Q364"/>
  <c r="L364"/>
  <c r="K364"/>
  <c r="M364" s="1"/>
  <c r="Q363"/>
  <c r="L363"/>
  <c r="R363" s="1"/>
  <c r="K363"/>
  <c r="Q362"/>
  <c r="M362"/>
  <c r="L362"/>
  <c r="K362"/>
  <c r="Q361"/>
  <c r="L361"/>
  <c r="K361"/>
  <c r="Q360"/>
  <c r="M360"/>
  <c r="L360"/>
  <c r="R360" s="1"/>
  <c r="K360"/>
  <c r="Q359"/>
  <c r="L359"/>
  <c r="R359" s="1"/>
  <c r="K359"/>
  <c r="M359" s="1"/>
  <c r="Q358"/>
  <c r="L358"/>
  <c r="R358" s="1"/>
  <c r="K358"/>
  <c r="Q357"/>
  <c r="L357"/>
  <c r="K357"/>
  <c r="M357" s="1"/>
  <c r="Q356"/>
  <c r="M356"/>
  <c r="L356"/>
  <c r="R356" s="1"/>
  <c r="K356"/>
  <c r="Q355"/>
  <c r="L355"/>
  <c r="R355" s="1"/>
  <c r="K355"/>
  <c r="M355" s="1"/>
  <c r="Q354"/>
  <c r="L354"/>
  <c r="R354" s="1"/>
  <c r="K354"/>
  <c r="Q353"/>
  <c r="L353"/>
  <c r="K353"/>
  <c r="M353" s="1"/>
  <c r="Q352"/>
  <c r="M352"/>
  <c r="L352"/>
  <c r="R352" s="1"/>
  <c r="K352"/>
  <c r="Q351"/>
  <c r="L351"/>
  <c r="R351" s="1"/>
  <c r="K351"/>
  <c r="M351" s="1"/>
  <c r="Q350"/>
  <c r="L350"/>
  <c r="R350" s="1"/>
  <c r="K350"/>
  <c r="Q349"/>
  <c r="L349"/>
  <c r="K349"/>
  <c r="M349" s="1"/>
  <c r="Q348"/>
  <c r="L348"/>
  <c r="K348"/>
  <c r="Q347"/>
  <c r="L347"/>
  <c r="R347" s="1"/>
  <c r="K347"/>
  <c r="M347" s="1"/>
  <c r="Q346"/>
  <c r="L346"/>
  <c r="R346" s="1"/>
  <c r="K346"/>
  <c r="M346" s="1"/>
  <c r="Q345"/>
  <c r="L345"/>
  <c r="R345" s="1"/>
  <c r="K345"/>
  <c r="Q344"/>
  <c r="L344"/>
  <c r="K344"/>
  <c r="M344" s="1"/>
  <c r="Q343"/>
  <c r="L343"/>
  <c r="R343" s="1"/>
  <c r="K343"/>
  <c r="M343" s="1"/>
  <c r="Q342"/>
  <c r="L342"/>
  <c r="R342" s="1"/>
  <c r="K342"/>
  <c r="M342" s="1"/>
  <c r="Q341"/>
  <c r="L341"/>
  <c r="R341" s="1"/>
  <c r="K341"/>
  <c r="Q340"/>
  <c r="L340"/>
  <c r="K340"/>
  <c r="M340" s="1"/>
  <c r="Q339"/>
  <c r="L339"/>
  <c r="R339" s="1"/>
  <c r="K339"/>
  <c r="M339" s="1"/>
  <c r="Q338"/>
  <c r="L338"/>
  <c r="R338" s="1"/>
  <c r="K338"/>
  <c r="M338" s="1"/>
  <c r="Q337"/>
  <c r="L337"/>
  <c r="R337" s="1"/>
  <c r="K337"/>
  <c r="Q336"/>
  <c r="L336"/>
  <c r="K336"/>
  <c r="M336" s="1"/>
  <c r="Q335"/>
  <c r="L335"/>
  <c r="R335" s="1"/>
  <c r="K335"/>
  <c r="M335" s="1"/>
  <c r="Q334"/>
  <c r="L334"/>
  <c r="R334" s="1"/>
  <c r="K334"/>
  <c r="M334" s="1"/>
  <c r="Q333"/>
  <c r="L333"/>
  <c r="R333" s="1"/>
  <c r="K333"/>
  <c r="Q332"/>
  <c r="L332"/>
  <c r="K332"/>
  <c r="M332" s="1"/>
  <c r="Q331"/>
  <c r="L331"/>
  <c r="R331" s="1"/>
  <c r="K331"/>
  <c r="M331" s="1"/>
  <c r="Q330"/>
  <c r="L330"/>
  <c r="R330" s="1"/>
  <c r="K330"/>
  <c r="M330" s="1"/>
  <c r="Q329"/>
  <c r="L329"/>
  <c r="R329" s="1"/>
  <c r="K329"/>
  <c r="Q328"/>
  <c r="L328"/>
  <c r="R328" s="1"/>
  <c r="K328"/>
  <c r="Q327"/>
  <c r="M327"/>
  <c r="L327"/>
  <c r="K327"/>
  <c r="Q326"/>
  <c r="L326"/>
  <c r="K326"/>
  <c r="R325"/>
  <c r="Q325"/>
  <c r="M325"/>
  <c r="L325"/>
  <c r="K325"/>
  <c r="R324"/>
  <c r="Q324"/>
  <c r="L324"/>
  <c r="K324"/>
  <c r="M324" s="1"/>
  <c r="Q323"/>
  <c r="L323"/>
  <c r="R323" s="1"/>
  <c r="K323"/>
  <c r="Q322"/>
  <c r="M322"/>
  <c r="L322"/>
  <c r="K322"/>
  <c r="R321"/>
  <c r="Q321"/>
  <c r="M321"/>
  <c r="L321"/>
  <c r="K321"/>
  <c r="R320"/>
  <c r="Q320"/>
  <c r="L320"/>
  <c r="K320"/>
  <c r="M320" s="1"/>
  <c r="Q319"/>
  <c r="L319"/>
  <c r="R319" s="1"/>
  <c r="K319"/>
  <c r="Q318"/>
  <c r="M318"/>
  <c r="L318"/>
  <c r="K318"/>
  <c r="R317"/>
  <c r="Q317"/>
  <c r="M317"/>
  <c r="L317"/>
  <c r="K317"/>
  <c r="R316"/>
  <c r="Q316"/>
  <c r="L316"/>
  <c r="K316"/>
  <c r="M316" s="1"/>
  <c r="Q315"/>
  <c r="L315"/>
  <c r="R315" s="1"/>
  <c r="K315"/>
  <c r="Q314"/>
  <c r="M314"/>
  <c r="L314"/>
  <c r="R314" s="1"/>
  <c r="K314"/>
  <c r="R313"/>
  <c r="Q313"/>
  <c r="M313"/>
  <c r="L313"/>
  <c r="K313"/>
  <c r="R312"/>
  <c r="Q312"/>
  <c r="L312"/>
  <c r="K312"/>
  <c r="M312" s="1"/>
  <c r="Q311"/>
  <c r="L311"/>
  <c r="R311" s="1"/>
  <c r="K311"/>
  <c r="Q310"/>
  <c r="M310"/>
  <c r="L310"/>
  <c r="R310" s="1"/>
  <c r="K310"/>
  <c r="Q309"/>
  <c r="L309"/>
  <c r="R309" s="1"/>
  <c r="K309"/>
  <c r="Q308"/>
  <c r="M308"/>
  <c r="L308"/>
  <c r="R308" s="1"/>
  <c r="K308"/>
  <c r="Q307"/>
  <c r="L307"/>
  <c r="R307" s="1"/>
  <c r="K307"/>
  <c r="M307" s="1"/>
  <c r="Q306"/>
  <c r="M306"/>
  <c r="L306"/>
  <c r="R306" s="1"/>
  <c r="K306"/>
  <c r="Q305"/>
  <c r="M305"/>
  <c r="L305"/>
  <c r="R305" s="1"/>
  <c r="K305"/>
  <c r="Q304"/>
  <c r="L304"/>
  <c r="R304" s="1"/>
  <c r="K304"/>
  <c r="Q303"/>
  <c r="L303"/>
  <c r="R303" s="1"/>
  <c r="K303"/>
  <c r="M303" s="1"/>
  <c r="Q302"/>
  <c r="L302"/>
  <c r="R302" s="1"/>
  <c r="K302"/>
  <c r="Q301"/>
  <c r="L301"/>
  <c r="R301" s="1"/>
  <c r="K301"/>
  <c r="M301" s="1"/>
  <c r="Q300"/>
  <c r="M300"/>
  <c r="L300"/>
  <c r="R300" s="1"/>
  <c r="K300"/>
  <c r="Q299"/>
  <c r="L299"/>
  <c r="R299" s="1"/>
  <c r="K299"/>
  <c r="M299" s="1"/>
  <c r="Q298"/>
  <c r="M298"/>
  <c r="L298"/>
  <c r="R298" s="1"/>
  <c r="K298"/>
  <c r="Q297"/>
  <c r="M297"/>
  <c r="L297"/>
  <c r="R297" s="1"/>
  <c r="K297"/>
  <c r="Q296"/>
  <c r="L296"/>
  <c r="R296" s="1"/>
  <c r="K296"/>
  <c r="Q295"/>
  <c r="L295"/>
  <c r="R295" s="1"/>
  <c r="K295"/>
  <c r="M295" s="1"/>
  <c r="Q294"/>
  <c r="L294"/>
  <c r="R294" s="1"/>
  <c r="K294"/>
  <c r="Q293"/>
  <c r="L293"/>
  <c r="K293"/>
  <c r="Q292"/>
  <c r="L292"/>
  <c r="R292" s="1"/>
  <c r="K292"/>
  <c r="R291"/>
  <c r="Q291"/>
  <c r="M291"/>
  <c r="L291"/>
  <c r="K291"/>
  <c r="R290"/>
  <c r="Q290"/>
  <c r="L290"/>
  <c r="K290"/>
  <c r="M290" s="1"/>
  <c r="R289"/>
  <c r="Q289"/>
  <c r="L289"/>
  <c r="K289"/>
  <c r="M289" s="1"/>
  <c r="Q288"/>
  <c r="L288"/>
  <c r="R288" s="1"/>
  <c r="K288"/>
  <c r="M288" s="1"/>
  <c r="Q287"/>
  <c r="L287"/>
  <c r="K287"/>
  <c r="R286"/>
  <c r="Q286"/>
  <c r="L286"/>
  <c r="K286"/>
  <c r="M286" s="1"/>
  <c r="Q285"/>
  <c r="L285"/>
  <c r="R285" s="1"/>
  <c r="K285"/>
  <c r="R284"/>
  <c r="Q284"/>
  <c r="L284"/>
  <c r="K284"/>
  <c r="M284" s="1"/>
  <c r="R283"/>
  <c r="Q283"/>
  <c r="L283"/>
  <c r="K283"/>
  <c r="M283" s="1"/>
  <c r="Q282"/>
  <c r="L282"/>
  <c r="R282" s="1"/>
  <c r="K282"/>
  <c r="M282" s="1"/>
  <c r="Q281"/>
  <c r="M281"/>
  <c r="L281"/>
  <c r="R281" s="1"/>
  <c r="K281"/>
  <c r="R280"/>
  <c r="Q280"/>
  <c r="L280"/>
  <c r="K280"/>
  <c r="Q279"/>
  <c r="L279"/>
  <c r="R279" s="1"/>
  <c r="K279"/>
  <c r="Q278"/>
  <c r="M278"/>
  <c r="L278"/>
  <c r="R278" s="1"/>
  <c r="K278"/>
  <c r="R277"/>
  <c r="Q277"/>
  <c r="M277"/>
  <c r="L277"/>
  <c r="K277"/>
  <c r="R276"/>
  <c r="Q276"/>
  <c r="L276"/>
  <c r="K276"/>
  <c r="M276" s="1"/>
  <c r="R275"/>
  <c r="Q275"/>
  <c r="L275"/>
  <c r="K275"/>
  <c r="M275" s="1"/>
  <c r="Q274"/>
  <c r="L274"/>
  <c r="R274" s="1"/>
  <c r="K274"/>
  <c r="M274" s="1"/>
  <c r="Q273"/>
  <c r="M273"/>
  <c r="L273"/>
  <c r="R273" s="1"/>
  <c r="K273"/>
  <c r="R272"/>
  <c r="Q272"/>
  <c r="L272"/>
  <c r="K272"/>
  <c r="Q271"/>
  <c r="L271"/>
  <c r="R271" s="1"/>
  <c r="K271"/>
  <c r="Q270"/>
  <c r="M270"/>
  <c r="L270"/>
  <c r="R270" s="1"/>
  <c r="K270"/>
  <c r="R269"/>
  <c r="Q269"/>
  <c r="M269"/>
  <c r="L269"/>
  <c r="K269"/>
  <c r="Q268"/>
  <c r="L268"/>
  <c r="K268"/>
  <c r="Q267"/>
  <c r="L267"/>
  <c r="R267" s="1"/>
  <c r="K267"/>
  <c r="Q266"/>
  <c r="L266"/>
  <c r="R266" s="1"/>
  <c r="K266"/>
  <c r="M266" s="1"/>
  <c r="Q265"/>
  <c r="L265"/>
  <c r="R265" s="1"/>
  <c r="K265"/>
  <c r="Q264"/>
  <c r="L264"/>
  <c r="R264" s="1"/>
  <c r="K264"/>
  <c r="M264" s="1"/>
  <c r="Q263"/>
  <c r="M263"/>
  <c r="L263"/>
  <c r="R263" s="1"/>
  <c r="K263"/>
  <c r="Q262"/>
  <c r="L262"/>
  <c r="R262" s="1"/>
  <c r="K262"/>
  <c r="M262" s="1"/>
  <c r="Q261"/>
  <c r="M261"/>
  <c r="L261"/>
  <c r="R261" s="1"/>
  <c r="K261"/>
  <c r="Q260"/>
  <c r="M260"/>
  <c r="L260"/>
  <c r="R260" s="1"/>
  <c r="K260"/>
  <c r="Q259"/>
  <c r="L259"/>
  <c r="R259" s="1"/>
  <c r="K259"/>
  <c r="Q258"/>
  <c r="L258"/>
  <c r="R258" s="1"/>
  <c r="K258"/>
  <c r="M258" s="1"/>
  <c r="Q257"/>
  <c r="L257"/>
  <c r="R257" s="1"/>
  <c r="K257"/>
  <c r="Q256"/>
  <c r="L256"/>
  <c r="R256" s="1"/>
  <c r="K256"/>
  <c r="M256" s="1"/>
  <c r="Q255"/>
  <c r="M255"/>
  <c r="L255"/>
  <c r="R255" s="1"/>
  <c r="K255"/>
  <c r="Q254"/>
  <c r="L254"/>
  <c r="R254" s="1"/>
  <c r="K254"/>
  <c r="M254" s="1"/>
  <c r="Q253"/>
  <c r="M253"/>
  <c r="L253"/>
  <c r="R253" s="1"/>
  <c r="K253"/>
  <c r="Q252"/>
  <c r="M252"/>
  <c r="L252"/>
  <c r="R252" s="1"/>
  <c r="K252"/>
  <c r="Q251"/>
  <c r="L251"/>
  <c r="R251" s="1"/>
  <c r="K251"/>
  <c r="Q250"/>
  <c r="L250"/>
  <c r="R250" s="1"/>
  <c r="K250"/>
  <c r="M250" s="1"/>
  <c r="Q249"/>
  <c r="L249"/>
  <c r="R249" s="1"/>
  <c r="K249"/>
  <c r="Q248"/>
  <c r="L248"/>
  <c r="R248" s="1"/>
  <c r="K248"/>
  <c r="M248" s="1"/>
  <c r="Q247"/>
  <c r="M247"/>
  <c r="L247"/>
  <c r="R247" s="1"/>
  <c r="K247"/>
  <c r="Q246"/>
  <c r="L246"/>
  <c r="R246" s="1"/>
  <c r="K246"/>
  <c r="M246" s="1"/>
  <c r="Q245"/>
  <c r="M245"/>
  <c r="L245"/>
  <c r="R245" s="1"/>
  <c r="K245"/>
  <c r="Q244"/>
  <c r="M244"/>
  <c r="L244"/>
  <c r="R244" s="1"/>
  <c r="K244"/>
  <c r="Q243"/>
  <c r="L243"/>
  <c r="R243" s="1"/>
  <c r="K243"/>
  <c r="Q242"/>
  <c r="L242"/>
  <c r="R242" s="1"/>
  <c r="K242"/>
  <c r="M242" s="1"/>
  <c r="Q241"/>
  <c r="L241"/>
  <c r="R241" s="1"/>
  <c r="K241"/>
  <c r="Q240"/>
  <c r="L240"/>
  <c r="R240" s="1"/>
  <c r="K240"/>
  <c r="M240" s="1"/>
  <c r="Q239"/>
  <c r="M239"/>
  <c r="L239"/>
  <c r="R239" s="1"/>
  <c r="K239"/>
  <c r="Q238"/>
  <c r="L238"/>
  <c r="R238" s="1"/>
  <c r="K238"/>
  <c r="M238" s="1"/>
  <c r="Q237"/>
  <c r="M237"/>
  <c r="L237"/>
  <c r="R237" s="1"/>
  <c r="K237"/>
  <c r="Q236"/>
  <c r="M236"/>
  <c r="L236"/>
  <c r="R236" s="1"/>
  <c r="K236"/>
  <c r="Q235"/>
  <c r="L235"/>
  <c r="R235" s="1"/>
  <c r="K235"/>
  <c r="Q234"/>
  <c r="L234"/>
  <c r="R234" s="1"/>
  <c r="K234"/>
  <c r="M234" s="1"/>
  <c r="Q233"/>
  <c r="L233"/>
  <c r="R233" s="1"/>
  <c r="K233"/>
  <c r="Q232"/>
  <c r="L232"/>
  <c r="K232"/>
  <c r="Q231"/>
  <c r="M231"/>
  <c r="L231"/>
  <c r="R231" s="1"/>
  <c r="K231"/>
  <c r="R230"/>
  <c r="Q230"/>
  <c r="L230"/>
  <c r="K230"/>
  <c r="Q229"/>
  <c r="L229"/>
  <c r="R229" s="1"/>
  <c r="K229"/>
  <c r="M229" s="1"/>
  <c r="Q228"/>
  <c r="L228"/>
  <c r="R228" s="1"/>
  <c r="K228"/>
  <c r="Q227"/>
  <c r="M227"/>
  <c r="L227"/>
  <c r="R227" s="1"/>
  <c r="K227"/>
  <c r="Q226"/>
  <c r="M226"/>
  <c r="L226"/>
  <c r="R226" s="1"/>
  <c r="K226"/>
  <c r="R225"/>
  <c r="Q225"/>
  <c r="L225"/>
  <c r="K225"/>
  <c r="M225" s="1"/>
  <c r="Q224"/>
  <c r="M224"/>
  <c r="L224"/>
  <c r="R224" s="1"/>
  <c r="K224"/>
  <c r="Q223"/>
  <c r="M223"/>
  <c r="L223"/>
  <c r="R223" s="1"/>
  <c r="K223"/>
  <c r="R222"/>
  <c r="Q222"/>
  <c r="L222"/>
  <c r="K222"/>
  <c r="Q221"/>
  <c r="L221"/>
  <c r="R221" s="1"/>
  <c r="K221"/>
  <c r="M221" s="1"/>
  <c r="Q220"/>
  <c r="L220"/>
  <c r="R220" s="1"/>
  <c r="K220"/>
  <c r="Q219"/>
  <c r="M219"/>
  <c r="L219"/>
  <c r="R219" s="1"/>
  <c r="K219"/>
  <c r="Q218"/>
  <c r="M218"/>
  <c r="L218"/>
  <c r="R218" s="1"/>
  <c r="K218"/>
  <c r="R217"/>
  <c r="Q217"/>
  <c r="L217"/>
  <c r="K217"/>
  <c r="M217" s="1"/>
  <c r="Q216"/>
  <c r="M216"/>
  <c r="L216"/>
  <c r="R216" s="1"/>
  <c r="K216"/>
  <c r="Q215"/>
  <c r="M215"/>
  <c r="L215"/>
  <c r="R215" s="1"/>
  <c r="K215"/>
  <c r="R214"/>
  <c r="Q214"/>
  <c r="L214"/>
  <c r="K214"/>
  <c r="Q213"/>
  <c r="L213"/>
  <c r="R213" s="1"/>
  <c r="K213"/>
  <c r="Q212"/>
  <c r="L212"/>
  <c r="R212" s="1"/>
  <c r="K212"/>
  <c r="Q211"/>
  <c r="M211"/>
  <c r="L211"/>
  <c r="R211" s="1"/>
  <c r="K211"/>
  <c r="Q210"/>
  <c r="M210"/>
  <c r="L210"/>
  <c r="R210" s="1"/>
  <c r="K210"/>
  <c r="R209"/>
  <c r="Q209"/>
  <c r="L209"/>
  <c r="K209"/>
  <c r="M209" s="1"/>
  <c r="Q208"/>
  <c r="M208"/>
  <c r="L208"/>
  <c r="R208" s="1"/>
  <c r="K208"/>
  <c r="Q207"/>
  <c r="M207"/>
  <c r="L207"/>
  <c r="R207" s="1"/>
  <c r="K207"/>
  <c r="R206"/>
  <c r="Q206"/>
  <c r="L206"/>
  <c r="K206"/>
  <c r="Q205"/>
  <c r="L205"/>
  <c r="R205" s="1"/>
  <c r="K205"/>
  <c r="Q204"/>
  <c r="L204"/>
  <c r="R204" s="1"/>
  <c r="K204"/>
  <c r="Q203"/>
  <c r="M203"/>
  <c r="L203"/>
  <c r="R203" s="1"/>
  <c r="K203"/>
  <c r="Q202"/>
  <c r="M202"/>
  <c r="L202"/>
  <c r="R202" s="1"/>
  <c r="K202"/>
  <c r="R201"/>
  <c r="Q201"/>
  <c r="L201"/>
  <c r="K201"/>
  <c r="M201" s="1"/>
  <c r="Q200"/>
  <c r="M200"/>
  <c r="L200"/>
  <c r="R200" s="1"/>
  <c r="K200"/>
  <c r="Q199"/>
  <c r="M199"/>
  <c r="L199"/>
  <c r="R199" s="1"/>
  <c r="K199"/>
  <c r="R198"/>
  <c r="Q198"/>
  <c r="L198"/>
  <c r="K198"/>
  <c r="Q197"/>
  <c r="L197"/>
  <c r="R197" s="1"/>
  <c r="K197"/>
  <c r="Q196"/>
  <c r="L196"/>
  <c r="R196" s="1"/>
  <c r="K196"/>
  <c r="Q195"/>
  <c r="M195"/>
  <c r="L195"/>
  <c r="R195" s="1"/>
  <c r="K195"/>
  <c r="Q194"/>
  <c r="M194"/>
  <c r="L194"/>
  <c r="R194" s="1"/>
  <c r="K194"/>
  <c r="R193"/>
  <c r="Q193"/>
  <c r="L193"/>
  <c r="K193"/>
  <c r="M193" s="1"/>
  <c r="Q192"/>
  <c r="M192"/>
  <c r="L192"/>
  <c r="R192" s="1"/>
  <c r="K192"/>
  <c r="Q191"/>
  <c r="M191"/>
  <c r="L191"/>
  <c r="R191" s="1"/>
  <c r="K191"/>
  <c r="R190"/>
  <c r="Q190"/>
  <c r="L190"/>
  <c r="K190"/>
  <c r="Q189"/>
  <c r="L189"/>
  <c r="R189" s="1"/>
  <c r="K189"/>
  <c r="Q188"/>
  <c r="L188"/>
  <c r="R188" s="1"/>
  <c r="K188"/>
  <c r="Q187"/>
  <c r="L187"/>
  <c r="R187" s="1"/>
  <c r="K187"/>
  <c r="Q186"/>
  <c r="L186"/>
  <c r="K186"/>
  <c r="Q185"/>
  <c r="L185"/>
  <c r="R185" s="1"/>
  <c r="K185"/>
  <c r="M185" s="1"/>
  <c r="Q184"/>
  <c r="M184"/>
  <c r="L184"/>
  <c r="R184" s="1"/>
  <c r="K184"/>
  <c r="Q183"/>
  <c r="L183"/>
  <c r="R183" s="1"/>
  <c r="K183"/>
  <c r="Q182"/>
  <c r="L182"/>
  <c r="R182" s="1"/>
  <c r="K182"/>
  <c r="M182" s="1"/>
  <c r="Q181"/>
  <c r="M181"/>
  <c r="L181"/>
  <c r="R181" s="1"/>
  <c r="K181"/>
  <c r="Q180"/>
  <c r="M180"/>
  <c r="L180"/>
  <c r="R180" s="1"/>
  <c r="K180"/>
  <c r="Q179"/>
  <c r="L179"/>
  <c r="R179" s="1"/>
  <c r="K179"/>
  <c r="Q178"/>
  <c r="L178"/>
  <c r="R178" s="1"/>
  <c r="K178"/>
  <c r="Q177"/>
  <c r="L177"/>
  <c r="R177" s="1"/>
  <c r="K177"/>
  <c r="Q176"/>
  <c r="L176"/>
  <c r="R176" s="1"/>
  <c r="K176"/>
  <c r="M176" s="1"/>
  <c r="Q175"/>
  <c r="M175"/>
  <c r="L175"/>
  <c r="R175" s="1"/>
  <c r="K175"/>
  <c r="Q174"/>
  <c r="L174"/>
  <c r="R174" s="1"/>
  <c r="K174"/>
  <c r="M174" s="1"/>
  <c r="Q173"/>
  <c r="M173"/>
  <c r="L173"/>
  <c r="R173" s="1"/>
  <c r="K173"/>
  <c r="Q172"/>
  <c r="M172"/>
  <c r="L172"/>
  <c r="R172" s="1"/>
  <c r="K172"/>
  <c r="Q171"/>
  <c r="L171"/>
  <c r="R171" s="1"/>
  <c r="K171"/>
  <c r="Q170"/>
  <c r="L170"/>
  <c r="R170" s="1"/>
  <c r="K170"/>
  <c r="Q169"/>
  <c r="L169"/>
  <c r="R169" s="1"/>
  <c r="K169"/>
  <c r="Q168"/>
  <c r="L168"/>
  <c r="R168" s="1"/>
  <c r="K168"/>
  <c r="M168" s="1"/>
  <c r="Q167"/>
  <c r="M167"/>
  <c r="L167"/>
  <c r="R167" s="1"/>
  <c r="K167"/>
  <c r="Q166"/>
  <c r="L166"/>
  <c r="R166" s="1"/>
  <c r="K166"/>
  <c r="M166" s="1"/>
  <c r="Q165"/>
  <c r="M165"/>
  <c r="L165"/>
  <c r="R165" s="1"/>
  <c r="K165"/>
  <c r="Q164"/>
  <c r="M164"/>
  <c r="L164"/>
  <c r="R164" s="1"/>
  <c r="K164"/>
  <c r="Q163"/>
  <c r="M163"/>
  <c r="L163"/>
  <c r="R163" s="1"/>
  <c r="K163"/>
  <c r="Q162"/>
  <c r="L162"/>
  <c r="R162" s="1"/>
  <c r="K162"/>
  <c r="M162" s="1"/>
  <c r="Q161"/>
  <c r="L161"/>
  <c r="R161" s="1"/>
  <c r="K161"/>
  <c r="Q160"/>
  <c r="M160"/>
  <c r="L160"/>
  <c r="R160" s="1"/>
  <c r="K160"/>
  <c r="Q159"/>
  <c r="L159"/>
  <c r="R159" s="1"/>
  <c r="K159"/>
  <c r="M159" s="1"/>
  <c r="Q158"/>
  <c r="L158"/>
  <c r="R158" s="1"/>
  <c r="K158"/>
  <c r="M158" s="1"/>
  <c r="Q157"/>
  <c r="M157"/>
  <c r="L157"/>
  <c r="R157" s="1"/>
  <c r="K157"/>
  <c r="Q156"/>
  <c r="M156"/>
  <c r="L156"/>
  <c r="R156" s="1"/>
  <c r="K156"/>
  <c r="Q155"/>
  <c r="M155"/>
  <c r="L155"/>
  <c r="R155" s="1"/>
  <c r="K155"/>
  <c r="Q154"/>
  <c r="L154"/>
  <c r="R154" s="1"/>
  <c r="K154"/>
  <c r="M154" s="1"/>
  <c r="Q153"/>
  <c r="L153"/>
  <c r="R153" s="1"/>
  <c r="K153"/>
  <c r="Q152"/>
  <c r="M152"/>
  <c r="L152"/>
  <c r="R152" s="1"/>
  <c r="K152"/>
  <c r="Q151"/>
  <c r="L151"/>
  <c r="R151" s="1"/>
  <c r="K151"/>
  <c r="Q150"/>
  <c r="M150"/>
  <c r="L150"/>
  <c r="R150" s="1"/>
  <c r="K150"/>
  <c r="Q149"/>
  <c r="L149"/>
  <c r="K149"/>
  <c r="M149" s="1"/>
  <c r="Q148"/>
  <c r="L148"/>
  <c r="R148" s="1"/>
  <c r="K148"/>
  <c r="M148" s="1"/>
  <c r="Q147"/>
  <c r="L147"/>
  <c r="R147" s="1"/>
  <c r="K147"/>
  <c r="M147" s="1"/>
  <c r="Q146"/>
  <c r="L146"/>
  <c r="R146" s="1"/>
  <c r="K146"/>
  <c r="M146" s="1"/>
  <c r="Q145"/>
  <c r="L145"/>
  <c r="R145" s="1"/>
  <c r="K145"/>
  <c r="Q144"/>
  <c r="L144"/>
  <c r="R144" s="1"/>
  <c r="K144"/>
  <c r="Q143"/>
  <c r="M143"/>
  <c r="L143"/>
  <c r="R143" s="1"/>
  <c r="K143"/>
  <c r="Q142"/>
  <c r="M142"/>
  <c r="L142"/>
  <c r="R142" s="1"/>
  <c r="K142"/>
  <c r="R141"/>
  <c r="Q141"/>
  <c r="L141"/>
  <c r="K141"/>
  <c r="M141" s="1"/>
  <c r="Q140"/>
  <c r="L140"/>
  <c r="R140" s="1"/>
  <c r="K140"/>
  <c r="Q139"/>
  <c r="L139"/>
  <c r="R139" s="1"/>
  <c r="K139"/>
  <c r="Q138"/>
  <c r="L138"/>
  <c r="R138" s="1"/>
  <c r="K138"/>
  <c r="M138" s="1"/>
  <c r="Q137"/>
  <c r="M137"/>
  <c r="L137"/>
  <c r="R137" s="1"/>
  <c r="K137"/>
  <c r="Q136"/>
  <c r="L136"/>
  <c r="R136" s="1"/>
  <c r="K136"/>
  <c r="Q135"/>
  <c r="L135"/>
  <c r="R135" s="1"/>
  <c r="K135"/>
  <c r="M135" s="1"/>
  <c r="Q134"/>
  <c r="L134"/>
  <c r="R134" s="1"/>
  <c r="K134"/>
  <c r="M134" s="1"/>
  <c r="Q133"/>
  <c r="L133"/>
  <c r="R133" s="1"/>
  <c r="K133"/>
  <c r="M133" s="1"/>
  <c r="R132"/>
  <c r="Q132"/>
  <c r="L132"/>
  <c r="K132"/>
  <c r="M132" s="1"/>
  <c r="Q131"/>
  <c r="L131"/>
  <c r="R131" s="1"/>
  <c r="K131"/>
  <c r="Q130"/>
  <c r="M130"/>
  <c r="L130"/>
  <c r="R130" s="1"/>
  <c r="K130"/>
  <c r="R129"/>
  <c r="Q129"/>
  <c r="L129"/>
  <c r="K129"/>
  <c r="Q128"/>
  <c r="M128"/>
  <c r="L128"/>
  <c r="R128" s="1"/>
  <c r="K128"/>
  <c r="R127"/>
  <c r="Q127"/>
  <c r="L127"/>
  <c r="K127"/>
  <c r="M127" s="1"/>
  <c r="Q126"/>
  <c r="L126"/>
  <c r="R126" s="1"/>
  <c r="K126"/>
  <c r="Q125"/>
  <c r="M125"/>
  <c r="L125"/>
  <c r="R125" s="1"/>
  <c r="K125"/>
  <c r="Q124"/>
  <c r="M124"/>
  <c r="L124"/>
  <c r="R124" s="1"/>
  <c r="K124"/>
  <c r="Q123"/>
  <c r="M123"/>
  <c r="L123"/>
  <c r="R123" s="1"/>
  <c r="K123"/>
  <c r="Q122"/>
  <c r="L122"/>
  <c r="R122" s="1"/>
  <c r="K122"/>
  <c r="M122" s="1"/>
  <c r="Q121"/>
  <c r="L121"/>
  <c r="R121" s="1"/>
  <c r="K121"/>
  <c r="Q120"/>
  <c r="L120"/>
  <c r="R120" s="1"/>
  <c r="K120"/>
  <c r="M120" s="1"/>
  <c r="Q119"/>
  <c r="L119"/>
  <c r="R119" s="1"/>
  <c r="K119"/>
  <c r="M119" s="1"/>
  <c r="Q118"/>
  <c r="L118"/>
  <c r="R118" s="1"/>
  <c r="K118"/>
  <c r="Q117"/>
  <c r="L117"/>
  <c r="R117" s="1"/>
  <c r="K117"/>
  <c r="M117" s="1"/>
  <c r="Q116"/>
  <c r="L116"/>
  <c r="R116" s="1"/>
  <c r="K116"/>
  <c r="M116" s="1"/>
  <c r="Q115"/>
  <c r="L115"/>
  <c r="R115" s="1"/>
  <c r="K115"/>
  <c r="M115" s="1"/>
  <c r="Q114"/>
  <c r="L114"/>
  <c r="R114" s="1"/>
  <c r="K114"/>
  <c r="M114" s="1"/>
  <c r="Q113"/>
  <c r="L113"/>
  <c r="R113" s="1"/>
  <c r="K113"/>
  <c r="Q112"/>
  <c r="M112"/>
  <c r="L112"/>
  <c r="R112" s="1"/>
  <c r="K112"/>
  <c r="R111"/>
  <c r="Q111"/>
  <c r="L111"/>
  <c r="K111"/>
  <c r="M111" s="1"/>
  <c r="Q110"/>
  <c r="L110"/>
  <c r="R110" s="1"/>
  <c r="K110"/>
  <c r="Q109"/>
  <c r="M109"/>
  <c r="L109"/>
  <c r="R109" s="1"/>
  <c r="K109"/>
  <c r="Q108"/>
  <c r="M108"/>
  <c r="L108"/>
  <c r="R108" s="1"/>
  <c r="K108"/>
  <c r="Q107"/>
  <c r="M107"/>
  <c r="L107"/>
  <c r="R107" s="1"/>
  <c r="K107"/>
  <c r="Q106"/>
  <c r="L106"/>
  <c r="R106" s="1"/>
  <c r="K106"/>
  <c r="M106" s="1"/>
  <c r="Q105"/>
  <c r="L105"/>
  <c r="R105" s="1"/>
  <c r="K105"/>
  <c r="Q104"/>
  <c r="L104"/>
  <c r="R104" s="1"/>
  <c r="K104"/>
  <c r="M104" s="1"/>
  <c r="Q103"/>
  <c r="L103"/>
  <c r="R103" s="1"/>
  <c r="K103"/>
  <c r="M103" s="1"/>
  <c r="Q102"/>
  <c r="L102"/>
  <c r="R102" s="1"/>
  <c r="K102"/>
  <c r="Q101"/>
  <c r="L101"/>
  <c r="R101" s="1"/>
  <c r="K101"/>
  <c r="M101" s="1"/>
  <c r="Q100"/>
  <c r="L100"/>
  <c r="R100" s="1"/>
  <c r="K100"/>
  <c r="M100" s="1"/>
  <c r="Q99"/>
  <c r="L99"/>
  <c r="R99" s="1"/>
  <c r="K99"/>
  <c r="M99" s="1"/>
  <c r="Q98"/>
  <c r="L98"/>
  <c r="R98" s="1"/>
  <c r="K98"/>
  <c r="M98" s="1"/>
  <c r="Q97"/>
  <c r="L97"/>
  <c r="R97" s="1"/>
  <c r="K97"/>
  <c r="Q96"/>
  <c r="M96"/>
  <c r="L96"/>
  <c r="R96" s="1"/>
  <c r="K96"/>
  <c r="R95"/>
  <c r="Q95"/>
  <c r="L95"/>
  <c r="K95"/>
  <c r="M95" s="1"/>
  <c r="R94"/>
  <c r="Q94"/>
  <c r="L94"/>
  <c r="K94"/>
  <c r="R93"/>
  <c r="Q93"/>
  <c r="L93"/>
  <c r="K93"/>
  <c r="Q92"/>
  <c r="L92"/>
  <c r="R92" s="1"/>
  <c r="K92"/>
  <c r="Q91"/>
  <c r="L91"/>
  <c r="R91" s="1"/>
  <c r="K91"/>
  <c r="Q90"/>
  <c r="L90"/>
  <c r="R90" s="1"/>
  <c r="K90"/>
  <c r="M90" s="1"/>
  <c r="Q89"/>
  <c r="M89"/>
  <c r="L89"/>
  <c r="R89" s="1"/>
  <c r="K89"/>
  <c r="Q88"/>
  <c r="L88"/>
  <c r="K88"/>
  <c r="M88" s="1"/>
  <c r="Q87"/>
  <c r="L87"/>
  <c r="R87" s="1"/>
  <c r="K87"/>
  <c r="Q86"/>
  <c r="L86"/>
  <c r="R86" s="1"/>
  <c r="K86"/>
  <c r="Q85"/>
  <c r="M85"/>
  <c r="L85"/>
  <c r="R85" s="1"/>
  <c r="K85"/>
  <c r="R84"/>
  <c r="Q84"/>
  <c r="L84"/>
  <c r="K84"/>
  <c r="M84" s="1"/>
  <c r="Q83"/>
  <c r="L83"/>
  <c r="K83"/>
  <c r="M83" s="1"/>
  <c r="Q82"/>
  <c r="L82"/>
  <c r="R82" s="1"/>
  <c r="K82"/>
  <c r="Q81"/>
  <c r="L81"/>
  <c r="R81" s="1"/>
  <c r="K81"/>
  <c r="Q80"/>
  <c r="L80"/>
  <c r="R80" s="1"/>
  <c r="K80"/>
  <c r="Q79"/>
  <c r="L79"/>
  <c r="R79" s="1"/>
  <c r="K79"/>
  <c r="M79" s="1"/>
  <c r="Q78"/>
  <c r="L78"/>
  <c r="R78" s="1"/>
  <c r="K78"/>
  <c r="M78" s="1"/>
  <c r="Q77"/>
  <c r="L77"/>
  <c r="R77" s="1"/>
  <c r="K77"/>
  <c r="M77" s="1"/>
  <c r="Q76"/>
  <c r="L76"/>
  <c r="R76" s="1"/>
  <c r="K76"/>
  <c r="M76" s="1"/>
  <c r="Q75"/>
  <c r="L75"/>
  <c r="R75" s="1"/>
  <c r="K75"/>
  <c r="Q74"/>
  <c r="M74"/>
  <c r="L74"/>
  <c r="R74" s="1"/>
  <c r="K74"/>
  <c r="R73"/>
  <c r="Q73"/>
  <c r="L73"/>
  <c r="K73"/>
  <c r="Q72"/>
  <c r="M72"/>
  <c r="L72"/>
  <c r="R72" s="1"/>
  <c r="K72"/>
  <c r="R71"/>
  <c r="Q71"/>
  <c r="L71"/>
  <c r="K71"/>
  <c r="M71" s="1"/>
  <c r="Q70"/>
  <c r="L70"/>
  <c r="R70" s="1"/>
  <c r="K70"/>
  <c r="Q69"/>
  <c r="L69"/>
  <c r="R69" s="1"/>
  <c r="K69"/>
  <c r="Q68"/>
  <c r="L68"/>
  <c r="R68" s="1"/>
  <c r="K68"/>
  <c r="Q67"/>
  <c r="L67"/>
  <c r="R67" s="1"/>
  <c r="K67"/>
  <c r="M67" s="1"/>
  <c r="Q66"/>
  <c r="M66"/>
  <c r="L66"/>
  <c r="R66" s="1"/>
  <c r="K66"/>
  <c r="R65"/>
  <c r="Q65"/>
  <c r="L65"/>
  <c r="K65"/>
  <c r="M65" s="1"/>
  <c r="Q64"/>
  <c r="L64"/>
  <c r="K64"/>
  <c r="M64" s="1"/>
  <c r="Q63"/>
  <c r="M63"/>
  <c r="L63"/>
  <c r="R63" s="1"/>
  <c r="K63"/>
  <c r="Q62"/>
  <c r="M62"/>
  <c r="L62"/>
  <c r="R62" s="1"/>
  <c r="K62"/>
  <c r="R61"/>
  <c r="Q61"/>
  <c r="L61"/>
  <c r="K61"/>
  <c r="M61" s="1"/>
  <c r="Q60"/>
  <c r="L60"/>
  <c r="R60" s="1"/>
  <c r="K60"/>
  <c r="Q59"/>
  <c r="L59"/>
  <c r="R59" s="1"/>
  <c r="K59"/>
  <c r="M59" s="1"/>
  <c r="Q58"/>
  <c r="L58"/>
  <c r="R58" s="1"/>
  <c r="K58"/>
  <c r="M58" s="1"/>
  <c r="Q57"/>
  <c r="M57"/>
  <c r="L57"/>
  <c r="R57" s="1"/>
  <c r="K57"/>
  <c r="Q56"/>
  <c r="L56"/>
  <c r="K56"/>
  <c r="M56" s="1"/>
  <c r="Q55"/>
  <c r="L55"/>
  <c r="R55" s="1"/>
  <c r="K55"/>
  <c r="M55" s="1"/>
  <c r="Q54"/>
  <c r="L54"/>
  <c r="R54" s="1"/>
  <c r="K54"/>
  <c r="M54" s="1"/>
  <c r="Q53"/>
  <c r="L53"/>
  <c r="R53" s="1"/>
  <c r="K53"/>
  <c r="M53" s="1"/>
  <c r="Q52"/>
  <c r="L52"/>
  <c r="R52" s="1"/>
  <c r="K52"/>
  <c r="Q51"/>
  <c r="L51"/>
  <c r="R51" s="1"/>
  <c r="K51"/>
  <c r="M51" s="1"/>
  <c r="Q50"/>
  <c r="L50"/>
  <c r="K50"/>
  <c r="Q49"/>
  <c r="L49"/>
  <c r="K49"/>
  <c r="Q48"/>
  <c r="L48"/>
  <c r="R48" s="1"/>
  <c r="K48"/>
  <c r="M48" s="1"/>
  <c r="Q47"/>
  <c r="M47"/>
  <c r="L47"/>
  <c r="R47" s="1"/>
  <c r="K47"/>
  <c r="Q46"/>
  <c r="L46"/>
  <c r="R46" s="1"/>
  <c r="K46"/>
  <c r="M46" s="1"/>
  <c r="Q45"/>
  <c r="L45"/>
  <c r="R45" s="1"/>
  <c r="K45"/>
  <c r="M45" s="1"/>
  <c r="Q44"/>
  <c r="L44"/>
  <c r="R44" s="1"/>
  <c r="K44"/>
  <c r="M44" s="1"/>
  <c r="R43"/>
  <c r="Q43"/>
  <c r="L43"/>
  <c r="K43"/>
  <c r="M43" s="1"/>
  <c r="R42"/>
  <c r="Q42"/>
  <c r="L42"/>
  <c r="K42"/>
  <c r="R41"/>
  <c r="Q41"/>
  <c r="L41"/>
  <c r="K41"/>
  <c r="R40"/>
  <c r="Q40"/>
  <c r="L40"/>
  <c r="K40"/>
  <c r="Q39"/>
  <c r="L39"/>
  <c r="R39" s="1"/>
  <c r="K39"/>
  <c r="Q38"/>
  <c r="L38"/>
  <c r="R38" s="1"/>
  <c r="K38"/>
  <c r="Q37"/>
  <c r="L37"/>
  <c r="R37" s="1"/>
  <c r="K37"/>
  <c r="Q36"/>
  <c r="L36"/>
  <c r="R36" s="1"/>
  <c r="K36"/>
  <c r="M36" s="1"/>
  <c r="Q35"/>
  <c r="L35"/>
  <c r="R35" s="1"/>
  <c r="K35"/>
  <c r="M35" s="1"/>
  <c r="Q34"/>
  <c r="M34"/>
  <c r="L34"/>
  <c r="R34" s="1"/>
  <c r="K34"/>
  <c r="Q33"/>
  <c r="L33"/>
  <c r="R33" s="1"/>
  <c r="K33"/>
  <c r="M33" s="1"/>
  <c r="Q32"/>
  <c r="L32"/>
  <c r="R32" s="1"/>
  <c r="K32"/>
  <c r="M32" s="1"/>
  <c r="Q31"/>
  <c r="L31"/>
  <c r="R31" s="1"/>
  <c r="K31"/>
  <c r="M31" s="1"/>
  <c r="R30"/>
  <c r="Q30"/>
  <c r="L30"/>
  <c r="K30"/>
  <c r="M30" s="1"/>
  <c r="Q29"/>
  <c r="L29"/>
  <c r="R29" s="1"/>
  <c r="K29"/>
  <c r="Q28"/>
  <c r="M28"/>
  <c r="L28"/>
  <c r="R28" s="1"/>
  <c r="K28"/>
  <c r="R27"/>
  <c r="Q27"/>
  <c r="L27"/>
  <c r="K27"/>
  <c r="Q26"/>
  <c r="M26"/>
  <c r="L26"/>
  <c r="R26" s="1"/>
  <c r="K26"/>
  <c r="R25"/>
  <c r="Q25"/>
  <c r="L25"/>
  <c r="K25"/>
  <c r="M25" s="1"/>
  <c r="R24"/>
  <c r="Q24"/>
  <c r="L24"/>
  <c r="K24"/>
  <c r="Q23"/>
  <c r="L23"/>
  <c r="R23" s="1"/>
  <c r="K23"/>
  <c r="Q22"/>
  <c r="L22"/>
  <c r="R22" s="1"/>
  <c r="K22"/>
  <c r="M22" s="1"/>
  <c r="Q21"/>
  <c r="L21"/>
  <c r="R21" s="1"/>
  <c r="K21"/>
  <c r="M21" s="1"/>
  <c r="Q20"/>
  <c r="M20"/>
  <c r="L20"/>
  <c r="R20" s="1"/>
  <c r="K20"/>
  <c r="Q19"/>
  <c r="L19"/>
  <c r="K19"/>
  <c r="M19" s="1"/>
  <c r="Q18"/>
  <c r="L18"/>
  <c r="R18" s="1"/>
  <c r="K18"/>
  <c r="M18" s="1"/>
  <c r="Q17"/>
  <c r="L17"/>
  <c r="R17" s="1"/>
  <c r="K17"/>
  <c r="M17" s="1"/>
  <c r="AB16"/>
  <c r="AA16"/>
  <c r="X16"/>
  <c r="R16"/>
  <c r="Q16"/>
  <c r="L16"/>
  <c r="K16"/>
  <c r="AB15"/>
  <c r="AA15"/>
  <c r="X15"/>
  <c r="Q15"/>
  <c r="L15"/>
  <c r="R15" s="1"/>
  <c r="K15"/>
  <c r="M15" s="1"/>
  <c r="AA14"/>
  <c r="X14"/>
  <c r="Q14"/>
  <c r="L14"/>
  <c r="R14" s="1"/>
  <c r="K14"/>
  <c r="AA13"/>
  <c r="X13"/>
  <c r="Q13"/>
  <c r="M13"/>
  <c r="L13"/>
  <c r="R13" s="1"/>
  <c r="K13"/>
  <c r="AB12"/>
  <c r="AA12"/>
  <c r="X12"/>
  <c r="Q12"/>
  <c r="L12"/>
  <c r="R12" s="1"/>
  <c r="K12"/>
  <c r="AB11"/>
  <c r="AA11"/>
  <c r="X11"/>
  <c r="Q11"/>
  <c r="L11"/>
  <c r="R11" s="1"/>
  <c r="K11"/>
  <c r="M11" s="1"/>
  <c r="AB10"/>
  <c r="AA10"/>
  <c r="X10"/>
  <c r="Q10"/>
  <c r="L10"/>
  <c r="R10" s="1"/>
  <c r="K10"/>
  <c r="AF9"/>
  <c r="AF15" s="1"/>
  <c r="AE9"/>
  <c r="AE15" s="1"/>
  <c r="AB9"/>
  <c r="AA9"/>
  <c r="X9"/>
  <c r="Q9"/>
  <c r="M9"/>
  <c r="L9"/>
  <c r="R9" s="1"/>
  <c r="K9"/>
  <c r="AA8"/>
  <c r="X8"/>
  <c r="Q8"/>
  <c r="L8"/>
  <c r="R8" s="1"/>
  <c r="K8"/>
  <c r="M8" s="1"/>
  <c r="AA7"/>
  <c r="X7"/>
  <c r="Q7"/>
  <c r="M7"/>
  <c r="L7"/>
  <c r="R7" s="1"/>
  <c r="K7"/>
  <c r="AF6"/>
  <c r="AF12" s="1"/>
  <c r="AE6"/>
  <c r="AE12" s="1"/>
  <c r="AB6"/>
  <c r="AC6" s="1"/>
  <c r="AD6" s="1"/>
  <c r="AA6"/>
  <c r="X6"/>
  <c r="Q6"/>
  <c r="M6"/>
  <c r="L6"/>
  <c r="R6" s="1"/>
  <c r="K6"/>
  <c r="AF5"/>
  <c r="AF11" s="1"/>
  <c r="AE5"/>
  <c r="AE7" s="1"/>
  <c r="AE13" s="1"/>
  <c r="AB5"/>
  <c r="AA5"/>
  <c r="X5"/>
  <c r="Q5"/>
  <c r="L5"/>
  <c r="R5" s="1"/>
  <c r="K5"/>
  <c r="M5" s="1"/>
  <c r="Q4"/>
  <c r="M4"/>
  <c r="L4"/>
  <c r="R4" s="1"/>
  <c r="K4"/>
  <c r="F104" i="12"/>
  <c r="E104"/>
  <c r="D104"/>
  <c r="C104"/>
  <c r="B104"/>
  <c r="F103"/>
  <c r="E103"/>
  <c r="D103"/>
  <c r="O14" i="11" s="1"/>
  <c r="D15" i="6" s="1"/>
  <c r="C103" i="12"/>
  <c r="B103"/>
  <c r="F102"/>
  <c r="E102"/>
  <c r="D102"/>
  <c r="C102"/>
  <c r="B102"/>
  <c r="B100"/>
  <c r="E94"/>
  <c r="C94"/>
  <c r="C93"/>
  <c r="E93" s="1"/>
  <c r="F89"/>
  <c r="E89"/>
  <c r="D89"/>
  <c r="C89"/>
  <c r="B89"/>
  <c r="F88"/>
  <c r="E88"/>
  <c r="D88"/>
  <c r="C88"/>
  <c r="B88"/>
  <c r="F87"/>
  <c r="E87"/>
  <c r="D87"/>
  <c r="C87"/>
  <c r="B87"/>
  <c r="F86"/>
  <c r="E86"/>
  <c r="D86"/>
  <c r="O13" i="11" s="1"/>
  <c r="D14" i="6" s="1"/>
  <c r="C86" i="12"/>
  <c r="B86"/>
  <c r="F85"/>
  <c r="E85"/>
  <c r="D85"/>
  <c r="C85"/>
  <c r="B85"/>
  <c r="B82"/>
  <c r="C72"/>
  <c r="C73" s="1"/>
  <c r="E71"/>
  <c r="F67"/>
  <c r="E67"/>
  <c r="D67"/>
  <c r="C67"/>
  <c r="B67"/>
  <c r="F66"/>
  <c r="E66"/>
  <c r="D66"/>
  <c r="C66"/>
  <c r="B66"/>
  <c r="F65"/>
  <c r="E65"/>
  <c r="D65"/>
  <c r="C65"/>
  <c r="B65"/>
  <c r="F64"/>
  <c r="E64"/>
  <c r="D64"/>
  <c r="C64"/>
  <c r="B64"/>
  <c r="F63"/>
  <c r="E63"/>
  <c r="D63"/>
  <c r="C63"/>
  <c r="B63"/>
  <c r="F62"/>
  <c r="E62"/>
  <c r="D62"/>
  <c r="C62"/>
  <c r="B62"/>
  <c r="F61"/>
  <c r="E61"/>
  <c r="D61"/>
  <c r="C61"/>
  <c r="B61"/>
  <c r="F60"/>
  <c r="E60"/>
  <c r="D60"/>
  <c r="C60"/>
  <c r="B60"/>
  <c r="F59"/>
  <c r="E59"/>
  <c r="D59"/>
  <c r="C59"/>
  <c r="B59"/>
  <c r="F58"/>
  <c r="E58"/>
  <c r="D58"/>
  <c r="C58"/>
  <c r="B58"/>
  <c r="E53"/>
  <c r="D53"/>
  <c r="C53"/>
  <c r="B53"/>
  <c r="E52"/>
  <c r="D52"/>
  <c r="O10" i="11" s="1"/>
  <c r="D11" i="6" s="1"/>
  <c r="C52" i="12"/>
  <c r="B52"/>
  <c r="E51"/>
  <c r="D51"/>
  <c r="C51"/>
  <c r="B51"/>
  <c r="B49"/>
  <c r="E41"/>
  <c r="D41"/>
  <c r="C41"/>
  <c r="B41"/>
  <c r="E40"/>
  <c r="D40"/>
  <c r="O9" i="11" s="1"/>
  <c r="D10" i="6" s="1"/>
  <c r="C40" i="12"/>
  <c r="B40"/>
  <c r="E39"/>
  <c r="D39"/>
  <c r="C39"/>
  <c r="B39"/>
  <c r="B35"/>
  <c r="B29"/>
  <c r="O17"/>
  <c r="M17"/>
  <c r="L17"/>
  <c r="N17" s="1"/>
  <c r="K17"/>
  <c r="J17"/>
  <c r="I17"/>
  <c r="H17"/>
  <c r="G17"/>
  <c r="F17"/>
  <c r="E17"/>
  <c r="D17"/>
  <c r="C17"/>
  <c r="B17"/>
  <c r="O16"/>
  <c r="P16" s="1"/>
  <c r="M16"/>
  <c r="L16"/>
  <c r="N16" s="1"/>
  <c r="K16"/>
  <c r="J16"/>
  <c r="I16"/>
  <c r="H16"/>
  <c r="G16"/>
  <c r="F16"/>
  <c r="E16"/>
  <c r="D16"/>
  <c r="C16"/>
  <c r="B16"/>
  <c r="O15"/>
  <c r="P15" s="1"/>
  <c r="N15"/>
  <c r="L15"/>
  <c r="K15"/>
  <c r="J15"/>
  <c r="I15"/>
  <c r="H15"/>
  <c r="G15"/>
  <c r="F15"/>
  <c r="E15"/>
  <c r="D15"/>
  <c r="C15"/>
  <c r="B15"/>
  <c r="P14"/>
  <c r="O14"/>
  <c r="L14"/>
  <c r="N14" s="1"/>
  <c r="K14"/>
  <c r="J14"/>
  <c r="I14"/>
  <c r="H14"/>
  <c r="G14"/>
  <c r="F14"/>
  <c r="E14"/>
  <c r="D14"/>
  <c r="C14"/>
  <c r="B14"/>
  <c r="O13"/>
  <c r="P13" s="1"/>
  <c r="L13"/>
  <c r="N13" s="1"/>
  <c r="K13"/>
  <c r="J13"/>
  <c r="I13"/>
  <c r="H13"/>
  <c r="G13"/>
  <c r="F13"/>
  <c r="E13"/>
  <c r="D13"/>
  <c r="C13"/>
  <c r="B13"/>
  <c r="O12"/>
  <c r="P12" s="1"/>
  <c r="L12"/>
  <c r="N12" s="1"/>
  <c r="K12"/>
  <c r="J12"/>
  <c r="I12"/>
  <c r="H12"/>
  <c r="G12"/>
  <c r="F12"/>
  <c r="E12"/>
  <c r="D12"/>
  <c r="C12"/>
  <c r="B12"/>
  <c r="L11"/>
  <c r="K11"/>
  <c r="J11"/>
  <c r="I11"/>
  <c r="H11"/>
  <c r="G11"/>
  <c r="F11"/>
  <c r="E11"/>
  <c r="D11"/>
  <c r="C11"/>
  <c r="B11"/>
  <c r="L10"/>
  <c r="K10"/>
  <c r="J10"/>
  <c r="I10"/>
  <c r="H10"/>
  <c r="G10"/>
  <c r="F10"/>
  <c r="E10"/>
  <c r="D10"/>
  <c r="C10"/>
  <c r="B10"/>
  <c r="B8"/>
  <c r="B7"/>
  <c r="E13" i="6"/>
  <c r="O8" i="11"/>
  <c r="D9" i="6" s="1"/>
  <c r="O7" i="11"/>
  <c r="D8" i="6" s="1"/>
  <c r="U2233" i="13" l="1"/>
  <c r="U2236"/>
  <c r="U2244"/>
  <c r="U2320"/>
  <c r="G10" i="11"/>
  <c r="E16" i="3" s="1"/>
  <c r="F16" s="1"/>
  <c r="J103" i="13"/>
  <c r="U2138"/>
  <c r="U2142"/>
  <c r="U2146"/>
  <c r="U2154"/>
  <c r="U2160"/>
  <c r="U2192"/>
  <c r="U2208"/>
  <c r="U2221"/>
  <c r="U2249"/>
  <c r="U2280"/>
  <c r="U2321"/>
  <c r="U2348"/>
  <c r="U2353"/>
  <c r="AC5"/>
  <c r="AD5" s="1"/>
  <c r="N4" s="1"/>
  <c r="AC15"/>
  <c r="AD15" s="1"/>
  <c r="N570" s="1"/>
  <c r="AC16"/>
  <c r="AD16" s="1"/>
  <c r="N571" s="1"/>
  <c r="U2173"/>
  <c r="U2181"/>
  <c r="U2197"/>
  <c r="U2200"/>
  <c r="U2253"/>
  <c r="U2260"/>
  <c r="U2264"/>
  <c r="U2268"/>
  <c r="U2272"/>
  <c r="U2277"/>
  <c r="U2297"/>
  <c r="U2300"/>
  <c r="U2304"/>
  <c r="U2308"/>
  <c r="U2328"/>
  <c r="U2333"/>
  <c r="U2341"/>
  <c r="U2349"/>
  <c r="U2409"/>
  <c r="J8"/>
  <c r="O8" s="1"/>
  <c r="U2248"/>
  <c r="U2401"/>
  <c r="J119"/>
  <c r="O119" s="1"/>
  <c r="T2383"/>
  <c r="U2140"/>
  <c r="U2144"/>
  <c r="U2148"/>
  <c r="U2156"/>
  <c r="U2158"/>
  <c r="U2164"/>
  <c r="U2168"/>
  <c r="U2189"/>
  <c r="U2228"/>
  <c r="U2237"/>
  <c r="U2245"/>
  <c r="U2296"/>
  <c r="U2332"/>
  <c r="U2336"/>
  <c r="U2402"/>
  <c r="J25"/>
  <c r="P25" s="1"/>
  <c r="J51"/>
  <c r="J61"/>
  <c r="J67"/>
  <c r="P67" s="1"/>
  <c r="P10" i="11"/>
  <c r="U2232" i="13"/>
  <c r="U2241"/>
  <c r="U2257"/>
  <c r="U2261"/>
  <c r="U2265"/>
  <c r="U2269"/>
  <c r="U2273"/>
  <c r="U2288"/>
  <c r="U2301"/>
  <c r="U2305"/>
  <c r="U2369"/>
  <c r="X1307"/>
  <c r="C20" i="12"/>
  <c r="AG1307" i="13"/>
  <c r="W1641" s="1"/>
  <c r="X1641" s="1"/>
  <c r="AI1308"/>
  <c r="Z1740" s="1"/>
  <c r="C19" i="12"/>
  <c r="P17"/>
  <c r="AG1308" i="13"/>
  <c r="W1607" s="1"/>
  <c r="X1607" s="1"/>
  <c r="E106" i="12"/>
  <c r="M949" i="13"/>
  <c r="M1165"/>
  <c r="G9" i="11"/>
  <c r="E15" i="3" s="1"/>
  <c r="F15" s="1"/>
  <c r="J71" i="13"/>
  <c r="J95"/>
  <c r="P95" s="1"/>
  <c r="J127"/>
  <c r="O127" s="1"/>
  <c r="J6"/>
  <c r="O6" s="1"/>
  <c r="J53"/>
  <c r="O53" s="1"/>
  <c r="N85"/>
  <c r="N129"/>
  <c r="J4"/>
  <c r="O4" s="1"/>
  <c r="AC12"/>
  <c r="AD12" s="1"/>
  <c r="N293" s="1"/>
  <c r="J64"/>
  <c r="N78"/>
  <c r="N83"/>
  <c r="J158"/>
  <c r="J159"/>
  <c r="N48"/>
  <c r="J5"/>
  <c r="AB7"/>
  <c r="AC7" s="1"/>
  <c r="AD7" s="1"/>
  <c r="N43" s="1"/>
  <c r="AC9"/>
  <c r="AD9" s="1"/>
  <c r="N176" s="1"/>
  <c r="AC10"/>
  <c r="AD10" s="1"/>
  <c r="N427" s="1"/>
  <c r="AC11"/>
  <c r="AD11" s="1"/>
  <c r="J19"/>
  <c r="O19" s="1"/>
  <c r="N20"/>
  <c r="J32"/>
  <c r="O32" s="1"/>
  <c r="J45"/>
  <c r="J56"/>
  <c r="N88"/>
  <c r="J134"/>
  <c r="P134" s="1"/>
  <c r="N137"/>
  <c r="J149"/>
  <c r="N150"/>
  <c r="M973"/>
  <c r="D14" i="11"/>
  <c r="AE8" i="13"/>
  <c r="AE14" s="1"/>
  <c r="M1149"/>
  <c r="M941"/>
  <c r="AI1310"/>
  <c r="Z1660" s="1"/>
  <c r="M909"/>
  <c r="M1037"/>
  <c r="M1085"/>
  <c r="M1005"/>
  <c r="E48" i="3"/>
  <c r="E74" s="1"/>
  <c r="F20"/>
  <c r="S12" i="11"/>
  <c r="O5" i="13"/>
  <c r="P5"/>
  <c r="P8"/>
  <c r="P19"/>
  <c r="P32"/>
  <c r="O45"/>
  <c r="P45"/>
  <c r="P56"/>
  <c r="O56"/>
  <c r="O134"/>
  <c r="P149"/>
  <c r="O149"/>
  <c r="N57"/>
  <c r="N89"/>
  <c r="C74" i="12"/>
  <c r="P119" i="13"/>
  <c r="P64"/>
  <c r="O64"/>
  <c r="P158"/>
  <c r="O158"/>
  <c r="P159"/>
  <c r="O159"/>
  <c r="N286"/>
  <c r="N65"/>
  <c r="N84"/>
  <c r="O25"/>
  <c r="O51"/>
  <c r="P51"/>
  <c r="P61"/>
  <c r="O61"/>
  <c r="P71"/>
  <c r="O71"/>
  <c r="O95"/>
  <c r="N27"/>
  <c r="N35"/>
  <c r="N73"/>
  <c r="N138"/>
  <c r="U1745"/>
  <c r="U1741"/>
  <c r="U1737"/>
  <c r="U1733"/>
  <c r="U1725"/>
  <c r="U1721"/>
  <c r="U1705"/>
  <c r="U1701"/>
  <c r="U1697"/>
  <c r="U1693"/>
  <c r="U1685"/>
  <c r="U1681"/>
  <c r="U1669"/>
  <c r="U1665"/>
  <c r="U1653"/>
  <c r="U1637"/>
  <c r="U1609"/>
  <c r="U1573"/>
  <c r="U1521"/>
  <c r="U1509"/>
  <c r="U1497"/>
  <c r="U1744"/>
  <c r="U1738"/>
  <c r="U1724"/>
  <c r="U1718"/>
  <c r="U1711"/>
  <c r="U1708"/>
  <c r="U1684"/>
  <c r="U1650"/>
  <c r="U1648"/>
  <c r="U1647"/>
  <c r="U1646"/>
  <c r="U1619"/>
  <c r="U1618"/>
  <c r="U1608"/>
  <c r="U1720"/>
  <c r="U1699"/>
  <c r="U1698"/>
  <c r="U1696"/>
  <c r="U1635"/>
  <c r="U1634"/>
  <c r="U1603"/>
  <c r="U1602"/>
  <c r="U1580"/>
  <c r="U1575"/>
  <c r="U1574"/>
  <c r="U1555"/>
  <c r="U1554"/>
  <c r="U1551"/>
  <c r="U1550"/>
  <c r="U1547"/>
  <c r="U1546"/>
  <c r="U1543"/>
  <c r="U1519"/>
  <c r="U1499"/>
  <c r="U1498"/>
  <c r="U1484"/>
  <c r="U1472"/>
  <c r="U1464"/>
  <c r="U1730"/>
  <c r="U1728"/>
  <c r="U1715"/>
  <c r="U1707"/>
  <c r="U1704"/>
  <c r="U1670"/>
  <c r="U1664"/>
  <c r="U1592"/>
  <c r="U1586"/>
  <c r="U1544"/>
  <c r="U1479"/>
  <c r="U1430"/>
  <c r="U1426"/>
  <c r="U1422"/>
  <c r="U1414"/>
  <c r="U1410"/>
  <c r="U1406"/>
  <c r="U1394"/>
  <c r="U1390"/>
  <c r="U1386"/>
  <c r="U1378"/>
  <c r="U1366"/>
  <c r="U1354"/>
  <c r="U1350"/>
  <c r="U1346"/>
  <c r="U1342"/>
  <c r="U1334"/>
  <c r="U1330"/>
  <c r="U1322"/>
  <c r="U1314"/>
  <c r="U1700"/>
  <c r="U1674"/>
  <c r="U1632"/>
  <c r="U1600"/>
  <c r="U1579"/>
  <c r="U1558"/>
  <c r="U1540"/>
  <c r="U1443"/>
  <c r="U1716"/>
  <c r="U1663"/>
  <c r="U1655"/>
  <c r="U1638"/>
  <c r="U1614"/>
  <c r="U1582"/>
  <c r="U1504"/>
  <c r="U1477"/>
  <c r="U1377"/>
  <c r="U1375"/>
  <c r="U1353"/>
  <c r="U1352"/>
  <c r="U1319"/>
  <c r="U1313"/>
  <c r="U1727"/>
  <c r="U1706"/>
  <c r="U1671"/>
  <c r="U1644"/>
  <c r="U1571"/>
  <c r="U1560"/>
  <c r="U1507"/>
  <c r="U1481"/>
  <c r="U1429"/>
  <c r="U1427"/>
  <c r="U1425"/>
  <c r="U1420"/>
  <c r="U1413"/>
  <c r="U1412"/>
  <c r="U1411"/>
  <c r="U1408"/>
  <c r="U1400"/>
  <c r="U1399"/>
  <c r="U1387"/>
  <c r="U1349"/>
  <c r="U1347"/>
  <c r="U1336"/>
  <c r="U1335"/>
  <c r="U1331"/>
  <c r="U1329"/>
  <c r="U1328"/>
  <c r="U1315"/>
  <c r="U1691"/>
  <c r="U1570"/>
  <c r="U1433"/>
  <c r="U1396"/>
  <c r="U1340"/>
  <c r="U1339"/>
  <c r="U1337"/>
  <c r="U1731"/>
  <c r="U1596"/>
  <c r="U1471"/>
  <c r="U1447"/>
  <c r="U1368"/>
  <c r="U1323"/>
  <c r="U1683"/>
  <c r="U1631"/>
  <c r="U1432"/>
  <c r="U1415"/>
  <c r="U1534"/>
  <c r="U1532"/>
  <c r="U1538"/>
  <c r="U1436"/>
  <c r="U1383"/>
  <c r="U1478"/>
  <c r="U1367"/>
  <c r="U1578"/>
  <c r="U1729"/>
  <c r="U1717"/>
  <c r="U1713"/>
  <c r="U1709"/>
  <c r="U1689"/>
  <c r="U1677"/>
  <c r="U1673"/>
  <c r="U1661"/>
  <c r="U1657"/>
  <c r="U1649"/>
  <c r="U1645"/>
  <c r="U1641"/>
  <c r="U1633"/>
  <c r="U1629"/>
  <c r="U1625"/>
  <c r="U1621"/>
  <c r="U1617"/>
  <c r="U1613"/>
  <c r="U1605"/>
  <c r="U1601"/>
  <c r="U1597"/>
  <c r="U1593"/>
  <c r="U1589"/>
  <c r="U1585"/>
  <c r="U1581"/>
  <c r="U1577"/>
  <c r="U1569"/>
  <c r="U1565"/>
  <c r="U1561"/>
  <c r="U1557"/>
  <c r="U1553"/>
  <c r="U1549"/>
  <c r="U1545"/>
  <c r="U1541"/>
  <c r="U1537"/>
  <c r="U1533"/>
  <c r="U1529"/>
  <c r="U1525"/>
  <c r="U1517"/>
  <c r="U1513"/>
  <c r="U1505"/>
  <c r="U1501"/>
  <c r="U1746"/>
  <c r="U1740"/>
  <c r="U1739"/>
  <c r="U1735"/>
  <c r="U1734"/>
  <c r="U1723"/>
  <c r="U1722"/>
  <c r="U1719"/>
  <c r="U1712"/>
  <c r="U1710"/>
  <c r="U1695"/>
  <c r="U1694"/>
  <c r="U1692"/>
  <c r="U1688"/>
  <c r="U1687"/>
  <c r="U1686"/>
  <c r="U1660"/>
  <c r="U1659"/>
  <c r="U1658"/>
  <c r="U1652"/>
  <c r="U1651"/>
  <c r="U1640"/>
  <c r="U1627"/>
  <c r="U1626"/>
  <c r="U1623"/>
  <c r="U1622"/>
  <c r="U1612"/>
  <c r="U1607"/>
  <c r="U1606"/>
  <c r="U1736"/>
  <c r="U1636"/>
  <c r="U1628"/>
  <c r="U1624"/>
  <c r="U1620"/>
  <c r="U1576"/>
  <c r="U1556"/>
  <c r="U1542"/>
  <c r="U1528"/>
  <c r="U1518"/>
  <c r="U1508"/>
  <c r="U1496"/>
  <c r="U1492"/>
  <c r="U1488"/>
  <c r="U1480"/>
  <c r="U1476"/>
  <c r="U1468"/>
  <c r="U1460"/>
  <c r="U1456"/>
  <c r="U1452"/>
  <c r="U1448"/>
  <c r="U1743"/>
  <c r="U1732"/>
  <c r="U1690"/>
  <c r="U1667"/>
  <c r="U1584"/>
  <c r="U1572"/>
  <c r="U1567"/>
  <c r="U1559"/>
  <c r="U1523"/>
  <c r="U1510"/>
  <c r="U1503"/>
  <c r="U1487"/>
  <c r="U1455"/>
  <c r="U1454"/>
  <c r="U1453"/>
  <c r="U1442"/>
  <c r="U1438"/>
  <c r="U1434"/>
  <c r="U1418"/>
  <c r="U1402"/>
  <c r="U1398"/>
  <c r="U1382"/>
  <c r="U1374"/>
  <c r="U1370"/>
  <c r="U1362"/>
  <c r="U1358"/>
  <c r="U1338"/>
  <c r="U1326"/>
  <c r="U1318"/>
  <c r="U1312"/>
  <c r="U1311"/>
  <c r="U1310"/>
  <c r="U1726"/>
  <c r="U1682"/>
  <c r="U1675"/>
  <c r="U1672"/>
  <c r="U1656"/>
  <c r="U1654"/>
  <c r="U1643"/>
  <c r="U1639"/>
  <c r="U1630"/>
  <c r="U1615"/>
  <c r="U1611"/>
  <c r="U1591"/>
  <c r="U1583"/>
  <c r="U1566"/>
  <c r="U1564"/>
  <c r="U1552"/>
  <c r="U1548"/>
  <c r="U1536"/>
  <c r="U1522"/>
  <c r="U1520"/>
  <c r="U1516"/>
  <c r="U1502"/>
  <c r="U1500"/>
  <c r="U1463"/>
  <c r="U1462"/>
  <c r="U1461"/>
  <c r="U1451"/>
  <c r="U1450"/>
  <c r="U1449"/>
  <c r="U1439"/>
  <c r="U1435"/>
  <c r="U1431"/>
  <c r="U1703"/>
  <c r="U1680"/>
  <c r="U1642"/>
  <c r="U1610"/>
  <c r="U1598"/>
  <c r="U1587"/>
  <c r="U1539"/>
  <c r="U1526"/>
  <c r="U1512"/>
  <c r="U1506"/>
  <c r="U1490"/>
  <c r="U1475"/>
  <c r="U1444"/>
  <c r="U1441"/>
  <c r="U1437"/>
  <c r="U1376"/>
  <c r="U1369"/>
  <c r="U1356"/>
  <c r="U1355"/>
  <c r="U1351"/>
  <c r="U1321"/>
  <c r="U1320"/>
  <c r="U1307"/>
  <c r="U1742"/>
  <c r="U1702"/>
  <c r="U1666"/>
  <c r="U1662"/>
  <c r="U1616"/>
  <c r="U1604"/>
  <c r="U1599"/>
  <c r="U1590"/>
  <c r="U1588"/>
  <c r="U1562"/>
  <c r="U1527"/>
  <c r="U1515"/>
  <c r="U1514"/>
  <c r="U1494"/>
  <c r="U1489"/>
  <c r="U1486"/>
  <c r="U1482"/>
  <c r="U1473"/>
  <c r="U1470"/>
  <c r="U1469"/>
  <c r="U1467"/>
  <c r="U1465"/>
  <c r="U1458"/>
  <c r="U1446"/>
  <c r="U1440"/>
  <c r="U1428"/>
  <c r="U1424"/>
  <c r="U1423"/>
  <c r="U1419"/>
  <c r="U1407"/>
  <c r="U1401"/>
  <c r="U1389"/>
  <c r="U1388"/>
  <c r="U1365"/>
  <c r="U1364"/>
  <c r="U1363"/>
  <c r="U1357"/>
  <c r="U1348"/>
  <c r="U1333"/>
  <c r="U1332"/>
  <c r="U1327"/>
  <c r="U1317"/>
  <c r="U1316"/>
  <c r="U1668"/>
  <c r="U1595"/>
  <c r="U1594"/>
  <c r="U1568"/>
  <c r="U1563"/>
  <c r="U1535"/>
  <c r="U1531"/>
  <c r="U1530"/>
  <c r="U1495"/>
  <c r="U1491"/>
  <c r="U1485"/>
  <c r="U1483"/>
  <c r="U1421"/>
  <c r="U1409"/>
  <c r="U1395"/>
  <c r="U1380"/>
  <c r="U1379"/>
  <c r="U1373"/>
  <c r="U1372"/>
  <c r="U1371"/>
  <c r="U1344"/>
  <c r="U1343"/>
  <c r="U1308"/>
  <c r="U1714"/>
  <c r="U1676"/>
  <c r="U1524"/>
  <c r="U1459"/>
  <c r="U1457"/>
  <c r="U1445"/>
  <c r="U1417"/>
  <c r="U1405"/>
  <c r="U1403"/>
  <c r="U1397"/>
  <c r="U1384"/>
  <c r="U1360"/>
  <c r="U1341"/>
  <c r="U1309"/>
  <c r="U1678"/>
  <c r="U1511"/>
  <c r="U1493"/>
  <c r="U1392"/>
  <c r="U1345"/>
  <c r="U1325"/>
  <c r="U1416"/>
  <c r="U1404"/>
  <c r="U1466"/>
  <c r="U1393"/>
  <c r="U1391"/>
  <c r="U1385"/>
  <c r="U1381"/>
  <c r="U1324"/>
  <c r="U1679"/>
  <c r="U1474"/>
  <c r="U1361"/>
  <c r="U1359"/>
  <c r="M70"/>
  <c r="J70" s="1"/>
  <c r="M102"/>
  <c r="J102" s="1"/>
  <c r="M110"/>
  <c r="J110" s="1"/>
  <c r="M118"/>
  <c r="J118" s="1"/>
  <c r="M126"/>
  <c r="J126" s="1"/>
  <c r="N228"/>
  <c r="M228"/>
  <c r="J228" s="1"/>
  <c r="M257"/>
  <c r="J269"/>
  <c r="M271"/>
  <c r="J271" s="1"/>
  <c r="M272"/>
  <c r="J272" s="1"/>
  <c r="N276"/>
  <c r="J276"/>
  <c r="M444"/>
  <c r="J444" s="1"/>
  <c r="M629"/>
  <c r="J629" s="1"/>
  <c r="C26" i="12"/>
  <c r="R19" i="13"/>
  <c r="N21"/>
  <c r="N30"/>
  <c r="N37"/>
  <c r="J40"/>
  <c r="R56"/>
  <c r="R64"/>
  <c r="J66"/>
  <c r="N75"/>
  <c r="N80"/>
  <c r="J93"/>
  <c r="J101"/>
  <c r="N106"/>
  <c r="N115"/>
  <c r="N123"/>
  <c r="AI1307"/>
  <c r="AH1308"/>
  <c r="P6"/>
  <c r="N7"/>
  <c r="N9"/>
  <c r="AE10"/>
  <c r="AE16" s="1"/>
  <c r="AB13"/>
  <c r="AC13" s="1"/>
  <c r="AD13" s="1"/>
  <c r="N288" s="1"/>
  <c r="J16"/>
  <c r="N18"/>
  <c r="N19"/>
  <c r="J20"/>
  <c r="N25"/>
  <c r="J26"/>
  <c r="N26"/>
  <c r="J27"/>
  <c r="N28"/>
  <c r="J30"/>
  <c r="N36"/>
  <c r="N40"/>
  <c r="J43"/>
  <c r="N55"/>
  <c r="N56"/>
  <c r="J57"/>
  <c r="N63"/>
  <c r="N64"/>
  <c r="J65"/>
  <c r="J68"/>
  <c r="N71"/>
  <c r="J72"/>
  <c r="N72"/>
  <c r="J73"/>
  <c r="N74"/>
  <c r="N79"/>
  <c r="R83"/>
  <c r="J85"/>
  <c r="R88"/>
  <c r="J90"/>
  <c r="N93"/>
  <c r="N95"/>
  <c r="J96"/>
  <c r="N96"/>
  <c r="J98"/>
  <c r="N103"/>
  <c r="J104"/>
  <c r="J106"/>
  <c r="J112"/>
  <c r="N127"/>
  <c r="J128"/>
  <c r="N128"/>
  <c r="J129"/>
  <c r="N130"/>
  <c r="J132"/>
  <c r="J138"/>
  <c r="N148"/>
  <c r="N149"/>
  <c r="J150"/>
  <c r="J166"/>
  <c r="J174"/>
  <c r="J182"/>
  <c r="N186"/>
  <c r="J193"/>
  <c r="J201"/>
  <c r="J209"/>
  <c r="J217"/>
  <c r="J225"/>
  <c r="N236"/>
  <c r="J237"/>
  <c r="J239"/>
  <c r="N239"/>
  <c r="J254"/>
  <c r="J258"/>
  <c r="J264"/>
  <c r="N264"/>
  <c r="N283"/>
  <c r="J286"/>
  <c r="J288"/>
  <c r="J290"/>
  <c r="N290"/>
  <c r="J307"/>
  <c r="J351"/>
  <c r="N352"/>
  <c r="J359"/>
  <c r="N360"/>
  <c r="J391"/>
  <c r="N400"/>
  <c r="J403"/>
  <c r="N474"/>
  <c r="N533"/>
  <c r="N549"/>
  <c r="J645"/>
  <c r="M901"/>
  <c r="M933"/>
  <c r="M965"/>
  <c r="M997"/>
  <c r="M1029"/>
  <c r="M1069"/>
  <c r="M1133"/>
  <c r="M1197"/>
  <c r="V1744"/>
  <c r="V1728"/>
  <c r="V1724"/>
  <c r="V1720"/>
  <c r="V1716"/>
  <c r="V1708"/>
  <c r="V1704"/>
  <c r="V1700"/>
  <c r="V1696"/>
  <c r="V1684"/>
  <c r="V1664"/>
  <c r="V1648"/>
  <c r="V1644"/>
  <c r="V1632"/>
  <c r="V1608"/>
  <c r="V1600"/>
  <c r="V1596"/>
  <c r="V1592"/>
  <c r="V1580"/>
  <c r="V1560"/>
  <c r="V1544"/>
  <c r="V1540"/>
  <c r="V1532"/>
  <c r="V1504"/>
  <c r="V1745"/>
  <c r="V1707"/>
  <c r="V1706"/>
  <c r="V1693"/>
  <c r="V1691"/>
  <c r="V1685"/>
  <c r="V1683"/>
  <c r="V1671"/>
  <c r="V1670"/>
  <c r="V1638"/>
  <c r="V1637"/>
  <c r="V1631"/>
  <c r="V1738"/>
  <c r="V1737"/>
  <c r="V1733"/>
  <c r="V1721"/>
  <c r="V1718"/>
  <c r="V1711"/>
  <c r="V1697"/>
  <c r="V1650"/>
  <c r="V1647"/>
  <c r="V1646"/>
  <c r="V1619"/>
  <c r="V1618"/>
  <c r="V1586"/>
  <c r="V1582"/>
  <c r="V1579"/>
  <c r="V1578"/>
  <c r="V1558"/>
  <c r="V1534"/>
  <c r="V1507"/>
  <c r="V1479"/>
  <c r="V1471"/>
  <c r="V1447"/>
  <c r="V1727"/>
  <c r="V1725"/>
  <c r="V1701"/>
  <c r="V1663"/>
  <c r="V1655"/>
  <c r="V1653"/>
  <c r="V1635"/>
  <c r="V1614"/>
  <c r="V1609"/>
  <c r="V1574"/>
  <c r="V1571"/>
  <c r="V1570"/>
  <c r="V1543"/>
  <c r="V1538"/>
  <c r="V1509"/>
  <c r="V1478"/>
  <c r="V1477"/>
  <c r="V1464"/>
  <c r="V1433"/>
  <c r="V1429"/>
  <c r="V1425"/>
  <c r="V1413"/>
  <c r="V1377"/>
  <c r="V1353"/>
  <c r="V1349"/>
  <c r="V1337"/>
  <c r="V1329"/>
  <c r="V1730"/>
  <c r="V1715"/>
  <c r="V1699"/>
  <c r="V1669"/>
  <c r="V1551"/>
  <c r="V1547"/>
  <c r="V1521"/>
  <c r="V1519"/>
  <c r="V1499"/>
  <c r="V1497"/>
  <c r="V1430"/>
  <c r="V1731"/>
  <c r="V1674"/>
  <c r="V1634"/>
  <c r="V1575"/>
  <c r="V1550"/>
  <c r="V1436"/>
  <c r="V1432"/>
  <c r="V1415"/>
  <c r="V1414"/>
  <c r="V1390"/>
  <c r="V1383"/>
  <c r="V1368"/>
  <c r="V1367"/>
  <c r="V1366"/>
  <c r="V1354"/>
  <c r="V1350"/>
  <c r="V1323"/>
  <c r="V1322"/>
  <c r="V1603"/>
  <c r="V1573"/>
  <c r="V1498"/>
  <c r="V1443"/>
  <c r="V1426"/>
  <c r="V1410"/>
  <c r="V1375"/>
  <c r="V1352"/>
  <c r="V1334"/>
  <c r="V1330"/>
  <c r="V1319"/>
  <c r="V1314"/>
  <c r="V1313"/>
  <c r="V1741"/>
  <c r="V1705"/>
  <c r="V1665"/>
  <c r="V1602"/>
  <c r="V1555"/>
  <c r="V1546"/>
  <c r="V1484"/>
  <c r="V1481"/>
  <c r="V1472"/>
  <c r="V1427"/>
  <c r="V1422"/>
  <c r="V1420"/>
  <c r="V1412"/>
  <c r="V1411"/>
  <c r="V1408"/>
  <c r="V1406"/>
  <c r="V1400"/>
  <c r="V1399"/>
  <c r="V1394"/>
  <c r="V1387"/>
  <c r="V1386"/>
  <c r="V1347"/>
  <c r="V1346"/>
  <c r="V1342"/>
  <c r="V1336"/>
  <c r="V1335"/>
  <c r="V1331"/>
  <c r="V1328"/>
  <c r="V1315"/>
  <c r="V1554"/>
  <c r="V1396"/>
  <c r="V1378"/>
  <c r="V1340"/>
  <c r="V1698"/>
  <c r="V1681"/>
  <c r="V1339"/>
  <c r="V1740"/>
  <c r="V1736"/>
  <c r="V1732"/>
  <c r="V1712"/>
  <c r="V1692"/>
  <c r="V1688"/>
  <c r="V1680"/>
  <c r="V1676"/>
  <c r="V1672"/>
  <c r="V1668"/>
  <c r="V1660"/>
  <c r="V1656"/>
  <c r="V1652"/>
  <c r="V1640"/>
  <c r="V1636"/>
  <c r="V1628"/>
  <c r="V1624"/>
  <c r="V1620"/>
  <c r="V1616"/>
  <c r="V1612"/>
  <c r="V1604"/>
  <c r="V1588"/>
  <c r="V1584"/>
  <c r="V1576"/>
  <c r="V1572"/>
  <c r="V1568"/>
  <c r="V1564"/>
  <c r="V1556"/>
  <c r="V1552"/>
  <c r="V1548"/>
  <c r="V1536"/>
  <c r="V1528"/>
  <c r="V1524"/>
  <c r="V1520"/>
  <c r="V1516"/>
  <c r="V1512"/>
  <c r="V1508"/>
  <c r="V1500"/>
  <c r="V1743"/>
  <c r="V1742"/>
  <c r="V1709"/>
  <c r="V1690"/>
  <c r="V1689"/>
  <c r="V1682"/>
  <c r="V1667"/>
  <c r="V1666"/>
  <c r="V1649"/>
  <c r="V1639"/>
  <c r="V1630"/>
  <c r="V1629"/>
  <c r="V1625"/>
  <c r="V1611"/>
  <c r="V1610"/>
  <c r="V1746"/>
  <c r="V1739"/>
  <c r="V1735"/>
  <c r="V1734"/>
  <c r="V1723"/>
  <c r="V1722"/>
  <c r="V1719"/>
  <c r="V1717"/>
  <c r="V1710"/>
  <c r="V1695"/>
  <c r="V1694"/>
  <c r="V1687"/>
  <c r="V1686"/>
  <c r="V1659"/>
  <c r="V1658"/>
  <c r="V1657"/>
  <c r="V1651"/>
  <c r="V1645"/>
  <c r="V1627"/>
  <c r="V1626"/>
  <c r="V1623"/>
  <c r="V1622"/>
  <c r="V1621"/>
  <c r="V1617"/>
  <c r="V1607"/>
  <c r="V1606"/>
  <c r="V1605"/>
  <c r="V1591"/>
  <c r="V1590"/>
  <c r="V1587"/>
  <c r="V1583"/>
  <c r="V1581"/>
  <c r="V1577"/>
  <c r="V1563"/>
  <c r="V1562"/>
  <c r="V1559"/>
  <c r="V1557"/>
  <c r="V1535"/>
  <c r="V1527"/>
  <c r="V1526"/>
  <c r="V1525"/>
  <c r="V1517"/>
  <c r="V1511"/>
  <c r="V1510"/>
  <c r="V1506"/>
  <c r="V1503"/>
  <c r="V1502"/>
  <c r="V1501"/>
  <c r="V1495"/>
  <c r="V1491"/>
  <c r="V1487"/>
  <c r="V1483"/>
  <c r="V1475"/>
  <c r="V1467"/>
  <c r="V1463"/>
  <c r="V1459"/>
  <c r="V1455"/>
  <c r="V1451"/>
  <c r="V1703"/>
  <c r="V1702"/>
  <c r="V1662"/>
  <c r="V1642"/>
  <c r="V1598"/>
  <c r="V1593"/>
  <c r="V1585"/>
  <c r="V1545"/>
  <c r="V1529"/>
  <c r="V1513"/>
  <c r="V1490"/>
  <c r="V1489"/>
  <c r="V1488"/>
  <c r="V1486"/>
  <c r="V1485"/>
  <c r="V1466"/>
  <c r="V1465"/>
  <c r="V1458"/>
  <c r="V1457"/>
  <c r="V1456"/>
  <c r="V1452"/>
  <c r="V1446"/>
  <c r="V1445"/>
  <c r="V1441"/>
  <c r="V1437"/>
  <c r="V1421"/>
  <c r="V1417"/>
  <c r="V1409"/>
  <c r="V1405"/>
  <c r="V1401"/>
  <c r="V1397"/>
  <c r="V1393"/>
  <c r="V1389"/>
  <c r="V1385"/>
  <c r="V1381"/>
  <c r="V1373"/>
  <c r="V1369"/>
  <c r="V1365"/>
  <c r="V1361"/>
  <c r="V1357"/>
  <c r="V1345"/>
  <c r="V1341"/>
  <c r="V1333"/>
  <c r="V1325"/>
  <c r="V1321"/>
  <c r="V1317"/>
  <c r="V1309"/>
  <c r="V1308"/>
  <c r="V1307"/>
  <c r="V1713"/>
  <c r="V1601"/>
  <c r="V1597"/>
  <c r="V1567"/>
  <c r="V1553"/>
  <c r="V1549"/>
  <c r="V1542"/>
  <c r="V1537"/>
  <c r="V1523"/>
  <c r="V1454"/>
  <c r="V1453"/>
  <c r="V1442"/>
  <c r="V1438"/>
  <c r="V1434"/>
  <c r="V1726"/>
  <c r="V1714"/>
  <c r="V1679"/>
  <c r="V1678"/>
  <c r="V1677"/>
  <c r="V1661"/>
  <c r="V1643"/>
  <c r="V1615"/>
  <c r="V1566"/>
  <c r="V1565"/>
  <c r="V1505"/>
  <c r="V1493"/>
  <c r="V1480"/>
  <c r="V1476"/>
  <c r="V1474"/>
  <c r="V1460"/>
  <c r="V1450"/>
  <c r="V1448"/>
  <c r="V1416"/>
  <c r="V1404"/>
  <c r="V1403"/>
  <c r="V1402"/>
  <c r="V1392"/>
  <c r="V1391"/>
  <c r="V1384"/>
  <c r="V1360"/>
  <c r="V1359"/>
  <c r="V1358"/>
  <c r="V1324"/>
  <c r="V1311"/>
  <c r="V1673"/>
  <c r="V1589"/>
  <c r="V1561"/>
  <c r="V1539"/>
  <c r="V1522"/>
  <c r="V1518"/>
  <c r="V1461"/>
  <c r="V1449"/>
  <c r="V1444"/>
  <c r="V1435"/>
  <c r="V1431"/>
  <c r="V1376"/>
  <c r="V1374"/>
  <c r="V1356"/>
  <c r="V1355"/>
  <c r="V1351"/>
  <c r="V1320"/>
  <c r="V1318"/>
  <c r="V1312"/>
  <c r="V1599"/>
  <c r="V1569"/>
  <c r="V1541"/>
  <c r="V1515"/>
  <c r="V1514"/>
  <c r="V1494"/>
  <c r="V1492"/>
  <c r="V1482"/>
  <c r="V1473"/>
  <c r="V1470"/>
  <c r="V1469"/>
  <c r="V1468"/>
  <c r="V1462"/>
  <c r="V1440"/>
  <c r="V1428"/>
  <c r="V1424"/>
  <c r="V1423"/>
  <c r="V1419"/>
  <c r="V1418"/>
  <c r="V1407"/>
  <c r="V1398"/>
  <c r="V1388"/>
  <c r="V1364"/>
  <c r="V1363"/>
  <c r="V1362"/>
  <c r="V1348"/>
  <c r="V1338"/>
  <c r="V1332"/>
  <c r="V1327"/>
  <c r="V1326"/>
  <c r="V1316"/>
  <c r="V1310"/>
  <c r="V1729"/>
  <c r="V1675"/>
  <c r="V1654"/>
  <c r="V1613"/>
  <c r="V1595"/>
  <c r="V1530"/>
  <c r="V1439"/>
  <c r="V1379"/>
  <c r="V1372"/>
  <c r="V1371"/>
  <c r="V1370"/>
  <c r="V1641"/>
  <c r="V1633"/>
  <c r="V1382"/>
  <c r="V1344"/>
  <c r="V1343"/>
  <c r="V1533"/>
  <c r="V1531"/>
  <c r="V1496"/>
  <c r="V1380"/>
  <c r="V1594"/>
  <c r="V1395"/>
  <c r="W1523"/>
  <c r="X1523" s="1"/>
  <c r="W1672"/>
  <c r="X1672" s="1"/>
  <c r="W1612"/>
  <c r="X1612" s="1"/>
  <c r="W1506"/>
  <c r="X1506" s="1"/>
  <c r="W1432"/>
  <c r="X1432" s="1"/>
  <c r="W1360"/>
  <c r="X1360" s="1"/>
  <c r="W1439"/>
  <c r="X1439" s="1"/>
  <c r="W1624"/>
  <c r="X1624" s="1"/>
  <c r="W1414"/>
  <c r="X1414" s="1"/>
  <c r="W1318"/>
  <c r="X1318" s="1"/>
  <c r="M39"/>
  <c r="J39" s="1"/>
  <c r="M92"/>
  <c r="M140"/>
  <c r="J140" s="1"/>
  <c r="M153"/>
  <c r="J153" s="1"/>
  <c r="M161"/>
  <c r="J161" s="1"/>
  <c r="M170"/>
  <c r="M171"/>
  <c r="J171" s="1"/>
  <c r="M178"/>
  <c r="J178" s="1"/>
  <c r="M179"/>
  <c r="J179" s="1"/>
  <c r="M189"/>
  <c r="J189" s="1"/>
  <c r="M190"/>
  <c r="M197"/>
  <c r="J197" s="1"/>
  <c r="N197"/>
  <c r="M198"/>
  <c r="J198" s="1"/>
  <c r="M205"/>
  <c r="J205" s="1"/>
  <c r="N205"/>
  <c r="M206"/>
  <c r="J206" s="1"/>
  <c r="M213"/>
  <c r="J213" s="1"/>
  <c r="M214"/>
  <c r="M241"/>
  <c r="J241" s="1"/>
  <c r="M292"/>
  <c r="J292" s="1"/>
  <c r="N442"/>
  <c r="J442"/>
  <c r="R442"/>
  <c r="N495"/>
  <c r="J495"/>
  <c r="M622"/>
  <c r="N5"/>
  <c r="J7"/>
  <c r="N8"/>
  <c r="J9"/>
  <c r="AE11"/>
  <c r="AB14"/>
  <c r="AC14" s="1"/>
  <c r="AD14" s="1"/>
  <c r="N122" s="1"/>
  <c r="J18"/>
  <c r="J24"/>
  <c r="J28"/>
  <c r="N33"/>
  <c r="N34"/>
  <c r="J36"/>
  <c r="J37"/>
  <c r="J41"/>
  <c r="N42"/>
  <c r="N45"/>
  <c r="N46"/>
  <c r="J47"/>
  <c r="N47"/>
  <c r="N49"/>
  <c r="J50"/>
  <c r="N51"/>
  <c r="J55"/>
  <c r="N59"/>
  <c r="J63"/>
  <c r="N67"/>
  <c r="J74"/>
  <c r="J75"/>
  <c r="N76"/>
  <c r="J77"/>
  <c r="N77"/>
  <c r="J79"/>
  <c r="J80"/>
  <c r="N82"/>
  <c r="J83"/>
  <c r="N87"/>
  <c r="J88"/>
  <c r="J94"/>
  <c r="J100"/>
  <c r="J108"/>
  <c r="J116"/>
  <c r="N116"/>
  <c r="J124"/>
  <c r="J130"/>
  <c r="J136"/>
  <c r="J142"/>
  <c r="N142"/>
  <c r="J144"/>
  <c r="J148"/>
  <c r="N151"/>
  <c r="J152"/>
  <c r="N152"/>
  <c r="N159"/>
  <c r="J160"/>
  <c r="N160"/>
  <c r="J165"/>
  <c r="J168"/>
  <c r="N168"/>
  <c r="J173"/>
  <c r="J176"/>
  <c r="J181"/>
  <c r="N183"/>
  <c r="N187"/>
  <c r="J192"/>
  <c r="J195"/>
  <c r="N195"/>
  <c r="J203"/>
  <c r="N203"/>
  <c r="J211"/>
  <c r="J216"/>
  <c r="J219"/>
  <c r="N219"/>
  <c r="J224"/>
  <c r="J226"/>
  <c r="J238"/>
  <c r="J242"/>
  <c r="J248"/>
  <c r="N248"/>
  <c r="J253"/>
  <c r="J255"/>
  <c r="N255"/>
  <c r="J274"/>
  <c r="J275"/>
  <c r="N285"/>
  <c r="J295"/>
  <c r="J301"/>
  <c r="J306"/>
  <c r="J308"/>
  <c r="N314"/>
  <c r="J355"/>
  <c r="N356"/>
  <c r="N392"/>
  <c r="N441"/>
  <c r="N525"/>
  <c r="N541"/>
  <c r="J586"/>
  <c r="N624"/>
  <c r="M885"/>
  <c r="M917"/>
  <c r="M981"/>
  <c r="M1013"/>
  <c r="M1045"/>
  <c r="M1101"/>
  <c r="J553"/>
  <c r="N640"/>
  <c r="N635"/>
  <c r="N628"/>
  <c r="N627"/>
  <c r="N567"/>
  <c r="N565"/>
  <c r="N557"/>
  <c r="N553"/>
  <c r="N467"/>
  <c r="J463"/>
  <c r="J370"/>
  <c r="J369"/>
  <c r="N642"/>
  <c r="J642"/>
  <c r="J640"/>
  <c r="J639"/>
  <c r="J635"/>
  <c r="J627"/>
  <c r="N608"/>
  <c r="J608"/>
  <c r="N607"/>
  <c r="N592"/>
  <c r="J592"/>
  <c r="N591"/>
  <c r="J567"/>
  <c r="N566"/>
  <c r="J566"/>
  <c r="J565"/>
  <c r="N559"/>
  <c r="J559"/>
  <c r="N558"/>
  <c r="J558"/>
  <c r="J557"/>
  <c r="N500"/>
  <c r="N469"/>
  <c r="J469"/>
  <c r="N468"/>
  <c r="J468"/>
  <c r="J467"/>
  <c r="N462"/>
  <c r="J462"/>
  <c r="N461"/>
  <c r="N454"/>
  <c r="N453"/>
  <c r="N619"/>
  <c r="J619"/>
  <c r="J596"/>
  <c r="N584"/>
  <c r="J584"/>
  <c r="J570"/>
  <c r="N550"/>
  <c r="J550"/>
  <c r="J548"/>
  <c r="J542"/>
  <c r="N534"/>
  <c r="J534"/>
  <c r="J532"/>
  <c r="N526"/>
  <c r="J526"/>
  <c r="J524"/>
  <c r="N518"/>
  <c r="J518"/>
  <c r="J510"/>
  <c r="J508"/>
  <c r="N493"/>
  <c r="J450"/>
  <c r="J448"/>
  <c r="N403"/>
  <c r="N370"/>
  <c r="J329"/>
  <c r="N631"/>
  <c r="J631"/>
  <c r="N583"/>
  <c r="N464"/>
  <c r="J464"/>
  <c r="N438"/>
  <c r="J438"/>
  <c r="J390"/>
  <c r="N310"/>
  <c r="J310"/>
  <c r="N309"/>
  <c r="N307"/>
  <c r="N299"/>
  <c r="N281"/>
  <c r="J281"/>
  <c r="J273"/>
  <c r="N262"/>
  <c r="N246"/>
  <c r="N225"/>
  <c r="N630"/>
  <c r="J576"/>
  <c r="N497"/>
  <c r="N463"/>
  <c r="N445"/>
  <c r="J440"/>
  <c r="J400"/>
  <c r="J396"/>
  <c r="N369"/>
  <c r="J368"/>
  <c r="J364"/>
  <c r="N359"/>
  <c r="N355"/>
  <c r="N351"/>
  <c r="M29"/>
  <c r="J29" s="1"/>
  <c r="M131"/>
  <c r="N131"/>
  <c r="M233"/>
  <c r="J233" s="1"/>
  <c r="M265"/>
  <c r="J265" s="1"/>
  <c r="J268"/>
  <c r="N268"/>
  <c r="R293"/>
  <c r="J293"/>
  <c r="N312"/>
  <c r="J312"/>
  <c r="N316"/>
  <c r="J316"/>
  <c r="N320"/>
  <c r="J320"/>
  <c r="N330"/>
  <c r="J330"/>
  <c r="N334"/>
  <c r="J334"/>
  <c r="N338"/>
  <c r="J338"/>
  <c r="N405"/>
  <c r="J405"/>
  <c r="R611"/>
  <c r="J611"/>
  <c r="M1290"/>
  <c r="M1286"/>
  <c r="M1278"/>
  <c r="M1274"/>
  <c r="M1254"/>
  <c r="M1246"/>
  <c r="M1242"/>
  <c r="M1238"/>
  <c r="M1218"/>
  <c r="M1206"/>
  <c r="M1198"/>
  <c r="M1186"/>
  <c r="M1182"/>
  <c r="M1174"/>
  <c r="M1170"/>
  <c r="M1162"/>
  <c r="M1158"/>
  <c r="M1154"/>
  <c r="M1150"/>
  <c r="M1146"/>
  <c r="M1142"/>
  <c r="M1126"/>
  <c r="M1114"/>
  <c r="M1106"/>
  <c r="M1102"/>
  <c r="M1090"/>
  <c r="M1086"/>
  <c r="M1082"/>
  <c r="M1078"/>
  <c r="M1058"/>
  <c r="M1054"/>
  <c r="M1050"/>
  <c r="M1042"/>
  <c r="M1038"/>
  <c r="M1034"/>
  <c r="M1026"/>
  <c r="M1010"/>
  <c r="M1006"/>
  <c r="M1002"/>
  <c r="M994"/>
  <c r="M990"/>
  <c r="M974"/>
  <c r="M966"/>
  <c r="M958"/>
  <c r="M950"/>
  <c r="M946"/>
  <c r="M942"/>
  <c r="M938"/>
  <c r="M934"/>
  <c r="M914"/>
  <c r="M910"/>
  <c r="M906"/>
  <c r="M902"/>
  <c r="M894"/>
  <c r="M890"/>
  <c r="M882"/>
  <c r="M878"/>
  <c r="M854"/>
  <c r="M850"/>
  <c r="M846"/>
  <c r="M842"/>
  <c r="M838"/>
  <c r="M830"/>
  <c r="M818"/>
  <c r="M810"/>
  <c r="M806"/>
  <c r="M802"/>
  <c r="M786"/>
  <c r="M750"/>
  <c r="M746"/>
  <c r="M742"/>
  <c r="M734"/>
  <c r="M726"/>
  <c r="M722"/>
  <c r="M710"/>
  <c r="M690"/>
  <c r="M686"/>
  <c r="M678"/>
  <c r="M1300"/>
  <c r="M1297"/>
  <c r="M1284"/>
  <c r="M1268"/>
  <c r="M1265"/>
  <c r="M1260"/>
  <c r="M1236"/>
  <c r="M1220"/>
  <c r="M1209"/>
  <c r="M1283"/>
  <c r="M1251"/>
  <c r="M1235"/>
  <c r="M1227"/>
  <c r="M1211"/>
  <c r="M1203"/>
  <c r="M1195"/>
  <c r="M1171"/>
  <c r="M1155"/>
  <c r="M1139"/>
  <c r="M1107"/>
  <c r="M1059"/>
  <c r="M1296"/>
  <c r="M1293"/>
  <c r="M1285"/>
  <c r="M1280"/>
  <c r="M1264"/>
  <c r="M1261"/>
  <c r="M1253"/>
  <c r="M1245"/>
  <c r="M1216"/>
  <c r="M1279"/>
  <c r="M1231"/>
  <c r="M1213"/>
  <c r="M1201"/>
  <c r="M1169"/>
  <c r="M1167"/>
  <c r="M1153"/>
  <c r="M1151"/>
  <c r="M1137"/>
  <c r="M1128"/>
  <c r="M1121"/>
  <c r="M1119"/>
  <c r="M1103"/>
  <c r="M1080"/>
  <c r="M1071"/>
  <c r="M1057"/>
  <c r="M1047"/>
  <c r="M1031"/>
  <c r="M1015"/>
  <c r="M983"/>
  <c r="M951"/>
  <c r="M887"/>
  <c r="M863"/>
  <c r="M847"/>
  <c r="M839"/>
  <c r="M823"/>
  <c r="M815"/>
  <c r="M799"/>
  <c r="M783"/>
  <c r="M775"/>
  <c r="M767"/>
  <c r="M759"/>
  <c r="M735"/>
  <c r="M719"/>
  <c r="M703"/>
  <c r="M695"/>
  <c r="M663"/>
  <c r="M1271"/>
  <c r="M1223"/>
  <c r="M1193"/>
  <c r="M1168"/>
  <c r="M1161"/>
  <c r="M1159"/>
  <c r="M1152"/>
  <c r="M1113"/>
  <c r="M1097"/>
  <c r="M1095"/>
  <c r="M1081"/>
  <c r="M1072"/>
  <c r="M1063"/>
  <c r="M1056"/>
  <c r="M1019"/>
  <c r="M1011"/>
  <c r="M971"/>
  <c r="M923"/>
  <c r="M867"/>
  <c r="M853"/>
  <c r="M851"/>
  <c r="M837"/>
  <c r="M821"/>
  <c r="M796"/>
  <c r="M789"/>
  <c r="M773"/>
  <c r="M764"/>
  <c r="M755"/>
  <c r="M739"/>
  <c r="M725"/>
  <c r="M700"/>
  <c r="M693"/>
  <c r="M684"/>
  <c r="M668"/>
  <c r="M1204"/>
  <c r="M1172"/>
  <c r="M1148"/>
  <c r="M1132"/>
  <c r="M1100"/>
  <c r="M1084"/>
  <c r="M1076"/>
  <c r="M1060"/>
  <c r="M1052"/>
  <c r="M1044"/>
  <c r="M1040"/>
  <c r="M1024"/>
  <c r="M1012"/>
  <c r="M1008"/>
  <c r="M1000"/>
  <c r="M996"/>
  <c r="M980"/>
  <c r="M976"/>
  <c r="M968"/>
  <c r="M956"/>
  <c r="M952"/>
  <c r="M944"/>
  <c r="M940"/>
  <c r="M936"/>
  <c r="M932"/>
  <c r="M928"/>
  <c r="M924"/>
  <c r="M920"/>
  <c r="M916"/>
  <c r="M912"/>
  <c r="M908"/>
  <c r="M896"/>
  <c r="M857"/>
  <c r="M832"/>
  <c r="M825"/>
  <c r="M816"/>
  <c r="M800"/>
  <c r="M784"/>
  <c r="M752"/>
  <c r="M745"/>
  <c r="M720"/>
  <c r="M704"/>
  <c r="M688"/>
  <c r="M861"/>
  <c r="M859"/>
  <c r="M836"/>
  <c r="M813"/>
  <c r="M781"/>
  <c r="M779"/>
  <c r="M763"/>
  <c r="M756"/>
  <c r="M747"/>
  <c r="M740"/>
  <c r="M733"/>
  <c r="M715"/>
  <c r="M708"/>
  <c r="M676"/>
  <c r="M1189"/>
  <c r="M1033"/>
  <c r="M1025"/>
  <c r="M1017"/>
  <c r="M977"/>
  <c r="M889"/>
  <c r="M881"/>
  <c r="M801"/>
  <c r="M769"/>
  <c r="M737"/>
  <c r="M872"/>
  <c r="M856"/>
  <c r="M808"/>
  <c r="M792"/>
  <c r="M776"/>
  <c r="M728"/>
  <c r="M680"/>
  <c r="M1298"/>
  <c r="M1294"/>
  <c r="M1282"/>
  <c r="M1270"/>
  <c r="M1266"/>
  <c r="M1262"/>
  <c r="M1258"/>
  <c r="M1250"/>
  <c r="M1234"/>
  <c r="M1230"/>
  <c r="M1226"/>
  <c r="M1222"/>
  <c r="M1214"/>
  <c r="M1210"/>
  <c r="M1202"/>
  <c r="M1194"/>
  <c r="M1190"/>
  <c r="M1178"/>
  <c r="M1166"/>
  <c r="M1138"/>
  <c r="M1134"/>
  <c r="M1130"/>
  <c r="M1122"/>
  <c r="M1118"/>
  <c r="M1110"/>
  <c r="M1098"/>
  <c r="M1094"/>
  <c r="M1074"/>
  <c r="M1070"/>
  <c r="M1066"/>
  <c r="M1062"/>
  <c r="M1046"/>
  <c r="M1030"/>
  <c r="M1022"/>
  <c r="M1018"/>
  <c r="M1014"/>
  <c r="M998"/>
  <c r="M986"/>
  <c r="M982"/>
  <c r="M978"/>
  <c r="M970"/>
  <c r="M962"/>
  <c r="M954"/>
  <c r="M930"/>
  <c r="M926"/>
  <c r="M922"/>
  <c r="M918"/>
  <c r="M898"/>
  <c r="M886"/>
  <c r="M874"/>
  <c r="M870"/>
  <c r="M866"/>
  <c r="M862"/>
  <c r="M858"/>
  <c r="M834"/>
  <c r="M826"/>
  <c r="M822"/>
  <c r="M814"/>
  <c r="M798"/>
  <c r="M794"/>
  <c r="M790"/>
  <c r="M782"/>
  <c r="M778"/>
  <c r="M774"/>
  <c r="M770"/>
  <c r="M766"/>
  <c r="M762"/>
  <c r="M758"/>
  <c r="M754"/>
  <c r="M738"/>
  <c r="M730"/>
  <c r="M718"/>
  <c r="M714"/>
  <c r="M706"/>
  <c r="M702"/>
  <c r="M698"/>
  <c r="M694"/>
  <c r="M682"/>
  <c r="M674"/>
  <c r="M670"/>
  <c r="M666"/>
  <c r="M662"/>
  <c r="M658"/>
  <c r="M1292"/>
  <c r="M1289"/>
  <c r="M1281"/>
  <c r="M1276"/>
  <c r="M1273"/>
  <c r="M1257"/>
  <c r="M1252"/>
  <c r="M1249"/>
  <c r="M1244"/>
  <c r="M1241"/>
  <c r="M1233"/>
  <c r="M1228"/>
  <c r="M1225"/>
  <c r="M1217"/>
  <c r="M1212"/>
  <c r="M1299"/>
  <c r="M1291"/>
  <c r="M1275"/>
  <c r="M1267"/>
  <c r="M1259"/>
  <c r="M1243"/>
  <c r="M1219"/>
  <c r="M1187"/>
  <c r="M1179"/>
  <c r="M1163"/>
  <c r="M1147"/>
  <c r="M1131"/>
  <c r="M1123"/>
  <c r="M1115"/>
  <c r="M1099"/>
  <c r="M1091"/>
  <c r="M1083"/>
  <c r="M1075"/>
  <c r="M1067"/>
  <c r="M1301"/>
  <c r="M1288"/>
  <c r="M1277"/>
  <c r="M1272"/>
  <c r="M1269"/>
  <c r="M1256"/>
  <c r="M1248"/>
  <c r="M1240"/>
  <c r="M1237"/>
  <c r="M1232"/>
  <c r="M1229"/>
  <c r="M1224"/>
  <c r="M1221"/>
  <c r="M1295"/>
  <c r="M1263"/>
  <c r="M1247"/>
  <c r="M1215"/>
  <c r="M1208"/>
  <c r="M1199"/>
  <c r="M1192"/>
  <c r="M1185"/>
  <c r="M1183"/>
  <c r="M1176"/>
  <c r="M1160"/>
  <c r="M1144"/>
  <c r="M1135"/>
  <c r="M1112"/>
  <c r="M1105"/>
  <c r="M1096"/>
  <c r="M1089"/>
  <c r="M1087"/>
  <c r="M1073"/>
  <c r="M1064"/>
  <c r="M1055"/>
  <c r="M1039"/>
  <c r="M1023"/>
  <c r="M1007"/>
  <c r="M999"/>
  <c r="M991"/>
  <c r="M975"/>
  <c r="M967"/>
  <c r="M959"/>
  <c r="M943"/>
  <c r="M935"/>
  <c r="M927"/>
  <c r="M919"/>
  <c r="M911"/>
  <c r="M903"/>
  <c r="M895"/>
  <c r="M879"/>
  <c r="M871"/>
  <c r="M855"/>
  <c r="M831"/>
  <c r="M807"/>
  <c r="M791"/>
  <c r="M751"/>
  <c r="M743"/>
  <c r="M727"/>
  <c r="M711"/>
  <c r="M687"/>
  <c r="M679"/>
  <c r="M671"/>
  <c r="M1287"/>
  <c r="M1255"/>
  <c r="M1239"/>
  <c r="M1207"/>
  <c r="M1200"/>
  <c r="M1191"/>
  <c r="M1184"/>
  <c r="M1177"/>
  <c r="M1175"/>
  <c r="M1145"/>
  <c r="M1143"/>
  <c r="M1136"/>
  <c r="M1129"/>
  <c r="M1127"/>
  <c r="M1120"/>
  <c r="M1111"/>
  <c r="M1104"/>
  <c r="M1088"/>
  <c r="M1079"/>
  <c r="M1065"/>
  <c r="M1051"/>
  <c r="M1043"/>
  <c r="M1035"/>
  <c r="M1027"/>
  <c r="M1003"/>
  <c r="M995"/>
  <c r="M987"/>
  <c r="M979"/>
  <c r="M963"/>
  <c r="M955"/>
  <c r="M947"/>
  <c r="M939"/>
  <c r="M931"/>
  <c r="M915"/>
  <c r="M907"/>
  <c r="M899"/>
  <c r="M891"/>
  <c r="M883"/>
  <c r="M876"/>
  <c r="M869"/>
  <c r="M860"/>
  <c r="M844"/>
  <c r="M835"/>
  <c r="M828"/>
  <c r="M819"/>
  <c r="M812"/>
  <c r="M805"/>
  <c r="M803"/>
  <c r="M787"/>
  <c r="M780"/>
  <c r="M771"/>
  <c r="M757"/>
  <c r="M748"/>
  <c r="M741"/>
  <c r="M732"/>
  <c r="M723"/>
  <c r="M716"/>
  <c r="M709"/>
  <c r="M707"/>
  <c r="M691"/>
  <c r="M677"/>
  <c r="M675"/>
  <c r="M661"/>
  <c r="M659"/>
  <c r="M1196"/>
  <c r="M1188"/>
  <c r="M1180"/>
  <c r="M1164"/>
  <c r="M1156"/>
  <c r="M1140"/>
  <c r="M1124"/>
  <c r="M1116"/>
  <c r="M1108"/>
  <c r="M1092"/>
  <c r="M1068"/>
  <c r="M1048"/>
  <c r="M1036"/>
  <c r="M1032"/>
  <c r="M1028"/>
  <c r="M1020"/>
  <c r="M1016"/>
  <c r="M1004"/>
  <c r="M992"/>
  <c r="M988"/>
  <c r="M984"/>
  <c r="M972"/>
  <c r="M964"/>
  <c r="M960"/>
  <c r="M948"/>
  <c r="M904"/>
  <c r="M900"/>
  <c r="M892"/>
  <c r="M888"/>
  <c r="M884"/>
  <c r="M880"/>
  <c r="M873"/>
  <c r="M864"/>
  <c r="M848"/>
  <c r="M841"/>
  <c r="M809"/>
  <c r="M793"/>
  <c r="M777"/>
  <c r="M768"/>
  <c r="M761"/>
  <c r="M736"/>
  <c r="M729"/>
  <c r="M713"/>
  <c r="M697"/>
  <c r="M681"/>
  <c r="M672"/>
  <c r="M665"/>
  <c r="M877"/>
  <c r="M875"/>
  <c r="M868"/>
  <c r="M852"/>
  <c r="M845"/>
  <c r="M843"/>
  <c r="M829"/>
  <c r="M827"/>
  <c r="M820"/>
  <c r="M811"/>
  <c r="M804"/>
  <c r="M797"/>
  <c r="M795"/>
  <c r="M788"/>
  <c r="M772"/>
  <c r="M765"/>
  <c r="M749"/>
  <c r="M731"/>
  <c r="M724"/>
  <c r="M717"/>
  <c r="M701"/>
  <c r="M699"/>
  <c r="M692"/>
  <c r="M685"/>
  <c r="M683"/>
  <c r="M669"/>
  <c r="M667"/>
  <c r="M660"/>
  <c r="M1205"/>
  <c r="M1173"/>
  <c r="M1157"/>
  <c r="M1141"/>
  <c r="M1125"/>
  <c r="M1109"/>
  <c r="M1093"/>
  <c r="M1077"/>
  <c r="M1061"/>
  <c r="M1049"/>
  <c r="M1041"/>
  <c r="M1009"/>
  <c r="M1001"/>
  <c r="M993"/>
  <c r="M985"/>
  <c r="M969"/>
  <c r="M961"/>
  <c r="M953"/>
  <c r="M945"/>
  <c r="M937"/>
  <c r="M929"/>
  <c r="M921"/>
  <c r="M913"/>
  <c r="M905"/>
  <c r="M897"/>
  <c r="M865"/>
  <c r="M849"/>
  <c r="M833"/>
  <c r="M817"/>
  <c r="M785"/>
  <c r="M753"/>
  <c r="M721"/>
  <c r="M705"/>
  <c r="M689"/>
  <c r="M673"/>
  <c r="M657"/>
  <c r="M840"/>
  <c r="M824"/>
  <c r="M760"/>
  <c r="M744"/>
  <c r="M712"/>
  <c r="M696"/>
  <c r="M664"/>
  <c r="W1659"/>
  <c r="X1659" s="1"/>
  <c r="W1500"/>
  <c r="X1500" s="1"/>
  <c r="W1357"/>
  <c r="X1357" s="1"/>
  <c r="Z1712"/>
  <c r="Z1612"/>
  <c r="Z1733"/>
  <c r="Z1621"/>
  <c r="Z1451"/>
  <c r="Z1433"/>
  <c r="Z1309"/>
  <c r="Z1460"/>
  <c r="Z1581"/>
  <c r="Z1559"/>
  <c r="Z1439"/>
  <c r="Z1593"/>
  <c r="Z1713"/>
  <c r="Z1391"/>
  <c r="Z1577"/>
  <c r="M23"/>
  <c r="J23" s="1"/>
  <c r="M52"/>
  <c r="J52" s="1"/>
  <c r="N52"/>
  <c r="M60"/>
  <c r="J60" s="1"/>
  <c r="M145"/>
  <c r="J145" s="1"/>
  <c r="N145"/>
  <c r="N156"/>
  <c r="J164"/>
  <c r="M169"/>
  <c r="J169" s="1"/>
  <c r="M177"/>
  <c r="J177" s="1"/>
  <c r="M188"/>
  <c r="J188" s="1"/>
  <c r="M196"/>
  <c r="J196" s="1"/>
  <c r="M204"/>
  <c r="M212"/>
  <c r="J212" s="1"/>
  <c r="M220"/>
  <c r="M249"/>
  <c r="J277"/>
  <c r="M279"/>
  <c r="J279" s="1"/>
  <c r="M280"/>
  <c r="J280" s="1"/>
  <c r="N280"/>
  <c r="N284"/>
  <c r="J284"/>
  <c r="M302"/>
  <c r="J302" s="1"/>
  <c r="N374"/>
  <c r="J374"/>
  <c r="N378"/>
  <c r="J378"/>
  <c r="N382"/>
  <c r="J382"/>
  <c r="M408"/>
  <c r="J408" s="1"/>
  <c r="J11"/>
  <c r="J13"/>
  <c r="J15"/>
  <c r="J21"/>
  <c r="N24"/>
  <c r="J31"/>
  <c r="N31"/>
  <c r="J33"/>
  <c r="J38"/>
  <c r="N41"/>
  <c r="J44"/>
  <c r="N44"/>
  <c r="J46"/>
  <c r="N50"/>
  <c r="J58"/>
  <c r="N66"/>
  <c r="J76"/>
  <c r="J81"/>
  <c r="N94"/>
  <c r="N97"/>
  <c r="N98"/>
  <c r="J99"/>
  <c r="N99"/>
  <c r="J107"/>
  <c r="J109"/>
  <c r="J117"/>
  <c r="N121"/>
  <c r="J123"/>
  <c r="J125"/>
  <c r="J135"/>
  <c r="J141"/>
  <c r="J143"/>
  <c r="R149"/>
  <c r="J151"/>
  <c r="J154"/>
  <c r="J155"/>
  <c r="J163"/>
  <c r="N166"/>
  <c r="J167"/>
  <c r="N167"/>
  <c r="N174"/>
  <c r="J175"/>
  <c r="N182"/>
  <c r="J183"/>
  <c r="N193"/>
  <c r="J194"/>
  <c r="N194"/>
  <c r="N201"/>
  <c r="N209"/>
  <c r="J210"/>
  <c r="N210"/>
  <c r="N217"/>
  <c r="J218"/>
  <c r="N218"/>
  <c r="J234"/>
  <c r="J240"/>
  <c r="N244"/>
  <c r="J245"/>
  <c r="J247"/>
  <c r="N247"/>
  <c r="J262"/>
  <c r="J266"/>
  <c r="N275"/>
  <c r="J282"/>
  <c r="J283"/>
  <c r="N287"/>
  <c r="J291"/>
  <c r="N291"/>
  <c r="N297"/>
  <c r="J300"/>
  <c r="N396"/>
  <c r="N412"/>
  <c r="J446"/>
  <c r="N446"/>
  <c r="J493"/>
  <c r="J517"/>
  <c r="J533"/>
  <c r="J554"/>
  <c r="J636"/>
  <c r="AG1310"/>
  <c r="N6"/>
  <c r="AB8"/>
  <c r="AC8" s="1"/>
  <c r="AD8" s="1"/>
  <c r="N120" s="1"/>
  <c r="M10"/>
  <c r="J10" s="1"/>
  <c r="N11"/>
  <c r="M12"/>
  <c r="J12" s="1"/>
  <c r="N13"/>
  <c r="M14"/>
  <c r="J14" s="1"/>
  <c r="N15"/>
  <c r="J17"/>
  <c r="N17"/>
  <c r="J35"/>
  <c r="J42"/>
  <c r="J48"/>
  <c r="R50"/>
  <c r="N53"/>
  <c r="J54"/>
  <c r="N54"/>
  <c r="J62"/>
  <c r="N62"/>
  <c r="N68"/>
  <c r="J69"/>
  <c r="J78"/>
  <c r="J82"/>
  <c r="J84"/>
  <c r="M86"/>
  <c r="J86" s="1"/>
  <c r="J87"/>
  <c r="J89"/>
  <c r="M91"/>
  <c r="J91" s="1"/>
  <c r="M97"/>
  <c r="J97" s="1"/>
  <c r="N101"/>
  <c r="M105"/>
  <c r="J105" s="1"/>
  <c r="M113"/>
  <c r="J113" s="1"/>
  <c r="N117"/>
  <c r="M121"/>
  <c r="J121" s="1"/>
  <c r="N125"/>
  <c r="N136"/>
  <c r="J137"/>
  <c r="M139"/>
  <c r="J139" s="1"/>
  <c r="N143"/>
  <c r="N146"/>
  <c r="N147"/>
  <c r="N154"/>
  <c r="N155"/>
  <c r="N158"/>
  <c r="N172"/>
  <c r="N180"/>
  <c r="J187"/>
  <c r="N191"/>
  <c r="N215"/>
  <c r="J221"/>
  <c r="J227"/>
  <c r="N227"/>
  <c r="N231"/>
  <c r="N232"/>
  <c r="J246"/>
  <c r="J250"/>
  <c r="J256"/>
  <c r="N256"/>
  <c r="N260"/>
  <c r="J261"/>
  <c r="J263"/>
  <c r="N263"/>
  <c r="R268"/>
  <c r="J294"/>
  <c r="J299"/>
  <c r="J303"/>
  <c r="J309"/>
  <c r="N364"/>
  <c r="N390"/>
  <c r="J428"/>
  <c r="J430"/>
  <c r="N437"/>
  <c r="J443"/>
  <c r="J458"/>
  <c r="J509"/>
  <c r="J525"/>
  <c r="J541"/>
  <c r="N632"/>
  <c r="J633"/>
  <c r="M893"/>
  <c r="M925"/>
  <c r="M957"/>
  <c r="M989"/>
  <c r="M1021"/>
  <c r="M1053"/>
  <c r="M1117"/>
  <c r="M1181"/>
  <c r="R362"/>
  <c r="N362"/>
  <c r="J362"/>
  <c r="M363"/>
  <c r="J363" s="1"/>
  <c r="R366"/>
  <c r="J366"/>
  <c r="M367"/>
  <c r="J367" s="1"/>
  <c r="R394"/>
  <c r="N394"/>
  <c r="J394"/>
  <c r="M395"/>
  <c r="J395" s="1"/>
  <c r="R398"/>
  <c r="N398"/>
  <c r="J398"/>
  <c r="M399"/>
  <c r="J399" s="1"/>
  <c r="R402"/>
  <c r="J402"/>
  <c r="M423"/>
  <c r="J423" s="1"/>
  <c r="N429"/>
  <c r="J429"/>
  <c r="M456"/>
  <c r="J456" s="1"/>
  <c r="M484"/>
  <c r="J484" s="1"/>
  <c r="M488"/>
  <c r="J488" s="1"/>
  <c r="N488"/>
  <c r="N499"/>
  <c r="J499"/>
  <c r="M511"/>
  <c r="J511" s="1"/>
  <c r="N519"/>
  <c r="M519"/>
  <c r="J519" s="1"/>
  <c r="M527"/>
  <c r="J527" s="1"/>
  <c r="M535"/>
  <c r="J535" s="1"/>
  <c r="M543"/>
  <c r="J543" s="1"/>
  <c r="M551"/>
  <c r="J551" s="1"/>
  <c r="N572"/>
  <c r="J572"/>
  <c r="M574"/>
  <c r="J574" s="1"/>
  <c r="J593"/>
  <c r="N602"/>
  <c r="M602"/>
  <c r="J602" s="1"/>
  <c r="N609"/>
  <c r="J609"/>
  <c r="M614"/>
  <c r="J614" s="1"/>
  <c r="R623"/>
  <c r="J186"/>
  <c r="R186"/>
  <c r="M222"/>
  <c r="M230"/>
  <c r="J230" s="1"/>
  <c r="N234"/>
  <c r="M235"/>
  <c r="N242"/>
  <c r="M243"/>
  <c r="J243" s="1"/>
  <c r="N250"/>
  <c r="M251"/>
  <c r="N258"/>
  <c r="M259"/>
  <c r="J259" s="1"/>
  <c r="N266"/>
  <c r="M267"/>
  <c r="N278"/>
  <c r="J285"/>
  <c r="J287"/>
  <c r="R287"/>
  <c r="N294"/>
  <c r="N295"/>
  <c r="M296"/>
  <c r="N303"/>
  <c r="M304"/>
  <c r="J304" s="1"/>
  <c r="N317"/>
  <c r="N321"/>
  <c r="N331"/>
  <c r="N335"/>
  <c r="N339"/>
  <c r="N347"/>
  <c r="J365"/>
  <c r="N371"/>
  <c r="N375"/>
  <c r="N379"/>
  <c r="N383"/>
  <c r="N387"/>
  <c r="N391"/>
  <c r="J393"/>
  <c r="J397"/>
  <c r="J401"/>
  <c r="N404"/>
  <c r="J420"/>
  <c r="J427"/>
  <c r="J460"/>
  <c r="N490"/>
  <c r="N494"/>
  <c r="N503"/>
  <c r="J562"/>
  <c r="J573"/>
  <c r="J583"/>
  <c r="J590"/>
  <c r="J606"/>
  <c r="J616"/>
  <c r="J625"/>
  <c r="N313"/>
  <c r="M315"/>
  <c r="J315" s="1"/>
  <c r="N315"/>
  <c r="R318"/>
  <c r="N318"/>
  <c r="J318"/>
  <c r="M319"/>
  <c r="J319" s="1"/>
  <c r="R322"/>
  <c r="J322"/>
  <c r="M323"/>
  <c r="R326"/>
  <c r="N326"/>
  <c r="J326"/>
  <c r="R332"/>
  <c r="N332"/>
  <c r="J332"/>
  <c r="M333"/>
  <c r="R336"/>
  <c r="N336"/>
  <c r="J336"/>
  <c r="M337"/>
  <c r="J337" s="1"/>
  <c r="N337"/>
  <c r="R340"/>
  <c r="N340"/>
  <c r="J340"/>
  <c r="M341"/>
  <c r="J341" s="1"/>
  <c r="R344"/>
  <c r="N344"/>
  <c r="J344"/>
  <c r="M345"/>
  <c r="J345" s="1"/>
  <c r="R348"/>
  <c r="N348"/>
  <c r="J348"/>
  <c r="R372"/>
  <c r="N372"/>
  <c r="J372"/>
  <c r="M373"/>
  <c r="J373" s="1"/>
  <c r="R376"/>
  <c r="N376"/>
  <c r="J376"/>
  <c r="M377"/>
  <c r="R380"/>
  <c r="N380"/>
  <c r="J380"/>
  <c r="M381"/>
  <c r="J381" s="1"/>
  <c r="N381"/>
  <c r="R384"/>
  <c r="N384"/>
  <c r="M385"/>
  <c r="J385" s="1"/>
  <c r="N385"/>
  <c r="R388"/>
  <c r="N388"/>
  <c r="J388"/>
  <c r="M389"/>
  <c r="J389" s="1"/>
  <c r="M407"/>
  <c r="J407" s="1"/>
  <c r="N407"/>
  <c r="J413"/>
  <c r="M416"/>
  <c r="J416" s="1"/>
  <c r="N434"/>
  <c r="J434"/>
  <c r="M436"/>
  <c r="J436" s="1"/>
  <c r="N455"/>
  <c r="J455"/>
  <c r="M481"/>
  <c r="J481" s="1"/>
  <c r="M498"/>
  <c r="R502"/>
  <c r="J502"/>
  <c r="N588"/>
  <c r="J588"/>
  <c r="M594"/>
  <c r="J594" s="1"/>
  <c r="N601"/>
  <c r="J601"/>
  <c r="M610"/>
  <c r="J610" s="1"/>
  <c r="J618"/>
  <c r="J232"/>
  <c r="R232"/>
  <c r="J270"/>
  <c r="N274"/>
  <c r="J278"/>
  <c r="J317"/>
  <c r="J321"/>
  <c r="J325"/>
  <c r="N329"/>
  <c r="J331"/>
  <c r="J335"/>
  <c r="J339"/>
  <c r="J343"/>
  <c r="J347"/>
  <c r="N365"/>
  <c r="J371"/>
  <c r="J375"/>
  <c r="J379"/>
  <c r="J383"/>
  <c r="J387"/>
  <c r="N393"/>
  <c r="N397"/>
  <c r="J404"/>
  <c r="J406"/>
  <c r="N409"/>
  <c r="J411"/>
  <c r="J445"/>
  <c r="J452"/>
  <c r="J477"/>
  <c r="J494"/>
  <c r="N587"/>
  <c r="N589"/>
  <c r="J598"/>
  <c r="R644"/>
  <c r="M311"/>
  <c r="J311" s="1"/>
  <c r="R327"/>
  <c r="N327"/>
  <c r="J327"/>
  <c r="M328"/>
  <c r="J328" s="1"/>
  <c r="R349"/>
  <c r="N349"/>
  <c r="J349"/>
  <c r="M350"/>
  <c r="R353"/>
  <c r="N353"/>
  <c r="J353"/>
  <c r="M354"/>
  <c r="J354" s="1"/>
  <c r="N354"/>
  <c r="R357"/>
  <c r="N357"/>
  <c r="J357"/>
  <c r="M358"/>
  <c r="J358" s="1"/>
  <c r="N358"/>
  <c r="R361"/>
  <c r="N361"/>
  <c r="J361"/>
  <c r="M415"/>
  <c r="J415" s="1"/>
  <c r="M424"/>
  <c r="J424" s="1"/>
  <c r="N424"/>
  <c r="M476"/>
  <c r="J476" s="1"/>
  <c r="M480"/>
  <c r="J480" s="1"/>
  <c r="N480"/>
  <c r="M489"/>
  <c r="J489" s="1"/>
  <c r="J491"/>
  <c r="R491"/>
  <c r="N580"/>
  <c r="J580"/>
  <c r="M582"/>
  <c r="J582" s="1"/>
  <c r="N582"/>
  <c r="R615"/>
  <c r="N615"/>
  <c r="J615"/>
  <c r="N617"/>
  <c r="J617"/>
  <c r="AF7"/>
  <c r="AF13" s="1"/>
  <c r="AF8"/>
  <c r="AF14" s="1"/>
  <c r="AF10"/>
  <c r="N38"/>
  <c r="J49"/>
  <c r="R49"/>
  <c r="N69"/>
  <c r="N81"/>
  <c r="N144"/>
  <c r="N157"/>
  <c r="N165"/>
  <c r="J172"/>
  <c r="N173"/>
  <c r="J180"/>
  <c r="N181"/>
  <c r="J191"/>
  <c r="J199"/>
  <c r="N200"/>
  <c r="J207"/>
  <c r="J215"/>
  <c r="N216"/>
  <c r="J223"/>
  <c r="J231"/>
  <c r="J236"/>
  <c r="N237"/>
  <c r="J244"/>
  <c r="N245"/>
  <c r="J252"/>
  <c r="N253"/>
  <c r="J260"/>
  <c r="N261"/>
  <c r="J297"/>
  <c r="N298"/>
  <c r="J352"/>
  <c r="J356"/>
  <c r="J360"/>
  <c r="J412"/>
  <c r="J414"/>
  <c r="N417"/>
  <c r="R434"/>
  <c r="J437"/>
  <c r="N465"/>
  <c r="N482"/>
  <c r="J485"/>
  <c r="N561"/>
  <c r="N579"/>
  <c r="J581"/>
  <c r="R588"/>
  <c r="M449"/>
  <c r="M457"/>
  <c r="N457"/>
  <c r="N475"/>
  <c r="M475"/>
  <c r="J475" s="1"/>
  <c r="M483"/>
  <c r="N506"/>
  <c r="J506"/>
  <c r="N514"/>
  <c r="J522"/>
  <c r="N530"/>
  <c r="J530"/>
  <c r="N538"/>
  <c r="J538"/>
  <c r="N546"/>
  <c r="J546"/>
  <c r="M595"/>
  <c r="M603"/>
  <c r="J603" s="1"/>
  <c r="N603"/>
  <c r="AH1307"/>
  <c r="AH1310"/>
  <c r="AG1311"/>
  <c r="N402"/>
  <c r="J409"/>
  <c r="J425"/>
  <c r="N426"/>
  <c r="N432"/>
  <c r="N439"/>
  <c r="N440"/>
  <c r="J441"/>
  <c r="N447"/>
  <c r="N450"/>
  <c r="J451"/>
  <c r="N451"/>
  <c r="J453"/>
  <c r="J459"/>
  <c r="N459"/>
  <c r="J466"/>
  <c r="J471"/>
  <c r="J482"/>
  <c r="J490"/>
  <c r="N491"/>
  <c r="N502"/>
  <c r="J503"/>
  <c r="N512"/>
  <c r="N513"/>
  <c r="N520"/>
  <c r="N524"/>
  <c r="N528"/>
  <c r="N532"/>
  <c r="N536"/>
  <c r="N537"/>
  <c r="N544"/>
  <c r="N545"/>
  <c r="N548"/>
  <c r="N552"/>
  <c r="J556"/>
  <c r="J561"/>
  <c r="J564"/>
  <c r="J571"/>
  <c r="N577"/>
  <c r="J579"/>
  <c r="N585"/>
  <c r="N586"/>
  <c r="J587"/>
  <c r="J591"/>
  <c r="N596"/>
  <c r="J597"/>
  <c r="J599"/>
  <c r="N604"/>
  <c r="J605"/>
  <c r="N605"/>
  <c r="J607"/>
  <c r="N611"/>
  <c r="J612"/>
  <c r="N620"/>
  <c r="J632"/>
  <c r="N636"/>
  <c r="J638"/>
  <c r="M470"/>
  <c r="J470" s="1"/>
  <c r="N478"/>
  <c r="J478"/>
  <c r="J486"/>
  <c r="M501"/>
  <c r="M560"/>
  <c r="J560" s="1"/>
  <c r="M613"/>
  <c r="J613" s="1"/>
  <c r="N613"/>
  <c r="M621"/>
  <c r="J621" s="1"/>
  <c r="M643"/>
  <c r="J314"/>
  <c r="N452"/>
  <c r="N460"/>
  <c r="J474"/>
  <c r="R474"/>
  <c r="N477"/>
  <c r="N485"/>
  <c r="J492"/>
  <c r="J497"/>
  <c r="N590"/>
  <c r="N598"/>
  <c r="N606"/>
  <c r="J624"/>
  <c r="N625"/>
  <c r="N633"/>
  <c r="N473"/>
  <c r="J473"/>
  <c r="M496"/>
  <c r="N555"/>
  <c r="J555"/>
  <c r="N563"/>
  <c r="J563"/>
  <c r="M626"/>
  <c r="J626" s="1"/>
  <c r="M634"/>
  <c r="J634" s="1"/>
  <c r="N634"/>
  <c r="N637"/>
  <c r="J637"/>
  <c r="N406"/>
  <c r="J410"/>
  <c r="J418"/>
  <c r="J426"/>
  <c r="J431"/>
  <c r="N435"/>
  <c r="J439"/>
  <c r="N443"/>
  <c r="J447"/>
  <c r="J465"/>
  <c r="J500"/>
  <c r="R500"/>
  <c r="J504"/>
  <c r="J507"/>
  <c r="J512"/>
  <c r="J513"/>
  <c r="J515"/>
  <c r="J520"/>
  <c r="J521"/>
  <c r="J523"/>
  <c r="J528"/>
  <c r="J529"/>
  <c r="J531"/>
  <c r="J536"/>
  <c r="J537"/>
  <c r="J539"/>
  <c r="J544"/>
  <c r="J545"/>
  <c r="J547"/>
  <c r="J552"/>
  <c r="N554"/>
  <c r="N562"/>
  <c r="J577"/>
  <c r="N581"/>
  <c r="J585"/>
  <c r="N616"/>
  <c r="J620"/>
  <c r="R624"/>
  <c r="J628"/>
  <c r="J630"/>
  <c r="N645"/>
  <c r="L1795"/>
  <c r="L1883"/>
  <c r="L1892"/>
  <c r="L1894"/>
  <c r="L1899"/>
  <c r="L1901"/>
  <c r="L1908"/>
  <c r="N448"/>
  <c r="N466"/>
  <c r="N492"/>
  <c r="N507"/>
  <c r="N515"/>
  <c r="N531"/>
  <c r="N539"/>
  <c r="N547"/>
  <c r="N564"/>
  <c r="J589"/>
  <c r="R589"/>
  <c r="N612"/>
  <c r="N638"/>
  <c r="L1807"/>
  <c r="L1811"/>
  <c r="L1906"/>
  <c r="L1911"/>
  <c r="L1922"/>
  <c r="L1970"/>
  <c r="L1978"/>
  <c r="L1827"/>
  <c r="L1846"/>
  <c r="L1863"/>
  <c r="L1866"/>
  <c r="L1930"/>
  <c r="L1939"/>
  <c r="L1823"/>
  <c r="L1828"/>
  <c r="L1830"/>
  <c r="L1847"/>
  <c r="L1871"/>
  <c r="L1891"/>
  <c r="L1933"/>
  <c r="L1940"/>
  <c r="L2080"/>
  <c r="L2064"/>
  <c r="L2016"/>
  <c r="L2000"/>
  <c r="L1952"/>
  <c r="L1872"/>
  <c r="L1808"/>
  <c r="L1792"/>
  <c r="L2128"/>
  <c r="L2120"/>
  <c r="L2112"/>
  <c r="L2104"/>
  <c r="L2076"/>
  <c r="L2044"/>
  <c r="L2012"/>
  <c r="L1996"/>
  <c r="L1980"/>
  <c r="L1948"/>
  <c r="L1900"/>
  <c r="L1884"/>
  <c r="L1788"/>
  <c r="L2127"/>
  <c r="L2119"/>
  <c r="L2111"/>
  <c r="L2103"/>
  <c r="L2056"/>
  <c r="L2043"/>
  <c r="L2024"/>
  <c r="L2011"/>
  <c r="L1998"/>
  <c r="L1995"/>
  <c r="L1912"/>
  <c r="L1848"/>
  <c r="L1832"/>
  <c r="L1816"/>
  <c r="L1800"/>
  <c r="L1796"/>
  <c r="L1798"/>
  <c r="L1812"/>
  <c r="L1814"/>
  <c r="L1826"/>
  <c r="L1867"/>
  <c r="L1878"/>
  <c r="L1890"/>
  <c r="L1898"/>
  <c r="L1914"/>
  <c r="L1923"/>
  <c r="L1943"/>
  <c r="L1946"/>
  <c r="L1990"/>
  <c r="L2004"/>
  <c r="L2006"/>
  <c r="L2018"/>
  <c r="L2036"/>
  <c r="L2058"/>
  <c r="L2107"/>
  <c r="L2116"/>
  <c r="L2118"/>
  <c r="T2411"/>
  <c r="T2218"/>
  <c r="T2275"/>
  <c r="U2275" s="1"/>
  <c r="T2323"/>
  <c r="U2323" s="1"/>
  <c r="T2351"/>
  <c r="L1794"/>
  <c r="L1810"/>
  <c r="L1815"/>
  <c r="L1855"/>
  <c r="L1879"/>
  <c r="L1907"/>
  <c r="L1919"/>
  <c r="L1924"/>
  <c r="L1934"/>
  <c r="L1951"/>
  <c r="L1971"/>
  <c r="L1979"/>
  <c r="L1994"/>
  <c r="L2002"/>
  <c r="L2007"/>
  <c r="L2010"/>
  <c r="L2026"/>
  <c r="L2034"/>
  <c r="L2039"/>
  <c r="L2042"/>
  <c r="L2066"/>
  <c r="L2079"/>
  <c r="L2083"/>
  <c r="L2099"/>
  <c r="L2108"/>
  <c r="L2110"/>
  <c r="L2129"/>
  <c r="T2182"/>
  <c r="T2238"/>
  <c r="U2238" s="1"/>
  <c r="T2291"/>
  <c r="U2291" s="1"/>
  <c r="T2359"/>
  <c r="L1947"/>
  <c r="L2015"/>
  <c r="L2019"/>
  <c r="L2047"/>
  <c r="L2054"/>
  <c r="L2077"/>
  <c r="L2084"/>
  <c r="L2086"/>
  <c r="L2095"/>
  <c r="L2100"/>
  <c r="L2102"/>
  <c r="L2121"/>
  <c r="L2123"/>
  <c r="T2174"/>
  <c r="U2174" s="1"/>
  <c r="T2210"/>
  <c r="U2210" s="1"/>
  <c r="L1997"/>
  <c r="L1999"/>
  <c r="L2003"/>
  <c r="L2020"/>
  <c r="L2022"/>
  <c r="L2035"/>
  <c r="L2045"/>
  <c r="L2050"/>
  <c r="L2055"/>
  <c r="L2067"/>
  <c r="L2082"/>
  <c r="L2087"/>
  <c r="L2090"/>
  <c r="L2098"/>
  <c r="L2113"/>
  <c r="L2115"/>
  <c r="L2124"/>
  <c r="L2126"/>
  <c r="T2222"/>
  <c r="U2222" s="1"/>
  <c r="T2371"/>
  <c r="T2419"/>
  <c r="L1793"/>
  <c r="L1825"/>
  <c r="L1841"/>
  <c r="L1873"/>
  <c r="L1889"/>
  <c r="L1921"/>
  <c r="L1969"/>
  <c r="L1985"/>
  <c r="L2017"/>
  <c r="L2049"/>
  <c r="L2065"/>
  <c r="L2081"/>
  <c r="T2141"/>
  <c r="T2147"/>
  <c r="U2147" s="1"/>
  <c r="T2149"/>
  <c r="U2149" s="1"/>
  <c r="T2151"/>
  <c r="U2151" s="1"/>
  <c r="T2159"/>
  <c r="U2159" s="1"/>
  <c r="T2163"/>
  <c r="U2163" s="1"/>
  <c r="T2165"/>
  <c r="T2167"/>
  <c r="U2167" s="1"/>
  <c r="T2172"/>
  <c r="U2172" s="1"/>
  <c r="T2175"/>
  <c r="U2175" s="1"/>
  <c r="T2183"/>
  <c r="T2185"/>
  <c r="T2196"/>
  <c r="U2196" s="1"/>
  <c r="T2207"/>
  <c r="U2207" s="1"/>
  <c r="T2212"/>
  <c r="U2212" s="1"/>
  <c r="T2215"/>
  <c r="T2217"/>
  <c r="T2235"/>
  <c r="U2235" s="1"/>
  <c r="T2242"/>
  <c r="U2242" s="1"/>
  <c r="T2311"/>
  <c r="U2325"/>
  <c r="T2331"/>
  <c r="T2343"/>
  <c r="T2379"/>
  <c r="U2393"/>
  <c r="T2407"/>
  <c r="U2407" s="1"/>
  <c r="T2415"/>
  <c r="L1797"/>
  <c r="L1813"/>
  <c r="L1845"/>
  <c r="L1893"/>
  <c r="L1909"/>
  <c r="L1925"/>
  <c r="L1989"/>
  <c r="L2005"/>
  <c r="L2021"/>
  <c r="L2037"/>
  <c r="L2053"/>
  <c r="L2085"/>
  <c r="L2101"/>
  <c r="L2109"/>
  <c r="L2114"/>
  <c r="L2117"/>
  <c r="L2122"/>
  <c r="L2125"/>
  <c r="L2130"/>
  <c r="U2137"/>
  <c r="U2139"/>
  <c r="U2141"/>
  <c r="U2143"/>
  <c r="U2145"/>
  <c r="U2153"/>
  <c r="U2155"/>
  <c r="U2157"/>
  <c r="U2161"/>
  <c r="U2165"/>
  <c r="U2169"/>
  <c r="U2177"/>
  <c r="U2180"/>
  <c r="U2185"/>
  <c r="U2188"/>
  <c r="U2193"/>
  <c r="U2201"/>
  <c r="U2204"/>
  <c r="U2209"/>
  <c r="U2217"/>
  <c r="T2243"/>
  <c r="T2355"/>
  <c r="U2355" s="1"/>
  <c r="T2367"/>
  <c r="T2399"/>
  <c r="U2399" s="1"/>
  <c r="T2403"/>
  <c r="U2403" s="1"/>
  <c r="T2422"/>
  <c r="T2418"/>
  <c r="T2414"/>
  <c r="U2414" s="1"/>
  <c r="T2406"/>
  <c r="T2398"/>
  <c r="U2398" s="1"/>
  <c r="T2394"/>
  <c r="T2386"/>
  <c r="U2386" s="1"/>
  <c r="T2382"/>
  <c r="U2382" s="1"/>
  <c r="T2378"/>
  <c r="T2370"/>
  <c r="T2366"/>
  <c r="U2366" s="1"/>
  <c r="T2362"/>
  <c r="U2362" s="1"/>
  <c r="T2354"/>
  <c r="T2350"/>
  <c r="U2350" s="1"/>
  <c r="T2342"/>
  <c r="U2342" s="1"/>
  <c r="T2338"/>
  <c r="T2330"/>
  <c r="T2326"/>
  <c r="T2322"/>
  <c r="U2322" s="1"/>
  <c r="T2318"/>
  <c r="T2314"/>
  <c r="T2310"/>
  <c r="T2294"/>
  <c r="U2294" s="1"/>
  <c r="T2290"/>
  <c r="T2286"/>
  <c r="U2286" s="1"/>
  <c r="T2282"/>
  <c r="T2421"/>
  <c r="U2421" s="1"/>
  <c r="T2417"/>
  <c r="U2417" s="1"/>
  <c r="T2413"/>
  <c r="T2405"/>
  <c r="U2405" s="1"/>
  <c r="T2397"/>
  <c r="U2397" s="1"/>
  <c r="T2393"/>
  <c r="T2389"/>
  <c r="U2389" s="1"/>
  <c r="T2385"/>
  <c r="U2385" s="1"/>
  <c r="T2381"/>
  <c r="U2381" s="1"/>
  <c r="T2377"/>
  <c r="T2373"/>
  <c r="U2373" s="1"/>
  <c r="T2365"/>
  <c r="U2365" s="1"/>
  <c r="T2361"/>
  <c r="U2361" s="1"/>
  <c r="T2357"/>
  <c r="U2357" s="1"/>
  <c r="T2345"/>
  <c r="U2345" s="1"/>
  <c r="T2337"/>
  <c r="U2337" s="1"/>
  <c r="T2329"/>
  <c r="U2329" s="1"/>
  <c r="T2325"/>
  <c r="T2317"/>
  <c r="U2317" s="1"/>
  <c r="T2313"/>
  <c r="U2313" s="1"/>
  <c r="T2309"/>
  <c r="U2309" s="1"/>
  <c r="T2293"/>
  <c r="U2293" s="1"/>
  <c r="T2289"/>
  <c r="U2289" s="1"/>
  <c r="T2285"/>
  <c r="U2285" s="1"/>
  <c r="T2281"/>
  <c r="U2281" s="1"/>
  <c r="T2136"/>
  <c r="U2136" s="1"/>
  <c r="T2424"/>
  <c r="U2424" s="1"/>
  <c r="T2420"/>
  <c r="U2420" s="1"/>
  <c r="T2416"/>
  <c r="U2416" s="1"/>
  <c r="T2412"/>
  <c r="T2408"/>
  <c r="T2404"/>
  <c r="U2404" s="1"/>
  <c r="T2396"/>
  <c r="U2396" s="1"/>
  <c r="T2388"/>
  <c r="T2384"/>
  <c r="U2384" s="1"/>
  <c r="T2380"/>
  <c r="U2380" s="1"/>
  <c r="T2376"/>
  <c r="U2376" s="1"/>
  <c r="T2372"/>
  <c r="U2372" s="1"/>
  <c r="T2368"/>
  <c r="T2364"/>
  <c r="U2364" s="1"/>
  <c r="T2360"/>
  <c r="U2360" s="1"/>
  <c r="T2356"/>
  <c r="T2352"/>
  <c r="T2344"/>
  <c r="U2344" s="1"/>
  <c r="T2340"/>
  <c r="U2340" s="1"/>
  <c r="T2324"/>
  <c r="T2316"/>
  <c r="U2316" s="1"/>
  <c r="T2312"/>
  <c r="U2312" s="1"/>
  <c r="T2292"/>
  <c r="T2284"/>
  <c r="U2284" s="1"/>
  <c r="T2276"/>
  <c r="U2276" s="1"/>
  <c r="T2256"/>
  <c r="U2256" s="1"/>
  <c r="T2252"/>
  <c r="U2252" s="1"/>
  <c r="T2240"/>
  <c r="U2240" s="1"/>
  <c r="L1833"/>
  <c r="L1849"/>
  <c r="L1865"/>
  <c r="L1913"/>
  <c r="L1945"/>
  <c r="L1977"/>
  <c r="L1993"/>
  <c r="L2009"/>
  <c r="L2025"/>
  <c r="L2057"/>
  <c r="T2150"/>
  <c r="U2150" s="1"/>
  <c r="T2152"/>
  <c r="U2152" s="1"/>
  <c r="T2162"/>
  <c r="U2162" s="1"/>
  <c r="T2166"/>
  <c r="U2166" s="1"/>
  <c r="T2179"/>
  <c r="U2179" s="1"/>
  <c r="T2184"/>
  <c r="U2184" s="1"/>
  <c r="T2203"/>
  <c r="U2203" s="1"/>
  <c r="T2213"/>
  <c r="U2213" s="1"/>
  <c r="T2216"/>
  <c r="U2216" s="1"/>
  <c r="T2219"/>
  <c r="U2219" s="1"/>
  <c r="T2224"/>
  <c r="U2224" s="1"/>
  <c r="T2274"/>
  <c r="U2274" s="1"/>
  <c r="T2283"/>
  <c r="U2283" s="1"/>
  <c r="T2299"/>
  <c r="T2319"/>
  <c r="U2319" s="1"/>
  <c r="T2327"/>
  <c r="T2339"/>
  <c r="U2339" s="1"/>
  <c r="T2363"/>
  <c r="U2363" s="1"/>
  <c r="U2377"/>
  <c r="T2387"/>
  <c r="U2387" s="1"/>
  <c r="T2395"/>
  <c r="U2395" s="1"/>
  <c r="U2413"/>
  <c r="T2423"/>
  <c r="U2423" s="1"/>
  <c r="U2170"/>
  <c r="U2178"/>
  <c r="U2182"/>
  <c r="U2186"/>
  <c r="U2190"/>
  <c r="U2194"/>
  <c r="U2198"/>
  <c r="U2202"/>
  <c r="U2206"/>
  <c r="U2214"/>
  <c r="U2218"/>
  <c r="U2226"/>
  <c r="U2230"/>
  <c r="U2234"/>
  <c r="U2246"/>
  <c r="U2250"/>
  <c r="U2254"/>
  <c r="U2258"/>
  <c r="U2262"/>
  <c r="U2266"/>
  <c r="U2270"/>
  <c r="U2278"/>
  <c r="U2282"/>
  <c r="U2290"/>
  <c r="U2298"/>
  <c r="U2302"/>
  <c r="U2306"/>
  <c r="U2310"/>
  <c r="U2314"/>
  <c r="U2318"/>
  <c r="U2326"/>
  <c r="U2330"/>
  <c r="U2334"/>
  <c r="U2338"/>
  <c r="U2346"/>
  <c r="U2354"/>
  <c r="U2358"/>
  <c r="U2370"/>
  <c r="U2374"/>
  <c r="U2378"/>
  <c r="U2390"/>
  <c r="U2394"/>
  <c r="U2406"/>
  <c r="U2410"/>
  <c r="U2418"/>
  <c r="U2422"/>
  <c r="U2171"/>
  <c r="U2183"/>
  <c r="U2187"/>
  <c r="U2191"/>
  <c r="U2195"/>
  <c r="U2199"/>
  <c r="U2211"/>
  <c r="U2215"/>
  <c r="U2223"/>
  <c r="U2227"/>
  <c r="U2231"/>
  <c r="U2239"/>
  <c r="U2243"/>
  <c r="U2247"/>
  <c r="U2251"/>
  <c r="U2255"/>
  <c r="U2259"/>
  <c r="U2263"/>
  <c r="U2267"/>
  <c r="U2271"/>
  <c r="U2279"/>
  <c r="U2287"/>
  <c r="U2295"/>
  <c r="U2299"/>
  <c r="U2303"/>
  <c r="U2307"/>
  <c r="U2311"/>
  <c r="U2315"/>
  <c r="U2327"/>
  <c r="U2331"/>
  <c r="U2335"/>
  <c r="U2343"/>
  <c r="U2347"/>
  <c r="U2351"/>
  <c r="U2359"/>
  <c r="U2367"/>
  <c r="U2371"/>
  <c r="U2375"/>
  <c r="U2379"/>
  <c r="U2383"/>
  <c r="U2391"/>
  <c r="U2411"/>
  <c r="U2415"/>
  <c r="U2419"/>
  <c r="U2292"/>
  <c r="U2324"/>
  <c r="U2352"/>
  <c r="U2356"/>
  <c r="U2368"/>
  <c r="U2388"/>
  <c r="U2400"/>
  <c r="U2408"/>
  <c r="U2412"/>
  <c r="N621" l="1"/>
  <c r="N415"/>
  <c r="N311"/>
  <c r="N401"/>
  <c r="N389"/>
  <c r="N341"/>
  <c r="N319"/>
  <c r="N395"/>
  <c r="N363"/>
  <c r="Z1415"/>
  <c r="Z1523"/>
  <c r="Z1567"/>
  <c r="Z1428"/>
  <c r="Z1526"/>
  <c r="Z1511"/>
  <c r="Z1450"/>
  <c r="Z1725"/>
  <c r="Z1413"/>
  <c r="Z1742"/>
  <c r="Z1607"/>
  <c r="Z1723"/>
  <c r="Z1604"/>
  <c r="Z1676"/>
  <c r="N639"/>
  <c r="N189"/>
  <c r="N140"/>
  <c r="N39"/>
  <c r="N112"/>
  <c r="O67"/>
  <c r="P53"/>
  <c r="N487"/>
  <c r="J569"/>
  <c r="J505"/>
  <c r="N472"/>
  <c r="N626"/>
  <c r="N486"/>
  <c r="J644"/>
  <c r="N597"/>
  <c r="N578"/>
  <c r="N569"/>
  <c r="N540"/>
  <c r="N529"/>
  <c r="N516"/>
  <c r="N504"/>
  <c r="J461"/>
  <c r="J433"/>
  <c r="O433" s="1"/>
  <c r="J417"/>
  <c r="O417" s="1"/>
  <c r="J514"/>
  <c r="J483"/>
  <c r="J457"/>
  <c r="O457" s="1"/>
  <c r="J419"/>
  <c r="O419" s="1"/>
  <c r="J305"/>
  <c r="N208"/>
  <c r="N192"/>
  <c r="N489"/>
  <c r="N476"/>
  <c r="J421"/>
  <c r="N328"/>
  <c r="J487"/>
  <c r="P487" s="1"/>
  <c r="J435"/>
  <c r="N282"/>
  <c r="N436"/>
  <c r="N416"/>
  <c r="J384"/>
  <c r="N373"/>
  <c r="N345"/>
  <c r="J313"/>
  <c r="P313" s="1"/>
  <c r="N343"/>
  <c r="N325"/>
  <c r="N270"/>
  <c r="N229"/>
  <c r="J623"/>
  <c r="N551"/>
  <c r="N423"/>
  <c r="N399"/>
  <c r="J568"/>
  <c r="J185"/>
  <c r="J147"/>
  <c r="P147" s="1"/>
  <c r="J549"/>
  <c r="J479"/>
  <c r="J202"/>
  <c r="J115"/>
  <c r="P115" s="1"/>
  <c r="N86"/>
  <c r="N58"/>
  <c r="N279"/>
  <c r="J220"/>
  <c r="P220" s="1"/>
  <c r="J156"/>
  <c r="N60"/>
  <c r="N23"/>
  <c r="Z1537"/>
  <c r="Z1402"/>
  <c r="Z1432"/>
  <c r="Z1412"/>
  <c r="Z1493"/>
  <c r="Z1374"/>
  <c r="Z1438"/>
  <c r="Z1590"/>
  <c r="Z1393"/>
  <c r="Z1591"/>
  <c r="Z1553"/>
  <c r="Z1694"/>
  <c r="Z1512"/>
  <c r="Z1636"/>
  <c r="N29"/>
  <c r="J392"/>
  <c r="N576"/>
  <c r="N254"/>
  <c r="J578"/>
  <c r="J540"/>
  <c r="J454"/>
  <c r="O454" s="1"/>
  <c r="J600"/>
  <c r="N368"/>
  <c r="N223"/>
  <c r="N211"/>
  <c r="J34"/>
  <c r="N22"/>
  <c r="J190"/>
  <c r="W1516"/>
  <c r="X1516" s="1"/>
  <c r="W1513"/>
  <c r="X1513" s="1"/>
  <c r="W1450"/>
  <c r="X1450" s="1"/>
  <c r="W1591"/>
  <c r="X1591" s="1"/>
  <c r="N104"/>
  <c r="N629"/>
  <c r="P127"/>
  <c r="N90"/>
  <c r="N16"/>
  <c r="E44" i="3"/>
  <c r="E70" s="1"/>
  <c r="N573" i="13"/>
  <c r="N430"/>
  <c r="N508"/>
  <c r="N458"/>
  <c r="N428"/>
  <c r="N306"/>
  <c r="N618"/>
  <c r="N535"/>
  <c r="N163"/>
  <c r="N240"/>
  <c r="Z1435"/>
  <c r="Z1492"/>
  <c r="Z1372"/>
  <c r="Z1388"/>
  <c r="Z1488"/>
  <c r="Z1318"/>
  <c r="Z1434"/>
  <c r="Z1539"/>
  <c r="Z1373"/>
  <c r="Z1566"/>
  <c r="Z1545"/>
  <c r="Z1658"/>
  <c r="Z1508"/>
  <c r="Z1628"/>
  <c r="N599"/>
  <c r="N92"/>
  <c r="N114"/>
  <c r="J22"/>
  <c r="O22" s="1"/>
  <c r="W1308"/>
  <c r="W1615"/>
  <c r="X1615" s="1"/>
  <c r="W1431"/>
  <c r="X1431" s="1"/>
  <c r="W1460"/>
  <c r="X1460" s="1"/>
  <c r="W1456"/>
  <c r="X1456" s="1"/>
  <c r="W1412"/>
  <c r="X1412" s="1"/>
  <c r="W1616"/>
  <c r="X1616" s="1"/>
  <c r="W1740"/>
  <c r="X1740" s="1"/>
  <c r="W1567"/>
  <c r="X1567" s="1"/>
  <c r="Z1360"/>
  <c r="Z1392"/>
  <c r="Z1414"/>
  <c r="Z1444"/>
  <c r="Z1343"/>
  <c r="Z1529"/>
  <c r="Z1667"/>
  <c r="Z1423"/>
  <c r="Z1466"/>
  <c r="Z1506"/>
  <c r="Z1587"/>
  <c r="Z1440"/>
  <c r="Z1597"/>
  <c r="Z1442"/>
  <c r="Z1515"/>
  <c r="Z1599"/>
  <c r="Z1345"/>
  <c r="Z1401"/>
  <c r="Z1453"/>
  <c r="Z1666"/>
  <c r="Z1467"/>
  <c r="Z1555"/>
  <c r="Z1626"/>
  <c r="Z1721"/>
  <c r="Z1737"/>
  <c r="Z1516"/>
  <c r="Z1616"/>
  <c r="Z1640"/>
  <c r="Z1724"/>
  <c r="W1358"/>
  <c r="X1358" s="1"/>
  <c r="W1458"/>
  <c r="X1458" s="1"/>
  <c r="W1365"/>
  <c r="X1365" s="1"/>
  <c r="W1553"/>
  <c r="X1553" s="1"/>
  <c r="W1415"/>
  <c r="X1415" s="1"/>
  <c r="W1658"/>
  <c r="X1658" s="1"/>
  <c r="W1442"/>
  <c r="X1442" s="1"/>
  <c r="W1545"/>
  <c r="X1545" s="1"/>
  <c r="W1364"/>
  <c r="X1364" s="1"/>
  <c r="W1440"/>
  <c r="X1440" s="1"/>
  <c r="W1526"/>
  <c r="X1526" s="1"/>
  <c r="W1454"/>
  <c r="X1454" s="1"/>
  <c r="W1640"/>
  <c r="X1640" s="1"/>
  <c r="W1676"/>
  <c r="X1676" s="1"/>
  <c r="W1535"/>
  <c r="X1535" s="1"/>
  <c r="W1599"/>
  <c r="X1599" s="1"/>
  <c r="W1361"/>
  <c r="X1361" s="1"/>
  <c r="W1628"/>
  <c r="X1628" s="1"/>
  <c r="W1366"/>
  <c r="X1366" s="1"/>
  <c r="W1370"/>
  <c r="X1370" s="1"/>
  <c r="W1636"/>
  <c r="X1636" s="1"/>
  <c r="W1492"/>
  <c r="X1492" s="1"/>
  <c r="W1537"/>
  <c r="X1537" s="1"/>
  <c r="W1503"/>
  <c r="X1503" s="1"/>
  <c r="W1739"/>
  <c r="X1739" s="1"/>
  <c r="Z1654"/>
  <c r="Z1366"/>
  <c r="Z1465"/>
  <c r="Z1431"/>
  <c r="Z1456"/>
  <c r="Z1370"/>
  <c r="Z1562"/>
  <c r="Z1364"/>
  <c r="Z1424"/>
  <c r="Z1480"/>
  <c r="Z1513"/>
  <c r="Z1598"/>
  <c r="Z1503"/>
  <c r="Z1613"/>
  <c r="Z1448"/>
  <c r="Z1535"/>
  <c r="Z1610"/>
  <c r="Z1365"/>
  <c r="Z1409"/>
  <c r="Z1454"/>
  <c r="Z1714"/>
  <c r="Z1495"/>
  <c r="Z1575"/>
  <c r="Z1657"/>
  <c r="Z1722"/>
  <c r="Z1739"/>
  <c r="Z1572"/>
  <c r="Z1624"/>
  <c r="Z1672"/>
  <c r="W1359"/>
  <c r="X1359" s="1"/>
  <c r="W1490"/>
  <c r="X1490" s="1"/>
  <c r="W1423"/>
  <c r="X1423" s="1"/>
  <c r="W1413"/>
  <c r="X1413" s="1"/>
  <c r="W1737"/>
  <c r="X1737" s="1"/>
  <c r="W1453"/>
  <c r="X1453" s="1"/>
  <c r="W1345"/>
  <c r="X1345" s="1"/>
  <c r="W1433"/>
  <c r="X1433" s="1"/>
  <c r="W1621"/>
  <c r="X1621" s="1"/>
  <c r="W1392"/>
  <c r="X1392" s="1"/>
  <c r="W1480"/>
  <c r="X1480" s="1"/>
  <c r="W1581"/>
  <c r="X1581" s="1"/>
  <c r="W1529"/>
  <c r="X1529" s="1"/>
  <c r="W1724"/>
  <c r="X1724" s="1"/>
  <c r="W1725"/>
  <c r="X1725" s="1"/>
  <c r="W1559"/>
  <c r="X1559" s="1"/>
  <c r="W1723"/>
  <c r="X1723" s="1"/>
  <c r="Z1316"/>
  <c r="W1362"/>
  <c r="X1362" s="1"/>
  <c r="W1557"/>
  <c r="X1557" s="1"/>
  <c r="W1717"/>
  <c r="X1717" s="1"/>
  <c r="W1416"/>
  <c r="X1416" s="1"/>
  <c r="W1726"/>
  <c r="X1726" s="1"/>
  <c r="W1409"/>
  <c r="X1409" s="1"/>
  <c r="W1597"/>
  <c r="X1597" s="1"/>
  <c r="W1401"/>
  <c r="X1401" s="1"/>
  <c r="W1438"/>
  <c r="X1438" s="1"/>
  <c r="W1604"/>
  <c r="X1604" s="1"/>
  <c r="W1402"/>
  <c r="X1402" s="1"/>
  <c r="W1451"/>
  <c r="X1451" s="1"/>
  <c r="W1566"/>
  <c r="X1566" s="1"/>
  <c r="W1343"/>
  <c r="X1343" s="1"/>
  <c r="W1434"/>
  <c r="X1434" s="1"/>
  <c r="W1657"/>
  <c r="X1657" s="1"/>
  <c r="W1488"/>
  <c r="X1488" s="1"/>
  <c r="W1598"/>
  <c r="X1598" s="1"/>
  <c r="W1733"/>
  <c r="X1733" s="1"/>
  <c r="W1388"/>
  <c r="X1388" s="1"/>
  <c r="W1428"/>
  <c r="X1428" s="1"/>
  <c r="W1467"/>
  <c r="X1467" s="1"/>
  <c r="W1495"/>
  <c r="X1495" s="1"/>
  <c r="W1577"/>
  <c r="X1577" s="1"/>
  <c r="W1721"/>
  <c r="X1721" s="1"/>
  <c r="W1512"/>
  <c r="X1512" s="1"/>
  <c r="W1610"/>
  <c r="X1610" s="1"/>
  <c r="W1712"/>
  <c r="X1712" s="1"/>
  <c r="W1613"/>
  <c r="X1613" s="1"/>
  <c r="W1714"/>
  <c r="X1714" s="1"/>
  <c r="W1515"/>
  <c r="X1515" s="1"/>
  <c r="W1555"/>
  <c r="X1555" s="1"/>
  <c r="W1587"/>
  <c r="X1587" s="1"/>
  <c r="W1667"/>
  <c r="X1667" s="1"/>
  <c r="Z1564"/>
  <c r="W1375"/>
  <c r="X1375" s="1"/>
  <c r="W1716"/>
  <c r="X1716" s="1"/>
  <c r="W1633"/>
  <c r="X1633" s="1"/>
  <c r="W1373"/>
  <c r="X1373" s="1"/>
  <c r="W1374"/>
  <c r="X1374" s="1"/>
  <c r="W1435"/>
  <c r="X1435" s="1"/>
  <c r="W1590"/>
  <c r="X1590" s="1"/>
  <c r="W1391"/>
  <c r="X1391" s="1"/>
  <c r="W1448"/>
  <c r="X1448" s="1"/>
  <c r="W1508"/>
  <c r="X1508" s="1"/>
  <c r="W1309"/>
  <c r="X1309" s="1"/>
  <c r="W1393"/>
  <c r="X1393" s="1"/>
  <c r="W1626"/>
  <c r="X1626" s="1"/>
  <c r="W1465"/>
  <c r="X1465" s="1"/>
  <c r="W1572"/>
  <c r="X1572" s="1"/>
  <c r="W1722"/>
  <c r="X1722" s="1"/>
  <c r="W1372"/>
  <c r="X1372" s="1"/>
  <c r="W1424"/>
  <c r="X1424" s="1"/>
  <c r="W1444"/>
  <c r="X1444" s="1"/>
  <c r="W1493"/>
  <c r="X1493" s="1"/>
  <c r="W1562"/>
  <c r="X1562" s="1"/>
  <c r="W1694"/>
  <c r="X1694" s="1"/>
  <c r="W1466"/>
  <c r="X1466" s="1"/>
  <c r="W1593"/>
  <c r="X1593" s="1"/>
  <c r="W1666"/>
  <c r="X1666" s="1"/>
  <c r="W1742"/>
  <c r="X1742" s="1"/>
  <c r="W1713"/>
  <c r="X1713" s="1"/>
  <c r="W1511"/>
  <c r="X1511" s="1"/>
  <c r="W1539"/>
  <c r="X1539" s="1"/>
  <c r="W1575"/>
  <c r="X1575" s="1"/>
  <c r="Z1522"/>
  <c r="J7" i="11"/>
  <c r="E8" i="6" s="1"/>
  <c r="J10" i="11"/>
  <c r="E11" i="6" s="1"/>
  <c r="J14" i="11"/>
  <c r="S14" s="1"/>
  <c r="E43" i="3"/>
  <c r="E69" s="1"/>
  <c r="E97" s="1"/>
  <c r="K5" i="10" s="1"/>
  <c r="J9" i="11"/>
  <c r="G16" i="3"/>
  <c r="F44"/>
  <c r="F70" s="1"/>
  <c r="F98" s="1"/>
  <c r="L6" i="10" s="1"/>
  <c r="N471" i="13"/>
  <c r="N413"/>
  <c r="N425"/>
  <c r="N61"/>
  <c r="J298"/>
  <c r="J162"/>
  <c r="P162" s="1"/>
  <c r="N133"/>
  <c r="J386"/>
  <c r="P386" s="1"/>
  <c r="N277"/>
  <c r="J204"/>
  <c r="O204" s="1"/>
  <c r="J346"/>
  <c r="O346" s="1"/>
  <c r="J131"/>
  <c r="P131" s="1"/>
  <c r="N411"/>
  <c r="N510"/>
  <c r="N542"/>
  <c r="J641"/>
  <c r="P641" s="1"/>
  <c r="N252"/>
  <c r="J200"/>
  <c r="O200" s="1"/>
  <c r="N124"/>
  <c r="N108"/>
  <c r="J432"/>
  <c r="N257"/>
  <c r="N185"/>
  <c r="N289"/>
  <c r="N523"/>
  <c r="N322"/>
  <c r="N162"/>
  <c r="N300"/>
  <c r="N408"/>
  <c r="N342"/>
  <c r="N324"/>
  <c r="N273"/>
  <c r="N308"/>
  <c r="N301"/>
  <c r="J184"/>
  <c r="P184" s="1"/>
  <c r="N134"/>
  <c r="N100"/>
  <c r="N32"/>
  <c r="N213"/>
  <c r="N178"/>
  <c r="N517"/>
  <c r="J229"/>
  <c r="P229" s="1"/>
  <c r="N119"/>
  <c r="P4"/>
  <c r="J604"/>
  <c r="O604" s="1"/>
  <c r="E83" i="3"/>
  <c r="E98"/>
  <c r="K6" i="10" s="1"/>
  <c r="G15" i="3"/>
  <c r="F43"/>
  <c r="F69" s="1"/>
  <c r="F97" s="1"/>
  <c r="L5" i="10" s="1"/>
  <c r="E74" i="12"/>
  <c r="C75"/>
  <c r="N521" i="13"/>
  <c r="N431"/>
  <c r="N522"/>
  <c r="N422"/>
  <c r="N418"/>
  <c r="N644"/>
  <c r="J472"/>
  <c r="P472" s="1"/>
  <c r="J422"/>
  <c r="N221"/>
  <c r="N623"/>
  <c r="N366"/>
  <c r="N109"/>
  <c r="N132"/>
  <c r="N386"/>
  <c r="J249"/>
  <c r="O249" s="1"/>
  <c r="J342"/>
  <c r="J324"/>
  <c r="P324" s="1"/>
  <c r="N238"/>
  <c r="J516"/>
  <c r="P516" s="1"/>
  <c r="N575"/>
  <c r="N641"/>
  <c r="N305"/>
  <c r="J289"/>
  <c r="O289" s="1"/>
  <c r="N226"/>
  <c r="N184"/>
  <c r="J622"/>
  <c r="J214"/>
  <c r="P214" s="1"/>
  <c r="N170"/>
  <c r="N111"/>
  <c r="J59"/>
  <c r="O59" s="1"/>
  <c r="Z1324"/>
  <c r="Z1325"/>
  <c r="AI1311"/>
  <c r="Z1656" s="1"/>
  <c r="Z1418"/>
  <c r="Z1653"/>
  <c r="Z1646"/>
  <c r="Z1661"/>
  <c r="Z1650"/>
  <c r="Z1326"/>
  <c r="Z1462"/>
  <c r="Z1689"/>
  <c r="Z1652"/>
  <c r="R14" i="11"/>
  <c r="Z1371" i="13"/>
  <c r="Z1406"/>
  <c r="Z1538"/>
  <c r="Z1565"/>
  <c r="Z1437"/>
  <c r="Z1617"/>
  <c r="Z1746"/>
  <c r="C15" i="6"/>
  <c r="Z1470" i="13"/>
  <c r="Z1348"/>
  <c r="Z1525"/>
  <c r="Z1563"/>
  <c r="Z1405"/>
  <c r="Z1479"/>
  <c r="Z1651"/>
  <c r="G20" i="3"/>
  <c r="F48"/>
  <c r="F74" s="1"/>
  <c r="F102" s="1"/>
  <c r="L10" i="10" s="1"/>
  <c r="E102" i="3"/>
  <c r="K10" i="10" s="1"/>
  <c r="E87" i="3"/>
  <c r="O628" i="13"/>
  <c r="P628"/>
  <c r="O585"/>
  <c r="P585"/>
  <c r="O569"/>
  <c r="P569"/>
  <c r="P547"/>
  <c r="O547"/>
  <c r="O528"/>
  <c r="P528"/>
  <c r="P515"/>
  <c r="O515"/>
  <c r="P505"/>
  <c r="O505"/>
  <c r="O439"/>
  <c r="P439"/>
  <c r="O426"/>
  <c r="P426"/>
  <c r="J501"/>
  <c r="N501"/>
  <c r="O409"/>
  <c r="P409"/>
  <c r="Y1717"/>
  <c r="Y1641"/>
  <c r="Y1633"/>
  <c r="Y1557"/>
  <c r="Y1726"/>
  <c r="Y1716"/>
  <c r="Y1615"/>
  <c r="Y1500"/>
  <c r="Y1362"/>
  <c r="Y1358"/>
  <c r="Y1659"/>
  <c r="Y1357"/>
  <c r="Y1490"/>
  <c r="Y1308"/>
  <c r="Y1458"/>
  <c r="Y1416"/>
  <c r="Y1361"/>
  <c r="Y1359"/>
  <c r="Y1375"/>
  <c r="AF16"/>
  <c r="P103"/>
  <c r="O379"/>
  <c r="P379"/>
  <c r="O347"/>
  <c r="P347"/>
  <c r="O331"/>
  <c r="P331"/>
  <c r="O317"/>
  <c r="P317"/>
  <c r="P618"/>
  <c r="O618"/>
  <c r="O455"/>
  <c r="P455"/>
  <c r="O434"/>
  <c r="P434"/>
  <c r="O413"/>
  <c r="P413"/>
  <c r="O380"/>
  <c r="P380"/>
  <c r="O410"/>
  <c r="P410"/>
  <c r="O563"/>
  <c r="P563"/>
  <c r="J496"/>
  <c r="N496"/>
  <c r="O478"/>
  <c r="P478"/>
  <c r="J595"/>
  <c r="N595"/>
  <c r="O353"/>
  <c r="P353"/>
  <c r="O601"/>
  <c r="P601"/>
  <c r="J377"/>
  <c r="N377"/>
  <c r="O336"/>
  <c r="P336"/>
  <c r="P537"/>
  <c r="O537"/>
  <c r="P492"/>
  <c r="O492"/>
  <c r="O474"/>
  <c r="P474"/>
  <c r="J643"/>
  <c r="N643"/>
  <c r="P571"/>
  <c r="O571"/>
  <c r="O561"/>
  <c r="P561"/>
  <c r="J350"/>
  <c r="N350"/>
  <c r="O598"/>
  <c r="P598"/>
  <c r="O487"/>
  <c r="P435"/>
  <c r="O435"/>
  <c r="O588"/>
  <c r="P588"/>
  <c r="J498"/>
  <c r="N498"/>
  <c r="J333"/>
  <c r="N333"/>
  <c r="O326"/>
  <c r="P326"/>
  <c r="O490"/>
  <c r="P490"/>
  <c r="P461"/>
  <c r="O461"/>
  <c r="P453"/>
  <c r="O453"/>
  <c r="O425"/>
  <c r="P425"/>
  <c r="J449"/>
  <c r="N449"/>
  <c r="P412"/>
  <c r="O412"/>
  <c r="O252"/>
  <c r="P252"/>
  <c r="O236"/>
  <c r="P236"/>
  <c r="J323"/>
  <c r="N323"/>
  <c r="O606"/>
  <c r="P606"/>
  <c r="O401"/>
  <c r="P401"/>
  <c r="J296"/>
  <c r="N296"/>
  <c r="O287"/>
  <c r="P287"/>
  <c r="J267"/>
  <c r="N267"/>
  <c r="J251"/>
  <c r="N251"/>
  <c r="J235"/>
  <c r="N235"/>
  <c r="J222"/>
  <c r="N222"/>
  <c r="C91" i="12"/>
  <c r="O623" i="13"/>
  <c r="P623"/>
  <c r="P614"/>
  <c r="O614"/>
  <c r="O574"/>
  <c r="P574"/>
  <c r="O484"/>
  <c r="P484"/>
  <c r="O394"/>
  <c r="P394"/>
  <c r="P367"/>
  <c r="O367"/>
  <c r="O568"/>
  <c r="P568"/>
  <c r="P458"/>
  <c r="O458"/>
  <c r="P428"/>
  <c r="O428"/>
  <c r="P309"/>
  <c r="O309"/>
  <c r="O294"/>
  <c r="P294"/>
  <c r="P261"/>
  <c r="O261"/>
  <c r="O250"/>
  <c r="P250"/>
  <c r="O187"/>
  <c r="P187"/>
  <c r="P91"/>
  <c r="O91"/>
  <c r="P84"/>
  <c r="O84"/>
  <c r="O48"/>
  <c r="P48"/>
  <c r="O17"/>
  <c r="P17"/>
  <c r="O12"/>
  <c r="P12"/>
  <c r="P554"/>
  <c r="O554"/>
  <c r="O493"/>
  <c r="P493"/>
  <c r="P298"/>
  <c r="O298"/>
  <c r="O266"/>
  <c r="P266"/>
  <c r="P247"/>
  <c r="O247"/>
  <c r="O240"/>
  <c r="P240"/>
  <c r="P218"/>
  <c r="O218"/>
  <c r="P194"/>
  <c r="O194"/>
  <c r="P175"/>
  <c r="O175"/>
  <c r="P155"/>
  <c r="O155"/>
  <c r="O143"/>
  <c r="P143"/>
  <c r="P109"/>
  <c r="O109"/>
  <c r="P99"/>
  <c r="O99"/>
  <c r="P46"/>
  <c r="O46"/>
  <c r="P38"/>
  <c r="O38"/>
  <c r="O11"/>
  <c r="P11"/>
  <c r="O378"/>
  <c r="P378"/>
  <c r="O302"/>
  <c r="P302"/>
  <c r="O277"/>
  <c r="P277"/>
  <c r="O220"/>
  <c r="O188"/>
  <c r="P188"/>
  <c r="O169"/>
  <c r="P169"/>
  <c r="O156"/>
  <c r="P156"/>
  <c r="O405"/>
  <c r="P405"/>
  <c r="O342"/>
  <c r="P342"/>
  <c r="O334"/>
  <c r="P334"/>
  <c r="O316"/>
  <c r="P316"/>
  <c r="P293"/>
  <c r="O293"/>
  <c r="O265"/>
  <c r="P265"/>
  <c r="O368"/>
  <c r="P368"/>
  <c r="O400"/>
  <c r="P400"/>
  <c r="O281"/>
  <c r="P281"/>
  <c r="O448"/>
  <c r="P448"/>
  <c r="O510"/>
  <c r="P510"/>
  <c r="P532"/>
  <c r="O532"/>
  <c r="O542"/>
  <c r="P542"/>
  <c r="P462"/>
  <c r="O462"/>
  <c r="O557"/>
  <c r="P557"/>
  <c r="P567"/>
  <c r="O567"/>
  <c r="O640"/>
  <c r="P640"/>
  <c r="P289"/>
  <c r="P238"/>
  <c r="O238"/>
  <c r="P224"/>
  <c r="O224"/>
  <c r="P216"/>
  <c r="O216"/>
  <c r="O195"/>
  <c r="P195"/>
  <c r="O176"/>
  <c r="P176"/>
  <c r="P165"/>
  <c r="O165"/>
  <c r="O144"/>
  <c r="P144"/>
  <c r="P136"/>
  <c r="O136"/>
  <c r="O94"/>
  <c r="P94"/>
  <c r="P77"/>
  <c r="O77"/>
  <c r="P47"/>
  <c r="O47"/>
  <c r="O41"/>
  <c r="P41"/>
  <c r="P34"/>
  <c r="O34"/>
  <c r="O24"/>
  <c r="P24"/>
  <c r="O292"/>
  <c r="P292"/>
  <c r="P206"/>
  <c r="O206"/>
  <c r="P198"/>
  <c r="O198"/>
  <c r="P190"/>
  <c r="O190"/>
  <c r="P179"/>
  <c r="O179"/>
  <c r="P171"/>
  <c r="O171"/>
  <c r="P161"/>
  <c r="O161"/>
  <c r="P432"/>
  <c r="O432"/>
  <c r="P307"/>
  <c r="O307"/>
  <c r="P288"/>
  <c r="O288"/>
  <c r="O264"/>
  <c r="P264"/>
  <c r="O229"/>
  <c r="P209"/>
  <c r="O209"/>
  <c r="P182"/>
  <c r="O182"/>
  <c r="O85"/>
  <c r="P85"/>
  <c r="O73"/>
  <c r="P73"/>
  <c r="O68"/>
  <c r="P68"/>
  <c r="P57"/>
  <c r="O57"/>
  <c r="O27"/>
  <c r="P27"/>
  <c r="P20"/>
  <c r="O20"/>
  <c r="N202"/>
  <c r="N175"/>
  <c r="N107"/>
  <c r="O271"/>
  <c r="P271"/>
  <c r="P126"/>
  <c r="O126"/>
  <c r="P110"/>
  <c r="O110"/>
  <c r="P70"/>
  <c r="O70"/>
  <c r="P604"/>
  <c r="O589"/>
  <c r="P589"/>
  <c r="P630"/>
  <c r="O630"/>
  <c r="O552"/>
  <c r="P552"/>
  <c r="P539"/>
  <c r="O539"/>
  <c r="P529"/>
  <c r="O529"/>
  <c r="O520"/>
  <c r="P520"/>
  <c r="P507"/>
  <c r="O507"/>
  <c r="O500"/>
  <c r="P500"/>
  <c r="O626"/>
  <c r="P626"/>
  <c r="O624"/>
  <c r="P624"/>
  <c r="O497"/>
  <c r="P497"/>
  <c r="O314"/>
  <c r="P314"/>
  <c r="P621"/>
  <c r="O621"/>
  <c r="P638"/>
  <c r="O638"/>
  <c r="O612"/>
  <c r="P612"/>
  <c r="O605"/>
  <c r="P605"/>
  <c r="O597"/>
  <c r="P597"/>
  <c r="P564"/>
  <c r="O564"/>
  <c r="P466"/>
  <c r="O466"/>
  <c r="Y1689"/>
  <c r="Y1661"/>
  <c r="Y1653"/>
  <c r="Y1617"/>
  <c r="Y1565"/>
  <c r="Y1525"/>
  <c r="Y1654"/>
  <c r="Y1522"/>
  <c r="Y1652"/>
  <c r="Y1563"/>
  <c r="Y1462"/>
  <c r="Y1418"/>
  <c r="Y1406"/>
  <c r="Y1326"/>
  <c r="Y1538"/>
  <c r="Y1470"/>
  <c r="Y1746"/>
  <c r="Y1660"/>
  <c r="Y1651"/>
  <c r="Y1646"/>
  <c r="Y1564"/>
  <c r="Y1479"/>
  <c r="Y1348"/>
  <c r="Y1316"/>
  <c r="Y1371"/>
  <c r="Y1437"/>
  <c r="Y1405"/>
  <c r="Y1325"/>
  <c r="Y1324"/>
  <c r="AH1311"/>
  <c r="Y1650"/>
  <c r="O538"/>
  <c r="P538"/>
  <c r="O522"/>
  <c r="P522"/>
  <c r="O506"/>
  <c r="P506"/>
  <c r="O475"/>
  <c r="P475"/>
  <c r="P581"/>
  <c r="O581"/>
  <c r="P414"/>
  <c r="O414"/>
  <c r="O352"/>
  <c r="P352"/>
  <c r="O297"/>
  <c r="P297"/>
  <c r="O223"/>
  <c r="P223"/>
  <c r="O207"/>
  <c r="P207"/>
  <c r="O191"/>
  <c r="P191"/>
  <c r="O172"/>
  <c r="P172"/>
  <c r="P617"/>
  <c r="O617"/>
  <c r="P489"/>
  <c r="O489"/>
  <c r="O476"/>
  <c r="P476"/>
  <c r="O357"/>
  <c r="P357"/>
  <c r="P354"/>
  <c r="O354"/>
  <c r="P494"/>
  <c r="O494"/>
  <c r="P445"/>
  <c r="O445"/>
  <c r="O411"/>
  <c r="P411"/>
  <c r="O383"/>
  <c r="P383"/>
  <c r="O335"/>
  <c r="P335"/>
  <c r="O321"/>
  <c r="P321"/>
  <c r="P278"/>
  <c r="O278"/>
  <c r="O232"/>
  <c r="P232"/>
  <c r="P481"/>
  <c r="O481"/>
  <c r="O436"/>
  <c r="P436"/>
  <c r="P416"/>
  <c r="O416"/>
  <c r="O407"/>
  <c r="P407"/>
  <c r="O384"/>
  <c r="P384"/>
  <c r="P381"/>
  <c r="O381"/>
  <c r="O340"/>
  <c r="P340"/>
  <c r="P337"/>
  <c r="O337"/>
  <c r="O313"/>
  <c r="O616"/>
  <c r="P616"/>
  <c r="P573"/>
  <c r="O573"/>
  <c r="O427"/>
  <c r="P427"/>
  <c r="O186"/>
  <c r="P186"/>
  <c r="O602"/>
  <c r="P602"/>
  <c r="O551"/>
  <c r="P551"/>
  <c r="O535"/>
  <c r="P535"/>
  <c r="O519"/>
  <c r="P519"/>
  <c r="O499"/>
  <c r="P499"/>
  <c r="O429"/>
  <c r="P429"/>
  <c r="O402"/>
  <c r="P402"/>
  <c r="O398"/>
  <c r="P398"/>
  <c r="P395"/>
  <c r="O395"/>
  <c r="P509"/>
  <c r="O509"/>
  <c r="P430"/>
  <c r="O430"/>
  <c r="P263"/>
  <c r="O263"/>
  <c r="O256"/>
  <c r="P256"/>
  <c r="O221"/>
  <c r="P221"/>
  <c r="O113"/>
  <c r="P113"/>
  <c r="O97"/>
  <c r="P97"/>
  <c r="P86"/>
  <c r="O86"/>
  <c r="P69"/>
  <c r="O69"/>
  <c r="P636"/>
  <c r="O636"/>
  <c r="P517"/>
  <c r="O517"/>
  <c r="O446"/>
  <c r="P446"/>
  <c r="P300"/>
  <c r="O300"/>
  <c r="O291"/>
  <c r="P291"/>
  <c r="P210"/>
  <c r="O210"/>
  <c r="P167"/>
  <c r="O167"/>
  <c r="P135"/>
  <c r="O135"/>
  <c r="P123"/>
  <c r="O123"/>
  <c r="P76"/>
  <c r="O76"/>
  <c r="O31"/>
  <c r="P31"/>
  <c r="O13"/>
  <c r="P13"/>
  <c r="P408"/>
  <c r="O408"/>
  <c r="O279"/>
  <c r="P279"/>
  <c r="O145"/>
  <c r="P145"/>
  <c r="O52"/>
  <c r="P52"/>
  <c r="P268"/>
  <c r="O268"/>
  <c r="O29"/>
  <c r="P29"/>
  <c r="O364"/>
  <c r="P364"/>
  <c r="O396"/>
  <c r="P396"/>
  <c r="P390"/>
  <c r="O390"/>
  <c r="O464"/>
  <c r="P464"/>
  <c r="P631"/>
  <c r="O631"/>
  <c r="P508"/>
  <c r="O508"/>
  <c r="O518"/>
  <c r="P518"/>
  <c r="P540"/>
  <c r="O540"/>
  <c r="O550"/>
  <c r="P550"/>
  <c r="O584"/>
  <c r="P584"/>
  <c r="P468"/>
  <c r="O468"/>
  <c r="O559"/>
  <c r="P559"/>
  <c r="P608"/>
  <c r="O608"/>
  <c r="O639"/>
  <c r="P639"/>
  <c r="O642"/>
  <c r="P642"/>
  <c r="P463"/>
  <c r="O463"/>
  <c r="O355"/>
  <c r="P355"/>
  <c r="P306"/>
  <c r="O306"/>
  <c r="O295"/>
  <c r="P295"/>
  <c r="O274"/>
  <c r="P274"/>
  <c r="P253"/>
  <c r="O253"/>
  <c r="O242"/>
  <c r="P242"/>
  <c r="P226"/>
  <c r="O226"/>
  <c r="O219"/>
  <c r="P219"/>
  <c r="O168"/>
  <c r="P168"/>
  <c r="O148"/>
  <c r="P148"/>
  <c r="O130"/>
  <c r="P130"/>
  <c r="O116"/>
  <c r="P116"/>
  <c r="O100"/>
  <c r="P100"/>
  <c r="P83"/>
  <c r="O83"/>
  <c r="O74"/>
  <c r="P74"/>
  <c r="O55"/>
  <c r="P55"/>
  <c r="O28"/>
  <c r="P28"/>
  <c r="O7"/>
  <c r="P7"/>
  <c r="O495"/>
  <c r="P495"/>
  <c r="O213"/>
  <c r="P213"/>
  <c r="O205"/>
  <c r="P205"/>
  <c r="O197"/>
  <c r="P197"/>
  <c r="O189"/>
  <c r="P189"/>
  <c r="O178"/>
  <c r="P178"/>
  <c r="P645"/>
  <c r="O645"/>
  <c r="P391"/>
  <c r="O391"/>
  <c r="O351"/>
  <c r="P351"/>
  <c r="P290"/>
  <c r="O290"/>
  <c r="P217"/>
  <c r="O217"/>
  <c r="P150"/>
  <c r="O150"/>
  <c r="P132"/>
  <c r="O132"/>
  <c r="O128"/>
  <c r="P128"/>
  <c r="O112"/>
  <c r="P112"/>
  <c r="O104"/>
  <c r="P104"/>
  <c r="O96"/>
  <c r="P96"/>
  <c r="P43"/>
  <c r="O43"/>
  <c r="O16"/>
  <c r="P16"/>
  <c r="Z1716"/>
  <c r="Z1500"/>
  <c r="Z1717"/>
  <c r="Z1659"/>
  <c r="Z1633"/>
  <c r="Z1361"/>
  <c r="Z1357"/>
  <c r="Z1308"/>
  <c r="Z1557"/>
  <c r="Z1641"/>
  <c r="Z1375"/>
  <c r="Z1726"/>
  <c r="Z1615"/>
  <c r="Z1362"/>
  <c r="Z1490"/>
  <c r="Z1458"/>
  <c r="Z1416"/>
  <c r="Z1359"/>
  <c r="Z1358"/>
  <c r="O93"/>
  <c r="P93"/>
  <c r="O629"/>
  <c r="P629"/>
  <c r="P276"/>
  <c r="O276"/>
  <c r="N91"/>
  <c r="N12"/>
  <c r="N414"/>
  <c r="N560"/>
  <c r="N470"/>
  <c r="N505"/>
  <c r="N410"/>
  <c r="D9" i="11"/>
  <c r="N421" i="13"/>
  <c r="N610"/>
  <c r="N594"/>
  <c r="N614"/>
  <c r="N574"/>
  <c r="N484"/>
  <c r="N367"/>
  <c r="N568"/>
  <c r="J157"/>
  <c r="N113"/>
  <c r="N249"/>
  <c r="N212"/>
  <c r="N196"/>
  <c r="N177"/>
  <c r="N164"/>
  <c r="N346"/>
  <c r="N233"/>
  <c r="J575"/>
  <c r="J208"/>
  <c r="N141"/>
  <c r="N241"/>
  <c r="J170"/>
  <c r="N153"/>
  <c r="J92"/>
  <c r="N600"/>
  <c r="J120"/>
  <c r="N14"/>
  <c r="N271"/>
  <c r="J257"/>
  <c r="N126"/>
  <c r="N110"/>
  <c r="N70"/>
  <c r="O620"/>
  <c r="P620"/>
  <c r="O577"/>
  <c r="P577"/>
  <c r="O544"/>
  <c r="P544"/>
  <c r="P531"/>
  <c r="O531"/>
  <c r="P521"/>
  <c r="O521"/>
  <c r="O512"/>
  <c r="P512"/>
  <c r="O447"/>
  <c r="P447"/>
  <c r="O431"/>
  <c r="P431"/>
  <c r="O418"/>
  <c r="P418"/>
  <c r="O637"/>
  <c r="P637"/>
  <c r="O555"/>
  <c r="P555"/>
  <c r="O473"/>
  <c r="P473"/>
  <c r="P560"/>
  <c r="O560"/>
  <c r="O486"/>
  <c r="P486"/>
  <c r="P470"/>
  <c r="O470"/>
  <c r="O644"/>
  <c r="P644"/>
  <c r="P587"/>
  <c r="O587"/>
  <c r="O471"/>
  <c r="P471"/>
  <c r="O459"/>
  <c r="P459"/>
  <c r="O451"/>
  <c r="P451"/>
  <c r="W1731"/>
  <c r="X1731" s="1"/>
  <c r="W1715"/>
  <c r="X1715" s="1"/>
  <c r="W1711"/>
  <c r="X1711" s="1"/>
  <c r="W1687"/>
  <c r="X1687" s="1"/>
  <c r="W1671"/>
  <c r="X1671" s="1"/>
  <c r="W1655"/>
  <c r="X1655" s="1"/>
  <c r="W1647"/>
  <c r="X1647" s="1"/>
  <c r="W1643"/>
  <c r="X1643" s="1"/>
  <c r="W1635"/>
  <c r="X1635" s="1"/>
  <c r="W1631"/>
  <c r="X1631" s="1"/>
  <c r="W1583"/>
  <c r="X1583" s="1"/>
  <c r="W1730"/>
  <c r="X1730" s="1"/>
  <c r="W1729"/>
  <c r="X1729" s="1"/>
  <c r="W1642"/>
  <c r="X1642" s="1"/>
  <c r="W1632"/>
  <c r="X1632" s="1"/>
  <c r="W1614"/>
  <c r="X1614" s="1"/>
  <c r="W1706"/>
  <c r="X1706" s="1"/>
  <c r="W1690"/>
  <c r="X1690" s="1"/>
  <c r="W1682"/>
  <c r="X1682" s="1"/>
  <c r="W1638"/>
  <c r="X1638" s="1"/>
  <c r="W1637"/>
  <c r="X1637" s="1"/>
  <c r="W1630"/>
  <c r="X1630" s="1"/>
  <c r="W1629"/>
  <c r="X1629" s="1"/>
  <c r="W1608"/>
  <c r="X1608" s="1"/>
  <c r="W1596"/>
  <c r="X1596" s="1"/>
  <c r="W1446"/>
  <c r="X1446" s="1"/>
  <c r="W1645"/>
  <c r="X1645" s="1"/>
  <c r="W1644"/>
  <c r="X1644" s="1"/>
  <c r="W1634"/>
  <c r="X1634" s="1"/>
  <c r="W1605"/>
  <c r="X1605" s="1"/>
  <c r="W1550"/>
  <c r="X1550" s="1"/>
  <c r="W1541"/>
  <c r="X1541" s="1"/>
  <c r="W1524"/>
  <c r="X1524" s="1"/>
  <c r="W1498"/>
  <c r="X1498" s="1"/>
  <c r="W1473"/>
  <c r="X1473" s="1"/>
  <c r="W1459"/>
  <c r="X1459" s="1"/>
  <c r="W1447"/>
  <c r="X1447" s="1"/>
  <c r="W1404"/>
  <c r="X1404" s="1"/>
  <c r="W1400"/>
  <c r="X1400" s="1"/>
  <c r="W1384"/>
  <c r="X1384" s="1"/>
  <c r="W1376"/>
  <c r="X1376" s="1"/>
  <c r="W1352"/>
  <c r="X1352" s="1"/>
  <c r="W1332"/>
  <c r="X1332" s="1"/>
  <c r="W1328"/>
  <c r="X1328" s="1"/>
  <c r="W1320"/>
  <c r="X1320" s="1"/>
  <c r="W1313"/>
  <c r="X1313" s="1"/>
  <c r="W1732"/>
  <c r="X1732" s="1"/>
  <c r="W1606"/>
  <c r="X1606" s="1"/>
  <c r="W1464"/>
  <c r="X1464" s="1"/>
  <c r="W1457"/>
  <c r="X1457" s="1"/>
  <c r="W1445"/>
  <c r="X1445" s="1"/>
  <c r="W1656"/>
  <c r="X1656" s="1"/>
  <c r="W1497"/>
  <c r="X1497" s="1"/>
  <c r="W1496"/>
  <c r="X1496" s="1"/>
  <c r="W1430"/>
  <c r="X1430" s="1"/>
  <c r="W1417"/>
  <c r="X1417" s="1"/>
  <c r="W1397"/>
  <c r="X1397" s="1"/>
  <c r="W1385"/>
  <c r="X1385" s="1"/>
  <c r="W1378"/>
  <c r="X1378" s="1"/>
  <c r="W1341"/>
  <c r="X1341" s="1"/>
  <c r="W1601"/>
  <c r="X1601" s="1"/>
  <c r="W1540"/>
  <c r="X1540" s="1"/>
  <c r="W1528"/>
  <c r="X1528" s="1"/>
  <c r="W1501"/>
  <c r="X1501" s="1"/>
  <c r="W1390"/>
  <c r="X1390" s="1"/>
  <c r="W1377"/>
  <c r="X1377" s="1"/>
  <c r="W1369"/>
  <c r="X1369" s="1"/>
  <c r="W1323"/>
  <c r="X1323" s="1"/>
  <c r="W1322"/>
  <c r="X1322" s="1"/>
  <c r="W1311"/>
  <c r="X1311" s="1"/>
  <c r="W1573"/>
  <c r="X1573" s="1"/>
  <c r="W1461"/>
  <c r="X1461" s="1"/>
  <c r="W1429"/>
  <c r="X1429" s="1"/>
  <c r="W1389"/>
  <c r="X1389" s="1"/>
  <c r="W1349"/>
  <c r="X1349" s="1"/>
  <c r="W1312"/>
  <c r="X1312" s="1"/>
  <c r="W1549"/>
  <c r="X1549" s="1"/>
  <c r="W1399"/>
  <c r="X1399" s="1"/>
  <c r="W1398"/>
  <c r="X1398" s="1"/>
  <c r="W1710"/>
  <c r="X1710" s="1"/>
  <c r="W1463"/>
  <c r="X1463" s="1"/>
  <c r="W1347"/>
  <c r="X1347" s="1"/>
  <c r="W1346"/>
  <c r="X1346" s="1"/>
  <c r="W1327"/>
  <c r="X1327" s="1"/>
  <c r="W1422"/>
  <c r="X1422" s="1"/>
  <c r="W1387"/>
  <c r="X1387" s="1"/>
  <c r="W1386"/>
  <c r="X1386" s="1"/>
  <c r="W1363"/>
  <c r="X1363" s="1"/>
  <c r="O603"/>
  <c r="P603"/>
  <c r="P485"/>
  <c r="O485"/>
  <c r="P437"/>
  <c r="O437"/>
  <c r="O356"/>
  <c r="P356"/>
  <c r="O260"/>
  <c r="P260"/>
  <c r="O244"/>
  <c r="P244"/>
  <c r="O49"/>
  <c r="P49"/>
  <c r="O580"/>
  <c r="P580"/>
  <c r="O421"/>
  <c r="P421"/>
  <c r="O361"/>
  <c r="P361"/>
  <c r="P358"/>
  <c r="O358"/>
  <c r="O327"/>
  <c r="P327"/>
  <c r="P311"/>
  <c r="O311"/>
  <c r="O452"/>
  <c r="P452"/>
  <c r="P404"/>
  <c r="O404"/>
  <c r="O387"/>
  <c r="P387"/>
  <c r="O371"/>
  <c r="P371"/>
  <c r="O339"/>
  <c r="P339"/>
  <c r="O325"/>
  <c r="P325"/>
  <c r="O610"/>
  <c r="P610"/>
  <c r="O594"/>
  <c r="P594"/>
  <c r="P502"/>
  <c r="O502"/>
  <c r="O388"/>
  <c r="P388"/>
  <c r="P385"/>
  <c r="O385"/>
  <c r="O372"/>
  <c r="P372"/>
  <c r="O344"/>
  <c r="P344"/>
  <c r="P341"/>
  <c r="O341"/>
  <c r="O318"/>
  <c r="P318"/>
  <c r="P315"/>
  <c r="O315"/>
  <c r="O625"/>
  <c r="P625"/>
  <c r="P583"/>
  <c r="O583"/>
  <c r="O460"/>
  <c r="P460"/>
  <c r="P420"/>
  <c r="O420"/>
  <c r="O393"/>
  <c r="P393"/>
  <c r="P304"/>
  <c r="O304"/>
  <c r="P259"/>
  <c r="O259"/>
  <c r="P243"/>
  <c r="O243"/>
  <c r="P230"/>
  <c r="O230"/>
  <c r="O488"/>
  <c r="P488"/>
  <c r="O423"/>
  <c r="P423"/>
  <c r="P399"/>
  <c r="O399"/>
  <c r="O362"/>
  <c r="P362"/>
  <c r="P525"/>
  <c r="O525"/>
  <c r="P299"/>
  <c r="O299"/>
  <c r="O227"/>
  <c r="P227"/>
  <c r="O147"/>
  <c r="P137"/>
  <c r="O137"/>
  <c r="O87"/>
  <c r="P87"/>
  <c r="O78"/>
  <c r="P78"/>
  <c r="O62"/>
  <c r="P62"/>
  <c r="O35"/>
  <c r="P35"/>
  <c r="O14"/>
  <c r="P14"/>
  <c r="O10"/>
  <c r="P10"/>
  <c r="W1651"/>
  <c r="X1651" s="1"/>
  <c r="W1563"/>
  <c r="X1563" s="1"/>
  <c r="W1661"/>
  <c r="X1661" s="1"/>
  <c r="W1654"/>
  <c r="X1654" s="1"/>
  <c r="W1653"/>
  <c r="X1653" s="1"/>
  <c r="W1689"/>
  <c r="X1689" s="1"/>
  <c r="W1660"/>
  <c r="X1660" s="1"/>
  <c r="W1652"/>
  <c r="X1652" s="1"/>
  <c r="W1564"/>
  <c r="X1564" s="1"/>
  <c r="W1538"/>
  <c r="X1538" s="1"/>
  <c r="W1470"/>
  <c r="X1470" s="1"/>
  <c r="W1462"/>
  <c r="X1462" s="1"/>
  <c r="W1617"/>
  <c r="X1617" s="1"/>
  <c r="W1565"/>
  <c r="X1565" s="1"/>
  <c r="W1348"/>
  <c r="X1348" s="1"/>
  <c r="W1324"/>
  <c r="X1324" s="1"/>
  <c r="W1316"/>
  <c r="X1316" s="1"/>
  <c r="W1650"/>
  <c r="X1650" s="1"/>
  <c r="W1646"/>
  <c r="X1646" s="1"/>
  <c r="W1525"/>
  <c r="X1525" s="1"/>
  <c r="W1479"/>
  <c r="X1479" s="1"/>
  <c r="W1437"/>
  <c r="X1437" s="1"/>
  <c r="W1405"/>
  <c r="X1405" s="1"/>
  <c r="W1371"/>
  <c r="X1371" s="1"/>
  <c r="W1325"/>
  <c r="X1325" s="1"/>
  <c r="W1522"/>
  <c r="X1522" s="1"/>
  <c r="W1746"/>
  <c r="X1746" s="1"/>
  <c r="W1418"/>
  <c r="X1418" s="1"/>
  <c r="W1406"/>
  <c r="X1406" s="1"/>
  <c r="W1326"/>
  <c r="X1326" s="1"/>
  <c r="P533"/>
  <c r="O533"/>
  <c r="O282"/>
  <c r="P282"/>
  <c r="P183"/>
  <c r="O183"/>
  <c r="O162"/>
  <c r="P151"/>
  <c r="O151"/>
  <c r="P125"/>
  <c r="O125"/>
  <c r="P81"/>
  <c r="O81"/>
  <c r="O58"/>
  <c r="P58"/>
  <c r="O44"/>
  <c r="P44"/>
  <c r="O15"/>
  <c r="P15"/>
  <c r="O382"/>
  <c r="P382"/>
  <c r="O374"/>
  <c r="P374"/>
  <c r="P284"/>
  <c r="O284"/>
  <c r="O212"/>
  <c r="P212"/>
  <c r="O196"/>
  <c r="P196"/>
  <c r="O177"/>
  <c r="P177"/>
  <c r="O164"/>
  <c r="P164"/>
  <c r="O611"/>
  <c r="P611"/>
  <c r="O338"/>
  <c r="P338"/>
  <c r="O330"/>
  <c r="P330"/>
  <c r="O320"/>
  <c r="P320"/>
  <c r="O312"/>
  <c r="P312"/>
  <c r="O233"/>
  <c r="P233"/>
  <c r="O392"/>
  <c r="P392"/>
  <c r="P440"/>
  <c r="O440"/>
  <c r="O576"/>
  <c r="P576"/>
  <c r="O273"/>
  <c r="P273"/>
  <c r="O526"/>
  <c r="P526"/>
  <c r="P548"/>
  <c r="O548"/>
  <c r="O619"/>
  <c r="P619"/>
  <c r="O467"/>
  <c r="P467"/>
  <c r="P566"/>
  <c r="O566"/>
  <c r="P592"/>
  <c r="O592"/>
  <c r="P635"/>
  <c r="O635"/>
  <c r="O370"/>
  <c r="P370"/>
  <c r="O553"/>
  <c r="P553"/>
  <c r="P586"/>
  <c r="O586"/>
  <c r="P308"/>
  <c r="O308"/>
  <c r="O301"/>
  <c r="P301"/>
  <c r="P275"/>
  <c r="O275"/>
  <c r="P255"/>
  <c r="O255"/>
  <c r="O248"/>
  <c r="P248"/>
  <c r="O211"/>
  <c r="P211"/>
  <c r="P200"/>
  <c r="P181"/>
  <c r="O181"/>
  <c r="O160"/>
  <c r="P160"/>
  <c r="O142"/>
  <c r="P142"/>
  <c r="O79"/>
  <c r="P79"/>
  <c r="O75"/>
  <c r="P75"/>
  <c r="O36"/>
  <c r="P36"/>
  <c r="O18"/>
  <c r="P18"/>
  <c r="P622"/>
  <c r="O622"/>
  <c r="O442"/>
  <c r="P442"/>
  <c r="O241"/>
  <c r="P241"/>
  <c r="P153"/>
  <c r="O153"/>
  <c r="P254"/>
  <c r="O254"/>
  <c r="P237"/>
  <c r="O237"/>
  <c r="P193"/>
  <c r="O193"/>
  <c r="P166"/>
  <c r="O166"/>
  <c r="O138"/>
  <c r="P138"/>
  <c r="O90"/>
  <c r="P90"/>
  <c r="O72"/>
  <c r="P72"/>
  <c r="P30"/>
  <c r="O30"/>
  <c r="O26"/>
  <c r="P26"/>
  <c r="Y1737"/>
  <c r="Y1733"/>
  <c r="Y1725"/>
  <c r="Y1721"/>
  <c r="Y1713"/>
  <c r="Y1657"/>
  <c r="Y1621"/>
  <c r="Y1613"/>
  <c r="Y1597"/>
  <c r="Y1593"/>
  <c r="Y1581"/>
  <c r="Y1577"/>
  <c r="Y1553"/>
  <c r="Y1545"/>
  <c r="Y1537"/>
  <c r="Y1529"/>
  <c r="Y1513"/>
  <c r="Y1636"/>
  <c r="Y1628"/>
  <c r="Y1624"/>
  <c r="Y1714"/>
  <c r="Y1616"/>
  <c r="Y1604"/>
  <c r="Y1599"/>
  <c r="Y1598"/>
  <c r="Y1567"/>
  <c r="Y1566"/>
  <c r="Y1523"/>
  <c r="Y1516"/>
  <c r="Y1515"/>
  <c r="Y1492"/>
  <c r="Y1488"/>
  <c r="Y1480"/>
  <c r="Y1460"/>
  <c r="Y1456"/>
  <c r="Y1448"/>
  <c r="Y1724"/>
  <c r="Y1658"/>
  <c r="Y1626"/>
  <c r="Y1610"/>
  <c r="Y1590"/>
  <c r="Y1555"/>
  <c r="Y1539"/>
  <c r="Y1535"/>
  <c r="Y1512"/>
  <c r="Y1508"/>
  <c r="Y1451"/>
  <c r="Y1450"/>
  <c r="Y1442"/>
  <c r="Y1438"/>
  <c r="Y1434"/>
  <c r="Y1414"/>
  <c r="Y1402"/>
  <c r="Y1374"/>
  <c r="Y1370"/>
  <c r="Y1366"/>
  <c r="Y1318"/>
  <c r="Y1712"/>
  <c r="Y1694"/>
  <c r="Y1667"/>
  <c r="Y1587"/>
  <c r="Y1575"/>
  <c r="Y1562"/>
  <c r="Y1526"/>
  <c r="Y1511"/>
  <c r="Y1506"/>
  <c r="Y1493"/>
  <c r="Y1439"/>
  <c r="Y1435"/>
  <c r="Y1431"/>
  <c r="Y1722"/>
  <c r="Y1676"/>
  <c r="Y1559"/>
  <c r="Y1466"/>
  <c r="Y1433"/>
  <c r="Y1428"/>
  <c r="Y1424"/>
  <c r="Y1423"/>
  <c r="Y1413"/>
  <c r="Y1412"/>
  <c r="Y1401"/>
  <c r="Y1388"/>
  <c r="Y1365"/>
  <c r="Y1364"/>
  <c r="Y1739"/>
  <c r="Y1723"/>
  <c r="Y1672"/>
  <c r="Y1572"/>
  <c r="Y1432"/>
  <c r="Y1409"/>
  <c r="Y1373"/>
  <c r="Y1372"/>
  <c r="Y1343"/>
  <c r="Y1742"/>
  <c r="Y1740"/>
  <c r="Y1666"/>
  <c r="Y1607"/>
  <c r="Y1467"/>
  <c r="Y1465"/>
  <c r="Y1453"/>
  <c r="Y1444"/>
  <c r="Y1415"/>
  <c r="Y1393"/>
  <c r="Y1392"/>
  <c r="Y1391"/>
  <c r="Y1360"/>
  <c r="Y1345"/>
  <c r="Y1309"/>
  <c r="Y1612"/>
  <c r="Y1440"/>
  <c r="Y1640"/>
  <c r="Y1503"/>
  <c r="Y1591"/>
  <c r="Y1495"/>
  <c r="Y1454"/>
  <c r="P101"/>
  <c r="O101"/>
  <c r="O66"/>
  <c r="P66"/>
  <c r="O40"/>
  <c r="P40"/>
  <c r="O444"/>
  <c r="P444"/>
  <c r="P272"/>
  <c r="O272"/>
  <c r="P118"/>
  <c r="O118"/>
  <c r="O102"/>
  <c r="P102"/>
  <c r="N479"/>
  <c r="N483"/>
  <c r="N224"/>
  <c r="N420"/>
  <c r="N481"/>
  <c r="N593"/>
  <c r="N543"/>
  <c r="N527"/>
  <c r="N511"/>
  <c r="N456"/>
  <c r="N243"/>
  <c r="N199"/>
  <c r="N259"/>
  <c r="N230"/>
  <c r="N139"/>
  <c r="N105"/>
  <c r="N509"/>
  <c r="N269"/>
  <c r="D10" i="11"/>
  <c r="J111" i="13"/>
  <c r="J146"/>
  <c r="P545"/>
  <c r="O545"/>
  <c r="O536"/>
  <c r="P536"/>
  <c r="P523"/>
  <c r="O523"/>
  <c r="P513"/>
  <c r="O513"/>
  <c r="O504"/>
  <c r="P504"/>
  <c r="O465"/>
  <c r="P465"/>
  <c r="O634"/>
  <c r="P634"/>
  <c r="P613"/>
  <c r="O613"/>
  <c r="O632"/>
  <c r="P632"/>
  <c r="P607"/>
  <c r="O607"/>
  <c r="P599"/>
  <c r="O599"/>
  <c r="P591"/>
  <c r="O591"/>
  <c r="P579"/>
  <c r="O579"/>
  <c r="P556"/>
  <c r="O556"/>
  <c r="O503"/>
  <c r="P503"/>
  <c r="O482"/>
  <c r="P482"/>
  <c r="P441"/>
  <c r="O441"/>
  <c r="O546"/>
  <c r="P546"/>
  <c r="O530"/>
  <c r="P530"/>
  <c r="O514"/>
  <c r="P514"/>
  <c r="O483"/>
  <c r="P483"/>
  <c r="O360"/>
  <c r="P360"/>
  <c r="O305"/>
  <c r="P305"/>
  <c r="O231"/>
  <c r="P231"/>
  <c r="O215"/>
  <c r="P215"/>
  <c r="O199"/>
  <c r="P199"/>
  <c r="O180"/>
  <c r="P180"/>
  <c r="O615"/>
  <c r="P615"/>
  <c r="O582"/>
  <c r="P582"/>
  <c r="O491"/>
  <c r="P491"/>
  <c r="O480"/>
  <c r="P480"/>
  <c r="P424"/>
  <c r="O424"/>
  <c r="O415"/>
  <c r="P415"/>
  <c r="O349"/>
  <c r="P349"/>
  <c r="P328"/>
  <c r="O328"/>
  <c r="P477"/>
  <c r="O477"/>
  <c r="P406"/>
  <c r="O406"/>
  <c r="O375"/>
  <c r="P375"/>
  <c r="O343"/>
  <c r="P343"/>
  <c r="P270"/>
  <c r="O270"/>
  <c r="P389"/>
  <c r="O389"/>
  <c r="O376"/>
  <c r="P376"/>
  <c r="P373"/>
  <c r="O373"/>
  <c r="O348"/>
  <c r="P348"/>
  <c r="P345"/>
  <c r="O345"/>
  <c r="O332"/>
  <c r="P332"/>
  <c r="O322"/>
  <c r="P322"/>
  <c r="P319"/>
  <c r="O319"/>
  <c r="O590"/>
  <c r="P590"/>
  <c r="P562"/>
  <c r="O562"/>
  <c r="P422"/>
  <c r="O422"/>
  <c r="O397"/>
  <c r="P397"/>
  <c r="O365"/>
  <c r="P365"/>
  <c r="P285"/>
  <c r="O285"/>
  <c r="O609"/>
  <c r="P609"/>
  <c r="O593"/>
  <c r="P593"/>
  <c r="O572"/>
  <c r="P572"/>
  <c r="O543"/>
  <c r="P543"/>
  <c r="O527"/>
  <c r="P527"/>
  <c r="O511"/>
  <c r="P511"/>
  <c r="O456"/>
  <c r="P456"/>
  <c r="O366"/>
  <c r="P366"/>
  <c r="P363"/>
  <c r="O363"/>
  <c r="O633"/>
  <c r="P633"/>
  <c r="P541"/>
  <c r="O541"/>
  <c r="P443"/>
  <c r="O443"/>
  <c r="O303"/>
  <c r="P303"/>
  <c r="P246"/>
  <c r="O246"/>
  <c r="O185"/>
  <c r="P185"/>
  <c r="P139"/>
  <c r="O139"/>
  <c r="O121"/>
  <c r="P121"/>
  <c r="O105"/>
  <c r="P105"/>
  <c r="P89"/>
  <c r="O89"/>
  <c r="O82"/>
  <c r="P82"/>
  <c r="O54"/>
  <c r="P54"/>
  <c r="P42"/>
  <c r="O42"/>
  <c r="P549"/>
  <c r="O549"/>
  <c r="P479"/>
  <c r="O479"/>
  <c r="P283"/>
  <c r="O283"/>
  <c r="P262"/>
  <c r="O262"/>
  <c r="P245"/>
  <c r="O245"/>
  <c r="O234"/>
  <c r="P234"/>
  <c r="P202"/>
  <c r="O202"/>
  <c r="P163"/>
  <c r="O163"/>
  <c r="O154"/>
  <c r="P154"/>
  <c r="P141"/>
  <c r="O141"/>
  <c r="P117"/>
  <c r="O117"/>
  <c r="P107"/>
  <c r="O107"/>
  <c r="P33"/>
  <c r="O33"/>
  <c r="O21"/>
  <c r="P21"/>
  <c r="P280"/>
  <c r="O280"/>
  <c r="O60"/>
  <c r="P60"/>
  <c r="P23"/>
  <c r="O23"/>
  <c r="O310"/>
  <c r="P310"/>
  <c r="O438"/>
  <c r="P438"/>
  <c r="P578"/>
  <c r="O578"/>
  <c r="P329"/>
  <c r="O329"/>
  <c r="P450"/>
  <c r="O450"/>
  <c r="P524"/>
  <c r="O524"/>
  <c r="O534"/>
  <c r="P534"/>
  <c r="P570"/>
  <c r="O570"/>
  <c r="P596"/>
  <c r="O596"/>
  <c r="P454"/>
  <c r="O469"/>
  <c r="P469"/>
  <c r="P558"/>
  <c r="O558"/>
  <c r="O565"/>
  <c r="P565"/>
  <c r="P600"/>
  <c r="O600"/>
  <c r="P627"/>
  <c r="O627"/>
  <c r="O369"/>
  <c r="P369"/>
  <c r="O203"/>
  <c r="P203"/>
  <c r="P192"/>
  <c r="O192"/>
  <c r="P173"/>
  <c r="O173"/>
  <c r="O152"/>
  <c r="P152"/>
  <c r="O124"/>
  <c r="P124"/>
  <c r="O108"/>
  <c r="P108"/>
  <c r="P88"/>
  <c r="O88"/>
  <c r="O80"/>
  <c r="P80"/>
  <c r="O63"/>
  <c r="P63"/>
  <c r="O50"/>
  <c r="P50"/>
  <c r="O37"/>
  <c r="P37"/>
  <c r="O9"/>
  <c r="P9"/>
  <c r="P140"/>
  <c r="O140"/>
  <c r="P39"/>
  <c r="O39"/>
  <c r="O403"/>
  <c r="P403"/>
  <c r="O359"/>
  <c r="P359"/>
  <c r="O286"/>
  <c r="P286"/>
  <c r="O258"/>
  <c r="P258"/>
  <c r="P239"/>
  <c r="O239"/>
  <c r="P225"/>
  <c r="O225"/>
  <c r="P201"/>
  <c r="O201"/>
  <c r="P174"/>
  <c r="O174"/>
  <c r="O129"/>
  <c r="P129"/>
  <c r="P106"/>
  <c r="O106"/>
  <c r="P98"/>
  <c r="O98"/>
  <c r="P65"/>
  <c r="O65"/>
  <c r="O269"/>
  <c r="P269"/>
  <c r="O228"/>
  <c r="P228"/>
  <c r="Z1573"/>
  <c r="Z1642"/>
  <c r="Z1422"/>
  <c r="Z1311"/>
  <c r="G13" i="11"/>
  <c r="E19" i="3" s="1"/>
  <c r="N556" i="13"/>
  <c r="N433"/>
  <c r="N419"/>
  <c r="N207"/>
  <c r="N302"/>
  <c r="N220"/>
  <c r="N204"/>
  <c r="N188"/>
  <c r="N169"/>
  <c r="N265"/>
  <c r="N135"/>
  <c r="N622"/>
  <c r="N292"/>
  <c r="N214"/>
  <c r="N206"/>
  <c r="N198"/>
  <c r="N190"/>
  <c r="N179"/>
  <c r="N171"/>
  <c r="N161"/>
  <c r="N304"/>
  <c r="J122"/>
  <c r="J114"/>
  <c r="J133"/>
  <c r="N10"/>
  <c r="N444"/>
  <c r="N272"/>
  <c r="N118"/>
  <c r="N102"/>
  <c r="O103"/>
  <c r="P22"/>
  <c r="AD2" i="10"/>
  <c r="AC2"/>
  <c r="AB2"/>
  <c r="AA2"/>
  <c r="Z2"/>
  <c r="Y2"/>
  <c r="X2"/>
  <c r="W2"/>
  <c r="V2"/>
  <c r="U2"/>
  <c r="T2"/>
  <c r="S2"/>
  <c r="R2"/>
  <c r="Q2"/>
  <c r="P2"/>
  <c r="O2"/>
  <c r="N2"/>
  <c r="M2"/>
  <c r="L2"/>
  <c r="K2"/>
  <c r="P11" i="11" l="1"/>
  <c r="O472" i="13"/>
  <c r="P419"/>
  <c r="O516"/>
  <c r="P346"/>
  <c r="P249"/>
  <c r="O115"/>
  <c r="P457"/>
  <c r="P417"/>
  <c r="O214"/>
  <c r="O184"/>
  <c r="P204"/>
  <c r="P433"/>
  <c r="Z1387"/>
  <c r="Z1447"/>
  <c r="Z1690"/>
  <c r="Z1430"/>
  <c r="Z1583"/>
  <c r="Z1687"/>
  <c r="X1308"/>
  <c r="AH1313" s="1"/>
  <c r="Z1614"/>
  <c r="Z1632"/>
  <c r="Z1404"/>
  <c r="Z1643"/>
  <c r="Z1389"/>
  <c r="Z1605"/>
  <c r="Z1473"/>
  <c r="Z1346"/>
  <c r="Z1352"/>
  <c r="Z1349"/>
  <c r="Z1498"/>
  <c r="Z1528"/>
  <c r="E15" i="6"/>
  <c r="E82" i="3"/>
  <c r="F82" s="1"/>
  <c r="G43"/>
  <c r="G69" s="1"/>
  <c r="G97" s="1"/>
  <c r="M5" i="10" s="1"/>
  <c r="H15" i="3"/>
  <c r="C13" i="6"/>
  <c r="G12" i="11"/>
  <c r="G44" i="3"/>
  <c r="G70" s="1"/>
  <c r="G98" s="1"/>
  <c r="M6" i="10" s="1"/>
  <c r="H16" i="3"/>
  <c r="Z1384" i="13"/>
  <c r="Z1328"/>
  <c r="Z1457"/>
  <c r="Z1637"/>
  <c r="Z1671"/>
  <c r="Z1729"/>
  <c r="Z1634"/>
  <c r="Z1711"/>
  <c r="O641"/>
  <c r="Z1323"/>
  <c r="Z1630"/>
  <c r="Z1446"/>
  <c r="Z1327"/>
  <c r="Z1347"/>
  <c r="Z1398"/>
  <c r="Z1445"/>
  <c r="Z1312"/>
  <c r="Z1376"/>
  <c r="Z1461"/>
  <c r="Z1629"/>
  <c r="Z1655"/>
  <c r="Z1369"/>
  <c r="Z1397"/>
  <c r="Z1706"/>
  <c r="Z1459"/>
  <c r="Z1541"/>
  <c r="Z1601"/>
  <c r="Z1606"/>
  <c r="Z1710"/>
  <c r="Z1540"/>
  <c r="Z1644"/>
  <c r="Z1390"/>
  <c r="Z1322"/>
  <c r="Z1378"/>
  <c r="Z1332"/>
  <c r="Z1386"/>
  <c r="Z1400"/>
  <c r="Z1464"/>
  <c r="Z1320"/>
  <c r="Z1715"/>
  <c r="Z1501"/>
  <c r="Z1638"/>
  <c r="Z1341"/>
  <c r="Z1385"/>
  <c r="Z1429"/>
  <c r="Z1731"/>
  <c r="Z1497"/>
  <c r="Z1550"/>
  <c r="Z1635"/>
  <c r="Z1647"/>
  <c r="Z1524"/>
  <c r="Z1608"/>
  <c r="Z1732"/>
  <c r="O131"/>
  <c r="G8" i="11"/>
  <c r="E14" i="3" s="1"/>
  <c r="O324" i="13"/>
  <c r="O386"/>
  <c r="F83" i="3"/>
  <c r="Z1682" i="13"/>
  <c r="Z1730"/>
  <c r="Z1363"/>
  <c r="Z1399"/>
  <c r="Z1313"/>
  <c r="Z1496"/>
  <c r="Z1631"/>
  <c r="Z1377"/>
  <c r="Z1417"/>
  <c r="Z1463"/>
  <c r="Z1549"/>
  <c r="Z1645"/>
  <c r="Z1596"/>
  <c r="G7" i="11"/>
  <c r="E13" i="3" s="1"/>
  <c r="F13" s="1"/>
  <c r="P59" i="13"/>
  <c r="F87" i="3"/>
  <c r="F19"/>
  <c r="E47"/>
  <c r="E73" s="1"/>
  <c r="H20"/>
  <c r="G48"/>
  <c r="G74" s="1"/>
  <c r="G102" s="1"/>
  <c r="M10" i="10" s="1"/>
  <c r="E111" i="3"/>
  <c r="E148" s="1"/>
  <c r="F111"/>
  <c r="F148" s="1"/>
  <c r="R10" i="11"/>
  <c r="C11" i="6"/>
  <c r="S9" i="11"/>
  <c r="E10" i="6"/>
  <c r="R9" i="11"/>
  <c r="C10" i="6"/>
  <c r="O133" i="13"/>
  <c r="P133"/>
  <c r="P122"/>
  <c r="O122"/>
  <c r="O120"/>
  <c r="P120"/>
  <c r="O170"/>
  <c r="P170"/>
  <c r="J8" i="11" s="1"/>
  <c r="P575" i="13"/>
  <c r="O575"/>
  <c r="P222"/>
  <c r="O222"/>
  <c r="P251"/>
  <c r="O251"/>
  <c r="P323"/>
  <c r="O323"/>
  <c r="O449"/>
  <c r="P449"/>
  <c r="P498"/>
  <c r="O498"/>
  <c r="P643"/>
  <c r="O643"/>
  <c r="O595"/>
  <c r="P595"/>
  <c r="O496"/>
  <c r="P496"/>
  <c r="S10" i="11"/>
  <c r="P501" i="13"/>
  <c r="O501"/>
  <c r="P146"/>
  <c r="O146"/>
  <c r="O257"/>
  <c r="P257"/>
  <c r="P114"/>
  <c r="O114"/>
  <c r="G11" i="11"/>
  <c r="E17" i="3" s="1"/>
  <c r="P208" i="13"/>
  <c r="O208"/>
  <c r="P111"/>
  <c r="O111"/>
  <c r="P92"/>
  <c r="O92"/>
  <c r="P157"/>
  <c r="O157"/>
  <c r="Y1729"/>
  <c r="Y1645"/>
  <c r="Y1637"/>
  <c r="Y1629"/>
  <c r="Y1605"/>
  <c r="Y1601"/>
  <c r="Y1573"/>
  <c r="Y1549"/>
  <c r="Y1541"/>
  <c r="Y1501"/>
  <c r="Y1497"/>
  <c r="Y1635"/>
  <c r="Y1634"/>
  <c r="Y1732"/>
  <c r="Y1731"/>
  <c r="Y1730"/>
  <c r="Y1715"/>
  <c r="Y1656"/>
  <c r="Y1655"/>
  <c r="Y1644"/>
  <c r="Y1643"/>
  <c r="Y1642"/>
  <c r="Y1614"/>
  <c r="Y1524"/>
  <c r="Y1496"/>
  <c r="Y1464"/>
  <c r="Y1711"/>
  <c r="Y1687"/>
  <c r="Y1671"/>
  <c r="Y1638"/>
  <c r="Y1631"/>
  <c r="Y1608"/>
  <c r="Y1528"/>
  <c r="Y1463"/>
  <c r="Y1461"/>
  <c r="Y1430"/>
  <c r="Y1422"/>
  <c r="Y1398"/>
  <c r="Y1390"/>
  <c r="Y1386"/>
  <c r="Y1378"/>
  <c r="Y1346"/>
  <c r="Y1322"/>
  <c r="Y1312"/>
  <c r="Y1311"/>
  <c r="Y1690"/>
  <c r="Y1596"/>
  <c r="Y1550"/>
  <c r="Y1498"/>
  <c r="Y1473"/>
  <c r="Y1710"/>
  <c r="Y1583"/>
  <c r="Y1459"/>
  <c r="Y1457"/>
  <c r="Y1447"/>
  <c r="Y1445"/>
  <c r="Y1429"/>
  <c r="Y1400"/>
  <c r="Y1399"/>
  <c r="Y1389"/>
  <c r="Y1387"/>
  <c r="Y1363"/>
  <c r="Y1349"/>
  <c r="Y1347"/>
  <c r="Y1332"/>
  <c r="Y1328"/>
  <c r="Y1327"/>
  <c r="Y1647"/>
  <c r="Y1606"/>
  <c r="Y1706"/>
  <c r="Y1682"/>
  <c r="Y1630"/>
  <c r="Y1540"/>
  <c r="Y1446"/>
  <c r="Y1417"/>
  <c r="Y1404"/>
  <c r="Y1397"/>
  <c r="Y1385"/>
  <c r="Y1384"/>
  <c r="Y1341"/>
  <c r="Y1323"/>
  <c r="Y1377"/>
  <c r="Y1376"/>
  <c r="Y1369"/>
  <c r="Y1632"/>
  <c r="Y1352"/>
  <c r="Y1320"/>
  <c r="Y1313"/>
  <c r="E91" i="12"/>
  <c r="C92"/>
  <c r="D19"/>
  <c r="P235" i="13"/>
  <c r="O235"/>
  <c r="P267"/>
  <c r="O267"/>
  <c r="P296"/>
  <c r="O296"/>
  <c r="P333"/>
  <c r="O333"/>
  <c r="P350"/>
  <c r="O350"/>
  <c r="P377"/>
  <c r="O377"/>
  <c r="D11" i="11" l="1"/>
  <c r="C12" i="6" s="1"/>
  <c r="AH1312" i="13"/>
  <c r="O11" i="11" s="1"/>
  <c r="D12" i="6" s="1"/>
  <c r="K11" i="11"/>
  <c r="F12" i="6" s="1"/>
  <c r="J11" i="11"/>
  <c r="G83" i="3"/>
  <c r="E41"/>
  <c r="E67" s="1"/>
  <c r="E95" s="1"/>
  <c r="K3" i="10" s="1"/>
  <c r="G82" i="3"/>
  <c r="I16"/>
  <c r="H44"/>
  <c r="H70" s="1"/>
  <c r="F14"/>
  <c r="E42"/>
  <c r="E68" s="1"/>
  <c r="H43"/>
  <c r="H69" s="1"/>
  <c r="I15"/>
  <c r="E18"/>
  <c r="R12" i="11"/>
  <c r="D8"/>
  <c r="C9" i="6" s="1"/>
  <c r="G13" i="3"/>
  <c r="F41"/>
  <c r="F67" s="1"/>
  <c r="F95" s="1"/>
  <c r="L3" i="10" s="1"/>
  <c r="H48" i="3"/>
  <c r="H74" s="1"/>
  <c r="H102" s="1"/>
  <c r="N10" i="10" s="1"/>
  <c r="I20" i="3"/>
  <c r="F17"/>
  <c r="E45"/>
  <c r="E71" s="1"/>
  <c r="F47"/>
  <c r="F73" s="1"/>
  <c r="F101" s="1"/>
  <c r="L9" i="10" s="1"/>
  <c r="G19" i="3"/>
  <c r="G87"/>
  <c r="E86"/>
  <c r="E101"/>
  <c r="K9" i="10" s="1"/>
  <c r="E92" i="12"/>
  <c r="C96" s="1"/>
  <c r="J13" i="11" s="1"/>
  <c r="D20" i="12"/>
  <c r="C22" s="1"/>
  <c r="C23" s="1"/>
  <c r="D7" i="11" s="1"/>
  <c r="C8" i="6" s="1"/>
  <c r="C95" i="12"/>
  <c r="D13" i="11" s="1"/>
  <c r="S11" l="1"/>
  <c r="R11"/>
  <c r="H83" i="3"/>
  <c r="E80"/>
  <c r="F80" s="1"/>
  <c r="H82"/>
  <c r="I44"/>
  <c r="I70" s="1"/>
  <c r="I98" s="1"/>
  <c r="O6" i="10" s="1"/>
  <c r="J16" i="3"/>
  <c r="J15"/>
  <c r="I43"/>
  <c r="I69" s="1"/>
  <c r="I97" s="1"/>
  <c r="O5" i="10" s="1"/>
  <c r="F42" i="3"/>
  <c r="F68" s="1"/>
  <c r="F96" s="1"/>
  <c r="L4" i="10" s="1"/>
  <c r="G14" i="3"/>
  <c r="H97"/>
  <c r="N5" i="10" s="1"/>
  <c r="H98" i="3"/>
  <c r="N6" i="10" s="1"/>
  <c r="F18" i="3"/>
  <c r="E46"/>
  <c r="E72" s="1"/>
  <c r="E96"/>
  <c r="K4" i="10" s="1"/>
  <c r="E81" i="3"/>
  <c r="R8" i="11"/>
  <c r="S8"/>
  <c r="E9" i="6"/>
  <c r="H87" i="3"/>
  <c r="G111"/>
  <c r="G148" s="1"/>
  <c r="E99"/>
  <c r="K7" i="10" s="1"/>
  <c r="E84" i="3"/>
  <c r="J20"/>
  <c r="I48"/>
  <c r="I74" s="1"/>
  <c r="I102" s="1"/>
  <c r="O10" i="10" s="1"/>
  <c r="H13" i="3"/>
  <c r="G41"/>
  <c r="G67" s="1"/>
  <c r="G95" s="1"/>
  <c r="M3" i="10" s="1"/>
  <c r="E12" i="6"/>
  <c r="F86" i="3"/>
  <c r="H111"/>
  <c r="H148" s="1"/>
  <c r="G47"/>
  <c r="G73" s="1"/>
  <c r="G101" s="1"/>
  <c r="M9" i="10" s="1"/>
  <c r="H19" i="3"/>
  <c r="G17"/>
  <c r="F45"/>
  <c r="F71" s="1"/>
  <c r="F99" s="1"/>
  <c r="R13" i="11"/>
  <c r="C14" i="6"/>
  <c r="S13" i="11"/>
  <c r="E14" i="6"/>
  <c r="R7" i="11"/>
  <c r="S7"/>
  <c r="I83" i="3" l="1"/>
  <c r="R16" i="11"/>
  <c r="F81" i="3"/>
  <c r="E85"/>
  <c r="E100"/>
  <c r="E124" s="1"/>
  <c r="I82"/>
  <c r="H14"/>
  <c r="G42"/>
  <c r="G68" s="1"/>
  <c r="K16"/>
  <c r="J44"/>
  <c r="J70" s="1"/>
  <c r="F46"/>
  <c r="F72" s="1"/>
  <c r="F100" s="1"/>
  <c r="F129" s="1"/>
  <c r="G18"/>
  <c r="J43"/>
  <c r="J69" s="1"/>
  <c r="K15"/>
  <c r="L7" i="10"/>
  <c r="I87" i="3"/>
  <c r="G86"/>
  <c r="G45"/>
  <c r="G71" s="1"/>
  <c r="H17"/>
  <c r="I111"/>
  <c r="I148" s="1"/>
  <c r="F138"/>
  <c r="K20"/>
  <c r="J48"/>
  <c r="J74" s="1"/>
  <c r="I19"/>
  <c r="H47"/>
  <c r="H73" s="1"/>
  <c r="I13"/>
  <c r="H41"/>
  <c r="H67" s="1"/>
  <c r="H95" s="1"/>
  <c r="N3" i="10" s="1"/>
  <c r="G80" i="3"/>
  <c r="F128"/>
  <c r="F84"/>
  <c r="F125" l="1"/>
  <c r="F139"/>
  <c r="F176" s="1"/>
  <c r="F131"/>
  <c r="F120"/>
  <c r="F126"/>
  <c r="F137"/>
  <c r="J83"/>
  <c r="G81"/>
  <c r="E120"/>
  <c r="E104"/>
  <c r="K43"/>
  <c r="K69" s="1"/>
  <c r="K97" s="1"/>
  <c r="Q5" i="10" s="1"/>
  <c r="L15" i="3"/>
  <c r="H42"/>
  <c r="H68" s="1"/>
  <c r="H96" s="1"/>
  <c r="N4" i="10" s="1"/>
  <c r="I14" i="3"/>
  <c r="F135"/>
  <c r="F136"/>
  <c r="F85"/>
  <c r="L8" i="10"/>
  <c r="F112" i="3"/>
  <c r="F149" s="1"/>
  <c r="F117"/>
  <c r="F118"/>
  <c r="F119"/>
  <c r="F115"/>
  <c r="F113"/>
  <c r="F114"/>
  <c r="F116"/>
  <c r="G96"/>
  <c r="K8" i="10"/>
  <c r="E112" i="3"/>
  <c r="E149" s="1"/>
  <c r="E123"/>
  <c r="E121"/>
  <c r="E132"/>
  <c r="E129"/>
  <c r="E119"/>
  <c r="E135"/>
  <c r="E122"/>
  <c r="E126"/>
  <c r="E118"/>
  <c r="E136"/>
  <c r="E173" s="1"/>
  <c r="E114"/>
  <c r="E130"/>
  <c r="E167" s="1"/>
  <c r="E128"/>
  <c r="E141"/>
  <c r="E113"/>
  <c r="E116"/>
  <c r="E131"/>
  <c r="E125"/>
  <c r="E162" s="1"/>
  <c r="E115"/>
  <c r="E152" s="1"/>
  <c r="E127"/>
  <c r="E164" s="1"/>
  <c r="E134"/>
  <c r="E117"/>
  <c r="H18"/>
  <c r="G46"/>
  <c r="G72" s="1"/>
  <c r="G100" s="1"/>
  <c r="L16"/>
  <c r="K44"/>
  <c r="K70" s="1"/>
  <c r="K98" s="1"/>
  <c r="Q6" i="10" s="1"/>
  <c r="F124" i="3"/>
  <c r="F134"/>
  <c r="E139"/>
  <c r="E133"/>
  <c r="E140"/>
  <c r="J97"/>
  <c r="P5" i="10" s="1"/>
  <c r="J98" i="3"/>
  <c r="P6" i="10" s="1"/>
  <c r="F141" i="3"/>
  <c r="F130"/>
  <c r="F132"/>
  <c r="F122"/>
  <c r="F140"/>
  <c r="F121"/>
  <c r="F158" s="1"/>
  <c r="F133"/>
  <c r="F104"/>
  <c r="F127"/>
  <c r="F164" s="1"/>
  <c r="F123"/>
  <c r="E137"/>
  <c r="E138"/>
  <c r="J82"/>
  <c r="K82" s="1"/>
  <c r="H80"/>
  <c r="F163"/>
  <c r="J87"/>
  <c r="H101"/>
  <c r="G99"/>
  <c r="M7" i="10" s="1"/>
  <c r="G84" i="3"/>
  <c r="H86"/>
  <c r="I41"/>
  <c r="I67" s="1"/>
  <c r="J13"/>
  <c r="L20"/>
  <c r="K48"/>
  <c r="K74" s="1"/>
  <c r="K102" s="1"/>
  <c r="Q10" i="10" s="1"/>
  <c r="I17" i="3"/>
  <c r="H45"/>
  <c r="H71" s="1"/>
  <c r="H99" s="1"/>
  <c r="J102"/>
  <c r="P10" i="10" s="1"/>
  <c r="I47" i="3"/>
  <c r="I73" s="1"/>
  <c r="I101" s="1"/>
  <c r="O9" i="10" s="1"/>
  <c r="J19" i="3"/>
  <c r="F166"/>
  <c r="B2" i="6"/>
  <c r="E158" i="3" l="1"/>
  <c r="F169"/>
  <c r="F168"/>
  <c r="F174"/>
  <c r="F175"/>
  <c r="E170"/>
  <c r="F173"/>
  <c r="E177"/>
  <c r="F178"/>
  <c r="E157"/>
  <c r="F167"/>
  <c r="E153"/>
  <c r="E178"/>
  <c r="F150"/>
  <c r="E174"/>
  <c r="E166"/>
  <c r="F160"/>
  <c r="E163"/>
  <c r="F177"/>
  <c r="F159"/>
  <c r="E171"/>
  <c r="F153"/>
  <c r="F165"/>
  <c r="F161"/>
  <c r="E160"/>
  <c r="F156"/>
  <c r="E161"/>
  <c r="F171"/>
  <c r="F172"/>
  <c r="F152"/>
  <c r="M8" i="10"/>
  <c r="G112" i="3"/>
  <c r="G149" s="1"/>
  <c r="G113"/>
  <c r="G114"/>
  <c r="L43"/>
  <c r="L69" s="1"/>
  <c r="L82" s="1"/>
  <c r="M15"/>
  <c r="F157"/>
  <c r="F162"/>
  <c r="E172"/>
  <c r="F154"/>
  <c r="K83"/>
  <c r="I42"/>
  <c r="I68" s="1"/>
  <c r="J14"/>
  <c r="I18"/>
  <c r="H46"/>
  <c r="H72" s="1"/>
  <c r="H100" s="1"/>
  <c r="H124" s="1"/>
  <c r="F170"/>
  <c r="E175"/>
  <c r="E176"/>
  <c r="E154"/>
  <c r="E150"/>
  <c r="E151"/>
  <c r="E159"/>
  <c r="E169"/>
  <c r="F151"/>
  <c r="F155"/>
  <c r="G85"/>
  <c r="H81"/>
  <c r="L44"/>
  <c r="L70" s="1"/>
  <c r="M16"/>
  <c r="M4" i="10"/>
  <c r="G118" i="3"/>
  <c r="G117"/>
  <c r="G116"/>
  <c r="G119"/>
  <c r="G115"/>
  <c r="E168"/>
  <c r="E165"/>
  <c r="E155"/>
  <c r="E156"/>
  <c r="I80"/>
  <c r="N7" i="10"/>
  <c r="N9"/>
  <c r="H84" i="3"/>
  <c r="K87"/>
  <c r="G140"/>
  <c r="G126"/>
  <c r="G134"/>
  <c r="G137"/>
  <c r="G122"/>
  <c r="G123"/>
  <c r="G128"/>
  <c r="G139"/>
  <c r="G124"/>
  <c r="G125"/>
  <c r="G135"/>
  <c r="G172" s="1"/>
  <c r="G120"/>
  <c r="G129"/>
  <c r="G136"/>
  <c r="G130"/>
  <c r="G141"/>
  <c r="G121"/>
  <c r="G132"/>
  <c r="G131"/>
  <c r="G133"/>
  <c r="G104"/>
  <c r="G138"/>
  <c r="G127"/>
  <c r="L48"/>
  <c r="L74" s="1"/>
  <c r="L102" s="1"/>
  <c r="R10" i="10" s="1"/>
  <c r="M20" i="3"/>
  <c r="I86"/>
  <c r="J17"/>
  <c r="I45"/>
  <c r="I71" s="1"/>
  <c r="I99" s="1"/>
  <c r="O7" i="10" s="1"/>
  <c r="I95" i="3"/>
  <c r="O3" i="10" s="1"/>
  <c r="K111" i="3"/>
  <c r="K148" s="1"/>
  <c r="K13"/>
  <c r="J41"/>
  <c r="J67" s="1"/>
  <c r="J95" s="1"/>
  <c r="P3" i="10" s="1"/>
  <c r="J47" i="3"/>
  <c r="J73" s="1"/>
  <c r="K19"/>
  <c r="J111"/>
  <c r="J148" s="1"/>
  <c r="H137" l="1"/>
  <c r="G152"/>
  <c r="H127"/>
  <c r="H139"/>
  <c r="H141"/>
  <c r="H117"/>
  <c r="H128"/>
  <c r="H165" s="1"/>
  <c r="H132"/>
  <c r="H134"/>
  <c r="H119"/>
  <c r="H138"/>
  <c r="H175" s="1"/>
  <c r="H116"/>
  <c r="H129"/>
  <c r="H136"/>
  <c r="H131"/>
  <c r="H114"/>
  <c r="H135"/>
  <c r="H125"/>
  <c r="H122"/>
  <c r="H121"/>
  <c r="H126"/>
  <c r="H120"/>
  <c r="H157" s="1"/>
  <c r="H130"/>
  <c r="H140"/>
  <c r="H123"/>
  <c r="H161" s="1"/>
  <c r="H104"/>
  <c r="H133"/>
  <c r="H118"/>
  <c r="H115"/>
  <c r="H162"/>
  <c r="G150"/>
  <c r="E180"/>
  <c r="G151"/>
  <c r="G157"/>
  <c r="G154"/>
  <c r="F180"/>
  <c r="G156"/>
  <c r="L98"/>
  <c r="R6" i="10" s="1"/>
  <c r="I96" i="3"/>
  <c r="O4" i="10" s="1"/>
  <c r="L97" i="3"/>
  <c r="R5" i="10" s="1"/>
  <c r="M44" i="3"/>
  <c r="M70" s="1"/>
  <c r="M98" s="1"/>
  <c r="S6" i="10" s="1"/>
  <c r="N16" i="3"/>
  <c r="J42"/>
  <c r="J68" s="1"/>
  <c r="J96" s="1"/>
  <c r="P4" i="10" s="1"/>
  <c r="K14" i="3"/>
  <c r="M43"/>
  <c r="M69" s="1"/>
  <c r="M97" s="1"/>
  <c r="S5" i="10" s="1"/>
  <c r="N15" i="3"/>
  <c r="G153"/>
  <c r="J18"/>
  <c r="I46"/>
  <c r="I72" s="1"/>
  <c r="I100" s="1"/>
  <c r="I114" s="1"/>
  <c r="H85"/>
  <c r="N8" i="10"/>
  <c r="H112" i="3"/>
  <c r="H149" s="1"/>
  <c r="H113"/>
  <c r="G155"/>
  <c r="I81"/>
  <c r="J81" s="1"/>
  <c r="L83"/>
  <c r="I84"/>
  <c r="G168"/>
  <c r="G161"/>
  <c r="J80"/>
  <c r="L87"/>
  <c r="G175"/>
  <c r="G169"/>
  <c r="G173"/>
  <c r="G158"/>
  <c r="G166"/>
  <c r="G177"/>
  <c r="J45"/>
  <c r="J71" s="1"/>
  <c r="J99" s="1"/>
  <c r="P7" i="10" s="1"/>
  <c r="K17" i="3"/>
  <c r="N20"/>
  <c r="M48"/>
  <c r="M74" s="1"/>
  <c r="M102" s="1"/>
  <c r="S10" i="10" s="1"/>
  <c r="K47" i="3"/>
  <c r="K73" s="1"/>
  <c r="K101" s="1"/>
  <c r="Q9" i="10" s="1"/>
  <c r="L19" i="3"/>
  <c r="J86"/>
  <c r="G160"/>
  <c r="G170"/>
  <c r="G178"/>
  <c r="G176"/>
  <c r="G174"/>
  <c r="J101"/>
  <c r="K41"/>
  <c r="K67" s="1"/>
  <c r="K95" s="1"/>
  <c r="Q3" i="10" s="1"/>
  <c r="L13" i="3"/>
  <c r="G159"/>
  <c r="G162"/>
  <c r="G163"/>
  <c r="G164"/>
  <c r="G167"/>
  <c r="G165"/>
  <c r="G171"/>
  <c r="H174" l="1"/>
  <c r="H176"/>
  <c r="H170"/>
  <c r="H169"/>
  <c r="H166"/>
  <c r="H168"/>
  <c r="H178"/>
  <c r="H163"/>
  <c r="H173"/>
  <c r="H156"/>
  <c r="H154"/>
  <c r="H160"/>
  <c r="H152"/>
  <c r="I113"/>
  <c r="I151" s="1"/>
  <c r="H177"/>
  <c r="M83"/>
  <c r="H158"/>
  <c r="H153"/>
  <c r="H171"/>
  <c r="I124"/>
  <c r="H172"/>
  <c r="H155"/>
  <c r="H164"/>
  <c r="H167"/>
  <c r="H159"/>
  <c r="I126"/>
  <c r="I132"/>
  <c r="I130"/>
  <c r="I125"/>
  <c r="I139"/>
  <c r="I115"/>
  <c r="I152" s="1"/>
  <c r="I85"/>
  <c r="I135"/>
  <c r="I120"/>
  <c r="I131"/>
  <c r="I169" s="1"/>
  <c r="I137"/>
  <c r="I138"/>
  <c r="I122"/>
  <c r="I121"/>
  <c r="I127"/>
  <c r="I117"/>
  <c r="I140"/>
  <c r="I133"/>
  <c r="I136"/>
  <c r="I118"/>
  <c r="I155" s="1"/>
  <c r="I141"/>
  <c r="I178" s="1"/>
  <c r="I116"/>
  <c r="I153" s="1"/>
  <c r="I129"/>
  <c r="I104"/>
  <c r="I123"/>
  <c r="I160" s="1"/>
  <c r="I128"/>
  <c r="I134"/>
  <c r="I119"/>
  <c r="H150"/>
  <c r="M82"/>
  <c r="H151"/>
  <c r="L14"/>
  <c r="K42"/>
  <c r="K68" s="1"/>
  <c r="K96" s="1"/>
  <c r="Q4" i="10" s="1"/>
  <c r="K18" i="3"/>
  <c r="J46"/>
  <c r="J72" s="1"/>
  <c r="J100" s="1"/>
  <c r="J125" s="1"/>
  <c r="O8" i="10"/>
  <c r="I112" i="3"/>
  <c r="I149" s="1"/>
  <c r="N43"/>
  <c r="N69" s="1"/>
  <c r="N97" s="1"/>
  <c r="T5" i="10" s="1"/>
  <c r="O15" i="3"/>
  <c r="N44"/>
  <c r="N70" s="1"/>
  <c r="N98" s="1"/>
  <c r="T6" i="10" s="1"/>
  <c r="O16" i="3"/>
  <c r="M87"/>
  <c r="P9" i="10"/>
  <c r="K86" i="3"/>
  <c r="J84"/>
  <c r="J131"/>
  <c r="L111"/>
  <c r="L148" s="1"/>
  <c r="K80"/>
  <c r="I177"/>
  <c r="M19"/>
  <c r="L47"/>
  <c r="L73" s="1"/>
  <c r="L17"/>
  <c r="K45"/>
  <c r="K71" s="1"/>
  <c r="M111"/>
  <c r="M148" s="1"/>
  <c r="N48"/>
  <c r="N74" s="1"/>
  <c r="N102" s="1"/>
  <c r="T10" i="10" s="1"/>
  <c r="O20" i="3"/>
  <c r="M13"/>
  <c r="L41"/>
  <c r="L67" s="1"/>
  <c r="L95" s="1"/>
  <c r="R3" i="10" s="1"/>
  <c r="G180" i="3"/>
  <c r="J120" l="1"/>
  <c r="J121"/>
  <c r="J135"/>
  <c r="J138"/>
  <c r="J129"/>
  <c r="J130"/>
  <c r="J168" s="1"/>
  <c r="J115"/>
  <c r="J139"/>
  <c r="J123"/>
  <c r="J117"/>
  <c r="J140"/>
  <c r="J118"/>
  <c r="I161"/>
  <c r="I157"/>
  <c r="I176"/>
  <c r="I162"/>
  <c r="I163"/>
  <c r="J122"/>
  <c r="J159" s="1"/>
  <c r="J132"/>
  <c r="J169" s="1"/>
  <c r="J127"/>
  <c r="J137"/>
  <c r="J175" s="1"/>
  <c r="J124"/>
  <c r="J162" s="1"/>
  <c r="J114"/>
  <c r="J152" s="1"/>
  <c r="H180"/>
  <c r="J119"/>
  <c r="J157" s="1"/>
  <c r="J116"/>
  <c r="J154" s="1"/>
  <c r="J134"/>
  <c r="J172" s="1"/>
  <c r="J141"/>
  <c r="J128"/>
  <c r="J166" s="1"/>
  <c r="J136"/>
  <c r="J173" s="1"/>
  <c r="J126"/>
  <c r="J163" s="1"/>
  <c r="I172"/>
  <c r="I173"/>
  <c r="I164"/>
  <c r="I175"/>
  <c r="I168"/>
  <c r="J104"/>
  <c r="J133"/>
  <c r="I166"/>
  <c r="I174"/>
  <c r="I154"/>
  <c r="I167"/>
  <c r="I156"/>
  <c r="K81"/>
  <c r="I165"/>
  <c r="I171"/>
  <c r="I159"/>
  <c r="I170"/>
  <c r="I158"/>
  <c r="N82"/>
  <c r="K46"/>
  <c r="K72" s="1"/>
  <c r="K100" s="1"/>
  <c r="L18"/>
  <c r="O44"/>
  <c r="O70" s="1"/>
  <c r="O98" s="1"/>
  <c r="U6" i="10" s="1"/>
  <c r="P16" i="3"/>
  <c r="P8" i="10"/>
  <c r="J112" i="3"/>
  <c r="J149" s="1"/>
  <c r="J113"/>
  <c r="L42"/>
  <c r="L68" s="1"/>
  <c r="L81" s="1"/>
  <c r="M14"/>
  <c r="I150"/>
  <c r="J85"/>
  <c r="P15"/>
  <c r="O43"/>
  <c r="O69" s="1"/>
  <c r="O97" s="1"/>
  <c r="U5" i="10" s="1"/>
  <c r="N83" i="3"/>
  <c r="L86"/>
  <c r="J176"/>
  <c r="K84"/>
  <c r="N87"/>
  <c r="L80"/>
  <c r="P20"/>
  <c r="O48"/>
  <c r="O74" s="1"/>
  <c r="O102" s="1"/>
  <c r="U10" i="10" s="1"/>
  <c r="K99" i="3"/>
  <c r="Q7" i="10" s="1"/>
  <c r="N111" i="3"/>
  <c r="N148" s="1"/>
  <c r="N19"/>
  <c r="M47"/>
  <c r="M73" s="1"/>
  <c r="M101" s="1"/>
  <c r="S9" i="10" s="1"/>
  <c r="L101" i="3"/>
  <c r="N13"/>
  <c r="M41"/>
  <c r="M67" s="1"/>
  <c r="M95" s="1"/>
  <c r="S3" i="10" s="1"/>
  <c r="M17" i="3"/>
  <c r="L45"/>
  <c r="L71" s="1"/>
  <c r="L99" s="1"/>
  <c r="J155" l="1"/>
  <c r="J158"/>
  <c r="J177"/>
  <c r="J178"/>
  <c r="J167"/>
  <c r="J156"/>
  <c r="J171"/>
  <c r="J174"/>
  <c r="J165"/>
  <c r="J161"/>
  <c r="J160"/>
  <c r="J164"/>
  <c r="J153"/>
  <c r="J170"/>
  <c r="K85"/>
  <c r="I180"/>
  <c r="O82"/>
  <c r="J150"/>
  <c r="Q8" i="10"/>
  <c r="K112" i="3"/>
  <c r="K149" s="1"/>
  <c r="K119"/>
  <c r="K114"/>
  <c r="K113"/>
  <c r="K115"/>
  <c r="K117"/>
  <c r="K118"/>
  <c r="K116"/>
  <c r="P43"/>
  <c r="P69" s="1"/>
  <c r="P97" s="1"/>
  <c r="V5" i="10" s="1"/>
  <c r="Q15" i="3"/>
  <c r="L96"/>
  <c r="R4" i="10" s="1"/>
  <c r="L46" i="3"/>
  <c r="L72" s="1"/>
  <c r="L100" s="1"/>
  <c r="L114" s="1"/>
  <c r="M18"/>
  <c r="N14"/>
  <c r="M42"/>
  <c r="M68" s="1"/>
  <c r="M96" s="1"/>
  <c r="S4" i="10" s="1"/>
  <c r="P44" i="3"/>
  <c r="P70" s="1"/>
  <c r="P98" s="1"/>
  <c r="V6" i="10" s="1"/>
  <c r="Q16" i="3"/>
  <c r="O83"/>
  <c r="J151"/>
  <c r="R7" i="10"/>
  <c r="R9"/>
  <c r="M80" i="3"/>
  <c r="O87"/>
  <c r="L84"/>
  <c r="N17"/>
  <c r="M45"/>
  <c r="M71" s="1"/>
  <c r="M99" s="1"/>
  <c r="N47"/>
  <c r="N73" s="1"/>
  <c r="N101" s="1"/>
  <c r="T9" i="10" s="1"/>
  <c r="O19" i="3"/>
  <c r="K122"/>
  <c r="K120"/>
  <c r="K137"/>
  <c r="K135"/>
  <c r="K123"/>
  <c r="K160" s="1"/>
  <c r="K139"/>
  <c r="K127"/>
  <c r="K125"/>
  <c r="K136"/>
  <c r="K130"/>
  <c r="K128"/>
  <c r="K165" s="1"/>
  <c r="K140"/>
  <c r="K134"/>
  <c r="K104"/>
  <c r="K138"/>
  <c r="K175" s="1"/>
  <c r="K126"/>
  <c r="K163" s="1"/>
  <c r="K141"/>
  <c r="K133"/>
  <c r="K132"/>
  <c r="K129"/>
  <c r="K121"/>
  <c r="K124"/>
  <c r="K131"/>
  <c r="N41"/>
  <c r="N67" s="1"/>
  <c r="N95" s="1"/>
  <c r="T3" i="10" s="1"/>
  <c r="O13" i="3"/>
  <c r="O111"/>
  <c r="O148" s="1"/>
  <c r="Q20"/>
  <c r="P48"/>
  <c r="P74" s="1"/>
  <c r="P102" s="1"/>
  <c r="V10" i="10" s="1"/>
  <c r="M86" i="3"/>
  <c r="L121" l="1"/>
  <c r="L138"/>
  <c r="L123"/>
  <c r="L116"/>
  <c r="L131"/>
  <c r="L134"/>
  <c r="M84"/>
  <c r="L117"/>
  <c r="L154" s="1"/>
  <c r="L104"/>
  <c r="L130"/>
  <c r="L127"/>
  <c r="L140"/>
  <c r="L128"/>
  <c r="L125"/>
  <c r="L122"/>
  <c r="L115"/>
  <c r="L152" s="1"/>
  <c r="L124"/>
  <c r="L141"/>
  <c r="J180"/>
  <c r="L120"/>
  <c r="L118"/>
  <c r="L137"/>
  <c r="L175" s="1"/>
  <c r="L139"/>
  <c r="L135"/>
  <c r="L119"/>
  <c r="L156" s="1"/>
  <c r="L136"/>
  <c r="L174" s="1"/>
  <c r="L126"/>
  <c r="L129"/>
  <c r="L132"/>
  <c r="L169" s="1"/>
  <c r="L85"/>
  <c r="K157"/>
  <c r="P82"/>
  <c r="K153"/>
  <c r="K150"/>
  <c r="R16"/>
  <c r="Q44"/>
  <c r="Q70" s="1"/>
  <c r="Q98" s="1"/>
  <c r="W6" i="10" s="1"/>
  <c r="R8"/>
  <c r="L112" i="3"/>
  <c r="L149" s="1"/>
  <c r="L113"/>
  <c r="L133"/>
  <c r="K152"/>
  <c r="N42"/>
  <c r="N68" s="1"/>
  <c r="N96" s="1"/>
  <c r="T4" i="10" s="1"/>
  <c r="O14" i="3"/>
  <c r="N18"/>
  <c r="M46"/>
  <c r="M72" s="1"/>
  <c r="M100" s="1"/>
  <c r="M133" s="1"/>
  <c r="Q43"/>
  <c r="Q69" s="1"/>
  <c r="Q97" s="1"/>
  <c r="W5" i="10" s="1"/>
  <c r="R15" i="3"/>
  <c r="P83"/>
  <c r="Q83" s="1"/>
  <c r="K154"/>
  <c r="K156"/>
  <c r="M81"/>
  <c r="K155"/>
  <c r="K151"/>
  <c r="S7" i="10"/>
  <c r="K158" i="3"/>
  <c r="N86"/>
  <c r="K166"/>
  <c r="K171"/>
  <c r="K170"/>
  <c r="N80"/>
  <c r="K167"/>
  <c r="K176"/>
  <c r="K178"/>
  <c r="K173"/>
  <c r="P13"/>
  <c r="O41"/>
  <c r="O67" s="1"/>
  <c r="O95" s="1"/>
  <c r="U3" i="10" s="1"/>
  <c r="Q48" i="3"/>
  <c r="Q74" s="1"/>
  <c r="Q102" s="1"/>
  <c r="W10" i="10" s="1"/>
  <c r="R20" i="3"/>
  <c r="N45"/>
  <c r="N71" s="1"/>
  <c r="N99" s="1"/>
  <c r="O17"/>
  <c r="K177"/>
  <c r="K162"/>
  <c r="K172"/>
  <c r="P87"/>
  <c r="P111"/>
  <c r="P148" s="1"/>
  <c r="O47"/>
  <c r="O73" s="1"/>
  <c r="O101" s="1"/>
  <c r="U9" i="10" s="1"/>
  <c r="P19" i="3"/>
  <c r="K159"/>
  <c r="K161"/>
  <c r="K168"/>
  <c r="K169"/>
  <c r="K164"/>
  <c r="K174"/>
  <c r="L171" l="1"/>
  <c r="L176"/>
  <c r="M139"/>
  <c r="L164"/>
  <c r="L160"/>
  <c r="L161"/>
  <c r="L159"/>
  <c r="L158"/>
  <c r="L167"/>
  <c r="L172"/>
  <c r="L177"/>
  <c r="M123"/>
  <c r="L168"/>
  <c r="L153"/>
  <c r="L173"/>
  <c r="L157"/>
  <c r="L178"/>
  <c r="L162"/>
  <c r="L155"/>
  <c r="L166"/>
  <c r="M127"/>
  <c r="M121"/>
  <c r="L165"/>
  <c r="L163"/>
  <c r="M131"/>
  <c r="N81"/>
  <c r="L150"/>
  <c r="M104"/>
  <c r="M135"/>
  <c r="M125"/>
  <c r="L170"/>
  <c r="Q82"/>
  <c r="S8" i="10"/>
  <c r="M112" i="3"/>
  <c r="M149" s="1"/>
  <c r="M134"/>
  <c r="M171" s="1"/>
  <c r="M118"/>
  <c r="M116"/>
  <c r="M113"/>
  <c r="M138"/>
  <c r="M176" s="1"/>
  <c r="M119"/>
  <c r="M156" s="1"/>
  <c r="M124"/>
  <c r="M117"/>
  <c r="M114"/>
  <c r="M128"/>
  <c r="M137"/>
  <c r="M126"/>
  <c r="M132"/>
  <c r="M170" s="1"/>
  <c r="M115"/>
  <c r="S16"/>
  <c r="R44"/>
  <c r="R70" s="1"/>
  <c r="R98" s="1"/>
  <c r="X6" i="10" s="1"/>
  <c r="M140" i="3"/>
  <c r="M177" s="1"/>
  <c r="M130"/>
  <c r="M141"/>
  <c r="M129"/>
  <c r="M85"/>
  <c r="R43"/>
  <c r="R69" s="1"/>
  <c r="R97" s="1"/>
  <c r="X5" i="10" s="1"/>
  <c r="S15" i="3"/>
  <c r="O42"/>
  <c r="O68" s="1"/>
  <c r="O96" s="1"/>
  <c r="U4" i="10" s="1"/>
  <c r="P14" i="3"/>
  <c r="M136"/>
  <c r="L151"/>
  <c r="O18"/>
  <c r="N46"/>
  <c r="N72" s="1"/>
  <c r="N100" s="1"/>
  <c r="N136" s="1"/>
  <c r="M120"/>
  <c r="M122"/>
  <c r="T7" i="10"/>
  <c r="N137" i="3"/>
  <c r="K180"/>
  <c r="N84"/>
  <c r="Q111"/>
  <c r="Q148" s="1"/>
  <c r="O45"/>
  <c r="O71" s="1"/>
  <c r="O99" s="1"/>
  <c r="P17"/>
  <c r="S20"/>
  <c r="R48"/>
  <c r="R74" s="1"/>
  <c r="R102" s="1"/>
  <c r="X10" i="10" s="1"/>
  <c r="O80" i="3"/>
  <c r="Q87"/>
  <c r="Q19"/>
  <c r="P47"/>
  <c r="P73" s="1"/>
  <c r="P101" s="1"/>
  <c r="V9" i="10" s="1"/>
  <c r="Q13" i="3"/>
  <c r="P41"/>
  <c r="P67" s="1"/>
  <c r="P95" s="1"/>
  <c r="V3" i="10" s="1"/>
  <c r="O86" i="3"/>
  <c r="N133" l="1"/>
  <c r="M164"/>
  <c r="M172"/>
  <c r="M173"/>
  <c r="M165"/>
  <c r="M160"/>
  <c r="N129"/>
  <c r="N138"/>
  <c r="N175" s="1"/>
  <c r="N135"/>
  <c r="N173" s="1"/>
  <c r="O81"/>
  <c r="N104"/>
  <c r="N123"/>
  <c r="N122"/>
  <c r="N131"/>
  <c r="M162"/>
  <c r="N140"/>
  <c r="N139"/>
  <c r="N134"/>
  <c r="N141"/>
  <c r="N125"/>
  <c r="N130"/>
  <c r="N126"/>
  <c r="M169"/>
  <c r="N124"/>
  <c r="N161" s="1"/>
  <c r="N127"/>
  <c r="N121"/>
  <c r="N120"/>
  <c r="O84"/>
  <c r="M157"/>
  <c r="N85"/>
  <c r="M161"/>
  <c r="L180"/>
  <c r="M159"/>
  <c r="M166"/>
  <c r="M154"/>
  <c r="M150"/>
  <c r="M163"/>
  <c r="M158"/>
  <c r="M167"/>
  <c r="T8" i="10"/>
  <c r="N112" i="3"/>
  <c r="N149" s="1"/>
  <c r="N119"/>
  <c r="N114"/>
  <c r="N116"/>
  <c r="N113"/>
  <c r="N150" s="1"/>
  <c r="N118"/>
  <c r="N117"/>
  <c r="N115"/>
  <c r="T16"/>
  <c r="S44"/>
  <c r="S70" s="1"/>
  <c r="S98" s="1"/>
  <c r="Y6" i="10" s="1"/>
  <c r="M178" i="3"/>
  <c r="M174"/>
  <c r="M153"/>
  <c r="R83"/>
  <c r="M151"/>
  <c r="M175"/>
  <c r="P42"/>
  <c r="P68" s="1"/>
  <c r="P96" s="1"/>
  <c r="V4" i="10" s="1"/>
  <c r="Q14" i="3"/>
  <c r="O46"/>
  <c r="O72" s="1"/>
  <c r="O100" s="1"/>
  <c r="O127" s="1"/>
  <c r="P18"/>
  <c r="S43"/>
  <c r="S69" s="1"/>
  <c r="S97" s="1"/>
  <c r="Y5" i="10" s="1"/>
  <c r="T15" i="3"/>
  <c r="M168"/>
  <c r="N128"/>
  <c r="N132"/>
  <c r="R82"/>
  <c r="M152"/>
  <c r="M155"/>
  <c r="U7" i="10"/>
  <c r="P86" i="3"/>
  <c r="N174"/>
  <c r="Q41"/>
  <c r="Q67" s="1"/>
  <c r="Q95" s="1"/>
  <c r="W3" i="10" s="1"/>
  <c r="R13" i="3"/>
  <c r="R19"/>
  <c r="Q47"/>
  <c r="Q73" s="1"/>
  <c r="Q101" s="1"/>
  <c r="W9" i="10" s="1"/>
  <c r="T20" i="3"/>
  <c r="S48"/>
  <c r="S74" s="1"/>
  <c r="S102" s="1"/>
  <c r="Y10" i="10" s="1"/>
  <c r="R111" i="3"/>
  <c r="R148" s="1"/>
  <c r="Q17"/>
  <c r="P45"/>
  <c r="P71" s="1"/>
  <c r="P99" s="1"/>
  <c r="P80"/>
  <c r="R87"/>
  <c r="O85" l="1"/>
  <c r="O135"/>
  <c r="N171"/>
  <c r="N164"/>
  <c r="N168"/>
  <c r="N169"/>
  <c r="N155"/>
  <c r="N160"/>
  <c r="O134"/>
  <c r="O128"/>
  <c r="N167"/>
  <c r="N159"/>
  <c r="N176"/>
  <c r="N177"/>
  <c r="O120"/>
  <c r="N172"/>
  <c r="O132"/>
  <c r="N158"/>
  <c r="N178"/>
  <c r="N152"/>
  <c r="O133"/>
  <c r="O171" s="1"/>
  <c r="O125"/>
  <c r="N165"/>
  <c r="N163"/>
  <c r="O104"/>
  <c r="O121"/>
  <c r="O122"/>
  <c r="O131"/>
  <c r="N162"/>
  <c r="O138"/>
  <c r="O140"/>
  <c r="O129"/>
  <c r="O141"/>
  <c r="N157"/>
  <c r="O137"/>
  <c r="O136"/>
  <c r="O126"/>
  <c r="O164" s="1"/>
  <c r="O124"/>
  <c r="O139"/>
  <c r="O130"/>
  <c r="N166"/>
  <c r="S82"/>
  <c r="M180"/>
  <c r="U8" i="10"/>
  <c r="O112" i="3"/>
  <c r="O149" s="1"/>
  <c r="O119"/>
  <c r="O115"/>
  <c r="O118"/>
  <c r="O113"/>
  <c r="O150" s="1"/>
  <c r="O114"/>
  <c r="O117"/>
  <c r="O116"/>
  <c r="N170"/>
  <c r="P81"/>
  <c r="N153"/>
  <c r="P46"/>
  <c r="P72" s="1"/>
  <c r="P100" s="1"/>
  <c r="P123" s="1"/>
  <c r="Q18"/>
  <c r="N156"/>
  <c r="T44"/>
  <c r="T70" s="1"/>
  <c r="T98" s="1"/>
  <c r="Z6" i="10" s="1"/>
  <c r="U16" i="3"/>
  <c r="T43"/>
  <c r="T69" s="1"/>
  <c r="T97" s="1"/>
  <c r="Z5" i="10" s="1"/>
  <c r="U15" i="3"/>
  <c r="Q42"/>
  <c r="Q68" s="1"/>
  <c r="Q96" s="1"/>
  <c r="W4" i="10" s="1"/>
  <c r="R14" i="3"/>
  <c r="O123"/>
  <c r="S83"/>
  <c r="N154"/>
  <c r="N151"/>
  <c r="V7" i="10"/>
  <c r="Q80" i="3"/>
  <c r="P84"/>
  <c r="S19"/>
  <c r="R47"/>
  <c r="R73" s="1"/>
  <c r="R101" s="1"/>
  <c r="X9" i="10" s="1"/>
  <c r="R17" i="3"/>
  <c r="Q45"/>
  <c r="Q71" s="1"/>
  <c r="Q99" s="1"/>
  <c r="T48"/>
  <c r="T74" s="1"/>
  <c r="T102" s="1"/>
  <c r="Z10" i="10" s="1"/>
  <c r="U20" i="3"/>
  <c r="S111"/>
  <c r="S148" s="1"/>
  <c r="R41"/>
  <c r="R67" s="1"/>
  <c r="R95" s="1"/>
  <c r="X3" i="10" s="1"/>
  <c r="S13" i="3"/>
  <c r="Q86"/>
  <c r="S87"/>
  <c r="O172" l="1"/>
  <c r="O160"/>
  <c r="O158"/>
  <c r="O173"/>
  <c r="P120"/>
  <c r="O166"/>
  <c r="P125"/>
  <c r="P126"/>
  <c r="O165"/>
  <c r="O163"/>
  <c r="O174"/>
  <c r="O169"/>
  <c r="P134"/>
  <c r="P131"/>
  <c r="P133"/>
  <c r="P130"/>
  <c r="P128"/>
  <c r="P140"/>
  <c r="P132"/>
  <c r="P127"/>
  <c r="P164" s="1"/>
  <c r="O167"/>
  <c r="P121"/>
  <c r="P139"/>
  <c r="P138"/>
  <c r="O170"/>
  <c r="P104"/>
  <c r="O159"/>
  <c r="P136"/>
  <c r="O162"/>
  <c r="P124"/>
  <c r="P161" s="1"/>
  <c r="P129"/>
  <c r="P141"/>
  <c r="P137"/>
  <c r="P122"/>
  <c r="P160" s="1"/>
  <c r="O168"/>
  <c r="N180"/>
  <c r="P85"/>
  <c r="O175"/>
  <c r="O178"/>
  <c r="T83"/>
  <c r="O161"/>
  <c r="O177"/>
  <c r="O176"/>
  <c r="O153"/>
  <c r="O151"/>
  <c r="O156"/>
  <c r="V8" i="10"/>
  <c r="P112" i="3"/>
  <c r="P149" s="1"/>
  <c r="P118"/>
  <c r="P119"/>
  <c r="P117"/>
  <c r="P113"/>
  <c r="P115"/>
  <c r="P116"/>
  <c r="P114"/>
  <c r="O157"/>
  <c r="T82"/>
  <c r="O155"/>
  <c r="U43"/>
  <c r="U69" s="1"/>
  <c r="U97" s="1"/>
  <c r="AA5" i="10" s="1"/>
  <c r="V15" i="3"/>
  <c r="R18"/>
  <c r="Q46"/>
  <c r="Q72" s="1"/>
  <c r="Q100" s="1"/>
  <c r="Q117" s="1"/>
  <c r="Q81"/>
  <c r="P135"/>
  <c r="R42"/>
  <c r="R68" s="1"/>
  <c r="R96" s="1"/>
  <c r="X4" i="10" s="1"/>
  <c r="S14" i="3"/>
  <c r="V16"/>
  <c r="U44"/>
  <c r="U70" s="1"/>
  <c r="U98" s="1"/>
  <c r="AA6" i="10" s="1"/>
  <c r="O154" i="3"/>
  <c r="O152"/>
  <c r="W7" i="10"/>
  <c r="T87" i="3"/>
  <c r="R80"/>
  <c r="R86"/>
  <c r="S41"/>
  <c r="S67" s="1"/>
  <c r="S95" s="1"/>
  <c r="Y3" i="10" s="1"/>
  <c r="T13" i="3"/>
  <c r="V20"/>
  <c r="U48"/>
  <c r="U74" s="1"/>
  <c r="U102" s="1"/>
  <c r="AA10" i="10" s="1"/>
  <c r="T111" i="3"/>
  <c r="T148" s="1"/>
  <c r="S17"/>
  <c r="R45"/>
  <c r="R71" s="1"/>
  <c r="R99" s="1"/>
  <c r="T19"/>
  <c r="S47"/>
  <c r="S73" s="1"/>
  <c r="S101" s="1"/>
  <c r="Y9" i="10" s="1"/>
  <c r="Q84" i="3"/>
  <c r="P158" l="1"/>
  <c r="P176"/>
  <c r="P157"/>
  <c r="P169"/>
  <c r="P170"/>
  <c r="P163"/>
  <c r="Q131"/>
  <c r="P174"/>
  <c r="P165"/>
  <c r="P171"/>
  <c r="P173"/>
  <c r="P178"/>
  <c r="P168"/>
  <c r="Q122"/>
  <c r="P162"/>
  <c r="P177"/>
  <c r="P166"/>
  <c r="Q140"/>
  <c r="P175"/>
  <c r="Q126"/>
  <c r="P159"/>
  <c r="Q115"/>
  <c r="Q125"/>
  <c r="Q104"/>
  <c r="Q129"/>
  <c r="Q135"/>
  <c r="Q134"/>
  <c r="P167"/>
  <c r="Q130"/>
  <c r="Q128"/>
  <c r="Q119"/>
  <c r="Q124"/>
  <c r="Q141"/>
  <c r="Q123"/>
  <c r="Q85"/>
  <c r="Q118"/>
  <c r="Q137"/>
  <c r="Q138"/>
  <c r="Q127"/>
  <c r="Q139"/>
  <c r="Q136"/>
  <c r="Q121"/>
  <c r="Q120"/>
  <c r="Q157" s="1"/>
  <c r="Q132"/>
  <c r="Q133"/>
  <c r="U83"/>
  <c r="P152"/>
  <c r="P155"/>
  <c r="O180"/>
  <c r="P172"/>
  <c r="P154"/>
  <c r="Q155"/>
  <c r="W8" i="10"/>
  <c r="Q112" i="3"/>
  <c r="Q149" s="1"/>
  <c r="Q113"/>
  <c r="Q114"/>
  <c r="Q116"/>
  <c r="P151"/>
  <c r="T14"/>
  <c r="S42"/>
  <c r="S68" s="1"/>
  <c r="S96" s="1"/>
  <c r="Y4" i="10" s="1"/>
  <c r="V44" i="3"/>
  <c r="V70" s="1"/>
  <c r="V98" s="1"/>
  <c r="AB6" i="10" s="1"/>
  <c r="W16" i="3"/>
  <c r="V43"/>
  <c r="V69" s="1"/>
  <c r="V97" s="1"/>
  <c r="AB5" i="10" s="1"/>
  <c r="W15" i="3"/>
  <c r="R46"/>
  <c r="R72" s="1"/>
  <c r="R100" s="1"/>
  <c r="R134" s="1"/>
  <c r="S18"/>
  <c r="P150"/>
  <c r="R81"/>
  <c r="U82"/>
  <c r="P153"/>
  <c r="P156"/>
  <c r="X7" i="10"/>
  <c r="S80" i="3"/>
  <c r="R84"/>
  <c r="T41"/>
  <c r="T67" s="1"/>
  <c r="T95" s="1"/>
  <c r="Z3" i="10" s="1"/>
  <c r="U13" i="3"/>
  <c r="S86"/>
  <c r="U111"/>
  <c r="U148" s="1"/>
  <c r="T47"/>
  <c r="T73" s="1"/>
  <c r="T101" s="1"/>
  <c r="Z9" i="10" s="1"/>
  <c r="U19" i="3"/>
  <c r="S45"/>
  <c r="S71" s="1"/>
  <c r="S99" s="1"/>
  <c r="T17"/>
  <c r="V48"/>
  <c r="V74" s="1"/>
  <c r="V102" s="1"/>
  <c r="AB10" i="10" s="1"/>
  <c r="W20" i="3"/>
  <c r="U87"/>
  <c r="Q169" l="1"/>
  <c r="R132"/>
  <c r="R137"/>
  <c r="R123"/>
  <c r="Q168"/>
  <c r="R104"/>
  <c r="Q158"/>
  <c r="Q161"/>
  <c r="Q172"/>
  <c r="Q175"/>
  <c r="Q178"/>
  <c r="Q167"/>
  <c r="Q166"/>
  <c r="Q156"/>
  <c r="Q163"/>
  <c r="Q160"/>
  <c r="R139"/>
  <c r="R129"/>
  <c r="Q162"/>
  <c r="Q177"/>
  <c r="Q176"/>
  <c r="R128"/>
  <c r="R125"/>
  <c r="R130"/>
  <c r="Q159"/>
  <c r="Q153"/>
  <c r="Q165"/>
  <c r="Q164"/>
  <c r="Q171"/>
  <c r="Q173"/>
  <c r="R141"/>
  <c r="R138"/>
  <c r="R133"/>
  <c r="R171" s="1"/>
  <c r="Q170"/>
  <c r="R122"/>
  <c r="R160" s="1"/>
  <c r="Q174"/>
  <c r="V83"/>
  <c r="S84"/>
  <c r="S81"/>
  <c r="V82"/>
  <c r="P180"/>
  <c r="Q150"/>
  <c r="Q154"/>
  <c r="X8" i="10"/>
  <c r="R112" i="3"/>
  <c r="R149" s="1"/>
  <c r="R115"/>
  <c r="R114"/>
  <c r="R117"/>
  <c r="R119"/>
  <c r="R118"/>
  <c r="R113"/>
  <c r="R116"/>
  <c r="W44"/>
  <c r="W70" s="1"/>
  <c r="W98" s="1"/>
  <c r="AC6" i="10" s="1"/>
  <c r="X16" i="3"/>
  <c r="S46"/>
  <c r="S72" s="1"/>
  <c r="S100" s="1"/>
  <c r="S132" s="1"/>
  <c r="T18"/>
  <c r="T42"/>
  <c r="T68" s="1"/>
  <c r="T96" s="1"/>
  <c r="Z4" i="10" s="1"/>
  <c r="U14" i="3"/>
  <c r="R124"/>
  <c r="R126"/>
  <c r="R140"/>
  <c r="R135"/>
  <c r="R172" s="1"/>
  <c r="R136"/>
  <c r="Q151"/>
  <c r="Q152"/>
  <c r="X15"/>
  <c r="W43"/>
  <c r="W69" s="1"/>
  <c r="W97" s="1"/>
  <c r="AC5" i="10" s="1"/>
  <c r="R127" i="3"/>
  <c r="R164" s="1"/>
  <c r="R120"/>
  <c r="R131"/>
  <c r="R168" s="1"/>
  <c r="R121"/>
  <c r="R85"/>
  <c r="Y7" i="10"/>
  <c r="T80" i="3"/>
  <c r="V87"/>
  <c r="X20"/>
  <c r="W48"/>
  <c r="W74" s="1"/>
  <c r="W102" s="1"/>
  <c r="AC10" i="10" s="1"/>
  <c r="U47" i="3"/>
  <c r="U73" s="1"/>
  <c r="U101" s="1"/>
  <c r="AA9" i="10" s="1"/>
  <c r="V19" i="3"/>
  <c r="V111"/>
  <c r="V148" s="1"/>
  <c r="U17"/>
  <c r="T45"/>
  <c r="T71" s="1"/>
  <c r="T99" s="1"/>
  <c r="V13"/>
  <c r="U41"/>
  <c r="U67" s="1"/>
  <c r="U95" s="1"/>
  <c r="AA3" i="10" s="1"/>
  <c r="T86" i="3"/>
  <c r="R178" l="1"/>
  <c r="S122"/>
  <c r="R175"/>
  <c r="S139"/>
  <c r="S138"/>
  <c r="R174"/>
  <c r="R159"/>
  <c r="R163"/>
  <c r="R162"/>
  <c r="R167"/>
  <c r="S120"/>
  <c r="R170"/>
  <c r="R166"/>
  <c r="S133"/>
  <c r="S170" s="1"/>
  <c r="S104"/>
  <c r="R176"/>
  <c r="S126"/>
  <c r="T81"/>
  <c r="S131"/>
  <c r="S169" s="1"/>
  <c r="S135"/>
  <c r="W83"/>
  <c r="S123"/>
  <c r="S160" s="1"/>
  <c r="S141"/>
  <c r="S130"/>
  <c r="S127"/>
  <c r="S164" s="1"/>
  <c r="S137"/>
  <c r="S128"/>
  <c r="S129"/>
  <c r="S124"/>
  <c r="S140"/>
  <c r="S125"/>
  <c r="S134"/>
  <c r="S172" s="1"/>
  <c r="S136"/>
  <c r="S121"/>
  <c r="S85"/>
  <c r="R161"/>
  <c r="R157"/>
  <c r="R152"/>
  <c r="R150"/>
  <c r="R165"/>
  <c r="Q180"/>
  <c r="R177"/>
  <c r="R153"/>
  <c r="X43"/>
  <c r="Z15"/>
  <c r="Y15" s="1"/>
  <c r="T46"/>
  <c r="T72" s="1"/>
  <c r="T100" s="1"/>
  <c r="T136" s="1"/>
  <c r="U18"/>
  <c r="R154"/>
  <c r="R169"/>
  <c r="W82"/>
  <c r="R156"/>
  <c r="U42"/>
  <c r="U68" s="1"/>
  <c r="U96" s="1"/>
  <c r="AA4" i="10" s="1"/>
  <c r="V14" i="3"/>
  <c r="X44"/>
  <c r="Z16"/>
  <c r="Y16" s="1"/>
  <c r="R173"/>
  <c r="R155"/>
  <c r="Y8" i="10"/>
  <c r="S112" i="3"/>
  <c r="S149" s="1"/>
  <c r="S119"/>
  <c r="S116"/>
  <c r="S115"/>
  <c r="S113"/>
  <c r="S150" s="1"/>
  <c r="S117"/>
  <c r="S118"/>
  <c r="S114"/>
  <c r="R158"/>
  <c r="R151"/>
  <c r="Z7" i="10"/>
  <c r="W87" i="3"/>
  <c r="U80"/>
  <c r="T84"/>
  <c r="U45"/>
  <c r="U71" s="1"/>
  <c r="U99" s="1"/>
  <c r="V17"/>
  <c r="W111"/>
  <c r="W148" s="1"/>
  <c r="W19"/>
  <c r="V47"/>
  <c r="V73" s="1"/>
  <c r="V101" s="1"/>
  <c r="AB9" i="10" s="1"/>
  <c r="U86" i="3"/>
  <c r="V41"/>
  <c r="V67" s="1"/>
  <c r="V95" s="1"/>
  <c r="AB3" i="10" s="1"/>
  <c r="W13" i="3"/>
  <c r="X48"/>
  <c r="Z20"/>
  <c r="Y20" s="1"/>
  <c r="S176" l="1"/>
  <c r="S177"/>
  <c r="T125"/>
  <c r="S157"/>
  <c r="S171"/>
  <c r="S166"/>
  <c r="S167"/>
  <c r="S173"/>
  <c r="S162"/>
  <c r="S165"/>
  <c r="S168"/>
  <c r="S158"/>
  <c r="T133"/>
  <c r="T135"/>
  <c r="T173" s="1"/>
  <c r="S163"/>
  <c r="T121"/>
  <c r="T122"/>
  <c r="S159"/>
  <c r="T141"/>
  <c r="T132"/>
  <c r="T140"/>
  <c r="S174"/>
  <c r="S178"/>
  <c r="T131"/>
  <c r="S175"/>
  <c r="S161"/>
  <c r="R180"/>
  <c r="S154"/>
  <c r="S153"/>
  <c r="Z44"/>
  <c r="Y44" s="1"/>
  <c r="Y98" s="1"/>
  <c r="AE6" i="10" s="1"/>
  <c r="X70" i="3"/>
  <c r="Z43"/>
  <c r="Y43" s="1"/>
  <c r="Y97" s="1"/>
  <c r="AE5" i="10" s="1"/>
  <c r="X69" i="3"/>
  <c r="X82" s="1"/>
  <c r="T139"/>
  <c r="S155"/>
  <c r="T85"/>
  <c r="Z8" i="10"/>
  <c r="T112" i="3"/>
  <c r="T149" s="1"/>
  <c r="T116"/>
  <c r="T114"/>
  <c r="T119"/>
  <c r="T113"/>
  <c r="T115"/>
  <c r="T117"/>
  <c r="T118"/>
  <c r="T134"/>
  <c r="T138"/>
  <c r="T128"/>
  <c r="T129"/>
  <c r="T124"/>
  <c r="T120"/>
  <c r="T137"/>
  <c r="T174" s="1"/>
  <c r="T127"/>
  <c r="T130"/>
  <c r="T168" s="1"/>
  <c r="S151"/>
  <c r="S152"/>
  <c r="W14"/>
  <c r="V42"/>
  <c r="V68" s="1"/>
  <c r="V96" s="1"/>
  <c r="AB4" i="10" s="1"/>
  <c r="U46" i="3"/>
  <c r="U72" s="1"/>
  <c r="U100" s="1"/>
  <c r="U127" s="1"/>
  <c r="V18"/>
  <c r="T123"/>
  <c r="T104"/>
  <c r="T126"/>
  <c r="U81"/>
  <c r="S156"/>
  <c r="AA7" i="10"/>
  <c r="V86" i="3"/>
  <c r="X13"/>
  <c r="W41"/>
  <c r="W67" s="1"/>
  <c r="W95" s="1"/>
  <c r="AC3" i="10" s="1"/>
  <c r="W47" i="3"/>
  <c r="W73" s="1"/>
  <c r="W101" s="1"/>
  <c r="AC9" i="10" s="1"/>
  <c r="X19" i="3"/>
  <c r="U84"/>
  <c r="W17"/>
  <c r="V45"/>
  <c r="V71" s="1"/>
  <c r="V99" s="1"/>
  <c r="X74"/>
  <c r="Z48"/>
  <c r="Y48" s="1"/>
  <c r="Y102" s="1"/>
  <c r="V80"/>
  <c r="T178" l="1"/>
  <c r="T163"/>
  <c r="U129"/>
  <c r="U120"/>
  <c r="T159"/>
  <c r="T170"/>
  <c r="T167"/>
  <c r="V81"/>
  <c r="T177"/>
  <c r="U135"/>
  <c r="U131"/>
  <c r="T160"/>
  <c r="T172"/>
  <c r="U137"/>
  <c r="T169"/>
  <c r="U104"/>
  <c r="T154"/>
  <c r="U124"/>
  <c r="U139"/>
  <c r="U123"/>
  <c r="U138"/>
  <c r="U141"/>
  <c r="U122"/>
  <c r="U140"/>
  <c r="U125"/>
  <c r="U126"/>
  <c r="U164" s="1"/>
  <c r="U117"/>
  <c r="U134"/>
  <c r="U121"/>
  <c r="U133"/>
  <c r="U115"/>
  <c r="U132"/>
  <c r="U136"/>
  <c r="U128"/>
  <c r="U165" s="1"/>
  <c r="T176"/>
  <c r="T164"/>
  <c r="T157"/>
  <c r="T175"/>
  <c r="T166"/>
  <c r="T165"/>
  <c r="S180"/>
  <c r="T161"/>
  <c r="T162"/>
  <c r="T151"/>
  <c r="U85"/>
  <c r="V46"/>
  <c r="V72" s="1"/>
  <c r="V100" s="1"/>
  <c r="V140" s="1"/>
  <c r="W18"/>
  <c r="AA8" i="10"/>
  <c r="U112" i="3"/>
  <c r="U149" s="1"/>
  <c r="U113"/>
  <c r="U118"/>
  <c r="U119"/>
  <c r="U114"/>
  <c r="X98"/>
  <c r="AD6" i="10" s="1"/>
  <c r="Z70" i="3"/>
  <c r="X83"/>
  <c r="T171"/>
  <c r="T150"/>
  <c r="T158"/>
  <c r="U130"/>
  <c r="T155"/>
  <c r="T156"/>
  <c r="U116"/>
  <c r="X14"/>
  <c r="W42"/>
  <c r="W68" s="1"/>
  <c r="W96" s="1"/>
  <c r="AC4" i="10" s="1"/>
  <c r="X97" i="3"/>
  <c r="AD5" i="10" s="1"/>
  <c r="Z69" i="3"/>
  <c r="T152"/>
  <c r="T153"/>
  <c r="W80"/>
  <c r="AB7" i="10"/>
  <c r="Y110" i="3"/>
  <c r="Y147" s="1"/>
  <c r="AE10" i="10"/>
  <c r="V84" i="3"/>
  <c r="X47"/>
  <c r="Z19"/>
  <c r="Y19" s="1"/>
  <c r="W45"/>
  <c r="W71" s="1"/>
  <c r="W99" s="1"/>
  <c r="X17"/>
  <c r="X102"/>
  <c r="AD10" i="10" s="1"/>
  <c r="Z74" i="3"/>
  <c r="X87"/>
  <c r="Y111"/>
  <c r="X41"/>
  <c r="Z13"/>
  <c r="Y13" s="1"/>
  <c r="W86"/>
  <c r="V141"/>
  <c r="U157" l="1"/>
  <c r="U162"/>
  <c r="U174"/>
  <c r="U173"/>
  <c r="U158"/>
  <c r="U175"/>
  <c r="V121"/>
  <c r="U176"/>
  <c r="U166"/>
  <c r="U163"/>
  <c r="U170"/>
  <c r="U172"/>
  <c r="U177"/>
  <c r="U160"/>
  <c r="U168"/>
  <c r="V125"/>
  <c r="U171"/>
  <c r="U161"/>
  <c r="U159"/>
  <c r="V137"/>
  <c r="U178"/>
  <c r="V139"/>
  <c r="V177" s="1"/>
  <c r="U169"/>
  <c r="V133"/>
  <c r="V123"/>
  <c r="U150"/>
  <c r="V128"/>
  <c r="V124"/>
  <c r="V131"/>
  <c r="V117"/>
  <c r="U155"/>
  <c r="Y148"/>
  <c r="T180"/>
  <c r="X42"/>
  <c r="Z14"/>
  <c r="Y14" s="1"/>
  <c r="V104"/>
  <c r="V136"/>
  <c r="U167"/>
  <c r="U151"/>
  <c r="V85"/>
  <c r="U152"/>
  <c r="AB8" i="10"/>
  <c r="V112" i="3"/>
  <c r="V149" s="1"/>
  <c r="V113"/>
  <c r="V115"/>
  <c r="V114"/>
  <c r="V119"/>
  <c r="V116"/>
  <c r="W46"/>
  <c r="W72" s="1"/>
  <c r="X18"/>
  <c r="V130"/>
  <c r="V120"/>
  <c r="V126"/>
  <c r="V118"/>
  <c r="W81"/>
  <c r="U154"/>
  <c r="U153"/>
  <c r="V132"/>
  <c r="V134"/>
  <c r="V129"/>
  <c r="V166" s="1"/>
  <c r="V138"/>
  <c r="V122"/>
  <c r="V135"/>
  <c r="V127"/>
  <c r="V165" s="1"/>
  <c r="U156"/>
  <c r="AC7" i="10"/>
  <c r="V178" i="3"/>
  <c r="X111"/>
  <c r="X148" s="1"/>
  <c r="W84"/>
  <c r="Z41"/>
  <c r="Y41" s="1"/>
  <c r="Y95" s="1"/>
  <c r="AE3" i="10" s="1"/>
  <c r="X67" i="3"/>
  <c r="X73"/>
  <c r="X86" s="1"/>
  <c r="Z47"/>
  <c r="Y47" s="1"/>
  <c r="Y101" s="1"/>
  <c r="AE9" i="10" s="1"/>
  <c r="X45" i="3"/>
  <c r="Z17"/>
  <c r="Y17" s="1"/>
  <c r="V154" l="1"/>
  <c r="V160"/>
  <c r="V169"/>
  <c r="V171"/>
  <c r="V175"/>
  <c r="V163"/>
  <c r="V174"/>
  <c r="V168"/>
  <c r="V155"/>
  <c r="V161"/>
  <c r="V172"/>
  <c r="V162"/>
  <c r="V170"/>
  <c r="V167"/>
  <c r="V159"/>
  <c r="V152"/>
  <c r="U180"/>
  <c r="V173"/>
  <c r="W100"/>
  <c r="V164"/>
  <c r="V176"/>
  <c r="V157"/>
  <c r="X46"/>
  <c r="Z18"/>
  <c r="Y18" s="1"/>
  <c r="Z42"/>
  <c r="Y42" s="1"/>
  <c r="Y96" s="1"/>
  <c r="AE4" i="10" s="1"/>
  <c r="X68" i="3"/>
  <c r="X81" s="1"/>
  <c r="V156"/>
  <c r="V158"/>
  <c r="V151"/>
  <c r="V153"/>
  <c r="V150"/>
  <c r="W85"/>
  <c r="Z45"/>
  <c r="Y45" s="1"/>
  <c r="Y99" s="1"/>
  <c r="X71"/>
  <c r="X84" s="1"/>
  <c r="X95"/>
  <c r="AD3" i="10" s="1"/>
  <c r="Z67" i="3"/>
  <c r="X80"/>
  <c r="X101"/>
  <c r="AD9" i="10" s="1"/>
  <c r="Z73" i="3"/>
  <c r="V180" l="1"/>
  <c r="X96"/>
  <c r="AD4" i="10" s="1"/>
  <c r="Z68" i="3"/>
  <c r="AC8" i="10"/>
  <c r="W112" i="3"/>
  <c r="W149" s="1"/>
  <c r="W114"/>
  <c r="W117"/>
  <c r="W113"/>
  <c r="W115"/>
  <c r="W130"/>
  <c r="W120"/>
  <c r="W139"/>
  <c r="W119"/>
  <c r="W121"/>
  <c r="W126"/>
  <c r="W140"/>
  <c r="W136"/>
  <c r="W138"/>
  <c r="W131"/>
  <c r="W141"/>
  <c r="W129"/>
  <c r="W133"/>
  <c r="W137"/>
  <c r="W104"/>
  <c r="W124"/>
  <c r="W134"/>
  <c r="W171" s="1"/>
  <c r="W135"/>
  <c r="W118"/>
  <c r="W123"/>
  <c r="W132"/>
  <c r="W128"/>
  <c r="W122"/>
  <c r="W116"/>
  <c r="W153" s="1"/>
  <c r="W125"/>
  <c r="W127"/>
  <c r="W164" s="1"/>
  <c r="X72"/>
  <c r="Z46"/>
  <c r="Y46" s="1"/>
  <c r="Y100" s="1"/>
  <c r="Y127" s="1"/>
  <c r="AE7" i="10"/>
  <c r="X99" i="3"/>
  <c r="Z71"/>
  <c r="Y121" l="1"/>
  <c r="Y141"/>
  <c r="W159"/>
  <c r="Y129"/>
  <c r="Y132"/>
  <c r="W152"/>
  <c r="W178"/>
  <c r="W169"/>
  <c r="Y125"/>
  <c r="W155"/>
  <c r="W166"/>
  <c r="W173"/>
  <c r="W175"/>
  <c r="W158"/>
  <c r="Y135"/>
  <c r="Y122"/>
  <c r="Y140"/>
  <c r="W176"/>
  <c r="W150"/>
  <c r="Y136"/>
  <c r="Y126"/>
  <c r="Y163" s="1"/>
  <c r="Y104"/>
  <c r="Y130"/>
  <c r="Y137"/>
  <c r="Y174" s="1"/>
  <c r="Y128"/>
  <c r="Y165" s="1"/>
  <c r="W162"/>
  <c r="Y134"/>
  <c r="Y123"/>
  <c r="Y160" s="1"/>
  <c r="Y133"/>
  <c r="Y170" s="1"/>
  <c r="Y138"/>
  <c r="Y124"/>
  <c r="W168"/>
  <c r="X100"/>
  <c r="X131" s="1"/>
  <c r="Z72"/>
  <c r="W170"/>
  <c r="W167"/>
  <c r="W151"/>
  <c r="W177"/>
  <c r="Y139"/>
  <c r="Y120"/>
  <c r="X85"/>
  <c r="W165"/>
  <c r="W172"/>
  <c r="W174"/>
  <c r="W163"/>
  <c r="W157"/>
  <c r="W154"/>
  <c r="AE8" i="10"/>
  <c r="Y112" i="3"/>
  <c r="Y149" s="1"/>
  <c r="Y114"/>
  <c r="Y117"/>
  <c r="Y116"/>
  <c r="Y131"/>
  <c r="Y113"/>
  <c r="Y119"/>
  <c r="Y118"/>
  <c r="Y115"/>
  <c r="W160"/>
  <c r="W161"/>
  <c r="W156"/>
  <c r="X125"/>
  <c r="AD7" i="10"/>
  <c r="Y177" i="3" l="1"/>
  <c r="Y169"/>
  <c r="Y162"/>
  <c r="Y173"/>
  <c r="Y158"/>
  <c r="Y159"/>
  <c r="X132"/>
  <c r="X169" s="1"/>
  <c r="X104"/>
  <c r="Y178"/>
  <c r="X141"/>
  <c r="X138"/>
  <c r="X140"/>
  <c r="X129"/>
  <c r="X136"/>
  <c r="X123"/>
  <c r="Y164"/>
  <c r="X134"/>
  <c r="X128"/>
  <c r="Y176"/>
  <c r="Y167"/>
  <c r="Y172"/>
  <c r="X124"/>
  <c r="X121"/>
  <c r="X139"/>
  <c r="X130"/>
  <c r="X167" s="1"/>
  <c r="X137"/>
  <c r="X120"/>
  <c r="X135"/>
  <c r="Y150"/>
  <c r="X126"/>
  <c r="X163" s="1"/>
  <c r="X127"/>
  <c r="X133"/>
  <c r="X122"/>
  <c r="Y175"/>
  <c r="Y155"/>
  <c r="Y161"/>
  <c r="Y168"/>
  <c r="W180"/>
  <c r="Y166"/>
  <c r="Y171"/>
  <c r="AD8" i="10"/>
  <c r="X112" i="3"/>
  <c r="X149" s="1"/>
  <c r="X114"/>
  <c r="X118"/>
  <c r="X119"/>
  <c r="X113"/>
  <c r="X150" s="1"/>
  <c r="X117"/>
  <c r="X115"/>
  <c r="X116"/>
  <c r="Y151"/>
  <c r="Y156"/>
  <c r="Y154"/>
  <c r="Y153"/>
  <c r="Y157"/>
  <c r="Y152"/>
  <c r="X170" l="1"/>
  <c r="X160"/>
  <c r="X171"/>
  <c r="X175"/>
  <c r="X161"/>
  <c r="X172"/>
  <c r="X177"/>
  <c r="X173"/>
  <c r="X166"/>
  <c r="X178"/>
  <c r="X164"/>
  <c r="X174"/>
  <c r="X165"/>
  <c r="X176"/>
  <c r="X162"/>
  <c r="X158"/>
  <c r="X157"/>
  <c r="X168"/>
  <c r="X152"/>
  <c r="X159"/>
  <c r="X154"/>
  <c r="X156"/>
  <c r="Y181"/>
  <c r="X151"/>
  <c r="X153"/>
  <c r="X155"/>
  <c r="E181" l="1"/>
  <c r="F181" s="1"/>
  <c r="G181" s="1"/>
  <c r="H181" s="1"/>
  <c r="I181" s="1"/>
  <c r="J181" s="1"/>
  <c r="K181" s="1"/>
  <c r="L181" s="1"/>
  <c r="M181" s="1"/>
  <c r="N181" s="1"/>
  <c r="O181" s="1"/>
  <c r="P181" s="1"/>
  <c r="Q181" s="1"/>
  <c r="R181" s="1"/>
  <c r="S181" s="1"/>
  <c r="T181" s="1"/>
  <c r="U181" s="1"/>
  <c r="V181" s="1"/>
  <c r="W181" s="1"/>
  <c r="X180"/>
  <c r="X181" l="1"/>
</calcChain>
</file>

<file path=xl/comments1.xml><?xml version="1.0" encoding="utf-8"?>
<comments xmlns="http://schemas.openxmlformats.org/spreadsheetml/2006/main">
  <authors>
    <author>Charlie Grist</author>
  </authors>
  <commentList>
    <comment ref="A1" authorId="0">
      <text>
        <r>
          <rPr>
            <b/>
            <sz val="9"/>
            <color indexed="81"/>
            <rFont val="Tahoma"/>
            <family val="2"/>
          </rPr>
          <t>Charlie Grist:</t>
        </r>
        <r>
          <rPr>
            <sz val="9"/>
            <color indexed="81"/>
            <rFont val="Tahoma"/>
            <family val="2"/>
          </rPr>
          <t xml:space="preserve">
Lookup in ComMaster</t>
        </r>
      </text>
    </comment>
    <comment ref="B1" authorId="0">
      <text>
        <r>
          <rPr>
            <b/>
            <sz val="9"/>
            <color indexed="81"/>
            <rFont val="Tahoma"/>
            <family val="2"/>
          </rPr>
          <t>Charlie Grist:</t>
        </r>
        <r>
          <rPr>
            <sz val="9"/>
            <color indexed="81"/>
            <rFont val="Tahoma"/>
            <family val="2"/>
          </rPr>
          <t xml:space="preserve">
New, NR, Retro</t>
        </r>
      </text>
    </comment>
    <comment ref="C1" authorId="0">
      <text>
        <r>
          <rPr>
            <b/>
            <sz val="9"/>
            <color indexed="81"/>
            <rFont val="Tahoma"/>
            <family val="2"/>
          </rPr>
          <t>Charlie Grist:</t>
        </r>
        <r>
          <rPr>
            <sz val="9"/>
            <color indexed="81"/>
            <rFont val="Tahoma"/>
            <family val="2"/>
          </rPr>
          <t xml:space="preserve">
Measure Index Name</t>
        </r>
      </text>
    </comment>
    <comment ref="E1" authorId="0">
      <text>
        <r>
          <rPr>
            <b/>
            <sz val="9"/>
            <color indexed="81"/>
            <rFont val="Tahoma"/>
            <family val="2"/>
          </rPr>
          <t>Charlie Grist:</t>
        </r>
        <r>
          <rPr>
            <sz val="9"/>
            <color indexed="81"/>
            <rFont val="Tahoma"/>
            <family val="2"/>
          </rPr>
          <t xml:space="preserve">
Use Massoud's Names</t>
        </r>
      </text>
    </comment>
    <comment ref="F1" authorId="0">
      <text>
        <r>
          <rPr>
            <b/>
            <sz val="9"/>
            <color indexed="81"/>
            <rFont val="Tahoma"/>
            <family val="2"/>
          </rPr>
          <t>Charlie Grist:</t>
        </r>
        <r>
          <rPr>
            <sz val="9"/>
            <color indexed="81"/>
            <rFont val="Tahoma"/>
            <family val="2"/>
          </rPr>
          <t xml:space="preserve">
From Shaped Savings column 14</t>
        </r>
      </text>
    </comment>
    <comment ref="G1" authorId="0">
      <text>
        <r>
          <rPr>
            <b/>
            <sz val="9"/>
            <color indexed="81"/>
            <rFont val="Tahoma"/>
            <family val="2"/>
          </rPr>
          <t>Charlie Grist:</t>
        </r>
        <r>
          <rPr>
            <sz val="9"/>
            <color indexed="81"/>
            <rFont val="Tahoma"/>
            <family val="2"/>
          </rPr>
          <t xml:space="preserve">
From SC or from Shaped Savings column 3.
</t>
        </r>
      </text>
    </comment>
    <comment ref="H1" authorId="0">
      <text>
        <r>
          <rPr>
            <b/>
            <sz val="9"/>
            <color indexed="81"/>
            <rFont val="Tahoma"/>
            <family val="2"/>
          </rPr>
          <t>Charlie Grist:</t>
        </r>
        <r>
          <rPr>
            <sz val="9"/>
            <color indexed="81"/>
            <rFont val="Tahoma"/>
            <family val="2"/>
          </rPr>
          <t xml:space="preserve">
From SC or from Shaped Savings column K (column 11)</t>
        </r>
      </text>
    </comment>
    <comment ref="I1" authorId="0">
      <text>
        <r>
          <rPr>
            <b/>
            <sz val="9"/>
            <color indexed="81"/>
            <rFont val="Tahoma"/>
            <family val="2"/>
          </rPr>
          <t>Charlie Grist:</t>
        </r>
        <r>
          <rPr>
            <sz val="9"/>
            <color indexed="81"/>
            <rFont val="Tahoma"/>
            <family val="2"/>
          </rPr>
          <t xml:space="preserve">
From SC</t>
        </r>
      </text>
    </comment>
    <comment ref="J1" authorId="0">
      <text>
        <r>
          <rPr>
            <b/>
            <sz val="9"/>
            <color indexed="81"/>
            <rFont val="Tahoma"/>
            <family val="2"/>
          </rPr>
          <t>Charlie Grist:</t>
        </r>
        <r>
          <rPr>
            <sz val="9"/>
            <color indexed="81"/>
            <rFont val="Tahoma"/>
            <family val="2"/>
          </rPr>
          <t xml:space="preserve">
From SC</t>
        </r>
      </text>
    </comment>
    <comment ref="K1" authorId="0">
      <text>
        <r>
          <rPr>
            <b/>
            <sz val="9"/>
            <color indexed="81"/>
            <rFont val="Tahoma"/>
            <family val="2"/>
          </rPr>
          <t>Charlie Grist:</t>
        </r>
        <r>
          <rPr>
            <sz val="9"/>
            <color indexed="81"/>
            <rFont val="Tahoma"/>
            <family val="2"/>
          </rPr>
          <t xml:space="preserve">
From SC.  For shaping.
RPM also uses this divided by  savings per unit to calculate units, and then uses kW per unit * units to calculate kW.  
Use Supply Curve Bundled starting in column 2  "column()-9"</t>
        </r>
      </text>
    </comment>
    <comment ref="AF1" authorId="0">
      <text>
        <r>
          <rPr>
            <b/>
            <sz val="9"/>
            <color indexed="81"/>
            <rFont val="Tahoma"/>
            <family val="2"/>
          </rPr>
          <t>Charlie Grist:</t>
        </r>
        <r>
          <rPr>
            <sz val="9"/>
            <color indexed="81"/>
            <rFont val="Tahoma"/>
            <family val="2"/>
          </rPr>
          <t xml:space="preserve">
From Shaped Savings.  Copy whole row down since column increment is hardwired into formula.  
Use column()-17 for the column reference</t>
        </r>
      </text>
    </comment>
  </commentList>
</comments>
</file>

<file path=xl/comments2.xml><?xml version="1.0" encoding="utf-8"?>
<comments xmlns="http://schemas.openxmlformats.org/spreadsheetml/2006/main">
  <authors>
    <author xml:space="preserve"> </author>
    <author>Charlie Grist</author>
  </authors>
  <commentList>
    <comment ref="I6"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O6"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A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B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C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D7" authorId="0">
      <text>
        <r>
          <rPr>
            <b/>
            <sz val="8"/>
            <color indexed="81"/>
            <rFont val="Tahoma"/>
            <family val="2"/>
          </rPr>
          <t xml:space="preserve"> :ProCost</t>
        </r>
        <r>
          <rPr>
            <sz val="8"/>
            <color indexed="81"/>
            <rFont val="Tahoma"/>
            <family val="2"/>
          </rPr>
          <t xml:space="preserve">
Physical life of the measure in years.  Must be &gt;=1.</t>
        </r>
      </text>
    </comment>
    <comment ref="E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F7"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G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H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I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J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K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L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M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N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O7" authorId="0">
      <text>
        <r>
          <rPr>
            <b/>
            <sz val="8"/>
            <color indexed="81"/>
            <rFont val="Tahoma"/>
            <family val="2"/>
          </rPr>
          <t xml:space="preserve"> :</t>
        </r>
        <r>
          <rPr>
            <sz val="8"/>
            <color indexed="81"/>
            <rFont val="Tahoma"/>
            <family val="2"/>
          </rPr>
          <t xml:space="preserve">
Annual gas savings, or increases, in therms.</t>
        </r>
      </text>
    </comment>
    <comment ref="P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BH42"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42"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42"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42"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H55"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55"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55"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55"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List>
</comments>
</file>

<file path=xl/comments3.xml><?xml version="1.0" encoding="utf-8"?>
<comments xmlns="http://schemas.openxmlformats.org/spreadsheetml/2006/main">
  <authors>
    <author>Charlie Grist</author>
  </authors>
  <commentList>
    <comment ref="L656" authorId="0">
      <text>
        <r>
          <rPr>
            <b/>
            <sz val="9"/>
            <color indexed="81"/>
            <rFont val="Tahoma"/>
            <family val="2"/>
          </rPr>
          <t>Charlie Grist:</t>
        </r>
        <r>
          <rPr>
            <sz val="9"/>
            <color indexed="81"/>
            <rFont val="Tahoma"/>
            <family val="2"/>
          </rPr>
          <t xml:space="preserve">
Revised V6 to reflect lower freezer savings for non-grocery applications.</t>
        </r>
      </text>
    </comment>
  </commentList>
</comments>
</file>

<file path=xl/comments4.xml><?xml version="1.0" encoding="utf-8"?>
<comments xmlns="http://schemas.openxmlformats.org/spreadsheetml/2006/main">
  <authors>
    <author>Jack Cullen</author>
  </authors>
  <commentList>
    <comment ref="H3" authorId="0">
      <text>
        <r>
          <rPr>
            <b/>
            <sz val="9"/>
            <color indexed="81"/>
            <rFont val="Tahoma"/>
            <family val="2"/>
          </rPr>
          <t>Jack Cullen:</t>
        </r>
        <r>
          <rPr>
            <sz val="9"/>
            <color indexed="81"/>
            <rFont val="Tahoma"/>
            <family val="2"/>
          </rPr>
          <t xml:space="preserve">
Density is 1 because analysis below includes embedded densities and were scaled to be all per 100 sq ft
</t>
        </r>
      </text>
    </comment>
  </commentList>
</comments>
</file>

<file path=xl/sharedStrings.xml><?xml version="1.0" encoding="utf-8"?>
<sst xmlns="http://schemas.openxmlformats.org/spreadsheetml/2006/main" count="15306" uniqueCount="1332">
  <si>
    <t>Measure:</t>
  </si>
  <si>
    <t>Item</t>
  </si>
  <si>
    <t>Methods &amp; Sources</t>
  </si>
  <si>
    <t>Note</t>
  </si>
  <si>
    <t>7P Updates</t>
  </si>
  <si>
    <t>Measures Described</t>
  </si>
  <si>
    <t>Energy Savings Calculation Basis</t>
  </si>
  <si>
    <t>Applicable Stock</t>
  </si>
  <si>
    <t>Baseline Saturation</t>
  </si>
  <si>
    <t>Permutations</t>
  </si>
  <si>
    <t>Costs</t>
  </si>
  <si>
    <t>Measure Life</t>
  </si>
  <si>
    <t>Savings Shape</t>
  </si>
  <si>
    <t>Achievability Ramp Rate</t>
  </si>
  <si>
    <t>Data Set Name</t>
  </si>
  <si>
    <t>Measure Index Name</t>
  </si>
  <si>
    <t>Costs must be denominated in the same year as 'Input Cost Reference Year' =</t>
  </si>
  <si>
    <t>Input Data</t>
  </si>
  <si>
    <t>Periodic Replacement Costs and Savings and Replacement Period</t>
  </si>
  <si>
    <t>Gas Inputs</t>
  </si>
  <si>
    <t>Retro or LO</t>
  </si>
  <si>
    <t>Early Retrofit Parameters</t>
  </si>
  <si>
    <t>Category Name</t>
  </si>
  <si>
    <t>Measure Name</t>
  </si>
  <si>
    <t>Savings (kwh/yr)</t>
  </si>
  <si>
    <t>Life (yrs)</t>
  </si>
  <si>
    <t>Capital Cost</t>
  </si>
  <si>
    <t>Annual O&amp;M</t>
  </si>
  <si>
    <t>Shape Pointer</t>
  </si>
  <si>
    <t>Non-E Val ($/yr)</t>
  </si>
  <si>
    <t>Cost 1 ($)</t>
  </si>
  <si>
    <t xml:space="preserve">Period 1 </t>
  </si>
  <si>
    <t>Cost 2 ($)</t>
  </si>
  <si>
    <t>Period 2</t>
  </si>
  <si>
    <t>Cost 3 ($)</t>
  </si>
  <si>
    <t>Period 3</t>
  </si>
  <si>
    <t>Savings (therms/yr)</t>
  </si>
  <si>
    <t>R or L</t>
  </si>
  <si>
    <t>Savings 2
(kWh)</t>
  </si>
  <si>
    <t>Remaining
Life (yrs)</t>
  </si>
  <si>
    <t>Salvage Value ($)</t>
  </si>
  <si>
    <t>R</t>
  </si>
  <si>
    <t>Baseline Energy Use</t>
  </si>
  <si>
    <t>Baseline Penetration</t>
  </si>
  <si>
    <t>Who</t>
  </si>
  <si>
    <t>Busbar Savings</t>
  </si>
  <si>
    <t>lvlcost</t>
  </si>
  <si>
    <t>segment</t>
  </si>
  <si>
    <t>measure</t>
  </si>
  <si>
    <t>aMW</t>
  </si>
  <si>
    <t>Ramp Rate</t>
  </si>
  <si>
    <t>Resource Type</t>
  </si>
  <si>
    <t>Measure Category</t>
  </si>
  <si>
    <t>Sector</t>
  </si>
  <si>
    <t>End Use</t>
  </si>
  <si>
    <t>kW per unit</t>
  </si>
  <si>
    <t>kWh per unit</t>
  </si>
  <si>
    <t>TRC Net Levelized Cost (Net of All Benefits)</t>
  </si>
  <si>
    <t>MAX</t>
  </si>
  <si>
    <t>Savings Allocation by Category and Month for Segments 1</t>
  </si>
  <si>
    <t>Savings Allocation by Category and Month for Segments 2</t>
  </si>
  <si>
    <t>Wholesale KW</t>
  </si>
  <si>
    <t>Jan</t>
  </si>
  <si>
    <t>Feb</t>
  </si>
  <si>
    <t>Mar</t>
  </si>
  <si>
    <t>Apr</t>
  </si>
  <si>
    <t>May</t>
  </si>
  <si>
    <t>Jun</t>
  </si>
  <si>
    <t>Jul</t>
  </si>
  <si>
    <t>Aug</t>
  </si>
  <si>
    <t>Sep</t>
  </si>
  <si>
    <t>Oct</t>
  </si>
  <si>
    <t>Nov</t>
  </si>
  <si>
    <t>Dec</t>
  </si>
  <si>
    <t>Commercial</t>
  </si>
  <si>
    <t>Lighting</t>
  </si>
  <si>
    <t xml:space="preserve">Note:  Scalar Units are used to determine the total count of retrofit opportuntity.  These largely come from the CBSA data which identify counts of applicable equipment.  The analysis on the CBSAData worksheet includes equipment-level calculations to develop the scalars for each measure. </t>
  </si>
  <si>
    <t>Analysis for RTF UES Measures Plus Retrocommissioning</t>
  </si>
  <si>
    <t>Measure</t>
  </si>
  <si>
    <t>Basis</t>
  </si>
  <si>
    <t>Building Type</t>
  </si>
  <si>
    <t>Savings</t>
  </si>
  <si>
    <t>Shape</t>
  </si>
  <si>
    <t>Savings Unit Basis</t>
  </si>
  <si>
    <t>Scalar</t>
  </si>
  <si>
    <t>Scalar Units</t>
  </si>
  <si>
    <t>First Year Cost</t>
  </si>
  <si>
    <t>Annual O&amp;M Cost</t>
  </si>
  <si>
    <t>Cost Units</t>
  </si>
  <si>
    <t>Non Energy Benefit (NEB)</t>
  </si>
  <si>
    <t>NEB Units</t>
  </si>
  <si>
    <t>EUL</t>
  </si>
  <si>
    <t>Total Technical Potential (aMW)</t>
  </si>
  <si>
    <t>Cost Technical Potential ($/kWh)</t>
  </si>
  <si>
    <t>Notes</t>
  </si>
  <si>
    <t>Replace Shaded Pole with ECM in Walk-in Cooler</t>
  </si>
  <si>
    <t>RET</t>
  </si>
  <si>
    <t>Grocery</t>
  </si>
  <si>
    <t>Grocery Refrigeration</t>
  </si>
  <si>
    <t>kWh/ hp</t>
  </si>
  <si>
    <t>Total applicable and available HP in the region</t>
  </si>
  <si>
    <t>$/hp</t>
  </si>
  <si>
    <t>NA</t>
  </si>
  <si>
    <t>ECM Controllers on Walk-In Evaporator Motors</t>
  </si>
  <si>
    <t>kWh saved/ Motor</t>
  </si>
  <si>
    <t>Total Applicable Motors on Walk-Ins</t>
  </si>
  <si>
    <t>$/ controller</t>
  </si>
  <si>
    <t>Strip Curtains: Walk-In Coolers/ Freezers</t>
  </si>
  <si>
    <t>kWh saved/ doorway</t>
  </si>
  <si>
    <t>Total applicable and available installations of strip curtains in the region</t>
  </si>
  <si>
    <t>$/ strip curtain</t>
  </si>
  <si>
    <t>Anti Sweat Heater Controls</t>
  </si>
  <si>
    <t>kWh/ ft</t>
  </si>
  <si>
    <t>Total applicable and available linear feet of heated doors without controllers</t>
  </si>
  <si>
    <t>$/ linear foot of case controled</t>
  </si>
  <si>
    <t>LED Case Lighting</t>
  </si>
  <si>
    <t>kWh/ft</t>
  </si>
  <si>
    <t>Total applicable and available linear feet</t>
  </si>
  <si>
    <t>$/ linear foot</t>
  </si>
  <si>
    <t>Grocery Retrocommisioning</t>
  </si>
  <si>
    <t>Unitless</t>
  </si>
  <si>
    <t>$/kwh</t>
  </si>
  <si>
    <t>It is assumed that all the measures that were not captured in the bundle here are present in retrocommissioining</t>
  </si>
  <si>
    <t>Floating Head Pressure Control</t>
  </si>
  <si>
    <t>kWh/ HP</t>
  </si>
  <si>
    <t>Total HP -applicable and available</t>
  </si>
  <si>
    <t>$/ hp</t>
  </si>
  <si>
    <t>LED Motion Sensors on Display Case</t>
  </si>
  <si>
    <t>Total linear feet with LED and without an occ sensor</t>
  </si>
  <si>
    <t xml:space="preserve"> </t>
  </si>
  <si>
    <t>Source Note:</t>
  </si>
  <si>
    <t>Cost and savigs data are primarily from RTF workbooks.  See sheet RTF Source Files for links to source data.</t>
  </si>
  <si>
    <t>Measure saturation data are from CBSA 2013.  Relevant data are appended in sheet CBSAData</t>
  </si>
  <si>
    <t>ECM Motors on Walk-In Coolers</t>
  </si>
  <si>
    <t>Measure Definition</t>
  </si>
  <si>
    <t>Note: Information in the table below is from the RTF measure workbook directly. The columns in the end of this table are calculations unique to the 7th power plan</t>
  </si>
  <si>
    <t>Output Watts Rating</t>
  </si>
  <si>
    <t>kWh Saved/ Watt</t>
  </si>
  <si>
    <t>Cost</t>
  </si>
  <si>
    <t>Cost/Watt</t>
  </si>
  <si>
    <t>Weighting - based on % walkins that are classified as MT and LT</t>
  </si>
  <si>
    <t>Savings per watt for MT Evaps</t>
  </si>
  <si>
    <t>Savings per watt for LT Evaps</t>
  </si>
  <si>
    <t>* Note these are very similar across sizes. Hence characterizing savings per HP rating.</t>
  </si>
  <si>
    <t>Annual weighted savings per watt</t>
  </si>
  <si>
    <t>kWh</t>
  </si>
  <si>
    <t>Annual weighted savings per hp</t>
  </si>
  <si>
    <t>As per CBSA report 62% compressor motors are ECM, assume the same for the evaporator</t>
  </si>
  <si>
    <t xml:space="preserve"> - Source: CBSA</t>
  </si>
  <si>
    <t>Cost per hp</t>
  </si>
  <si>
    <t>ECM Controllers in Walk-Ins</t>
  </si>
  <si>
    <t>Per CBSA, total motors that are ECM</t>
  </si>
  <si>
    <t>Strip Curtains</t>
  </si>
  <si>
    <t>Data below is from the measure workbook directly</t>
  </si>
  <si>
    <t>AntiSweat Heater Controls</t>
  </si>
  <si>
    <t>Notes:</t>
  </si>
  <si>
    <t>Data from measure workbook:</t>
  </si>
  <si>
    <t xml:space="preserve"> - this is per linear foot of case,</t>
  </si>
  <si>
    <t>Retrocomissioning</t>
  </si>
  <si>
    <t>Cost - $/kwh from the 6th Plan</t>
  </si>
  <si>
    <t>Retrocommissioning savings potential available as per 6th plan</t>
  </si>
  <si>
    <t>million kWh</t>
  </si>
  <si>
    <t>Total consumption in grocery buildings in PNW (2013)</t>
  </si>
  <si>
    <t>Assume 80% of this is available for retrocommissioning</t>
  </si>
  <si>
    <t xml:space="preserve">Estimate 7% savings potential </t>
  </si>
  <si>
    <t>Two studies: PECI 7%, Mills 12.5%.  Also a Cadmus estimate 5%.</t>
  </si>
  <si>
    <t xml:space="preserve">Measures in the Retrocommission bundle are custom measures not represented by RTF UES estimates.  </t>
  </si>
  <si>
    <t>About half of program claimed savings are in the custom category (see sheet '6 on 7 Data')</t>
  </si>
  <si>
    <t>Total remianing potential savings from RTF EUS Meausures is estimated at 42 aMW</t>
  </si>
  <si>
    <t>Floating Head Pressure Control Valve</t>
  </si>
  <si>
    <t xml:space="preserve"> - Data below from RTF measure workbook</t>
  </si>
  <si>
    <t>From RTF EER Analysis based on PECI Audits of 820 stores and 2600 suction groups</t>
  </si>
  <si>
    <t xml:space="preserve"> - savings are per horse power</t>
  </si>
  <si>
    <t>Count of SuctionTemp</t>
  </si>
  <si>
    <t>Column Labels</t>
  </si>
  <si>
    <t>Stand alone</t>
  </si>
  <si>
    <t>Multiplex</t>
  </si>
  <si>
    <t>Grand Total</t>
  </si>
  <si>
    <t>Row Labels</t>
  </si>
  <si>
    <t>Low Temp</t>
  </si>
  <si>
    <t>AIR-COOLED</t>
  </si>
  <si>
    <t>MT weighting based on walk ins</t>
  </si>
  <si>
    <t>Evaporative</t>
  </si>
  <si>
    <t>LT weighting based on walk ins</t>
  </si>
  <si>
    <t>Medium Temp</t>
  </si>
  <si>
    <t>Condensing unit</t>
  </si>
  <si>
    <t>RTF Workbook on EER</t>
  </si>
  <si>
    <t>Remote</t>
  </si>
  <si>
    <t>Weighted Savings</t>
  </si>
  <si>
    <t>Weighted Cost</t>
  </si>
  <si>
    <t>% of All Systems - Suction Group Type</t>
  </si>
  <si>
    <t>Display Case Motion Sensors on LED</t>
  </si>
  <si>
    <t xml:space="preserve"> - Data below from measure workbook</t>
  </si>
  <si>
    <t>Average Savings</t>
  </si>
  <si>
    <t>Merge Walk in Table with Site Weights</t>
  </si>
  <si>
    <t xml:space="preserve">The data on the table below are from DOE rulemaking for Walk-Ins summarized by Navigant for BPA Standards Impact Analysis (sheet 'Specifications')  and from the RTF ECM Controller workbook as noted. </t>
  </si>
  <si>
    <t>Walk in Ref. Query (Deleted all floor area entries with the value "-1")</t>
  </si>
  <si>
    <t>Calculated field</t>
  </si>
  <si>
    <t>Assumes walkins classified as storage to be non display (ND)</t>
  </si>
  <si>
    <t>Classify Walk in as small/ Med/ Large</t>
  </si>
  <si>
    <t>Calculate total evap motors HP per walkin</t>
  </si>
  <si>
    <t>Source =&gt;</t>
  </si>
  <si>
    <t>DOE</t>
  </si>
  <si>
    <t>Calc</t>
  </si>
  <si>
    <t>RTF Value</t>
  </si>
  <si>
    <t>site_id</t>
  </si>
  <si>
    <t>Sf_PNW</t>
  </si>
  <si>
    <t>Wt_PNW</t>
  </si>
  <si>
    <t>walkin_id</t>
  </si>
  <si>
    <t>box_type</t>
  </si>
  <si>
    <t>temp_type</t>
  </si>
  <si>
    <t>location</t>
  </si>
  <si>
    <t>floor_area</t>
  </si>
  <si>
    <t>evap_fan_controls</t>
  </si>
  <si>
    <t>No. of evap fans on controller</t>
  </si>
  <si>
    <t>Display?</t>
  </si>
  <si>
    <t>Temp</t>
  </si>
  <si>
    <t>Size</t>
  </si>
  <si>
    <t>Evap Motors HP</t>
  </si>
  <si>
    <t>Controller Savings</t>
  </si>
  <si>
    <t>Total Controller Cost</t>
  </si>
  <si>
    <t>walk in sf * sf weight</t>
  </si>
  <si>
    <t>MT? (Medium temp)</t>
  </si>
  <si>
    <t>Evaporator</t>
  </si>
  <si>
    <t>S</t>
  </si>
  <si>
    <t>MT</t>
  </si>
  <si>
    <t>IU</t>
  </si>
  <si>
    <t>N</t>
  </si>
  <si>
    <t>Area</t>
  </si>
  <si>
    <t>Avg. HP</t>
  </si>
  <si>
    <t>No. of Fans</t>
  </si>
  <si>
    <t>Total HP</t>
  </si>
  <si>
    <t>HP</t>
  </si>
  <si>
    <t>Controller Cost</t>
  </si>
  <si>
    <t>IC</t>
  </si>
  <si>
    <t>Non Display</t>
  </si>
  <si>
    <t>Small</t>
  </si>
  <si>
    <t>LT</t>
  </si>
  <si>
    <t>Med</t>
  </si>
  <si>
    <t>DK</t>
  </si>
  <si>
    <t>Large</t>
  </si>
  <si>
    <t>LT-FF</t>
  </si>
  <si>
    <t>Display</t>
  </si>
  <si>
    <t>Y</t>
  </si>
  <si>
    <t>O</t>
  </si>
  <si>
    <t>LT-IC</t>
  </si>
  <si>
    <t>W</t>
  </si>
  <si>
    <t>NF</t>
  </si>
  <si>
    <t>Ratio of Y to N</t>
  </si>
  <si>
    <t>Can strip curtain be applied in this walkin?</t>
  </si>
  <si>
    <t>Merged Walkin Table with Site Weights - Strip Curtain Specific Fields</t>
  </si>
  <si>
    <t>Cost and savings are from the measue workbook</t>
  </si>
  <si>
    <t>doorway_protection</t>
  </si>
  <si>
    <t>Strip Curtain App?</t>
  </si>
  <si>
    <t>B</t>
  </si>
  <si>
    <t>A</t>
  </si>
  <si>
    <t>Merge Display Case Tabe with site weights</t>
  </si>
  <si>
    <t>Do ASH exist on that display case?</t>
  </si>
  <si>
    <t>Calculated savings per control</t>
  </si>
  <si>
    <t>Assign Cost from wkbk info</t>
  </si>
  <si>
    <t>LED Savings per case</t>
  </si>
  <si>
    <t>Can LED be installed?</t>
  </si>
  <si>
    <t>Cost lookup for LED strips from workbook</t>
  </si>
  <si>
    <t>Is an occ sensor already installed?</t>
  </si>
  <si>
    <t>Open Case = 1</t>
  </si>
  <si>
    <t>Oher = 0</t>
  </si>
  <si>
    <t>Workbook data synthesized</t>
  </si>
  <si>
    <t>displaycases_id</t>
  </si>
  <si>
    <t>display_type</t>
  </si>
  <si>
    <t>self_contained</t>
  </si>
  <si>
    <t>case_length</t>
  </si>
  <si>
    <t>cases_with_doors</t>
  </si>
  <si>
    <t>anti_sweat</t>
  </si>
  <si>
    <t>num_doors</t>
  </si>
  <si>
    <t>primary_light_type</t>
  </si>
  <si>
    <t>primary_lamp_type</t>
  </si>
  <si>
    <t>primary_watts_per_lamp</t>
  </si>
  <si>
    <t>primary_num_lamps</t>
  </si>
  <si>
    <t>light_schedule</t>
  </si>
  <si>
    <t>secondary_light_type</t>
  </si>
  <si>
    <t>secondary_lamp_type</t>
  </si>
  <si>
    <t>secondary_watts_per_lamp</t>
  </si>
  <si>
    <t>secondary_num_lamps</t>
  </si>
  <si>
    <t>ASH Check</t>
  </si>
  <si>
    <t>ASHC Savings</t>
  </si>
  <si>
    <t>ASHC Cost</t>
  </si>
  <si>
    <t>LED Savings</t>
  </si>
  <si>
    <t>LED Check</t>
  </si>
  <si>
    <t>LED Cost</t>
  </si>
  <si>
    <t>LED O&amp;M Cost</t>
  </si>
  <si>
    <t>LED Display Case OS Check</t>
  </si>
  <si>
    <t>Open?</t>
  </si>
  <si>
    <t>Open Case</t>
  </si>
  <si>
    <t>Savings (kWh)</t>
  </si>
  <si>
    <t>Cost ($)</t>
  </si>
  <si>
    <t>O&amp;M Cost ($)</t>
  </si>
  <si>
    <t>NO</t>
  </si>
  <si>
    <t/>
  </si>
  <si>
    <t>T12</t>
  </si>
  <si>
    <t>(2) 2.5' T12, (1) 4' T12</t>
  </si>
  <si>
    <t>SH</t>
  </si>
  <si>
    <t>T8</t>
  </si>
  <si>
    <t>Reach-In Case</t>
  </si>
  <si>
    <t>ASH</t>
  </si>
  <si>
    <t>24</t>
  </si>
  <si>
    <t>LED Open case length</t>
  </si>
  <si>
    <t>LED Reach in length</t>
  </si>
  <si>
    <t>-1</t>
  </si>
  <si>
    <t>ASHWC</t>
  </si>
  <si>
    <t>LED</t>
  </si>
  <si>
    <t>5' T12</t>
  </si>
  <si>
    <t>4 FOOT</t>
  </si>
  <si>
    <t>2 FT</t>
  </si>
  <si>
    <t>STRIP</t>
  </si>
  <si>
    <t>G</t>
  </si>
  <si>
    <t>2X4</t>
  </si>
  <si>
    <t>led</t>
  </si>
  <si>
    <t>11x4ft</t>
  </si>
  <si>
    <t>6X4</t>
  </si>
  <si>
    <t>15X4</t>
  </si>
  <si>
    <t>3.5 FOOR STRIPS</t>
  </si>
  <si>
    <t>4 FOOT CASE LIGHT STRIPS</t>
  </si>
  <si>
    <t>3.5 FOOT STRIPS</t>
  </si>
  <si>
    <t>10.5' CASE LIGHT STRIPS</t>
  </si>
  <si>
    <t>24 Volt system</t>
  </si>
  <si>
    <t>32</t>
  </si>
  <si>
    <t>T5</t>
  </si>
  <si>
    <t>4' LED bars</t>
  </si>
  <si>
    <t>3'T8</t>
  </si>
  <si>
    <t>SP</t>
  </si>
  <si>
    <t>4'T8</t>
  </si>
  <si>
    <t>SYLVANIA</t>
  </si>
  <si>
    <t>T</t>
  </si>
  <si>
    <t>1x4</t>
  </si>
  <si>
    <t>(1X4)T8 SP</t>
  </si>
  <si>
    <t>(1X6)T8 SP</t>
  </si>
  <si>
    <t>(1X3)T8 SP</t>
  </si>
  <si>
    <t>(1X5) LED</t>
  </si>
  <si>
    <t>Strip 8'</t>
  </si>
  <si>
    <t>Strip 4'</t>
  </si>
  <si>
    <t>.5 x 4</t>
  </si>
  <si>
    <t>.05x4 strips</t>
  </si>
  <si>
    <t>.5X4</t>
  </si>
  <si>
    <t>0.5 x 4</t>
  </si>
  <si>
    <t>tube</t>
  </si>
  <si>
    <t>2L</t>
  </si>
  <si>
    <t>2 Tube</t>
  </si>
  <si>
    <t>single tube</t>
  </si>
  <si>
    <t>DOOR STRIP</t>
  </si>
  <si>
    <t>1Lamp T8</t>
  </si>
  <si>
    <t>strip</t>
  </si>
  <si>
    <t>Strip</t>
  </si>
  <si>
    <t>CFL</t>
  </si>
  <si>
    <t>30 ft.</t>
  </si>
  <si>
    <t>TUBES</t>
  </si>
  <si>
    <t>OS</t>
  </si>
  <si>
    <t>2' lamp</t>
  </si>
  <si>
    <t>5ft lengths of LED</t>
  </si>
  <si>
    <t>5 ft of LED</t>
  </si>
  <si>
    <t>ft of LED</t>
  </si>
  <si>
    <t>s,d,</t>
  </si>
  <si>
    <t>NON</t>
  </si>
  <si>
    <t>p,d</t>
  </si>
  <si>
    <t>p,d,</t>
  </si>
  <si>
    <t>door strips</t>
  </si>
  <si>
    <t>s,d</t>
  </si>
  <si>
    <t>Door strip</t>
  </si>
  <si>
    <t>4FT</t>
  </si>
  <si>
    <t>4ft., 40w</t>
  </si>
  <si>
    <t>4ft.</t>
  </si>
  <si>
    <t>4 ft</t>
  </si>
  <si>
    <t>4 ft.</t>
  </si>
  <si>
    <t>INC</t>
  </si>
  <si>
    <t>1x4x2 T8</t>
  </si>
  <si>
    <t>Strip, 3 lamps/foot</t>
  </si>
  <si>
    <t>Strip, 4.5 lamps/foot</t>
  </si>
  <si>
    <t>8' T12</t>
  </si>
  <si>
    <t>10' strip @ 3' lamps</t>
  </si>
  <si>
    <t>1x4x2</t>
  </si>
  <si>
    <t>180</t>
  </si>
  <si>
    <t>65</t>
  </si>
  <si>
    <t>75</t>
  </si>
  <si>
    <t>185</t>
  </si>
  <si>
    <t>4' T8</t>
  </si>
  <si>
    <t>5 feet long</t>
  </si>
  <si>
    <t>5 ft long</t>
  </si>
  <si>
    <t>4ft</t>
  </si>
  <si>
    <t>4' tube</t>
  </si>
  <si>
    <t>3'</t>
  </si>
  <si>
    <t>4'</t>
  </si>
  <si>
    <t>5' strip</t>
  </si>
  <si>
    <t>5'</t>
  </si>
  <si>
    <t>6'</t>
  </si>
  <si>
    <t>2 foot</t>
  </si>
  <si>
    <t>4L</t>
  </si>
  <si>
    <t>2ft</t>
  </si>
  <si>
    <t>5ft</t>
  </si>
  <si>
    <t>5 FT door strip</t>
  </si>
  <si>
    <t>5' door strips</t>
  </si>
  <si>
    <t>5ft High Output</t>
  </si>
  <si>
    <t>CBSA Building Type</t>
  </si>
  <si>
    <t>Annual EUI (Mean)</t>
  </si>
  <si>
    <t xml:space="preserve"> +- Error Band</t>
  </si>
  <si>
    <t>All</t>
  </si>
  <si>
    <t>Assembly</t>
  </si>
  <si>
    <t>Food Service</t>
  </si>
  <si>
    <t>Lodging</t>
  </si>
  <si>
    <t>Office</t>
  </si>
  <si>
    <t>Residential Care</t>
  </si>
  <si>
    <t>Retail</t>
  </si>
  <si>
    <t>School</t>
  </si>
  <si>
    <t>Warehouse</t>
  </si>
  <si>
    <t>Other</t>
  </si>
  <si>
    <t>Square Footage (millions)</t>
  </si>
  <si>
    <t>Annual kWh (in millions)</t>
  </si>
  <si>
    <t>Excerpt from Cadmus report</t>
  </si>
  <si>
    <t>Savings assumed by Cadmus is 5% of total end use.</t>
  </si>
  <si>
    <t>To calculate average HP for those fields that have not been filled out in the CBSA</t>
  </si>
  <si>
    <t>CBSA Compressor Table merged with site weight</t>
  </si>
  <si>
    <t>comp_index</t>
  </si>
  <si>
    <t>comp_id</t>
  </si>
  <si>
    <t>compressor_type</t>
  </si>
  <si>
    <t>system_type</t>
  </si>
  <si>
    <t>total_hp</t>
  </si>
  <si>
    <t>float_head_pres_control</t>
  </si>
  <si>
    <t>heat_recovery_type</t>
  </si>
  <si>
    <t>HP Modified -1</t>
  </si>
  <si>
    <t>HP Modified -2</t>
  </si>
  <si>
    <t>Can a Floating Head Pressure Control be Installed?</t>
  </si>
  <si>
    <t>To understand data population of head pressure controls</t>
  </si>
  <si>
    <t>UNK</t>
  </si>
  <si>
    <t>M</t>
  </si>
  <si>
    <t>SC</t>
  </si>
  <si>
    <t>SL</t>
  </si>
  <si>
    <t>OT</t>
  </si>
  <si>
    <t>SD</t>
  </si>
  <si>
    <t xml:space="preserve">These two fields are to assign average hp to those rows with missing data </t>
  </si>
  <si>
    <t>CBSA Condensor Table merged with site weights</t>
  </si>
  <si>
    <t>Shaded Pole = 1</t>
  </si>
  <si>
    <t xml:space="preserve"> - Note: Repopulated values are SP motor specific. The repopulated data for non SP motor does not mean much, we do not use it.</t>
  </si>
  <si>
    <t>tbl_index</t>
  </si>
  <si>
    <t>condenser_id</t>
  </si>
  <si>
    <t>id1</t>
  </si>
  <si>
    <t>id2</t>
  </si>
  <si>
    <t>id3</t>
  </si>
  <si>
    <t>id4</t>
  </si>
  <si>
    <t>id5</t>
  </si>
  <si>
    <t>idna</t>
  </si>
  <si>
    <t>condenser_type</t>
  </si>
  <si>
    <t>condenser_fan_hp</t>
  </si>
  <si>
    <t>fan_vsd</t>
  </si>
  <si>
    <t>fan_motor_type</t>
  </si>
  <si>
    <t>condenser_pump_hp</t>
  </si>
  <si>
    <t>pump_vsd</t>
  </si>
  <si>
    <t>Motor Eligible</t>
  </si>
  <si>
    <t>condenser_fan_hp_Revised1</t>
  </si>
  <si>
    <t>condenser_fan_hp_Revised2</t>
  </si>
  <si>
    <t>Cost perhp  retrofit</t>
  </si>
  <si>
    <t>PSC</t>
  </si>
  <si>
    <t>E</t>
  </si>
  <si>
    <t>EC</t>
  </si>
  <si>
    <t>P</t>
  </si>
  <si>
    <t>RTF Workbooks Used in this Analysis</t>
  </si>
  <si>
    <t>Category (?)</t>
  </si>
  <si>
    <t>Status (?)</t>
  </si>
  <si>
    <t>Latest RTF Decision</t>
  </si>
  <si>
    <t>Sunset Date</t>
  </si>
  <si>
    <t>Grocery - Anti-sweat Heater Controls</t>
  </si>
  <si>
    <t>Small Saver</t>
  </si>
  <si>
    <t>Active</t>
  </si>
  <si>
    <t>Grocery - Compressor Head Fan Motor Retrofit to ECM</t>
  </si>
  <si>
    <t>Grocery - Display Case LEDs (Open Cases)</t>
  </si>
  <si>
    <t>Grocery - Display Case LEDs (Reach-In Cases)</t>
  </si>
  <si>
    <t>Proven</t>
  </si>
  <si>
    <t>Grocery - Display Case Motion Sensors</t>
  </si>
  <si>
    <t>Grocery - ECMs for Display Cases</t>
  </si>
  <si>
    <t>Grocery - ECMs for Walk-ins</t>
  </si>
  <si>
    <t>Grocery - Floating Head Pressure Controls for Single Compressor Systems</t>
  </si>
  <si>
    <t>Grocery - Strip Curtains</t>
  </si>
  <si>
    <t>Grocery - Walk-in Evaporator Fan ECM Motor Controllers</t>
  </si>
  <si>
    <t>Navigant Workbook on Walk-In Standards (Prepared for BPA)</t>
  </si>
  <si>
    <t>From BPA</t>
  </si>
  <si>
    <t>WalkinCoolerandFreezers_analysis.xlsx</t>
  </si>
  <si>
    <t>CBSA Summary Report on Refrigeration</t>
  </si>
  <si>
    <t>From Chris Newton</t>
  </si>
  <si>
    <t>CBSA Report Refrigeration Tables 2014-11-26.xlsx</t>
  </si>
  <si>
    <t>Cadmus Report on BPA Grocery Program</t>
  </si>
  <si>
    <t>BPA_Grocery_Opp_Assessment_05JUN13.pdf</t>
  </si>
  <si>
    <t>From:</t>
  </si>
  <si>
    <t>qryUtilitySavingsData_commrefrigeration.xlsx</t>
  </si>
  <si>
    <t>From Six Going on Seven (All Reported Data)</t>
  </si>
  <si>
    <t>From Measure Level Detail Run (Only those with measure level detail)</t>
  </si>
  <si>
    <t>From Measure Level Detail Run</t>
  </si>
  <si>
    <t>aMW (Busbar)</t>
  </si>
  <si>
    <t>Year</t>
  </si>
  <si>
    <t>Sum of aMWSite</t>
  </si>
  <si>
    <t>RTF UES Covered</t>
  </si>
  <si>
    <t>Sector / End Use</t>
  </si>
  <si>
    <t>Total aMW (Busbar)</t>
  </si>
  <si>
    <t>(blank)</t>
  </si>
  <si>
    <t>Packaged Refrigeration</t>
  </si>
  <si>
    <t>Freezers</t>
  </si>
  <si>
    <t>Refrigeration System Controls</t>
  </si>
  <si>
    <t>Ice Makers</t>
  </si>
  <si>
    <t>Refrigeration System Improvements</t>
  </si>
  <si>
    <t>Packaged Refrigeration System Improvements</t>
  </si>
  <si>
    <t>Freezer (24 ft^3)</t>
  </si>
  <si>
    <t>HVAC</t>
  </si>
  <si>
    <t>Refrigerator Decommissioning</t>
  </si>
  <si>
    <t>Freezer (48 ft^3)</t>
  </si>
  <si>
    <t>Electronics</t>
  </si>
  <si>
    <t>Refrigerators</t>
  </si>
  <si>
    <t>Freezer Rez Size Tier 1 (10% Better)</t>
  </si>
  <si>
    <t>Refrigeration</t>
  </si>
  <si>
    <t>Unknown</t>
  </si>
  <si>
    <t>Freezer Rez Size Tier 2 (30% Better)</t>
  </si>
  <si>
    <t>Whole Bldg/Meter Level</t>
  </si>
  <si>
    <t>Vending Machines</t>
  </si>
  <si>
    <t>Freezer, Comm, Glass door</t>
  </si>
  <si>
    <t>Freezer, Comm, Solid door</t>
  </si>
  <si>
    <t>Motors/Drives</t>
  </si>
  <si>
    <t>Defrost Control Improvements</t>
  </si>
  <si>
    <t>High Efficiency Solid Door Freezer</t>
  </si>
  <si>
    <t>Codes &amp; Standards</t>
  </si>
  <si>
    <t>Other Refrigeration - CI</t>
  </si>
  <si>
    <t>Water Heating</t>
  </si>
  <si>
    <t>Refrigeration Control Improvements (non-VFD)</t>
  </si>
  <si>
    <t>Site Specific ENERGY STAR Freezer</t>
  </si>
  <si>
    <t>Process Loads</t>
  </si>
  <si>
    <t>Refrigeration Control Improvements (VFD)</t>
  </si>
  <si>
    <t>Solid Door</t>
  </si>
  <si>
    <t>Compressed Air</t>
  </si>
  <si>
    <t>Food Preparation</t>
  </si>
  <si>
    <t>Auto Closers</t>
  </si>
  <si>
    <t>Case Lighting</t>
  </si>
  <si>
    <t>Air Cooled</t>
  </si>
  <si>
    <t>Cases</t>
  </si>
  <si>
    <t>CEE Tier 3 Ice Maker - Air Cooled</t>
  </si>
  <si>
    <t>Doors</t>
  </si>
  <si>
    <t>Energy Star Ice Maker - Air Cooled</t>
  </si>
  <si>
    <t>Gasket Replacement</t>
  </si>
  <si>
    <t>Energy Star IMH &lt; 450lbs/day</t>
  </si>
  <si>
    <t>Interactive Refrigeration System Improvements</t>
  </si>
  <si>
    <t>Energy Star IMH &gt;= 450lbs/day</t>
  </si>
  <si>
    <t>Motion Sensors</t>
  </si>
  <si>
    <t>Energy Star RCU &lt; 1000lbs/day</t>
  </si>
  <si>
    <t>Motors</t>
  </si>
  <si>
    <t>Energy Star RCU &gt;= 1000lbs/day</t>
  </si>
  <si>
    <t>Energy Star SCU &lt; 175lbs/day</t>
  </si>
  <si>
    <t>Night Covers</t>
  </si>
  <si>
    <t>Energy Star SCU &gt;= 175lbs/day</t>
  </si>
  <si>
    <t>High Efficiency Ice Maker</t>
  </si>
  <si>
    <t>Suction Line Insulation</t>
  </si>
  <si>
    <t>Ice Machine IMH &lt; 450 IHR, CEE Tier 1</t>
  </si>
  <si>
    <t>Ice Machine IMH &lt; 450 IHR, CEE Tier 2</t>
  </si>
  <si>
    <t>Ice Machine IMH &gt;= 450 IHR, CEE Tier 1</t>
  </si>
  <si>
    <t>Ice Machine IMH &gt;= 450 IHR, CEE Tier 2</t>
  </si>
  <si>
    <t>Ice Machine RCU &lt; 1000 IHR, CEE Tier 1</t>
  </si>
  <si>
    <t>Ice Machine RCU &gt;= 1000 IHR, CEE Tier 1</t>
  </si>
  <si>
    <t>Ice Machine SCU &lt; 175 IHR, CEE Tier 1</t>
  </si>
  <si>
    <t>Total (Non-Packaged Systems)</t>
  </si>
  <si>
    <t>Ice Machine SCU &lt; 175 IHR, CEE Tier 2</t>
  </si>
  <si>
    <t>Subtotal Non-RTF UES Measures</t>
  </si>
  <si>
    <t>Ice Machine SCU &gt;= 175 IHR, CEE Tier 1</t>
  </si>
  <si>
    <t>Fraction of reported savings not covered by RTF UES</t>
  </si>
  <si>
    <t>Ice Machines</t>
  </si>
  <si>
    <t>Tier III IMH &lt; 450lbs/day</t>
  </si>
  <si>
    <t>Tier III IMH &gt;= 450lbs/day</t>
  </si>
  <si>
    <t>Tier III RCU &lt; 1000lbs/day</t>
  </si>
  <si>
    <t>Tier III RCU &gt;= 1000lbs/day</t>
  </si>
  <si>
    <t>Tier III SCU &lt; 175lbs/day</t>
  </si>
  <si>
    <t>Any Commercial Building</t>
  </si>
  <si>
    <t>Cases – Low Temp Open to Reach-in</t>
  </si>
  <si>
    <t>Commercial Solid Door Refrigerator</t>
  </si>
  <si>
    <t>High Efficiency Refrigerator</t>
  </si>
  <si>
    <t>High Efficiency Solid or Glass Door Refrigerator</t>
  </si>
  <si>
    <t>Refrigerator (24 ft^3)</t>
  </si>
  <si>
    <t>Refrigerator (48 ft^3)</t>
  </si>
  <si>
    <t>Refrigerator Buy-Down</t>
  </si>
  <si>
    <t>Refrigerator Res Size</t>
  </si>
  <si>
    <t>Refrigerator Res Size Tier 1 (20% Better)</t>
  </si>
  <si>
    <t>Refrigerator Res Size Tier 2 (30% Better)</t>
  </si>
  <si>
    <t>Refrigerator, Comm, Glass door</t>
  </si>
  <si>
    <t>Refrigerator, Comm, Solid door</t>
  </si>
  <si>
    <t>Residential Refrigerator</t>
  </si>
  <si>
    <t>Site Specific ENERGY STAR Refrigerator</t>
  </si>
  <si>
    <t>Commercial Kitchen Equipment</t>
  </si>
  <si>
    <t>Vending Machine Controller</t>
  </si>
  <si>
    <t>Anti-Sweat Heat – Low Temp</t>
  </si>
  <si>
    <t>Anti-Sweat Heat – Med Temp</t>
  </si>
  <si>
    <t>Anti-Sweat Heat Control</t>
  </si>
  <si>
    <t>Anti-Sweat Heat Control-Low Temp</t>
  </si>
  <si>
    <t>Anti-Sweat Heat Control-Med Temp</t>
  </si>
  <si>
    <t>Anti-sweat Heater Controls - Low temp</t>
  </si>
  <si>
    <t>RTF</t>
  </si>
  <si>
    <t>Anti-sweat Heater Controls - Med temp</t>
  </si>
  <si>
    <t>Humidistat / Anti-Sweat</t>
  </si>
  <si>
    <t>Multiplex – Controls – Floating Head Pressure</t>
  </si>
  <si>
    <t>Multiplex – Controls – Floating Head Pressure with VFD</t>
  </si>
  <si>
    <t>Multiplex – Controls – Floating Head Pressure without VFD</t>
  </si>
  <si>
    <t>Multiplex – Controls – Floating Head Suction Pressure</t>
  </si>
  <si>
    <t>Not RTF</t>
  </si>
  <si>
    <t>Floating Head Pressure on Single Compressor System</t>
  </si>
  <si>
    <t>FSPC &amp; FHPC</t>
  </si>
  <si>
    <t>Oversized Condenser w/VFD</t>
  </si>
  <si>
    <t>VFD on Condenser</t>
  </si>
  <si>
    <t>Head/Suction Pressures</t>
  </si>
  <si>
    <t>Refrigeration Cases</t>
  </si>
  <si>
    <t>Auto-closer for RI-Cooler</t>
  </si>
  <si>
    <t>Auto-closer for WI-Freezer</t>
  </si>
  <si>
    <t>Auto-Closers</t>
  </si>
  <si>
    <t>Auto-Closers for Glass Reach-in Doors – Freezers</t>
  </si>
  <si>
    <t>Auto-Closers for Walk-in Coolers</t>
  </si>
  <si>
    <t>0</t>
  </si>
  <si>
    <t>Case Lighting - Low Temp - T12 to LED</t>
  </si>
  <si>
    <t>Case Lighting - Low Temp - T8 to LED</t>
  </si>
  <si>
    <t>Case Lighting - Med Temp - T12 to LED</t>
  </si>
  <si>
    <t>Case Lighting - Med Temp - T8 to LED</t>
  </si>
  <si>
    <t>Case lighting T-10/12 to T8</t>
  </si>
  <si>
    <t>Case lighting T-10/12 to T8, 4 ft</t>
  </si>
  <si>
    <t>Case Lighting T10/12 to T8, 4 ft.</t>
  </si>
  <si>
    <t>Case lighting T-10/12 to T8, 6 ft</t>
  </si>
  <si>
    <t>Case Lighting T10/12 to T8, 6 ft.</t>
  </si>
  <si>
    <t>Case Lighting T10/12 to T8, 8 ft.</t>
  </si>
  <si>
    <t>Case Lighting T12 to LED</t>
  </si>
  <si>
    <t>Case Lighting T8 to LED</t>
  </si>
  <si>
    <t>Case/Point of Sale Lighting</t>
  </si>
  <si>
    <t>Cases – Low Temp Coffin to High Efficiency Reach-in</t>
  </si>
  <si>
    <t>CFL for walk-in cooler/freezer</t>
  </si>
  <si>
    <t>EnergySmart Grocer Case Lighting</t>
  </si>
  <si>
    <t>ESG - Lamp and Ballast Retrofit</t>
  </si>
  <si>
    <t>lED Case Lighting (New): T8-LED, Low Temp, 24 hr day</t>
  </si>
  <si>
    <t>LED Case Lighting (New): T8-LED, Med Temp, 24 hr day</t>
  </si>
  <si>
    <t>LED Case Lighting (Retrofit): T12-LED, Med Temp, 18 hr day</t>
  </si>
  <si>
    <t>LED Case Lighting (Retrofit): T8-LED, Low Temp, 18 hr day</t>
  </si>
  <si>
    <t>LED Case Lighting (Retrofit): T8-LED, Med Temp, 18 hr day</t>
  </si>
  <si>
    <t>LED Case Lighting T12-LED (&lt;4w/ft)</t>
  </si>
  <si>
    <t>LED Case Lighting T12-LED (4w/ft - 7.5w/ft)</t>
  </si>
  <si>
    <t>LED Case Lighting T8-LED (&lt;4w/ft)</t>
  </si>
  <si>
    <t>LED Case Lighting T8-LED (4w/ft - 7.5w/ft)</t>
  </si>
  <si>
    <t>LED Case Lights</t>
  </si>
  <si>
    <t>Open Case Lighting Upgrade New Case</t>
  </si>
  <si>
    <t>Open Case Lighting Upgrade Replacement</t>
  </si>
  <si>
    <t>Reach-in: T-12 to LED – High Power Retrofit</t>
  </si>
  <si>
    <t>Reach-in: T-12 to LED – Low Power Retrofit</t>
  </si>
  <si>
    <t>Reach-in: T-8 to LED – Low Power New</t>
  </si>
  <si>
    <t>Reach-in: T-8 to LED – Low Power Retrofit</t>
  </si>
  <si>
    <t>Cases – Low Temp Reach-in to High Efficiency Reach-in</t>
  </si>
  <si>
    <t>Cases – Medium Temp Open Case to High Efficiency Open Case</t>
  </si>
  <si>
    <t>Grocer Refrigeration Case - Custom</t>
  </si>
  <si>
    <t>T8- Cases - Low Temp Open Case to High Efficiency Reach In Case</t>
  </si>
  <si>
    <t>Add Doors to Open Case</t>
  </si>
  <si>
    <t>Energy Star Glass Door Refrigerator</t>
  </si>
  <si>
    <t>Energy Star Solid Door Chest Freezer</t>
  </si>
  <si>
    <t>Energy Star Solid Door Freezer</t>
  </si>
  <si>
    <t>Energy Star Solid Door Refrigerator</t>
  </si>
  <si>
    <t>High-Effic. Cases</t>
  </si>
  <si>
    <t>Special Doors with Low/No ASH for Low Temperature Reach-in</t>
  </si>
  <si>
    <t>Gasket Repair</t>
  </si>
  <si>
    <t>Gaskets for Reach-in Glass Doors</t>
  </si>
  <si>
    <t>Gaskets for Walk-in Main Door</t>
  </si>
  <si>
    <t>EnergySmart Grocer Industrial Process</t>
  </si>
  <si>
    <t>ESG - Retrofit/Upgrade</t>
  </si>
  <si>
    <t>EWEB - Energy Smart - Refrigeration - Existing</t>
  </si>
  <si>
    <t>Floating Head Pressure Controls</t>
  </si>
  <si>
    <t>Floating Suction Pressure Controls</t>
  </si>
  <si>
    <t>Non-Standard Custom Project - Commercial - Retrofit - Refrigeration</t>
  </si>
  <si>
    <t>Motion Sensor for LED Case Lighting (&lt;4w/ft)</t>
  </si>
  <si>
    <t>Motion Sensor for LED Case Lighting (4w/ft - 7.5w/ft)</t>
  </si>
  <si>
    <t>ECM Motor for Refrigeration Systems</t>
  </si>
  <si>
    <t>Evaporator Fan ECM Motor Controller - Walk In Low Temp</t>
  </si>
  <si>
    <t>Evaporator Fan ECM Motor Controller - Walk In Medium Temp</t>
  </si>
  <si>
    <t>Evaporator Motor - ECM</t>
  </si>
  <si>
    <t>Evaporator Motor - Shaded Pole to ECM in Display Case</t>
  </si>
  <si>
    <t>Evaporator Motor - Shaded Pole to ECM in Walk-in</t>
  </si>
  <si>
    <t>Evaporator Motor - Shaded Pole To ECMs in Walk-in cases</t>
  </si>
  <si>
    <t>Evaporator Motor -Shaded Pole to ECM in Display Case</t>
  </si>
  <si>
    <t>Motors – Refrigeration – VFDs</t>
  </si>
  <si>
    <t>Shaded Pole to Permanent Split Capacitor</t>
  </si>
  <si>
    <t>Floating Head Press Cont</t>
  </si>
  <si>
    <t>Floating Suction Control</t>
  </si>
  <si>
    <t>Multiplex – Compressors</t>
  </si>
  <si>
    <t>Multiplex – Efficient/Oversized Condenser</t>
  </si>
  <si>
    <t>Night Covers - Horizontal</t>
  </si>
  <si>
    <t>Night Covers – Horizontal</t>
  </si>
  <si>
    <t>Night Covers - Vertical</t>
  </si>
  <si>
    <t>Night Covers – Vertical</t>
  </si>
  <si>
    <t>Case/Walk-in Lighting</t>
  </si>
  <si>
    <t>Roll-Up Doors</t>
  </si>
  <si>
    <t>RTF UES</t>
  </si>
  <si>
    <t>Total</t>
  </si>
  <si>
    <t>Percent clianed savings not in RTF UES</t>
  </si>
  <si>
    <r>
      <t xml:space="preserve">able 5.4.49 Baseline Specifications for Envelopes, Coolers </t>
    </r>
    <r>
      <rPr>
        <b/>
        <sz val="10"/>
        <color rgb="FF000000"/>
        <rFont val="Times New Roman"/>
        <family val="1"/>
      </rPr>
      <t xml:space="preserve">Equipment Class and Size </t>
    </r>
  </si>
  <si>
    <t xml:space="preserve">ND.C -Small </t>
  </si>
  <si>
    <t xml:space="preserve">ND.C -Medium </t>
  </si>
  <si>
    <t xml:space="preserve">ND.C -Large </t>
  </si>
  <si>
    <t xml:space="preserve">D.C -Small </t>
  </si>
  <si>
    <t xml:space="preserve">D.C -Medium </t>
  </si>
  <si>
    <t xml:space="preserve">D.C -Large </t>
  </si>
  <si>
    <t xml:space="preserve">Units </t>
  </si>
  <si>
    <t>Data are from DOE Standards Workbook Prepared by Navigant for BPA Standards Impact Analysis</t>
  </si>
  <si>
    <t xml:space="preserve">Internal Dry Bulb Temperature </t>
  </si>
  <si>
    <t xml:space="preserve">F </t>
  </si>
  <si>
    <t xml:space="preserve">External Dry Bulb Temperature </t>
  </si>
  <si>
    <t xml:space="preserve">Internal RH </t>
  </si>
  <si>
    <t xml:space="preserve">% </t>
  </si>
  <si>
    <t xml:space="preserve">External RH </t>
  </si>
  <si>
    <t xml:space="preserve">Height </t>
  </si>
  <si>
    <t xml:space="preserve">ft </t>
  </si>
  <si>
    <t xml:space="preserve">Length </t>
  </si>
  <si>
    <t xml:space="preserve">Width </t>
  </si>
  <si>
    <t xml:space="preserve">Passage Door Window Glass Area </t>
  </si>
  <si>
    <r>
      <t>ft</t>
    </r>
    <r>
      <rPr>
        <sz val="6.5"/>
        <color rgb="FF000000"/>
        <rFont val="Times New Roman"/>
        <family val="1"/>
      </rPr>
      <t xml:space="preserve">2 </t>
    </r>
  </si>
  <si>
    <t xml:space="preserve">Display Door Width </t>
  </si>
  <si>
    <t xml:space="preserve">Display Door Height </t>
  </si>
  <si>
    <t xml:space="preserve">Passage Door Width </t>
  </si>
  <si>
    <t xml:space="preserve">Passage Door Height </t>
  </si>
  <si>
    <t xml:space="preserve">Freight Door Width </t>
  </si>
  <si>
    <t xml:space="preserve">Freight Door Height </t>
  </si>
  <si>
    <t xml:space="preserve">Number of Display Doors </t>
  </si>
  <si>
    <t xml:space="preserve"># </t>
  </si>
  <si>
    <t xml:space="preserve">Number of Passage Doors </t>
  </si>
  <si>
    <t xml:space="preserve">Number of Freight Doors </t>
  </si>
  <si>
    <t xml:space="preserve">Total External Surface Area </t>
  </si>
  <si>
    <t xml:space="preserve">Floor Area </t>
  </si>
  <si>
    <t xml:space="preserve">Total Passage Door Window Glass Area </t>
  </si>
  <si>
    <t xml:space="preserve">Non-Display Door Area </t>
  </si>
  <si>
    <t xml:space="preserve">Total Display Door Area </t>
  </si>
  <si>
    <t xml:space="preserve">Total Passage Door Area </t>
  </si>
  <si>
    <t xml:space="preserve">Total Freight Door Area </t>
  </si>
  <si>
    <t xml:space="preserve">Walls, Ceiling &amp; Non-Display Door Area </t>
  </si>
  <si>
    <t xml:space="preserve">Walls and Ceiling </t>
  </si>
  <si>
    <r>
      <t>ft</t>
    </r>
    <r>
      <rPr>
        <sz val="6.5"/>
        <color rgb="FF000000"/>
        <rFont val="Times New Roman"/>
        <family val="1"/>
      </rPr>
      <t>3</t>
    </r>
    <r>
      <rPr>
        <sz val="10"/>
        <color theme="1"/>
        <rFont val="Arial"/>
        <family val="2"/>
      </rPr>
      <t/>
    </r>
  </si>
  <si>
    <t xml:space="preserve">Case Gross Refrigerated Volume </t>
  </si>
  <si>
    <r>
      <t>ft</t>
    </r>
    <r>
      <rPr>
        <sz val="6.5"/>
        <color rgb="FF000000"/>
        <rFont val="Times New Roman"/>
        <family val="1"/>
      </rPr>
      <t xml:space="preserve">3 </t>
    </r>
  </si>
  <si>
    <t xml:space="preserve">Number of Light Tubes/Bulbs </t>
  </si>
  <si>
    <t xml:space="preserve">Number of Circulation Fans </t>
  </si>
  <si>
    <t xml:space="preserve">Walls/Floor Baseline Cost </t>
  </si>
  <si>
    <t xml:space="preserve">$ </t>
  </si>
  <si>
    <t xml:space="preserve">Total Display Door Baseline Cost </t>
  </si>
  <si>
    <t xml:space="preserve">Total Baseline Cost </t>
  </si>
  <si>
    <r>
      <t xml:space="preserve">able 5.4.50 Baseline Specifications for Envelopes, Freezers </t>
    </r>
    <r>
      <rPr>
        <b/>
        <sz val="10"/>
        <color rgb="FF000000"/>
        <rFont val="Times New Roman"/>
        <family val="1"/>
      </rPr>
      <t xml:space="preserve">Equipment Class and Size </t>
    </r>
  </si>
  <si>
    <t xml:space="preserve">ND.F -Small </t>
  </si>
  <si>
    <t xml:space="preserve">ND.F -Medium </t>
  </si>
  <si>
    <t xml:space="preserve">ND.F -Large </t>
  </si>
  <si>
    <t xml:space="preserve">D.F -Small </t>
  </si>
  <si>
    <t xml:space="preserve">D.F -Medium </t>
  </si>
  <si>
    <t xml:space="preserve">D.F -Large </t>
  </si>
  <si>
    <t xml:space="preserve">EER </t>
  </si>
  <si>
    <t xml:space="preserve">Btu/W-h </t>
  </si>
  <si>
    <r>
      <t xml:space="preserve">Table 5.4.51 Baseline Specifications for Refrigeration Systems, Medium Temperature </t>
    </r>
    <r>
      <rPr>
        <b/>
        <sz val="10"/>
        <color rgb="FF000000"/>
        <rFont val="Times New Roman"/>
        <family val="1"/>
      </rPr>
      <t xml:space="preserve">Equipment Class and Size </t>
    </r>
  </si>
  <si>
    <t xml:space="preserve">DC.M.I – Small </t>
  </si>
  <si>
    <t xml:space="preserve">DC.M.I – Large </t>
  </si>
  <si>
    <t xml:space="preserve">DC.M.O – Small </t>
  </si>
  <si>
    <t xml:space="preserve">DC.M.O – Large </t>
  </si>
  <si>
    <t xml:space="preserve">MC.M – Small </t>
  </si>
  <si>
    <t xml:space="preserve">MC.M – Large </t>
  </si>
  <si>
    <t xml:space="preserve">Interior Temperature [F] </t>
  </si>
  <si>
    <t xml:space="preserve">Saturated Evaporator Temperature (SET) Nominal [F] </t>
  </si>
  <si>
    <t xml:space="preserve">Saturated Condenser Temperature (SCT) Nominal [F] </t>
  </si>
  <si>
    <t>-</t>
  </si>
  <si>
    <t xml:space="preserve">Design Ambient Temperature [F] </t>
  </si>
  <si>
    <t xml:space="preserve">Nominal Evaporator Coil Capacity [Btu/h] </t>
  </si>
  <si>
    <t xml:space="preserve">Evaporator Coil Height [in] </t>
  </si>
  <si>
    <t xml:space="preserve">Evaporator Coil Width [in] </t>
  </si>
  <si>
    <t xml:space="preserve">Evaporator Coil Depth [in] </t>
  </si>
  <si>
    <t xml:space="preserve">Evaporator Fan Type </t>
  </si>
  <si>
    <t xml:space="preserve">ECM </t>
  </si>
  <si>
    <t xml:space="preserve">Evaporator Fan Horsepower [HP] </t>
  </si>
  <si>
    <t xml:space="preserve">Number of Evaporator Fans [#] </t>
  </si>
  <si>
    <t xml:space="preserve">Condenser Coil Height [in] </t>
  </si>
  <si>
    <t xml:space="preserve">Condenser Coil Width [in] </t>
  </si>
  <si>
    <t xml:space="preserve">Condenser Coil Depth [in] </t>
  </si>
  <si>
    <t xml:space="preserve">Condenser Fan Type </t>
  </si>
  <si>
    <t xml:space="preserve">PSC </t>
  </si>
  <si>
    <t xml:space="preserve">Condenser Fan Horsepower [HP] </t>
  </si>
  <si>
    <t xml:space="preserve">Number of Condenser Fans [#] </t>
  </si>
  <si>
    <t xml:space="preserve">Nominal Compressor Capacity [Btu/h] </t>
  </si>
  <si>
    <t xml:space="preserve">Defrost Mechanism Type </t>
  </si>
  <si>
    <t xml:space="preserve">Defrost Time per Day [hrs] </t>
  </si>
  <si>
    <t xml:space="preserve">Defrost+Drain Heater Power [W] </t>
  </si>
  <si>
    <r>
      <t xml:space="preserve">Table 5.4.52 Baseline Specifications for Refrigeration Systems, Low Temperature </t>
    </r>
    <r>
      <rPr>
        <b/>
        <sz val="10"/>
        <color rgb="FF000000"/>
        <rFont val="Times New Roman"/>
        <family val="1"/>
      </rPr>
      <t xml:space="preserve">Equipment Class and Size </t>
    </r>
  </si>
  <si>
    <t xml:space="preserve">DC.L.I – Small </t>
  </si>
  <si>
    <t xml:space="preserve">DC.L.I – Large </t>
  </si>
  <si>
    <t xml:space="preserve">DC.L.O – Small </t>
  </si>
  <si>
    <t xml:space="preserve">DC.L.O – Large </t>
  </si>
  <si>
    <t xml:space="preserve">MC.L – Small </t>
  </si>
  <si>
    <t xml:space="preserve">MC.L – Large </t>
  </si>
  <si>
    <t xml:space="preserve">ELE </t>
  </si>
  <si>
    <t>Total kWh savings potential retrocommission</t>
  </si>
  <si>
    <t>Shaped Savings Results; By Category and sorted by TRC BC ratio</t>
  </si>
  <si>
    <t>Category</t>
  </si>
  <si>
    <t>First Cost</t>
  </si>
  <si>
    <t>Admin Cost</t>
  </si>
  <si>
    <t>First Year Program Cost</t>
  </si>
  <si>
    <t>PV Cost</t>
  </si>
  <si>
    <t>PV Benefits</t>
  </si>
  <si>
    <t>Unit Program Cost: First Year Program Cost in $/average annual kW saved</t>
  </si>
  <si>
    <t>Utility System Net Levelized Cost (Net of T&amp;D Capacity Benefits, Act Credit &amp; Risk-Mitigation) in mills/kWh</t>
  </si>
  <si>
    <t>TRC Net Levelized Cost (Net of All Benefits) in mills/kWh</t>
  </si>
  <si>
    <t>TRC B/C Ratio</t>
  </si>
  <si>
    <t>Net Electric &amp; Gas System CO2 Avoided (Lifetime Tons)</t>
  </si>
  <si>
    <t>ProCost Results</t>
  </si>
  <si>
    <t xml:space="preserve">Version:    </t>
  </si>
  <si>
    <t>ProCost 3.0 - Beta04</t>
  </si>
  <si>
    <t>Run Time:</t>
  </si>
  <si>
    <t>Regurgitation of ProData input parameters which were used for this run</t>
  </si>
  <si>
    <t>Run Parameters</t>
  </si>
  <si>
    <t>Marginal Cost &amp; Conservation Load Shape Parameters</t>
  </si>
  <si>
    <t>Sponsor Parameters</t>
  </si>
  <si>
    <t>Program Parameters</t>
  </si>
  <si>
    <t>Utility System Parameters</t>
  </si>
  <si>
    <t>Run Type</t>
  </si>
  <si>
    <t>Electric</t>
  </si>
  <si>
    <t>Marginal Costs and Savings Shape File</t>
  </si>
  <si>
    <t>Q:\SeventhPlan\Conservation Analysis\Global EE Inputs\MC Files\MC_AND_LOADSHAPE_v3.0_24segment-7P-D9 - NewSegValues.xlsx</t>
  </si>
  <si>
    <t>6P MidC Final (with carbon)</t>
  </si>
  <si>
    <t>Customer</t>
  </si>
  <si>
    <t>Wholesale Elec</t>
  </si>
  <si>
    <t>Retail Elec</t>
  </si>
  <si>
    <t>Nat Gas</t>
  </si>
  <si>
    <t>Program Life (yrs)</t>
  </si>
  <si>
    <t>Gas</t>
  </si>
  <si>
    <t>Negative B/C Ratios</t>
  </si>
  <si>
    <t>Off</t>
  </si>
  <si>
    <t>Marginal Elec Avoided Cost Input Worksheet</t>
  </si>
  <si>
    <t>7P Mid</t>
  </si>
  <si>
    <t>Conservation Load Shapes</t>
  </si>
  <si>
    <t>Real After-Tax Cost of Capital</t>
  </si>
  <si>
    <t>Program Start Date</t>
  </si>
  <si>
    <t>Bulk System T&amp;D Loss Factor</t>
  </si>
  <si>
    <t>Admin Cost @ Category Level</t>
  </si>
  <si>
    <t>On</t>
  </si>
  <si>
    <t>Elec Savings Shape Input Worksheet</t>
  </si>
  <si>
    <t>GLSShapes</t>
  </si>
  <si>
    <t>6P_Gas_Final</t>
  </si>
  <si>
    <t>Financial Life (years)</t>
  </si>
  <si>
    <t>Present Value Time Zero</t>
  </si>
  <si>
    <t>Bulk System T&amp;D Credit ($/kw-yr)($/dailytherm-yr)</t>
  </si>
  <si>
    <t xml:space="preserve">Repeat Periodic Replacement </t>
  </si>
  <si>
    <t>Marginal Gas Avoided Cost Input Worksheet</t>
  </si>
  <si>
    <t>7P Gas</t>
  </si>
  <si>
    <t>Input Cost Reference Year</t>
  </si>
  <si>
    <t>Bulk System T&amp;D I2R Loss Component (%)</t>
  </si>
  <si>
    <t>N/A</t>
  </si>
  <si>
    <t>Gas Savings Shape Input Worksheet</t>
  </si>
  <si>
    <t xml:space="preserve">Sponsor Share of Initial Capital Cost </t>
  </si>
  <si>
    <t>Real Discount Rate</t>
  </si>
  <si>
    <t>Local System Dist Loss Factor</t>
  </si>
  <si>
    <t>Run Type:</t>
  </si>
  <si>
    <t>Marginal Elec CO2 per kWh Input Worksheet</t>
  </si>
  <si>
    <t>CO2 lbs per kWh .95</t>
  </si>
  <si>
    <t>CO2 lbs per therm</t>
  </si>
  <si>
    <t>Sponsor Share of Annual O&amp;M</t>
  </si>
  <si>
    <t>Capital Real Escalation Rate</t>
  </si>
  <si>
    <t>Local System Dist Credit ($/kw-yr)($/dailytherm-yr)</t>
  </si>
  <si>
    <t>Negative B/C Ratios:</t>
  </si>
  <si>
    <t>False:  (Converts Negative B/C Ratios)</t>
  </si>
  <si>
    <t>Marginal Gas CO2 per therm Input Worksheet</t>
  </si>
  <si>
    <t>Zero Dollars per ton CO2</t>
  </si>
  <si>
    <t>Sponsor Share of Periodic Replacement Cost</t>
  </si>
  <si>
    <t>Admin Cost (as % of Initial Capital Cost)</t>
  </si>
  <si>
    <t>Local System Dist I2R Loss Component (%)</t>
  </si>
  <si>
    <t>Admin Cost / Category Level:</t>
  </si>
  <si>
    <t>True:  Admin Costs added at Category Results</t>
  </si>
  <si>
    <t>Marginal Avoided Cost CO2 Input Worksheet</t>
  </si>
  <si>
    <t>LineLossShapes</t>
  </si>
  <si>
    <t>Sponsor Share of Admin Cost</t>
  </si>
  <si>
    <t>Regional Act Conservation Credit (%)</t>
  </si>
  <si>
    <t>Risk-Mitigation Credit (mills/kWh)(mills/therm) - Retro.</t>
  </si>
  <si>
    <t>Periodic O&amp;M Treatment:</t>
  </si>
  <si>
    <t>True:  (Periodic O&amp;M Repeats over measure life)</t>
  </si>
  <si>
    <t>Line Loss Shape Input Worksheet</t>
  </si>
  <si>
    <t>Last Year of Non-Customer O&amp;M &amp; Period Replacement</t>
  </si>
  <si>
    <t>Report Annual Carbon Saved for Year</t>
  </si>
  <si>
    <t>Risk-Mitigation Credit (mills/kWh)(mills/therm) - Lost Op.</t>
  </si>
  <si>
    <t>Measure Results; Sorted in same order as input</t>
  </si>
  <si>
    <t>Total Results</t>
  </si>
  <si>
    <t>Measure Input Data</t>
  </si>
  <si>
    <t>PV Capital</t>
  </si>
  <si>
    <t>PV Admin</t>
  </si>
  <si>
    <t>PV O&amp;M</t>
  </si>
  <si>
    <t>PV Periodic Repl.</t>
  </si>
  <si>
    <t>Total PV Capital, O&amp;M and Periodic Repl Costs</t>
  </si>
  <si>
    <t>PV Wholesale Electric Utility Costs &amp; Benefits</t>
  </si>
  <si>
    <t>PV Retail Electric Utility Costs &amp; Benefits</t>
  </si>
  <si>
    <t>PV Electric Utility System Costs &amp; Benefits</t>
  </si>
  <si>
    <t>Electric Utility System Economics</t>
  </si>
  <si>
    <t>Sponsor Levelized Cost (mills/kwh)</t>
  </si>
  <si>
    <t>PV Regional Costs &amp; Benefits</t>
  </si>
  <si>
    <t>TRC Economics</t>
  </si>
  <si>
    <t>Physical CO2</t>
  </si>
  <si>
    <t>PV Gas Utility System Costs &amp; Benefits</t>
  </si>
  <si>
    <t>Gas Utility System Economics</t>
  </si>
  <si>
    <t>Site Savings (kWh)</t>
  </si>
  <si>
    <t>Site Savings (therms)</t>
  </si>
  <si>
    <t>Capital Cost ($/unit)</t>
  </si>
  <si>
    <t>Annual O&amp;M Cost ($/unit)</t>
  </si>
  <si>
    <t>PV Per. Repl. Cost ($/unit)</t>
  </si>
  <si>
    <t>Load Shape (electric)</t>
  </si>
  <si>
    <t>Diversified Load Factor (electric)</t>
  </si>
  <si>
    <t>Wholesale Power Coincidence Factor (electric)</t>
  </si>
  <si>
    <t>Wholesale Electric Energy (kWh)</t>
  </si>
  <si>
    <t>Wholesale Electric Demand (kw)</t>
  </si>
  <si>
    <t>Retail Electric Demand (kW)</t>
  </si>
  <si>
    <t>Wholesale Gas Energy (therms/yr)</t>
  </si>
  <si>
    <t>Wholesale Gas Demand (therms/day)</t>
  </si>
  <si>
    <t>Retail Gas Demand (therms/day)</t>
  </si>
  <si>
    <t>Wholesale Electric</t>
  </si>
  <si>
    <t>Retail Electric</t>
  </si>
  <si>
    <t>Natural Gas</t>
  </si>
  <si>
    <t>Wholesale Utility System Energy</t>
  </si>
  <si>
    <t>Wholesale Utility System T&amp;D Def. Cap.</t>
  </si>
  <si>
    <t>Wholesale Utility System Act C-E Credit</t>
  </si>
  <si>
    <t>Wholesale Utility System Risk Mitigation Benefit</t>
  </si>
  <si>
    <t>Wholesale Utility System Total System Benefit</t>
  </si>
  <si>
    <t>Wholesale Utility System Total Non-Consumer Cost</t>
  </si>
  <si>
    <t>Wholesale Utility System B/C Ratio</t>
  </si>
  <si>
    <t>Retail Utility System Energy</t>
  </si>
  <si>
    <t>Retail Utility System T&amp;D Def. Cap.</t>
  </si>
  <si>
    <t>Retail Utility System Act C-E Credit</t>
  </si>
  <si>
    <t>Retail Utility System Risk Mitigation Benefit</t>
  </si>
  <si>
    <t>Retail Utility System Total System Benefit</t>
  </si>
  <si>
    <t>Retail Utility System Total Non-Consumer Cost</t>
  </si>
  <si>
    <t>Retail Utility System System B/C Ratio</t>
  </si>
  <si>
    <t>Utility System Energy</t>
  </si>
  <si>
    <t>Utility System T&amp;D Def. Cap.</t>
  </si>
  <si>
    <t>Utility System Act C-E Credit</t>
  </si>
  <si>
    <t>Utility System Total Risk Mitigation Benefit</t>
  </si>
  <si>
    <t>Utility System Total System Benefit</t>
  </si>
  <si>
    <t>Utility System Total Non-Consumer Cost</t>
  </si>
  <si>
    <t>Utility System Net Levelized Cost (Net of Elec T&amp;D Capacity Benefits, Act Credit &amp; Risk-Mitigation Benefit) in mills/kwh</t>
  </si>
  <si>
    <t>Utility System System B/C Ratio</t>
  </si>
  <si>
    <t>Wholesale Electric Levelized Cost</t>
  </si>
  <si>
    <t>Retail Electric Levelized Cost</t>
  </si>
  <si>
    <t>Natural Gas Levelized Cost</t>
  </si>
  <si>
    <t>Customer Levelized Cost</t>
  </si>
  <si>
    <t>Total Levelized Cost</t>
  </si>
  <si>
    <t>PV Regional Electric Energy</t>
  </si>
  <si>
    <t>PV Regional Gas Energy</t>
  </si>
  <si>
    <t>PV Regional Electric T&amp;D Def. Cap.</t>
  </si>
  <si>
    <t>PV Regional Gas T&amp;D Def. Cap.</t>
  </si>
  <si>
    <t>PV Regional Electric System CO2</t>
  </si>
  <si>
    <t>PV Regional Gas System CO2</t>
  </si>
  <si>
    <t>PV Regional Electric System Risk-Mitigation Benefit</t>
  </si>
  <si>
    <t>PV Regional Gas System Risk-Mitigation Benefit</t>
  </si>
  <si>
    <t>PV Regional Non-E Value</t>
  </si>
  <si>
    <t>PV Regional Act Credit</t>
  </si>
  <si>
    <t>PV Regional Capital Cost</t>
  </si>
  <si>
    <t>PV Regional Admin Cost</t>
  </si>
  <si>
    <t>PV Regional Annual O&amp;M Cost</t>
  </si>
  <si>
    <t>PV Regional Periodic Replacement Cost</t>
  </si>
  <si>
    <t>PV Total Regional Benefit</t>
  </si>
  <si>
    <t>PV Total Regional Cost</t>
  </si>
  <si>
    <t>Electric System CO2 Avoided (Lifetime Tons)</t>
  </si>
  <si>
    <t>Gas System CO2 Avoided (Lifetime Tons)</t>
  </si>
  <si>
    <t>Total System CO2 Avoided (Lifetime Tons)</t>
  </si>
  <si>
    <t>Electric System CO2 Avoided (Annual Tons in 2018)</t>
  </si>
  <si>
    <t>Gas System CO2 Avoided (Annual Tons in 2018)</t>
  </si>
  <si>
    <t>Total System CO2 Avoided (Annual Tons in 2018)</t>
  </si>
  <si>
    <t>Gas Site Savings (therms)</t>
  </si>
  <si>
    <t>Load Shape (gas)</t>
  </si>
  <si>
    <t>Diversitfied Load Factor (gas)</t>
  </si>
  <si>
    <t>Wholesale Coincidence Factor (gas)</t>
  </si>
  <si>
    <t>Total Gas Utility System Energy</t>
  </si>
  <si>
    <t>Gas Utility System T&amp;D Def. Cap.</t>
  </si>
  <si>
    <t>Gas Utility System Risk Mitigation Benefit</t>
  </si>
  <si>
    <t>Gas Utility System Total System Benefit</t>
  </si>
  <si>
    <t>Gas Utility System Total Non-Consumer Cost</t>
  </si>
  <si>
    <t>Gas Utility System Net Levelized Cost (Net of Gas T&amp;D Capacity Benefits &amp; Risk-Mitigation Benefits) in cents/therm</t>
  </si>
  <si>
    <t>Gas Utility System System B/C Ratio</t>
  </si>
  <si>
    <t>(na)</t>
  </si>
  <si>
    <t>Category Results; Sorted by TRC Levelized Cost</t>
  </si>
  <si>
    <t>Supply Curve Results; Categories sorted by TRC Net Levelized Cost</t>
  </si>
  <si>
    <t>Totals for Categories with Benefits Exceeding Costs.    Levelized cost is TRC Net Levelized Cost (Net of Benefits)</t>
  </si>
  <si>
    <t>Savings Allocation by Cost Bin and Month for Segments 1</t>
  </si>
  <si>
    <t>Savings Allocation by Cost Bin and Month for Segments 2</t>
  </si>
  <si>
    <t>Totals Basis</t>
  </si>
  <si>
    <t>Busbar Electric Savings in kWh</t>
  </si>
  <si>
    <t>Measures with B/C &gt; 1.00</t>
  </si>
  <si>
    <t>Categories with B/C &gt; 1.00</t>
  </si>
  <si>
    <t>Supply Curve Results:  By TRC Net Levelized Cost - Net of Benefits</t>
  </si>
  <si>
    <t>Block 1: &lt;= 0 mills/kWh</t>
  </si>
  <si>
    <t>Block 2: &lt;= 10 mills/kWh</t>
  </si>
  <si>
    <t>Block 3: 10-20 mills/kWh</t>
  </si>
  <si>
    <t>Block 4: 20-30 mills/kWh</t>
  </si>
  <si>
    <t>Block 5: 30-40 mills/kWh</t>
  </si>
  <si>
    <t>Block 6: 40-50 mills/kWh</t>
  </si>
  <si>
    <t>Block 7: 50-60 mills/kWh</t>
  </si>
  <si>
    <t>Block 8: 60-70 mills/kWh</t>
  </si>
  <si>
    <t>Block 9: 70-80 mills/kWh</t>
  </si>
  <si>
    <t>Block 10: 80-90 mills/kWh</t>
  </si>
  <si>
    <t>Block 11: 90-100 mills/kWh</t>
  </si>
  <si>
    <t>Block 12: 100-110 mills/kWh</t>
  </si>
  <si>
    <t>Block 13: 110-120 mills/kWh</t>
  </si>
  <si>
    <t>Block 14: 120-130 mills/kWh</t>
  </si>
  <si>
    <t>Block 15: 130-140 mills/kWh</t>
  </si>
  <si>
    <t>Block 16: 140-150 mills/kWh</t>
  </si>
  <si>
    <t>Block 17: 150-160 mills/kWh</t>
  </si>
  <si>
    <t>Block 18: 160-170 mills/kWh</t>
  </si>
  <si>
    <t>Block 19: 170-180 mills/kWh</t>
  </si>
  <si>
    <t>Block 20: 180-190 mills/kWh</t>
  </si>
  <si>
    <t>Block 21: 190-200 mills/kWh</t>
  </si>
  <si>
    <t>Block 22: &gt; 200 mills/kWh</t>
  </si>
  <si>
    <t>Units Methodology</t>
  </si>
  <si>
    <t>Forecast Version</t>
  </si>
  <si>
    <t>Vintage</t>
  </si>
  <si>
    <t>NR</t>
  </si>
  <si>
    <t>Measure Bundle</t>
  </si>
  <si>
    <t>Report Year</t>
  </si>
  <si>
    <t>Total Potential (aMW)</t>
  </si>
  <si>
    <t># UNITS FOR EXISTING STOCK</t>
  </si>
  <si>
    <t>TOTAL MAX</t>
  </si>
  <si>
    <t>TOTAL</t>
  </si>
  <si>
    <t>Restaurant</t>
  </si>
  <si>
    <t># UNITS CARRYOVER FROM UNTREATED NEW STOCK</t>
  </si>
  <si>
    <t>Life Offset</t>
  </si>
  <si>
    <t>Applic</t>
  </si>
  <si>
    <t>Feas</t>
  </si>
  <si>
    <t>APPLY MEASURE APPLICABILITY, SATURATION TURNOVER RATE FOR MAX ANNUAL # UNITS</t>
  </si>
  <si>
    <t>Existing Stock</t>
  </si>
  <si>
    <t>Applicability</t>
  </si>
  <si>
    <t>Feasibility</t>
  </si>
  <si>
    <t>Turnover Rate</t>
  </si>
  <si>
    <t>Annual Max</t>
  </si>
  <si>
    <t>Carryover from Untreated New</t>
  </si>
  <si>
    <t>Saturation</t>
  </si>
  <si>
    <t>Achievability =&gt;</t>
  </si>
  <si>
    <t>INCREMENTAL ACHIEVABILITY</t>
  </si>
  <si>
    <t>Acheivable and 85% Max Per Year</t>
  </si>
  <si>
    <t>Program Max</t>
  </si>
  <si>
    <t>CUMULATIVE ADOPTION</t>
  </si>
  <si>
    <t>SUPPLY CURVE SAVINGS BY BUNDLE</t>
  </si>
  <si>
    <t>kWh per Luminaire</t>
  </si>
  <si>
    <t>Max Annual Available</t>
  </si>
  <si>
    <t>RECOMBINE MEASURE BUNDLES INTO SUPPLY CURVE CUMULATIVE</t>
  </si>
  <si>
    <t>&gt;=-9999</t>
  </si>
  <si>
    <t>&lt;=0</t>
  </si>
  <si>
    <t>&gt;0</t>
  </si>
  <si>
    <t>&lt;=10</t>
  </si>
  <si>
    <t>&gt;10</t>
  </si>
  <si>
    <t>&lt;=20</t>
  </si>
  <si>
    <t>&gt;20</t>
  </si>
  <si>
    <t>&lt;=30</t>
  </si>
  <si>
    <t>&gt;30</t>
  </si>
  <si>
    <t>&lt;=40</t>
  </si>
  <si>
    <t>&gt;40</t>
  </si>
  <si>
    <t>&lt;=50</t>
  </si>
  <si>
    <t>&gt;50</t>
  </si>
  <si>
    <t>&lt;=60</t>
  </si>
  <si>
    <t>&gt;60</t>
  </si>
  <si>
    <t>&lt;=70</t>
  </si>
  <si>
    <t>&gt;70</t>
  </si>
  <si>
    <t>&lt;=80</t>
  </si>
  <si>
    <t>&gt;80</t>
  </si>
  <si>
    <t>&lt;=90</t>
  </si>
  <si>
    <t>&gt;90</t>
  </si>
  <si>
    <t>&lt;=100</t>
  </si>
  <si>
    <t>&gt;100</t>
  </si>
  <si>
    <t>&lt;=110</t>
  </si>
  <si>
    <t>&gt;110</t>
  </si>
  <si>
    <t>&lt;=120</t>
  </si>
  <si>
    <t>&gt;120</t>
  </si>
  <si>
    <t>&lt;=130</t>
  </si>
  <si>
    <t>&gt;130</t>
  </si>
  <si>
    <t>&lt;=140</t>
  </si>
  <si>
    <t>&gt;140</t>
  </si>
  <si>
    <t>&lt;=150</t>
  </si>
  <si>
    <t>&gt;150</t>
  </si>
  <si>
    <t>&lt;=160</t>
  </si>
  <si>
    <t>&gt;160</t>
  </si>
  <si>
    <t>&lt;=170</t>
  </si>
  <si>
    <t>&gt;170</t>
  </si>
  <si>
    <t>&lt;=180</t>
  </si>
  <si>
    <t>&gt;180</t>
  </si>
  <si>
    <t>&lt;=190</t>
  </si>
  <si>
    <t>&gt;190</t>
  </si>
  <si>
    <t>&lt;=200</t>
  </si>
  <si>
    <t>Block 22: 200-210 mills/kWh</t>
  </si>
  <si>
    <t>&gt;200</t>
  </si>
  <si>
    <t>&lt;=210</t>
  </si>
  <si>
    <t>Block 23: 210-220 mills/kWh</t>
  </si>
  <si>
    <t>&gt;210</t>
  </si>
  <si>
    <t>&lt;=220</t>
  </si>
  <si>
    <t>Block 24: 220-230 mills/kWh</t>
  </si>
  <si>
    <t>&gt;220</t>
  </si>
  <si>
    <t>&lt;=230</t>
  </si>
  <si>
    <t>Block 25: 230-240 mills/kWh</t>
  </si>
  <si>
    <t>&gt;230</t>
  </si>
  <si>
    <t>&lt;=240</t>
  </si>
  <si>
    <t>Block 26: 240-250 mills/kWh</t>
  </si>
  <si>
    <t>&gt;240</t>
  </si>
  <si>
    <t>&lt;=250</t>
  </si>
  <si>
    <t>Block 27: 250-260 mills/kWh</t>
  </si>
  <si>
    <t>&gt;250</t>
  </si>
  <si>
    <t>&lt;=260</t>
  </si>
  <si>
    <t>Block 28: 260-270 mills/kWh</t>
  </si>
  <si>
    <t>&gt;260</t>
  </si>
  <si>
    <t>&lt;=270</t>
  </si>
  <si>
    <t>Block 29: 270-280 mills/kWh</t>
  </si>
  <si>
    <t>&gt;270</t>
  </si>
  <si>
    <t>&lt;=280</t>
  </si>
  <si>
    <t>Block 30: 280-290 mills/kWh</t>
  </si>
  <si>
    <t>&gt;280</t>
  </si>
  <si>
    <t>&lt;=290</t>
  </si>
  <si>
    <t>Block 31: 290-300 mills/kWh</t>
  </si>
  <si>
    <t>&gt;290</t>
  </si>
  <si>
    <t>&lt;=300</t>
  </si>
  <si>
    <t>Block 32: &gt;300 mills/kWh</t>
  </si>
  <si>
    <t>&gt;300</t>
  </si>
  <si>
    <t>&lt;=999</t>
  </si>
  <si>
    <t>RECOMBINE MEASURE BUNDLES INTO SUPPLY CURVE INREMENETAL</t>
  </si>
  <si>
    <t>SC-NR</t>
  </si>
  <si>
    <t>Total per Year</t>
  </si>
  <si>
    <t>Cumulative at Earliest Deployment</t>
  </si>
  <si>
    <t>Retro</t>
  </si>
  <si>
    <t>Scalar Short</t>
  </si>
  <si>
    <t>HP Evap Fan Motor</t>
  </si>
  <si>
    <t>Evap Motors Walk-In</t>
  </si>
  <si>
    <t>LF Case Door Lighting</t>
  </si>
  <si>
    <t>RCx kWh Savings</t>
  </si>
  <si>
    <t>HP FHPC</t>
  </si>
  <si>
    <t>LF Case Door Lighting LED</t>
  </si>
  <si>
    <t xml:space="preserve">Remaining </t>
  </si>
  <si>
    <t>LF Case Door ASHC</t>
  </si>
  <si>
    <t>Units Methodology:  Based unit count for refrigeration equipment.  Measures apply as retrofit to refrigeration equipment in all building types where it occurs in the CBSA.  For example walk-in coolers occur in grocery stores, schools, restaurnats, hospitals and may other establishments.  Retrocommissioning applies only to grocery store energy use.The measure units are from CBSA data on individual equipment counts.  Units are summarized in the 'Scalar' in MMap.  For retrocommissioning, the scalar unit is kWh savings calculated in MMap.  
For all measures the units are remaining units available for the measure.  For example, cases with LED lighting have been removed from the remaining units available.</t>
  </si>
  <si>
    <t># UNITS TOTAL FOR RETRO POOL</t>
  </si>
  <si>
    <t>Grocery Refrigeration Bundle</t>
  </si>
  <si>
    <t>Measures are from RTF UES workbooks.  Retrocommissiong added to capture remaining grocery refrigeration measures.</t>
  </si>
  <si>
    <t>All measures updated with new RTF values.</t>
  </si>
  <si>
    <t>See RTF workbooks</t>
  </si>
  <si>
    <t>CBSA</t>
  </si>
  <si>
    <t>Varies by measure.  Typically 4 to 8 permutations by size class, dcase temperature, or operating conditions. The permutations are in the RTF workbooks.  Weighted avereages are used represent cost and savings.</t>
  </si>
  <si>
    <t>Varies;  2 years to 16 years</t>
  </si>
  <si>
    <t>Gorcery Refrigeration</t>
  </si>
  <si>
    <t>Moderate</t>
  </si>
  <si>
    <t>Measure #</t>
  </si>
  <si>
    <t>Energy Efficiency Measure Name</t>
  </si>
  <si>
    <t xml:space="preserve">Measure Lifetime </t>
  </si>
  <si>
    <t>(Maximum 70 yrs)</t>
  </si>
  <si>
    <t>Annual Electricity Savings (kWh)</t>
  </si>
  <si>
    <t>Total Incremental Cost of Measure</t>
  </si>
  <si>
    <t>Total Potential Incentive If Measure is Cost-effective</t>
  </si>
  <si>
    <t>Combined Utility System BCR</t>
  </si>
  <si>
    <t>Combined Societal BCR</t>
  </si>
  <si>
    <t>VFD on Air Cooled Condenser</t>
  </si>
  <si>
    <t>(1 hp, CZ1)</t>
  </si>
  <si>
    <t>VFD on Evap Cooled Condenser</t>
  </si>
  <si>
    <t>(1 hp, CZ2)</t>
  </si>
  <si>
    <t>FHPC Air Cooled</t>
  </si>
  <si>
    <t>(1hp, CZ1)</t>
  </si>
  <si>
    <t>FHPC Evap Cooled</t>
  </si>
  <si>
    <t>FSPC Air Cooled</t>
  </si>
  <si>
    <t>FSPC Evap Cooled</t>
  </si>
  <si>
    <t>Oversized Air Cooled Condenser w/VFD (1 ton, CZ1)</t>
  </si>
  <si>
    <t>Oversized Evap Cooled Condenser w/VFD (1 ton, CZ1)</t>
  </si>
  <si>
    <t>Oversized Air Cooled Condenser w/VFD (1 ton, CZ2)</t>
  </si>
  <si>
    <t>Oversized Evap Cooled Condenser w/VFD (1 ton, CZ2)</t>
  </si>
  <si>
    <t>FSPC &amp; FHPC (w/ interactions)</t>
  </si>
  <si>
    <t>Air-Cooled (1 hp, CZ1)</t>
  </si>
  <si>
    <t>Evap-Cooled (1 hp, CZ1)</t>
  </si>
  <si>
    <t>Air-Cooled (1 hp, CZ2)</t>
  </si>
  <si>
    <t>Evap-Cooled (1 hp, CZ2)</t>
  </si>
  <si>
    <t>Oversized Air Cooled Condenser w/VFD  compared to VFD on standard cond.</t>
  </si>
  <si>
    <t>(1 ton, CZ1)</t>
  </si>
  <si>
    <t>Oversized Evap Cooled Condenser w/VFD  compared to VFD on standard cond. (1 ton, CZ1)</t>
  </si>
  <si>
    <t>(1 ton, CZ2)</t>
  </si>
  <si>
    <t>Oversized Evap Cooled Condenser w/VFD  compared to VFD on standard cond. (1 ton, CZ2)</t>
  </si>
  <si>
    <t>$/kWh First Year kWh Saved</t>
  </si>
  <si>
    <t>ETO Blessing Memo 'Grocery Refrigeration.doc'</t>
  </si>
  <si>
    <t>6P RCx cost/kWh</t>
  </si>
  <si>
    <t>ETO Meas cost/kWh</t>
  </si>
  <si>
    <r>
      <rPr>
        <sz val="14"/>
        <color theme="0"/>
        <rFont val="Calibri"/>
        <family val="2"/>
        <scheme val="minor"/>
      </rPr>
      <t>Grocery Bundle-</t>
    </r>
    <r>
      <rPr>
        <sz val="11"/>
        <color theme="0"/>
        <rFont val="Calibri"/>
        <family val="2"/>
        <scheme val="minor"/>
      </rPr>
      <t xml:space="preserve"> Includes: ASHC, FHPC, Eff Light, Eff Motor, Night Covers</t>
    </r>
  </si>
  <si>
    <t>FOR MODEL</t>
  </si>
  <si>
    <t>Baseline Consumption</t>
  </si>
  <si>
    <t>EE</t>
  </si>
  <si>
    <t>Baseline Penetration (CBSA)</t>
  </si>
  <si>
    <t>Suitability</t>
  </si>
  <si>
    <t>Max Density</t>
  </si>
  <si>
    <t>C_Grocery</t>
  </si>
  <si>
    <t>C_Restaurant</t>
  </si>
  <si>
    <t>C_Retail</t>
  </si>
  <si>
    <t>EE % of Baseline Consumption</t>
  </si>
  <si>
    <t>Sources</t>
  </si>
  <si>
    <r>
      <rPr>
        <b/>
        <sz val="11"/>
        <color theme="1"/>
        <rFont val="Calibri"/>
        <family val="2"/>
        <scheme val="minor"/>
      </rPr>
      <t>Cost and Savings:</t>
    </r>
    <r>
      <rPr>
        <sz val="10"/>
        <color theme="1"/>
        <rFont val="Arial"/>
        <family val="2"/>
      </rPr>
      <t xml:space="preserve"> ETO - Blessing Memo and Benefit Cost Calc (Blessing Memo - </t>
    </r>
    <r>
      <rPr>
        <i/>
        <sz val="11"/>
        <color theme="1"/>
        <rFont val="Calibri"/>
        <family val="2"/>
        <scheme val="minor"/>
      </rPr>
      <t>Blessing Memo for increased incentives for bundling grocery measures</t>
    </r>
    <r>
      <rPr>
        <sz val="10"/>
        <color theme="1"/>
        <rFont val="Arial"/>
        <family val="2"/>
      </rPr>
      <t>, BCR: Bundled Grocery Measure-CEC.xls)</t>
    </r>
  </si>
  <si>
    <r>
      <rPr>
        <b/>
        <sz val="11"/>
        <color theme="1"/>
        <rFont val="Calibri"/>
        <family val="2"/>
        <scheme val="minor"/>
      </rPr>
      <t>Densities:</t>
    </r>
    <r>
      <rPr>
        <sz val="10"/>
        <color theme="1"/>
        <rFont val="Arial"/>
        <family val="2"/>
      </rPr>
      <t xml:space="preserve"> (Densities are emededd in analysis below) NWPCC - 6th Power Plan - Measure Workbook: Grocery Store Measures (http://www.nwcouncil.org/energy/powerplan/6/supply-curves)</t>
    </r>
  </si>
  <si>
    <r>
      <rPr>
        <b/>
        <sz val="11"/>
        <color theme="1"/>
        <rFont val="Calibri"/>
        <family val="2"/>
        <scheme val="minor"/>
      </rPr>
      <t>Baseline Penetration</t>
    </r>
    <r>
      <rPr>
        <sz val="10"/>
        <color theme="1"/>
        <rFont val="Arial"/>
        <family val="2"/>
      </rPr>
      <t>: is based on a review of a previous Navigant Baseline Study that shows an of 80% baseline saturation (Below)</t>
    </r>
  </si>
  <si>
    <r>
      <rPr>
        <b/>
        <sz val="11"/>
        <color theme="1"/>
        <rFont val="Calibri"/>
        <family val="2"/>
        <scheme val="minor"/>
      </rPr>
      <t>Suitability</t>
    </r>
    <r>
      <rPr>
        <sz val="10"/>
        <color theme="1"/>
        <rFont val="Arial"/>
        <family val="2"/>
      </rPr>
      <t xml:space="preserve"> is based on engineering assumption that on not all buildings will or are able to install all measures (can be adjusted) (Grocery 50%, Restaurant 25%, Retail 25%)</t>
    </r>
  </si>
  <si>
    <t>NOTE - Single Line Compressor Floating Head Pressure controls was taken out of this bundle to not double count since we have another measure just for this.  Per a conversation with our refrigeration expert, the FHPC below is for Multiplex Systems.</t>
  </si>
  <si>
    <t>From ETO Bundled Grocery Measure BCR</t>
  </si>
  <si>
    <t>Select Business Type</t>
  </si>
  <si>
    <t xml:space="preserve"> Select Electric Measure Description</t>
  </si>
  <si>
    <t xml:space="preserve"> Select Natural Gas Load Profile</t>
  </si>
  <si>
    <t>Measure Lifetime (Maximum 70 yrs)</t>
  </si>
  <si>
    <t>Annual Natural Gas Savings (therms)</t>
  </si>
  <si>
    <t>Density From 6th Power Plan</t>
  </si>
  <si>
    <t>Measure Applicablility</t>
  </si>
  <si>
    <t>Savings per 1000 sq ft</t>
  </si>
  <si>
    <t>Cost per 1000 sq ft</t>
  </si>
  <si>
    <t>NOTES/Assumptions</t>
  </si>
  <si>
    <t>Night Covers - Vertical
(ln ft of cover)</t>
  </si>
  <si>
    <t>Refer Comp</t>
  </si>
  <si>
    <t>None</t>
  </si>
  <si>
    <t>Have separate Vertical and Horizontal Densities, each 100%</t>
  </si>
  <si>
    <t>Night Covers - Horizontal
(ln ft of cover)</t>
  </si>
  <si>
    <t>Controls -  Anti-sweat heat w/o EMS, med temp (EB) 
(ln ft of case)</t>
  </si>
  <si>
    <t>One densitry for LF of Cases, split based on CBSA</t>
  </si>
  <si>
    <t>Controls -  Anti-sweat heat w/o EMS, low temp (EB)
(ln ft of case)</t>
  </si>
  <si>
    <t>Retrofit SP to ECM motor
(per motor, 4ft/motor avg)</t>
  </si>
  <si>
    <t>1 Measure 1 density assume 75% of motors replaced</t>
  </si>
  <si>
    <t>FHPC Air Cooled 
(1hp, CZ1) (kWh/hp)</t>
  </si>
  <si>
    <t>Asumptions on Compressors: Zone 1 (PDX) = 75% of pop, Zone 2 (East) = 25%; LT = 13% (CBSA) MT = 87% (CBSA)</t>
  </si>
  <si>
    <t>FHPC Evap Cooled 
(1 hp, CZ1) (kWh/hp)</t>
  </si>
  <si>
    <t>FHPC Air Cooled 
(1 hp, CZ2) (kWh/hp)</t>
  </si>
  <si>
    <t>FHPC Evap Cooled 
(1 hp, CZ2) (kWh/hp)</t>
  </si>
  <si>
    <t>Retrofit T12 to LED
(4W/ft-7.5W/ft)
(ln ft of case)</t>
  </si>
  <si>
    <t>Retrofit T12 to LED
(&lt; 4W/ft)
(ln ft of case)</t>
  </si>
  <si>
    <t>Retrofit T8 to LED
(4W/ft-7.5W/ft)
(ln ft of case)</t>
  </si>
  <si>
    <t>Retrofit T8 to LED
(&lt; 4W/ft)
(ln ft of case)</t>
  </si>
  <si>
    <t>6th Power Plan Data for Densities</t>
  </si>
  <si>
    <t>assumed sq ft in power plan ---------&gt;</t>
  </si>
  <si>
    <t>sq ft</t>
  </si>
  <si>
    <t>Unit</t>
  </si>
  <si>
    <t>Life</t>
  </si>
  <si>
    <t>Savings/unit</t>
  </si>
  <si>
    <t>Units/Store</t>
  </si>
  <si>
    <t>Units per 1000 sq ft</t>
  </si>
  <si>
    <t>Conversion for HP</t>
  </si>
  <si>
    <t>Night Covers for Display Cases - Vertical</t>
  </si>
  <si>
    <t>lineal foot</t>
  </si>
  <si>
    <t>Night Covers for Display Cases - Horizontal</t>
  </si>
  <si>
    <t>Strip Curtains for Walk-in Boxes</t>
  </si>
  <si>
    <t>walkin</t>
  </si>
  <si>
    <t>Glass Doors on Open Display Cases (LT)</t>
  </si>
  <si>
    <t>door</t>
  </si>
  <si>
    <t>Glass Doors on Open Display Cases (MT)</t>
  </si>
  <si>
    <t>New Refrigeration Display Case with Doors (LT)</t>
  </si>
  <si>
    <t>New Refrigeration Display Case with Doors (MT)</t>
  </si>
  <si>
    <t>Special Doors with Low/No Anti-Sweat Heat</t>
  </si>
  <si>
    <t>Anti-Sweat Heat Controls</t>
  </si>
  <si>
    <t>Auto-Closers for Coolers and Freezers</t>
  </si>
  <si>
    <t>Evaporative fan controller on walk-in</t>
  </si>
  <si>
    <t>Air-cooled to Evaporative Cooled Condenser</t>
  </si>
  <si>
    <t>ton</t>
  </si>
  <si>
    <t>Energy Efficient Condenser</t>
  </si>
  <si>
    <t>Floating Head Pressure Controller</t>
  </si>
  <si>
    <t>Efficient Evaporator Fan Motor - ECM</t>
  </si>
  <si>
    <t>motor</t>
  </si>
  <si>
    <t>Efficient Evaporator Fan Motor - PSC</t>
  </si>
  <si>
    <t>Comp</t>
  </si>
  <si>
    <t>KCP&amp;L Baseline Study (previous Navigant Study) - used for penetration</t>
  </si>
  <si>
    <t>Efficient Description</t>
  </si>
  <si>
    <t>Unit Basis</t>
  </si>
  <si>
    <t>Base Technology Density</t>
  </si>
  <si>
    <t>Total Maximum Density</t>
  </si>
  <si>
    <t>Technology Applicability</t>
  </si>
  <si>
    <t>Pecent Baseline</t>
  </si>
  <si>
    <t>per Comp HP</t>
  </si>
  <si>
    <t>Freezer/Cooler Replacement Gaskets</t>
  </si>
  <si>
    <t>per linear ft (of case)</t>
  </si>
  <si>
    <t>High R-Value Glass Doors</t>
  </si>
  <si>
    <t>per door</t>
  </si>
  <si>
    <t>Humidistat (Anti-Sweat) Controls</t>
  </si>
  <si>
    <t>per control/door</t>
  </si>
  <si>
    <t>LED Display Lighting</t>
  </si>
  <si>
    <t>per sq ft of door area</t>
  </si>
  <si>
    <t>Average Baseline %</t>
  </si>
  <si>
    <t>Rounded</t>
  </si>
  <si>
    <t>EUI Scaling</t>
  </si>
  <si>
    <t>Electricity EUI kWh/sq.ft. Building EUI sourced from CBSA 2009 Table D-EA1</t>
  </si>
  <si>
    <t xml:space="preserve">EUI, therm/sq ft. </t>
  </si>
  <si>
    <t>Space Heat (Electric)</t>
  </si>
  <si>
    <t>Space Heat (Gas)</t>
  </si>
  <si>
    <t>Space Heat (Htpmp)</t>
  </si>
  <si>
    <t>Space Heat (therms)</t>
  </si>
  <si>
    <t>Cooling</t>
  </si>
  <si>
    <t>Ventilation</t>
  </si>
  <si>
    <t>Cooking</t>
  </si>
  <si>
    <t>Misc</t>
  </si>
  <si>
    <t>Average Building Sq Ft (CBSA)</t>
  </si>
  <si>
    <t>% Savings Scaling Factor (from Grocery Baseline)</t>
  </si>
  <si>
    <t>Base Annual End Use Consumption</t>
  </si>
  <si>
    <t>Base Annual End-Use Consumption Adjusted from Refrigeration</t>
  </si>
  <si>
    <t>EE Annual Consumption</t>
  </si>
  <si>
    <t>DELTA</t>
  </si>
  <si>
    <t xml:space="preserve">University </t>
  </si>
  <si>
    <t>Health</t>
  </si>
  <si>
    <t>Source ETO:</t>
  </si>
  <si>
    <t>Average for Retro Cx Measures not in RTF UES</t>
  </si>
  <si>
    <t>&lt;= Use as proxy for RCx costs and measures not in RTF bundle</t>
  </si>
  <si>
    <t xml:space="preserve">Varies by measure:  Typically baseline use is stock estimate for as found condition. Baseline defined in RTF workbooks.  </t>
  </si>
  <si>
    <t xml:space="preserve"> CBSA data are used to estimate remaining stock applicable for measure by count where measures is applicable.</t>
  </si>
  <si>
    <t>RTF and ETO</t>
  </si>
  <si>
    <t xml:space="preserve">Seven measures:  
Replace Shaded Pole with ECM in Walk-in Cooler
ECM Controllers on Walk-In Evaporator Motors
Strip Curtains: Walk-In Coolers/ Freezers
Anti Sweat Heater Controls
LED Case Lighting
Floating Head Pressure Control
LED Motion Sensors on Display Case
Grocery Retrocommisioning (includes VFD, suction control, oversized condensors, conversion to multiplex, refrigeration tune up)
</t>
  </si>
  <si>
    <t>Deflator 2009-2012</t>
  </si>
  <si>
    <t>Costs in 2009$</t>
  </si>
  <si>
    <t>Description</t>
  </si>
  <si>
    <t>When</t>
  </si>
  <si>
    <t>CG</t>
  </si>
  <si>
    <t>Updated High Low Forecast</t>
  </si>
  <si>
    <t>Fix formula for Cx costs</t>
  </si>
  <si>
    <t>Update costs to 2012$</t>
  </si>
  <si>
    <t>Revise Cx approach and costs</t>
  </si>
  <si>
    <t>Mohit</t>
  </si>
  <si>
    <t>Initial workbook development - harvest RTF measures</t>
  </si>
  <si>
    <t>Cost Deflator for RTF Inputs</t>
  </si>
  <si>
    <t>Retail/Service</t>
  </si>
  <si>
    <t>School K-12</t>
  </si>
  <si>
    <t>Sum of Savings</t>
  </si>
  <si>
    <t>Sum of Savings2</t>
  </si>
  <si>
    <t>Pasted values</t>
  </si>
  <si>
    <t>Freezers Only</t>
  </si>
  <si>
    <t>Strip Curtains - Grocery Store - Freezer</t>
  </si>
  <si>
    <t>Strip Curtains - Grocery Store - Cooler</t>
  </si>
  <si>
    <t>Strip Curtains - Convenience Store - Freezer</t>
  </si>
  <si>
    <t>Strip Curtains - Restaurant - Freezer</t>
  </si>
  <si>
    <t>Savings from RTF Workbook</t>
  </si>
  <si>
    <t>kWh/Door</t>
  </si>
  <si>
    <t>ASHCGas</t>
  </si>
  <si>
    <t>Gas Shape Pointer</t>
  </si>
  <si>
    <t>Grocery Heat</t>
  </si>
  <si>
    <t>LEDGas</t>
  </si>
  <si>
    <t>From RTF Workbook</t>
  </si>
  <si>
    <t>Thursday, 19 March , 2015 at 1:38 AM</t>
  </si>
  <si>
    <t>Fixed Retro  cost averaging</t>
  </si>
  <si>
    <t>Cadmus comment</t>
  </si>
  <si>
    <t>Converted to 2012$</t>
  </si>
  <si>
    <t>Revised Strip curtian savings for freezers not in grocery</t>
  </si>
  <si>
    <t>Added gas heat interaction for LED and ASHC</t>
  </si>
  <si>
    <t>Revised average for low and high watt case light for occ sensor</t>
  </si>
  <si>
    <t>Stock 2016</t>
  </si>
  <si>
    <t>End-Use:</t>
  </si>
</sst>
</file>

<file path=xl/styles.xml><?xml version="1.0" encoding="utf-8"?>
<styleSheet xmlns="http://schemas.openxmlformats.org/spreadsheetml/2006/main">
  <numFmts count="33">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0000000000000"/>
    <numFmt numFmtId="166" formatCode="0.000000"/>
    <numFmt numFmtId="167" formatCode="0.0000"/>
    <numFmt numFmtId="168" formatCode="_(* #,##0_);_(* \(#,##0\);_(* &quot;-&quot;??_);_(@_)"/>
    <numFmt numFmtId="169" formatCode="_(&quot;$&quot;* #,##0_);_(&quot;$&quot;* \(#,##0\);_(&quot;$&quot;* &quot;-&quot;??_);_(@_)"/>
    <numFmt numFmtId="170" formatCode="m/d/\ h:mm"/>
    <numFmt numFmtId="171" formatCode="0.000"/>
    <numFmt numFmtId="172" formatCode="_(* #,##0.0_);_(* \(#,##0.0\);_(* &quot;-&quot;??_);_(@_)"/>
    <numFmt numFmtId="173" formatCode="_(&quot;$&quot;* #,##0.0_);_(&quot;$&quot;* \(#,##0.0\);_(&quot;$&quot;* &quot;-&quot;??_);_(@_)"/>
    <numFmt numFmtId="174" formatCode="_(* #,##0.000_);_(* \(#,##0.000\);_(* &quot;-&quot;??_);_(@_)"/>
    <numFmt numFmtId="175" formatCode="_(* #,##0.00000_);_(* \(#,##0.00000\);_(* &quot;-&quot;??_);_(@_)"/>
    <numFmt numFmtId="176" formatCode="&quot;$&quot;#,##0.00"/>
    <numFmt numFmtId="177" formatCode="0.0%"/>
    <numFmt numFmtId="178" formatCode="0.0;[Red]\-0.0"/>
    <numFmt numFmtId="179" formatCode="\ "/>
    <numFmt numFmtId="180" formatCode="_(* #,##0.0_);_(* \(#,##0.0\);_(* &quot;-&quot;?_);_(@_)"/>
    <numFmt numFmtId="181" formatCode="_(* #,##0.000_);_(* \(#,##0.000\);_(* \-??_);_(@_)"/>
    <numFmt numFmtId="182" formatCode="#,##0.0"/>
    <numFmt numFmtId="183" formatCode="&quot;$&quot;#,##0"/>
    <numFmt numFmtId="184" formatCode="_(* #,##0_);_(* \(#,##0\);_(* \-??_);_(@_)"/>
    <numFmt numFmtId="185" formatCode="_-&quot;£&quot;* #,##0.00_-;\-&quot;£&quot;* #,##0.00_-;_-&quot;£&quot;* &quot;-&quot;??_-;_-@_-"/>
    <numFmt numFmtId="186" formatCode="###0.00_)"/>
    <numFmt numFmtId="187" formatCode="General_)"/>
    <numFmt numFmtId="188" formatCode="#,##0.00;[Red]\(#,##0.00\)"/>
    <numFmt numFmtId="189" formatCode="#,###,##0"/>
  </numFmts>
  <fonts count="151">
    <font>
      <sz val="10"/>
      <color theme="1"/>
      <name val="Arial"/>
      <family val="2"/>
    </font>
    <font>
      <sz val="10"/>
      <color theme="1"/>
      <name val="Arial"/>
      <family val="2"/>
    </font>
    <font>
      <sz val="11"/>
      <color theme="1"/>
      <name val="Calibri"/>
      <family val="2"/>
      <scheme val="minor"/>
    </font>
    <font>
      <b/>
      <sz val="14"/>
      <color theme="1"/>
      <name val="Calibri"/>
      <family val="2"/>
      <scheme val="minor"/>
    </font>
    <font>
      <sz val="10"/>
      <name val="Arial"/>
      <family val="2"/>
    </font>
    <font>
      <b/>
      <sz val="11"/>
      <name val="Calibri"/>
      <family val="2"/>
      <scheme val="minor"/>
    </font>
    <font>
      <sz val="11"/>
      <name val="Calibri"/>
      <family val="2"/>
      <scheme val="minor"/>
    </font>
    <font>
      <sz val="12"/>
      <name val="Arial"/>
      <family val="2"/>
    </font>
    <font>
      <b/>
      <i/>
      <sz val="10"/>
      <name val="Arial"/>
      <family val="2"/>
    </font>
    <font>
      <b/>
      <sz val="10"/>
      <color rgb="FFFF0000"/>
      <name val="Arial"/>
      <family val="2"/>
    </font>
    <font>
      <b/>
      <sz val="10"/>
      <color indexed="9"/>
      <name val="Arial"/>
      <family val="2"/>
    </font>
    <font>
      <sz val="10"/>
      <color indexed="22"/>
      <name val="Arial"/>
      <family val="2"/>
    </font>
    <font>
      <sz val="10"/>
      <color indexed="12"/>
      <name val="Arial"/>
      <family val="2"/>
    </font>
    <font>
      <sz val="10"/>
      <color indexed="8"/>
      <name val="Arial"/>
      <family val="2"/>
    </font>
    <font>
      <b/>
      <sz val="10"/>
      <name val="Arial"/>
      <family val="2"/>
    </font>
    <font>
      <b/>
      <sz val="8"/>
      <color indexed="81"/>
      <name val="Tahoma"/>
      <family val="2"/>
    </font>
    <font>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Times New Roman"/>
      <family val="1"/>
    </font>
    <font>
      <i/>
      <sz val="11"/>
      <color indexed="23"/>
      <name val="Calibri"/>
      <family val="2"/>
    </font>
    <font>
      <sz val="11"/>
      <color indexed="17"/>
      <name val="Calibri"/>
      <family val="2"/>
    </font>
    <font>
      <b/>
      <sz val="12"/>
      <name val="Times New Roman"/>
      <family val="1"/>
    </font>
    <font>
      <b/>
      <sz val="15"/>
      <color indexed="56"/>
      <name val="Calibri"/>
      <family val="2"/>
    </font>
    <font>
      <b/>
      <sz val="15"/>
      <color indexed="62"/>
      <name val="Calibri"/>
      <family val="2"/>
    </font>
    <font>
      <b/>
      <sz val="11"/>
      <color indexed="56"/>
      <name val="Calibri"/>
      <family val="2"/>
    </font>
    <font>
      <b/>
      <sz val="11"/>
      <color indexed="62"/>
      <name val="Calibri"/>
      <family val="2"/>
    </font>
    <font>
      <u/>
      <sz val="10"/>
      <color indexed="12"/>
      <name val="Arial"/>
      <family val="2"/>
    </font>
    <font>
      <u/>
      <sz val="10"/>
      <color theme="10"/>
      <name val="Arial"/>
      <family val="2"/>
    </font>
    <font>
      <sz val="11"/>
      <color indexed="62"/>
      <name val="Calibri"/>
      <family val="2"/>
    </font>
    <font>
      <sz val="11"/>
      <color indexed="52"/>
      <name val="Calibri"/>
      <family val="2"/>
    </font>
    <font>
      <sz val="11"/>
      <color indexed="60"/>
      <name val="Calibri"/>
      <family val="2"/>
    </font>
    <font>
      <sz val="12"/>
      <color theme="1"/>
      <name val="Palatino Linotype"/>
      <family val="2"/>
    </font>
    <font>
      <sz val="10"/>
      <name val="MS Sans Serif"/>
      <family val="2"/>
    </font>
    <font>
      <b/>
      <sz val="11"/>
      <color indexed="63"/>
      <name val="Calibri"/>
      <family val="2"/>
    </font>
    <font>
      <b/>
      <sz val="18"/>
      <color indexed="56"/>
      <name val="Cambria"/>
      <family val="2"/>
    </font>
    <font>
      <b/>
      <sz val="18"/>
      <color indexed="62"/>
      <name val="Cambria"/>
      <family val="2"/>
    </font>
    <font>
      <b/>
      <sz val="11"/>
      <color indexed="8"/>
      <name val="Calibri"/>
      <family val="2"/>
    </font>
    <font>
      <sz val="11"/>
      <color indexed="10"/>
      <name val="Calibri"/>
      <family val="2"/>
    </font>
    <font>
      <b/>
      <sz val="11"/>
      <color theme="1"/>
      <name val="Calibri"/>
      <family val="2"/>
      <scheme val="minor"/>
    </font>
    <font>
      <sz val="9"/>
      <color indexed="81"/>
      <name val="Tahoma"/>
      <family val="2"/>
    </font>
    <font>
      <b/>
      <sz val="9"/>
      <color indexed="81"/>
      <name val="Tahoma"/>
      <family val="2"/>
    </font>
    <font>
      <b/>
      <sz val="18"/>
      <color theme="3"/>
      <name val="Cambria"/>
      <family val="2"/>
      <scheme val="major"/>
    </font>
    <font>
      <sz val="10"/>
      <color theme="1"/>
      <name val="Century"/>
      <family val="1"/>
    </font>
    <font>
      <i/>
      <sz val="10"/>
      <color theme="1"/>
      <name val="Calibri"/>
      <family val="2"/>
      <scheme val="minor"/>
    </font>
    <font>
      <b/>
      <i/>
      <sz val="11"/>
      <color theme="1"/>
      <name val="Calibri"/>
      <family val="2"/>
      <scheme val="minor"/>
    </font>
    <font>
      <b/>
      <sz val="10"/>
      <color theme="1"/>
      <name val="Calibri"/>
      <family val="2"/>
      <scheme val="minor"/>
    </font>
    <font>
      <sz val="10"/>
      <color theme="1"/>
      <name val="Calibri"/>
      <family val="2"/>
      <scheme val="minor"/>
    </font>
    <font>
      <sz val="10"/>
      <name val="Calibri"/>
      <family val="2"/>
      <scheme val="minor"/>
    </font>
    <font>
      <i/>
      <sz val="11"/>
      <color theme="1"/>
      <name val="Calibri"/>
      <family val="2"/>
      <scheme val="minor"/>
    </font>
    <font>
      <i/>
      <sz val="11"/>
      <name val="Calibri"/>
      <family val="2"/>
      <scheme val="minor"/>
    </font>
    <font>
      <b/>
      <sz val="9"/>
      <color theme="1"/>
      <name val="Calibri"/>
      <family val="2"/>
      <scheme val="minor"/>
    </font>
    <font>
      <b/>
      <u/>
      <sz val="11"/>
      <color theme="1"/>
      <name val="Calibri"/>
      <family val="2"/>
      <scheme val="minor"/>
    </font>
    <font>
      <sz val="11"/>
      <color theme="0" tint="-0.499984740745262"/>
      <name val="Calibri"/>
      <family val="2"/>
      <scheme val="minor"/>
    </font>
    <font>
      <sz val="10"/>
      <color rgb="FF000000"/>
      <name val="Times New Roman"/>
      <family val="1"/>
    </font>
    <font>
      <sz val="10"/>
      <color rgb="FF000000"/>
      <name val="Calibri"/>
      <family val="2"/>
      <scheme val="minor"/>
    </font>
    <font>
      <b/>
      <i/>
      <sz val="11"/>
      <color indexed="8"/>
      <name val="Calibri"/>
      <family val="2"/>
    </font>
    <font>
      <b/>
      <sz val="10"/>
      <color theme="1"/>
      <name val="Century"/>
      <family val="1"/>
    </font>
    <font>
      <i/>
      <sz val="11"/>
      <color indexed="8"/>
      <name val="Calibri"/>
      <family val="2"/>
    </font>
    <font>
      <u/>
      <sz val="11"/>
      <color theme="10"/>
      <name val="Calibri"/>
      <family val="2"/>
    </font>
    <font>
      <b/>
      <sz val="11.5"/>
      <color rgb="FF000000"/>
      <name val="Times New Roman"/>
      <family val="1"/>
    </font>
    <font>
      <b/>
      <sz val="10"/>
      <color rgb="FF000000"/>
      <name val="Times New Roman"/>
      <family val="1"/>
    </font>
    <font>
      <i/>
      <sz val="10"/>
      <color theme="0" tint="-0.499984740745262"/>
      <name val="Calibri"/>
      <family val="2"/>
      <scheme val="minor"/>
    </font>
    <font>
      <sz val="6.5"/>
      <color rgb="FF000000"/>
      <name val="Times New Roman"/>
      <family val="1"/>
    </font>
    <font>
      <sz val="10"/>
      <color indexed="9"/>
      <name val="Arial"/>
      <family val="2"/>
    </font>
    <font>
      <sz val="11"/>
      <color theme="0"/>
      <name val="Calibri"/>
      <family val="2"/>
      <scheme val="minor"/>
    </font>
    <font>
      <sz val="10"/>
      <color indexed="20"/>
      <name val="Arial"/>
      <family val="2"/>
    </font>
    <font>
      <sz val="11"/>
      <color indexed="14"/>
      <name val="Calibri"/>
      <family val="2"/>
    </font>
    <font>
      <sz val="11"/>
      <color rgb="FF9C0006"/>
      <name val="Calibri"/>
      <family val="2"/>
      <scheme val="minor"/>
    </font>
    <font>
      <b/>
      <u/>
      <sz val="10"/>
      <color indexed="23"/>
      <name val="Arial"/>
      <family val="2"/>
    </font>
    <font>
      <b/>
      <sz val="10"/>
      <color indexed="52"/>
      <name val="Arial"/>
      <family val="2"/>
    </font>
    <font>
      <b/>
      <sz val="11"/>
      <color rgb="FFFA7D00"/>
      <name val="Calibri"/>
      <family val="2"/>
      <scheme val="minor"/>
    </font>
    <font>
      <b/>
      <sz val="11"/>
      <color theme="0"/>
      <name val="Calibri"/>
      <family val="2"/>
      <scheme val="minor"/>
    </font>
    <font>
      <sz val="10"/>
      <name val="Times New Roman"/>
      <family val="1"/>
    </font>
    <font>
      <sz val="9"/>
      <name val="Arial"/>
      <family val="2"/>
    </font>
    <font>
      <sz val="10"/>
      <color indexed="8"/>
      <name val="Times New Roman"/>
      <family val="2"/>
    </font>
    <font>
      <sz val="10"/>
      <color theme="1"/>
      <name val="Times New Roman"/>
      <family val="2"/>
    </font>
    <font>
      <b/>
      <sz val="14"/>
      <color indexed="9"/>
      <name val="Arial"/>
      <family val="2"/>
    </font>
    <font>
      <b/>
      <u/>
      <sz val="10"/>
      <color indexed="48"/>
      <name val="Arial"/>
      <family val="2"/>
    </font>
    <font>
      <sz val="10"/>
      <color indexed="17"/>
      <name val="Arial"/>
      <family val="2"/>
    </font>
    <font>
      <i/>
      <sz val="10"/>
      <color indexed="23"/>
      <name val="Arial"/>
      <family val="2"/>
    </font>
    <font>
      <i/>
      <sz val="11"/>
      <color rgb="FF7F7F7F"/>
      <name val="Calibri"/>
      <family val="2"/>
      <scheme val="minor"/>
    </font>
    <font>
      <sz val="11"/>
      <color rgb="FF006100"/>
      <name val="Calibri"/>
      <family val="2"/>
      <scheme val="minor"/>
    </font>
    <font>
      <b/>
      <sz val="15"/>
      <color indexed="56"/>
      <name val="Arial"/>
      <family val="2"/>
    </font>
    <font>
      <b/>
      <sz val="15"/>
      <color theme="3"/>
      <name val="Calibri"/>
      <family val="2"/>
      <scheme val="minor"/>
    </font>
    <font>
      <b/>
      <sz val="13"/>
      <color indexed="56"/>
      <name val="Calibri"/>
      <family val="2"/>
    </font>
    <font>
      <b/>
      <sz val="13"/>
      <color indexed="56"/>
      <name val="Arial"/>
      <family val="2"/>
    </font>
    <font>
      <b/>
      <sz val="13"/>
      <color theme="3"/>
      <name val="Calibri"/>
      <family val="2"/>
      <scheme val="minor"/>
    </font>
    <font>
      <b/>
      <sz val="13"/>
      <color indexed="62"/>
      <name val="Calibri"/>
      <family val="2"/>
    </font>
    <font>
      <b/>
      <sz val="11"/>
      <color indexed="56"/>
      <name val="Arial"/>
      <family val="2"/>
    </font>
    <font>
      <b/>
      <sz val="11"/>
      <color theme="3"/>
      <name val="Calibri"/>
      <family val="2"/>
      <scheme val="minor"/>
    </font>
    <font>
      <u/>
      <sz val="7"/>
      <color indexed="12"/>
      <name val="Arial"/>
      <family val="2"/>
    </font>
    <font>
      <u/>
      <sz val="10"/>
      <color rgb="FF0000FF"/>
      <name val="Calibri"/>
      <family val="2"/>
      <scheme val="minor"/>
    </font>
    <font>
      <u/>
      <sz val="9"/>
      <color indexed="12"/>
      <name val="Arial"/>
      <family val="2"/>
    </font>
    <font>
      <u/>
      <sz val="10"/>
      <color indexed="12"/>
      <name val="Times New Roman"/>
      <family val="1"/>
    </font>
    <font>
      <u/>
      <sz val="10"/>
      <color indexed="12"/>
      <name val="Courier"/>
      <family val="3"/>
    </font>
    <font>
      <sz val="10"/>
      <color indexed="62"/>
      <name val="Arial"/>
      <family val="2"/>
    </font>
    <font>
      <sz val="11"/>
      <color rgb="FF3F3F76"/>
      <name val="Calibri"/>
      <family val="2"/>
      <scheme val="minor"/>
    </font>
    <font>
      <sz val="10"/>
      <color indexed="52"/>
      <name val="Arial"/>
      <family val="2"/>
    </font>
    <font>
      <sz val="11"/>
      <color rgb="FFFA7D00"/>
      <name val="Calibri"/>
      <family val="2"/>
      <scheme val="minor"/>
    </font>
    <font>
      <sz val="10"/>
      <color indexed="60"/>
      <name val="Arial"/>
      <family val="2"/>
    </font>
    <font>
      <sz val="11"/>
      <color rgb="FF9C6500"/>
      <name val="Calibri"/>
      <family val="2"/>
      <scheme val="minor"/>
    </font>
    <font>
      <sz val="12"/>
      <name val="Helv"/>
    </font>
    <font>
      <sz val="11"/>
      <color rgb="FF000000"/>
      <name val="Calibri"/>
      <family val="2"/>
      <scheme val="minor"/>
    </font>
    <font>
      <sz val="10"/>
      <name val="Verdana"/>
      <family val="2"/>
    </font>
    <font>
      <sz val="10"/>
      <name val="Courier"/>
      <family val="3"/>
    </font>
    <font>
      <sz val="11"/>
      <color rgb="FF000000"/>
      <name val="Calibri"/>
      <family val="2"/>
      <charset val="204"/>
    </font>
    <font>
      <b/>
      <sz val="10"/>
      <color indexed="63"/>
      <name val="Arial"/>
      <family val="2"/>
    </font>
    <font>
      <b/>
      <sz val="11"/>
      <color rgb="FF3F3F3F"/>
      <name val="Calibri"/>
      <family val="2"/>
      <scheme val="minor"/>
    </font>
    <font>
      <sz val="10"/>
      <name val="Helv"/>
    </font>
    <font>
      <sz val="10"/>
      <name val="Helv"/>
      <charset val="204"/>
    </font>
    <font>
      <b/>
      <sz val="10"/>
      <color indexed="8"/>
      <name val="Arial"/>
      <family val="2"/>
    </font>
    <font>
      <sz val="10"/>
      <color indexed="10"/>
      <name val="Arial"/>
      <family val="2"/>
    </font>
    <font>
      <sz val="11"/>
      <color rgb="FFFF0000"/>
      <name val="Calibri"/>
      <family val="2"/>
      <scheme val="minor"/>
    </font>
    <font>
      <sz val="10"/>
      <color rgb="FFFF0000"/>
      <name val="Arial"/>
      <family val="2"/>
    </font>
    <font>
      <b/>
      <sz val="10"/>
      <color theme="1"/>
      <name val="Arial"/>
      <family val="2"/>
    </font>
    <font>
      <sz val="10"/>
      <color theme="0"/>
      <name val="Arial"/>
      <family val="2"/>
    </font>
    <font>
      <sz val="10"/>
      <color theme="0" tint="-0.499984740745262"/>
      <name val="Arial"/>
      <family val="2"/>
    </font>
    <font>
      <b/>
      <sz val="11"/>
      <color theme="1"/>
      <name val="Arial"/>
      <family val="2"/>
    </font>
    <font>
      <sz val="11"/>
      <color theme="1"/>
      <name val="Arial"/>
      <family val="2"/>
    </font>
    <font>
      <b/>
      <sz val="11"/>
      <color rgb="FFFFFFFF"/>
      <name val="Arial"/>
      <family val="2"/>
    </font>
    <font>
      <b/>
      <i/>
      <sz val="10"/>
      <color theme="1"/>
      <name val="Arial"/>
      <family val="2"/>
    </font>
    <font>
      <sz val="14"/>
      <color theme="0"/>
      <name val="Calibri"/>
      <family val="2"/>
      <scheme val="minor"/>
    </font>
    <font>
      <b/>
      <sz val="11"/>
      <color rgb="FFFF0000"/>
      <name val="Calibri"/>
      <family val="2"/>
      <scheme val="minor"/>
    </font>
    <font>
      <b/>
      <sz val="11"/>
      <name val="Arial"/>
      <family val="2"/>
    </font>
    <font>
      <sz val="11"/>
      <name val="Arial"/>
      <family val="2"/>
    </font>
    <font>
      <sz val="11"/>
      <color theme="0"/>
      <name val="Palatino Linotype"/>
      <family val="1"/>
    </font>
    <font>
      <sz val="11"/>
      <color theme="1"/>
      <name val="Palatino Linotype"/>
      <family val="1"/>
    </font>
    <font>
      <sz val="9"/>
      <color theme="1"/>
      <name val="Calibri"/>
      <family val="2"/>
      <scheme val="minor"/>
    </font>
    <font>
      <sz val="10"/>
      <color indexed="8"/>
      <name val="Verdana"/>
      <family val="2"/>
    </font>
    <font>
      <b/>
      <sz val="10"/>
      <color indexed="54"/>
      <name val="Verdana"/>
      <family val="2"/>
    </font>
    <font>
      <b/>
      <sz val="11"/>
      <color indexed="9"/>
      <name val="Verdana"/>
      <family val="2"/>
    </font>
    <font>
      <sz val="11"/>
      <color indexed="8"/>
      <name val="Verdana"/>
      <family val="2"/>
    </font>
    <font>
      <b/>
      <sz val="11"/>
      <color indexed="8"/>
      <name val="Verdana"/>
      <family val="2"/>
    </font>
    <font>
      <sz val="11"/>
      <color indexed="8"/>
      <name val="Arial"/>
      <family val="2"/>
    </font>
    <font>
      <sz val="10"/>
      <color indexed="9"/>
      <name val="Verdana"/>
      <family val="2"/>
    </font>
    <font>
      <sz val="11"/>
      <color indexed="8"/>
      <name val="Arial Unicode MS"/>
      <family val="2"/>
    </font>
    <font>
      <b/>
      <sz val="10"/>
      <name val="Helv"/>
    </font>
    <font>
      <u/>
      <sz val="7.5"/>
      <color indexed="12"/>
      <name val="Arial"/>
      <family val="2"/>
    </font>
    <font>
      <u/>
      <sz val="11"/>
      <color theme="10"/>
      <name val="Calibri"/>
      <family val="2"/>
      <scheme val="minor"/>
    </font>
    <font>
      <sz val="11"/>
      <color theme="1"/>
      <name val="Arial Unicode MS"/>
      <family val="2"/>
    </font>
    <font>
      <b/>
      <i/>
      <sz val="10"/>
      <color indexed="8"/>
      <name val="Arial"/>
      <family val="2"/>
    </font>
    <font>
      <b/>
      <sz val="10"/>
      <color indexed="13"/>
      <name val="Arial"/>
      <family val="2"/>
    </font>
    <font>
      <vertAlign val="superscript"/>
      <sz val="12"/>
      <name val="Helv"/>
    </font>
    <font>
      <sz val="8"/>
      <name val="Helv"/>
    </font>
    <font>
      <b/>
      <sz val="12"/>
      <color theme="4"/>
      <name val="Calibri"/>
      <family val="2"/>
      <scheme val="minor"/>
    </font>
    <font>
      <b/>
      <sz val="12"/>
      <name val="Helv"/>
    </font>
    <font>
      <i/>
      <sz val="10"/>
      <color theme="1"/>
      <name val="Arial"/>
      <family val="2"/>
    </font>
  </fonts>
  <fills count="132">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indexed="18"/>
        <bgColor indexed="64"/>
      </patternFill>
    </fill>
    <fill>
      <patternFill patternType="solid">
        <fgColor indexed="26"/>
        <bgColor indexed="64"/>
      </patternFill>
    </fill>
    <fill>
      <patternFill patternType="solid">
        <fgColor indexed="12"/>
        <bgColor indexed="64"/>
      </patternFill>
    </fill>
    <fill>
      <patternFill patternType="solid">
        <fgColor theme="3"/>
        <bgColor indexed="64"/>
      </patternFill>
    </fill>
    <fill>
      <patternFill patternType="solid">
        <fgColor theme="6" tint="0.59999389629810485"/>
        <bgColor indexed="64"/>
      </patternFill>
    </fill>
    <fill>
      <patternFill patternType="solid">
        <fgColor indexed="22"/>
        <bgColor indexed="64"/>
      </patternFill>
    </fill>
    <fill>
      <patternFill patternType="solid">
        <fgColor theme="0" tint="-0.249977111117893"/>
        <bgColor indexed="64"/>
      </patternFill>
    </fill>
    <fill>
      <patternFill patternType="solid">
        <fgColor indexed="31"/>
      </patternFill>
    </fill>
    <fill>
      <patternFill patternType="solid">
        <fgColor indexed="9"/>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44"/>
        <bgColor indexed="64"/>
      </patternFill>
    </fill>
    <fill>
      <patternFill patternType="solid">
        <fgColor indexed="47"/>
        <bgColor indexed="64"/>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theme="4" tint="0.59999389629810485"/>
        <bgColor indexed="64"/>
      </patternFill>
    </fill>
    <fill>
      <patternFill patternType="solid">
        <fgColor indexed="22"/>
        <bgColor indexed="0"/>
      </patternFill>
    </fill>
    <fill>
      <patternFill patternType="solid">
        <fgColor theme="1"/>
        <bgColor indexed="64"/>
      </patternFill>
    </fill>
    <fill>
      <patternFill patternType="solid">
        <fgColor rgb="FFFF0000"/>
        <bgColor indexed="64"/>
      </patternFill>
    </fill>
    <fill>
      <patternFill patternType="solid">
        <fgColor rgb="FFFFFFAA"/>
        <bgColor indexed="64"/>
      </patternFill>
    </fill>
    <fill>
      <patternFill patternType="solid">
        <fgColor rgb="FFDDDDFF"/>
        <bgColor indexed="64"/>
      </patternFill>
    </fill>
    <fill>
      <patternFill patternType="solid">
        <fgColor rgb="FFFFFFFF"/>
        <bgColor indexed="64"/>
      </patternFill>
    </fill>
    <fill>
      <patternFill patternType="solid">
        <fgColor theme="4" tint="0.79998168889431442"/>
        <bgColor theme="4" tint="0.79998168889431442"/>
      </patternFill>
    </fill>
    <fill>
      <patternFill patternType="solid">
        <fgColor theme="9" tint="0.39997558519241921"/>
        <bgColor indexed="64"/>
      </patternFill>
    </fill>
    <fill>
      <patternFill patternType="solid">
        <fgColor theme="0"/>
        <bgColor indexed="64"/>
      </patternFill>
    </fill>
    <fill>
      <patternFill patternType="solid">
        <fgColor indexed="41"/>
      </patternFill>
    </fill>
    <fill>
      <patternFill patternType="solid">
        <fgColor indexed="19"/>
      </patternFill>
    </fill>
    <fill>
      <patternFill patternType="lightUp">
        <fgColor indexed="22"/>
        <bgColor indexed="44"/>
      </patternFill>
    </fill>
    <fill>
      <patternFill patternType="solid">
        <fgColor indexed="42"/>
        <bgColor indexed="22"/>
      </patternFill>
    </fill>
    <fill>
      <patternFill patternType="solid">
        <fgColor indexed="9"/>
        <bgColor indexed="64"/>
      </patternFill>
    </fill>
    <fill>
      <patternFill patternType="solid">
        <fgColor indexed="23"/>
        <bgColor indexed="64"/>
      </patternFill>
    </fill>
    <fill>
      <patternFill patternType="solid">
        <fgColor indexed="43"/>
        <bgColor indexed="64"/>
      </patternFill>
    </fill>
    <fill>
      <patternFill patternType="solid">
        <fgColor indexed="54"/>
        <bgColor indexed="64"/>
      </patternFill>
    </fill>
    <fill>
      <patternFill patternType="lightUp">
        <fgColor indexed="55"/>
        <bgColor indexed="9"/>
      </patternFill>
    </fill>
    <fill>
      <patternFill patternType="lightUp">
        <fgColor indexed="22"/>
        <bgColor indexed="55"/>
      </patternFill>
    </fill>
    <fill>
      <patternFill patternType="solid">
        <fgColor indexed="8"/>
        <bgColor indexed="64"/>
      </patternFill>
    </fill>
    <fill>
      <patternFill patternType="lightUp">
        <fgColor indexed="55"/>
        <bgColor indexed="22"/>
      </patternFill>
    </fill>
    <fill>
      <patternFill patternType="solid">
        <fgColor indexed="57"/>
        <bgColor indexed="64"/>
      </patternFill>
    </fill>
    <fill>
      <patternFill patternType="solid">
        <fgColor indexed="60"/>
        <bgColor indexed="64"/>
      </patternFill>
    </fill>
    <fill>
      <patternFill patternType="solid">
        <fgColor indexed="31"/>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rgb="FF99CCFF"/>
        <bgColor indexed="64"/>
      </patternFill>
    </fill>
    <fill>
      <patternFill patternType="solid">
        <fgColor rgb="FFC0C0C0"/>
        <bgColor indexed="64"/>
      </patternFill>
    </fill>
    <fill>
      <patternFill patternType="solid">
        <fgColor theme="6" tint="0.39997558519241921"/>
        <bgColor indexed="64"/>
      </patternFill>
    </fill>
    <fill>
      <patternFill patternType="solid">
        <fgColor rgb="FF42C4DD"/>
        <bgColor indexed="64"/>
      </patternFill>
    </fill>
    <fill>
      <patternFill patternType="solid">
        <fgColor indexed="45"/>
        <bgColor indexed="64"/>
      </patternFill>
    </fill>
    <fill>
      <patternFill patternType="solid">
        <fgColor theme="9" tint="-0.499984740745262"/>
        <bgColor indexed="64"/>
      </patternFill>
    </fill>
    <fill>
      <patternFill patternType="solid">
        <fgColor rgb="FF92D050"/>
        <bgColor indexed="64"/>
      </patternFill>
    </fill>
    <fill>
      <patternFill patternType="solid">
        <fgColor theme="1" tint="0.499984740745262"/>
        <bgColor indexed="64"/>
      </patternFill>
    </fill>
    <fill>
      <patternFill patternType="solid">
        <fgColor rgb="FFFFC000"/>
        <bgColor indexed="64"/>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45"/>
        <bgColor indexed="45"/>
      </patternFill>
    </fill>
    <fill>
      <patternFill patternType="solid">
        <fgColor indexed="29"/>
        <bgColor indexed="29"/>
      </patternFill>
    </fill>
    <fill>
      <patternFill patternType="solid">
        <fgColor indexed="42"/>
        <bgColor indexed="42"/>
      </patternFill>
    </fill>
    <fill>
      <patternFill patternType="solid">
        <fgColor indexed="11"/>
        <bgColor indexed="11"/>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27"/>
        <bgColor indexed="64"/>
      </patternFill>
    </fill>
    <fill>
      <patternFill patternType="solid">
        <fgColor indexed="24"/>
        <bgColor indexed="64"/>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22"/>
        <bgColor indexed="9"/>
      </patternFill>
    </fill>
    <fill>
      <patternFill patternType="solid">
        <fgColor indexed="13"/>
      </patternFill>
    </fill>
    <fill>
      <patternFill patternType="solid">
        <fgColor indexed="17"/>
      </patternFill>
    </fill>
    <fill>
      <patternFill patternType="gray0625">
        <fgColor indexed="9"/>
      </patternFill>
    </fill>
    <fill>
      <patternFill patternType="solid">
        <fgColor theme="8" tint="-0.249977111117893"/>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indexed="22"/>
      </left>
      <right/>
      <top/>
      <bottom/>
      <diagonal/>
    </border>
    <border>
      <left style="thin">
        <color indexed="8"/>
      </left>
      <right style="thin">
        <color indexed="8"/>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CCCCCC"/>
      </left>
      <right style="medium">
        <color rgb="FFCCCCCC"/>
      </right>
      <top style="medium">
        <color rgb="FFCCCCCC"/>
      </top>
      <bottom style="medium">
        <color rgb="FFCCCCCC"/>
      </bottom>
      <diagonal/>
    </border>
    <border>
      <left/>
      <right/>
      <top/>
      <bottom style="thin">
        <color theme="4" tint="0.39997558519241921"/>
      </bottom>
      <diagonal/>
    </border>
    <border>
      <left/>
      <right/>
      <top style="thin">
        <color theme="4" tint="0.39997558519241921"/>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thick">
        <color indexed="2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double">
        <color indexed="64"/>
      </left>
      <right/>
      <top style="double">
        <color indexed="64"/>
      </top>
      <bottom style="double">
        <color indexed="64"/>
      </bottom>
      <diagonal/>
    </border>
    <border>
      <left style="thin">
        <color indexed="64"/>
      </left>
      <right/>
      <top style="double">
        <color indexed="64"/>
      </top>
      <bottom style="double">
        <color indexed="64"/>
      </bottom>
      <diagonal/>
    </border>
    <border>
      <left/>
      <right/>
      <top/>
      <bottom style="dashed">
        <color theme="0" tint="-0.24994659260841701"/>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thin">
        <color indexed="22"/>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hair">
        <color indexed="64"/>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n">
        <color indexed="64"/>
      </left>
      <right style="thin">
        <color indexed="64"/>
      </right>
      <top style="medium">
        <color indexed="64"/>
      </top>
      <bottom style="medium">
        <color indexed="64"/>
      </bottom>
      <diagonal/>
    </border>
  </borders>
  <cellStyleXfs count="55722">
    <xf numFmtId="0" fontId="0" fillId="0" borderId="0"/>
    <xf numFmtId="43" fontId="1" fillId="0" borderId="0" applyFont="0" applyFill="0" applyBorder="0" applyAlignment="0" applyProtection="0"/>
    <xf numFmtId="44" fontId="1" fillId="0" borderId="0" applyFont="0" applyFill="0" applyBorder="0" applyAlignment="0" applyProtection="0"/>
    <xf numFmtId="0" fontId="4" fillId="0" borderId="0">
      <alignment readingOrder="1"/>
    </xf>
    <xf numFmtId="0" fontId="4" fillId="0" borderId="0">
      <alignment readingOrder="1"/>
    </xf>
    <xf numFmtId="0" fontId="4" fillId="0" borderId="0"/>
    <xf numFmtId="0" fontId="7" fillId="0" borderId="0"/>
    <xf numFmtId="0" fontId="4" fillId="0" borderId="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3" borderId="0" applyNumberFormat="0" applyBorder="0" applyAlignment="0" applyProtection="0"/>
    <xf numFmtId="0" fontId="17" fillId="15"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21" borderId="0" applyNumberFormat="0" applyBorder="0" applyAlignment="0" applyProtection="0"/>
    <xf numFmtId="0" fontId="17" fillId="13"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17"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13" borderId="0" applyNumberFormat="0" applyBorder="0" applyAlignment="0" applyProtection="0"/>
    <xf numFmtId="0" fontId="18" fillId="25" borderId="0" applyNumberFormat="0" applyBorder="0" applyAlignment="0" applyProtection="0"/>
    <xf numFmtId="0" fontId="18" fillId="19" borderId="0" applyNumberFormat="0" applyBorder="0" applyAlignment="0" applyProtection="0"/>
    <xf numFmtId="0" fontId="18" fillId="24" borderId="0" applyNumberFormat="0" applyBorder="0" applyAlignment="0" applyProtection="0"/>
    <xf numFmtId="0" fontId="18" fillId="26" borderId="0" applyNumberFormat="0" applyBorder="0" applyAlignment="0" applyProtection="0"/>
    <xf numFmtId="0" fontId="18" fillId="17" borderId="0" applyNumberFormat="0" applyBorder="0" applyAlignment="0" applyProtection="0"/>
    <xf numFmtId="0" fontId="18" fillId="27"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13" borderId="0" applyNumberFormat="0" applyBorder="0" applyAlignment="0" applyProtection="0"/>
    <xf numFmtId="0" fontId="18" fillId="25" borderId="0" applyNumberFormat="0" applyBorder="0" applyAlignment="0" applyProtection="0"/>
    <xf numFmtId="0" fontId="18" fillId="30" borderId="0" applyNumberFormat="0" applyBorder="0" applyAlignment="0" applyProtection="0"/>
    <xf numFmtId="0" fontId="18" fillId="24" borderId="0" applyNumberFormat="0" applyBorder="0" applyAlignment="0" applyProtection="0"/>
    <xf numFmtId="0" fontId="18" fillId="31" borderId="0" applyNumberFormat="0" applyBorder="0" applyAlignment="0" applyProtection="0"/>
    <xf numFmtId="0" fontId="19" fillId="13" borderId="0" applyNumberFormat="0" applyBorder="0" applyAlignment="0" applyProtection="0"/>
    <xf numFmtId="0" fontId="19" fillId="15" borderId="0" applyNumberFormat="0" applyBorder="0" applyAlignment="0" applyProtection="0"/>
    <xf numFmtId="0" fontId="20" fillId="19" borderId="12" applyNumberFormat="0" applyAlignment="0" applyProtection="0"/>
    <xf numFmtId="0" fontId="20" fillId="12" borderId="12" applyNumberFormat="0" applyAlignment="0" applyProtection="0"/>
    <xf numFmtId="0" fontId="21" fillId="32" borderId="1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33" borderId="0" applyNumberFormat="0" applyAlignment="0">
      <alignment horizontal="right"/>
    </xf>
    <xf numFmtId="0" fontId="4" fillId="33" borderId="0" applyNumberFormat="0" applyAlignment="0">
      <alignment horizontal="right"/>
    </xf>
    <xf numFmtId="0" fontId="4" fillId="33" borderId="0" applyNumberFormat="0" applyAlignment="0">
      <alignment horizontal="right"/>
    </xf>
    <xf numFmtId="0" fontId="4" fillId="33" borderId="0" applyNumberFormat="0" applyAlignment="0">
      <alignment horizontal="right"/>
    </xf>
    <xf numFmtId="0" fontId="4" fillId="33" borderId="0" applyNumberFormat="0" applyAlignment="0">
      <alignment horizontal="right"/>
    </xf>
    <xf numFmtId="0" fontId="4" fillId="33" borderId="0" applyNumberFormat="0" applyAlignment="0">
      <alignment horizontal="right"/>
    </xf>
    <xf numFmtId="0" fontId="4" fillId="34" borderId="0" applyNumberFormat="0" applyAlignment="0"/>
    <xf numFmtId="170" fontId="22" fillId="0" borderId="0"/>
    <xf numFmtId="0" fontId="23" fillId="0" borderId="0" applyNumberFormat="0" applyFill="0" applyBorder="0" applyAlignment="0" applyProtection="0"/>
    <xf numFmtId="0" fontId="24" fillId="14" borderId="0" applyNumberFormat="0" applyBorder="0" applyAlignment="0" applyProtection="0"/>
    <xf numFmtId="0" fontId="25" fillId="0" borderId="0">
      <alignment horizontal="center" wrapText="1"/>
    </xf>
    <xf numFmtId="0" fontId="26" fillId="0" borderId="14" applyNumberFormat="0" applyFill="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17" borderId="12" applyNumberFormat="0" applyAlignment="0" applyProtection="0"/>
    <xf numFmtId="0" fontId="33" fillId="0" borderId="18" applyNumberFormat="0" applyFill="0" applyAlignment="0" applyProtection="0"/>
    <xf numFmtId="0" fontId="34" fillId="35" borderId="0" applyNumberFormat="0" applyBorder="0" applyAlignment="0" applyProtection="0"/>
    <xf numFmtId="0" fontId="17" fillId="0" borderId="0"/>
    <xf numFmtId="0" fontId="17" fillId="0" borderId="0"/>
    <xf numFmtId="0" fontId="17" fillId="0" borderId="0"/>
    <xf numFmtId="0" fontId="4" fillId="0" borderId="0"/>
    <xf numFmtId="0" fontId="2"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4" fillId="0" borderId="0">
      <alignment readingOrder="1"/>
    </xf>
    <xf numFmtId="0" fontId="2"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alignment readingOrder="1"/>
    </xf>
    <xf numFmtId="0" fontId="4" fillId="0" borderId="0">
      <alignment readingOrder="1"/>
    </xf>
    <xf numFmtId="0" fontId="4" fillId="0" borderId="0">
      <alignment readingOrder="1"/>
    </xf>
    <xf numFmtId="0" fontId="17" fillId="0" borderId="0"/>
    <xf numFmtId="0" fontId="4" fillId="0" borderId="0">
      <alignment readingOrder="1"/>
    </xf>
    <xf numFmtId="0" fontId="4" fillId="0" borderId="0"/>
    <xf numFmtId="0" fontId="4" fillId="0" borderId="0">
      <alignment readingOrder="1"/>
    </xf>
    <xf numFmtId="0" fontId="4" fillId="0" borderId="0"/>
    <xf numFmtId="0" fontId="4" fillId="0" borderId="0"/>
    <xf numFmtId="0" fontId="4" fillId="0" borderId="0"/>
    <xf numFmtId="0" fontId="4" fillId="0" borderId="0"/>
    <xf numFmtId="0" fontId="4"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36" fillId="0" borderId="0"/>
    <xf numFmtId="0" fontId="17" fillId="0" borderId="0"/>
    <xf numFmtId="0" fontId="17" fillId="0" borderId="0"/>
    <xf numFmtId="0" fontId="17" fillId="0" borderId="0"/>
    <xf numFmtId="0" fontId="17" fillId="0" borderId="0"/>
    <xf numFmtId="0" fontId="4" fillId="0" borderId="0">
      <alignment readingOrder="1"/>
    </xf>
    <xf numFmtId="0" fontId="4" fillId="0" borderId="0">
      <alignment readingOrder="1"/>
    </xf>
    <xf numFmtId="0" fontId="4" fillId="0" borderId="0">
      <alignment readingOrder="1"/>
    </xf>
    <xf numFmtId="0" fontId="17" fillId="36" borderId="19" applyNumberFormat="0" applyFont="0" applyAlignment="0" applyProtection="0"/>
    <xf numFmtId="0" fontId="4" fillId="36" borderId="19" applyNumberFormat="0" applyFont="0" applyAlignment="0" applyProtection="0"/>
    <xf numFmtId="0" fontId="37" fillId="19" borderId="20" applyNumberFormat="0" applyAlignment="0" applyProtection="0"/>
    <xf numFmtId="0" fontId="37" fillId="12" borderId="20"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21" applyNumberFormat="0" applyFill="0" applyAlignment="0" applyProtection="0"/>
    <xf numFmtId="0" fontId="40" fillId="0" borderId="22" applyNumberFormat="0" applyFill="0" applyAlignment="0" applyProtection="0"/>
    <xf numFmtId="0" fontId="41" fillId="0" borderId="0" applyNumberFormat="0" applyFill="0" applyBorder="0" applyAlignment="0" applyProtection="0"/>
    <xf numFmtId="0" fontId="4" fillId="0" borderId="0"/>
    <xf numFmtId="0" fontId="4" fillId="0" borderId="0"/>
    <xf numFmtId="43"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62" fillId="0" borderId="0" applyNumberFormat="0" applyFill="0" applyBorder="0" applyAlignment="0" applyProtection="0">
      <alignment vertical="top"/>
      <protection locked="0"/>
    </xf>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3" fillId="11"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1" borderId="0" applyNumberFormat="0" applyBorder="0" applyAlignment="0" applyProtection="0"/>
    <xf numFmtId="0" fontId="13" fillId="11"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13" fillId="11" borderId="0" applyNumberFormat="0" applyBorder="0" applyAlignment="0" applyProtection="0"/>
    <xf numFmtId="0" fontId="2" fillId="47" borderId="0" applyNumberFormat="0" applyBorder="0" applyAlignment="0" applyProtection="0"/>
    <xf numFmtId="0" fontId="13" fillId="11"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3" fillId="11"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17" fillId="11"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17" fillId="11"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17" fillId="11"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 fillId="12"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3" fillId="1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3" borderId="0" applyNumberFormat="0" applyBorder="0" applyAlignment="0" applyProtection="0"/>
    <xf numFmtId="0" fontId="13" fillId="1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13" fillId="13" borderId="0" applyNumberFormat="0" applyBorder="0" applyAlignment="0" applyProtection="0"/>
    <xf numFmtId="0" fontId="2" fillId="51" borderId="0" applyNumberFormat="0" applyBorder="0" applyAlignment="0" applyProtection="0"/>
    <xf numFmtId="0" fontId="13" fillId="1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3" fillId="1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17" fillId="1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17" fillId="1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17" fillId="1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 fillId="17"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3" fillId="1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14" borderId="0" applyNumberFormat="0" applyBorder="0" applyAlignment="0" applyProtection="0"/>
    <xf numFmtId="0" fontId="13" fillId="1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13" fillId="14" borderId="0" applyNumberFormat="0" applyBorder="0" applyAlignment="0" applyProtection="0"/>
    <xf numFmtId="0" fontId="2" fillId="55" borderId="0" applyNumberFormat="0" applyBorder="0" applyAlignment="0" applyProtection="0"/>
    <xf numFmtId="0" fontId="13" fillId="1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3" fillId="1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17" fillId="1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17" fillId="1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 fillId="36"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3" fillId="1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5" borderId="0" applyNumberFormat="0" applyBorder="0" applyAlignment="0" applyProtection="0"/>
    <xf numFmtId="0" fontId="13" fillId="1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13" fillId="15" borderId="0" applyNumberFormat="0" applyBorder="0" applyAlignment="0" applyProtection="0"/>
    <xf numFmtId="0" fontId="2" fillId="59" borderId="0" applyNumberFormat="0" applyBorder="0" applyAlignment="0" applyProtection="0"/>
    <xf numFmtId="0" fontId="13" fillId="1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3" fillId="1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7" fillId="12"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3"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13"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13" fillId="16" borderId="0" applyNumberFormat="0" applyBorder="0" applyAlignment="0" applyProtection="0"/>
    <xf numFmtId="0" fontId="2" fillId="63" borderId="0" applyNumberFormat="0" applyBorder="0" applyAlignment="0" applyProtection="0"/>
    <xf numFmtId="0" fontId="13"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3"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7" fillId="16"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13" fillId="1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13"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13" fillId="17" borderId="0" applyNumberFormat="0" applyBorder="0" applyAlignment="0" applyProtection="0"/>
    <xf numFmtId="0" fontId="2" fillId="67" borderId="0" applyNumberFormat="0" applyBorder="0" applyAlignment="0" applyProtection="0"/>
    <xf numFmtId="0" fontId="13"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3"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7" fillId="1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3" fillId="1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8" borderId="0" applyNumberFormat="0" applyBorder="0" applyAlignment="0" applyProtection="0"/>
    <xf numFmtId="0" fontId="13" fillId="1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13" fillId="18" borderId="0" applyNumberFormat="0" applyBorder="0" applyAlignment="0" applyProtection="0"/>
    <xf numFmtId="0" fontId="2" fillId="48" borderId="0" applyNumberFormat="0" applyBorder="0" applyAlignment="0" applyProtection="0"/>
    <xf numFmtId="0" fontId="13" fillId="1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3" fillId="1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 fillId="1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3"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13"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13" fillId="20" borderId="0" applyNumberFormat="0" applyBorder="0" applyAlignment="0" applyProtection="0"/>
    <xf numFmtId="0" fontId="2" fillId="52" borderId="0" applyNumberFormat="0" applyBorder="0" applyAlignment="0" applyProtection="0"/>
    <xf numFmtId="0" fontId="13"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3"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 fillId="2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3" fillId="21"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21" borderId="0" applyNumberFormat="0" applyBorder="0" applyAlignment="0" applyProtection="0"/>
    <xf numFmtId="0" fontId="13" fillId="21"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13" fillId="21" borderId="0" applyNumberFormat="0" applyBorder="0" applyAlignment="0" applyProtection="0"/>
    <xf numFmtId="0" fontId="2" fillId="56" borderId="0" applyNumberFormat="0" applyBorder="0" applyAlignment="0" applyProtection="0"/>
    <xf numFmtId="0" fontId="13" fillId="21"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3" fillId="21"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11" borderId="0" applyNumberFormat="0" applyBorder="0" applyAlignment="0" applyProtection="0"/>
    <xf numFmtId="0" fontId="17" fillId="21"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17" fillId="21"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17" fillId="21"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 fillId="35"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3" fillId="15"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5" borderId="0" applyNumberFormat="0" applyBorder="0" applyAlignment="0" applyProtection="0"/>
    <xf numFmtId="0" fontId="13" fillId="15"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13" fillId="15" borderId="0" applyNumberFormat="0" applyBorder="0" applyAlignment="0" applyProtection="0"/>
    <xf numFmtId="0" fontId="2" fillId="60" borderId="0" applyNumberFormat="0" applyBorder="0" applyAlignment="0" applyProtection="0"/>
    <xf numFmtId="0" fontId="13" fillId="15"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3" fillId="15"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7" fillId="19"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13" fillId="18"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13"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13" fillId="18" borderId="0" applyNumberFormat="0" applyBorder="0" applyAlignment="0" applyProtection="0"/>
    <xf numFmtId="0" fontId="2" fillId="64" borderId="0" applyNumberFormat="0" applyBorder="0" applyAlignment="0" applyProtection="0"/>
    <xf numFmtId="0" fontId="13"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3"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7" fillId="1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3" fillId="22"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22" borderId="0" applyNumberFormat="0" applyBorder="0" applyAlignment="0" applyProtection="0"/>
    <xf numFmtId="0" fontId="13" fillId="22"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13" fillId="22" borderId="0" applyNumberFormat="0" applyBorder="0" applyAlignment="0" applyProtection="0"/>
    <xf numFmtId="0" fontId="2" fillId="68" borderId="0" applyNumberFormat="0" applyBorder="0" applyAlignment="0" applyProtection="0"/>
    <xf numFmtId="0" fontId="13" fillId="22"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3" fillId="22"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17" fillId="22"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17" fillId="22"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17" fillId="22"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7" fillId="17" borderId="0" applyNumberFormat="0" applyBorder="0" applyAlignment="0" applyProtection="0"/>
    <xf numFmtId="0" fontId="67" fillId="23" borderId="0" applyNumberFormat="0" applyBorder="0" applyAlignment="0" applyProtection="0"/>
    <xf numFmtId="0" fontId="18" fillId="23" borderId="0" applyNumberFormat="0" applyBorder="0" applyAlignment="0" applyProtection="0"/>
    <xf numFmtId="0" fontId="67" fillId="23" borderId="0" applyNumberFormat="0" applyBorder="0" applyAlignment="0" applyProtection="0"/>
    <xf numFmtId="0" fontId="18" fillId="24" borderId="0" applyNumberFormat="0" applyBorder="0" applyAlignment="0" applyProtection="0"/>
    <xf numFmtId="0" fontId="68" fillId="49" borderId="0" applyNumberFormat="0" applyBorder="0" applyAlignment="0" applyProtection="0"/>
    <xf numFmtId="0" fontId="67" fillId="23" borderId="0" applyNumberFormat="0" applyBorder="0" applyAlignment="0" applyProtection="0"/>
    <xf numFmtId="0" fontId="18" fillId="23" borderId="0" applyNumberFormat="0" applyBorder="0" applyAlignment="0" applyProtection="0"/>
    <xf numFmtId="0" fontId="18" fillId="20" borderId="0" applyNumberFormat="0" applyBorder="0" applyAlignment="0" applyProtection="0"/>
    <xf numFmtId="0" fontId="67" fillId="20" borderId="0" applyNumberFormat="0" applyBorder="0" applyAlignment="0" applyProtection="0"/>
    <xf numFmtId="0" fontId="18" fillId="20" borderId="0" applyNumberFormat="0" applyBorder="0" applyAlignment="0" applyProtection="0"/>
    <xf numFmtId="0" fontId="68" fillId="53" borderId="0" applyNumberFormat="0" applyBorder="0" applyAlignment="0" applyProtection="0"/>
    <xf numFmtId="0" fontId="67" fillId="20" borderId="0" applyNumberFormat="0" applyBorder="0" applyAlignment="0" applyProtection="0"/>
    <xf numFmtId="0" fontId="18" fillId="20" borderId="0" applyNumberFormat="0" applyBorder="0" applyAlignment="0" applyProtection="0"/>
    <xf numFmtId="0" fontId="67" fillId="21" borderId="0" applyNumberFormat="0" applyBorder="0" applyAlignment="0" applyProtection="0"/>
    <xf numFmtId="0" fontId="18" fillId="21" borderId="0" applyNumberFormat="0" applyBorder="0" applyAlignment="0" applyProtection="0"/>
    <xf numFmtId="0" fontId="67" fillId="21" borderId="0" applyNumberFormat="0" applyBorder="0" applyAlignment="0" applyProtection="0"/>
    <xf numFmtId="0" fontId="18" fillId="11" borderId="0" applyNumberFormat="0" applyBorder="0" applyAlignment="0" applyProtection="0"/>
    <xf numFmtId="0" fontId="68" fillId="57" borderId="0" applyNumberFormat="0" applyBorder="0" applyAlignment="0" applyProtection="0"/>
    <xf numFmtId="0" fontId="67" fillId="21" borderId="0" applyNumberFormat="0" applyBorder="0" applyAlignment="0" applyProtection="0"/>
    <xf numFmtId="0" fontId="18" fillId="21" borderId="0" applyNumberFormat="0" applyBorder="0" applyAlignment="0" applyProtection="0"/>
    <xf numFmtId="0" fontId="67" fillId="25" borderId="0" applyNumberFormat="0" applyBorder="0" applyAlignment="0" applyProtection="0"/>
    <xf numFmtId="0" fontId="18" fillId="25" borderId="0" applyNumberFormat="0" applyBorder="0" applyAlignment="0" applyProtection="0"/>
    <xf numFmtId="0" fontId="67" fillId="25" borderId="0" applyNumberFormat="0" applyBorder="0" applyAlignment="0" applyProtection="0"/>
    <xf numFmtId="0" fontId="18" fillId="19" borderId="0" applyNumberFormat="0" applyBorder="0" applyAlignment="0" applyProtection="0"/>
    <xf numFmtId="0" fontId="68" fillId="61" borderId="0" applyNumberFormat="0" applyBorder="0" applyAlignment="0" applyProtection="0"/>
    <xf numFmtId="0" fontId="67" fillId="25" borderId="0" applyNumberFormat="0" applyBorder="0" applyAlignment="0" applyProtection="0"/>
    <xf numFmtId="0" fontId="18" fillId="25" borderId="0" applyNumberFormat="0" applyBorder="0" applyAlignment="0" applyProtection="0"/>
    <xf numFmtId="0" fontId="67" fillId="24" borderId="0" applyNumberFormat="0" applyBorder="0" applyAlignment="0" applyProtection="0"/>
    <xf numFmtId="0" fontId="18" fillId="24" borderId="0" applyNumberFormat="0" applyBorder="0" applyAlignment="0" applyProtection="0"/>
    <xf numFmtId="0" fontId="67" fillId="24" borderId="0" applyNumberFormat="0" applyBorder="0" applyAlignment="0" applyProtection="0"/>
    <xf numFmtId="0" fontId="18" fillId="24" borderId="0" applyNumberFormat="0" applyBorder="0" applyAlignment="0" applyProtection="0"/>
    <xf numFmtId="0" fontId="68" fillId="65" borderId="0" applyNumberFormat="0" applyBorder="0" applyAlignment="0" applyProtection="0"/>
    <xf numFmtId="0" fontId="67" fillId="24" borderId="0" applyNumberFormat="0" applyBorder="0" applyAlignment="0" applyProtection="0"/>
    <xf numFmtId="0" fontId="18" fillId="24" borderId="0" applyNumberFormat="0" applyBorder="0" applyAlignment="0" applyProtection="0"/>
    <xf numFmtId="0" fontId="67" fillId="26" borderId="0" applyNumberFormat="0" applyBorder="0" applyAlignment="0" applyProtection="0"/>
    <xf numFmtId="0" fontId="18" fillId="26" borderId="0" applyNumberFormat="0" applyBorder="0" applyAlignment="0" applyProtection="0"/>
    <xf numFmtId="0" fontId="67" fillId="26" borderId="0" applyNumberFormat="0" applyBorder="0" applyAlignment="0" applyProtection="0"/>
    <xf numFmtId="0" fontId="18" fillId="17" borderId="0" applyNumberFormat="0" applyBorder="0" applyAlignment="0" applyProtection="0"/>
    <xf numFmtId="0" fontId="68" fillId="69" borderId="0" applyNumberFormat="0" applyBorder="0" applyAlignment="0" applyProtection="0"/>
    <xf numFmtId="0" fontId="67" fillId="26" borderId="0" applyNumberFormat="0" applyBorder="0" applyAlignment="0" applyProtection="0"/>
    <xf numFmtId="0" fontId="18" fillId="26" borderId="0" applyNumberFormat="0" applyBorder="0" applyAlignment="0" applyProtection="0"/>
    <xf numFmtId="0" fontId="67" fillId="27" borderId="0" applyNumberFormat="0" applyBorder="0" applyAlignment="0" applyProtection="0"/>
    <xf numFmtId="0" fontId="18" fillId="27" borderId="0" applyNumberFormat="0" applyBorder="0" applyAlignment="0" applyProtection="0"/>
    <xf numFmtId="0" fontId="67" fillId="27" borderId="0" applyNumberFormat="0" applyBorder="0" applyAlignment="0" applyProtection="0"/>
    <xf numFmtId="0" fontId="18" fillId="24" borderId="0" applyNumberFormat="0" applyBorder="0" applyAlignment="0" applyProtection="0"/>
    <xf numFmtId="0" fontId="68" fillId="46" borderId="0" applyNumberFormat="0" applyBorder="0" applyAlignment="0" applyProtection="0"/>
    <xf numFmtId="0" fontId="67" fillId="27"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67" fillId="28" borderId="0" applyNumberFormat="0" applyBorder="0" applyAlignment="0" applyProtection="0"/>
    <xf numFmtId="0" fontId="18" fillId="28" borderId="0" applyNumberFormat="0" applyBorder="0" applyAlignment="0" applyProtection="0"/>
    <xf numFmtId="0" fontId="67" fillId="28" borderId="0" applyNumberFormat="0" applyBorder="0" applyAlignment="0" applyProtection="0"/>
    <xf numFmtId="0" fontId="18" fillId="82" borderId="0" applyNumberFormat="0" applyBorder="0" applyAlignment="0" applyProtection="0"/>
    <xf numFmtId="0" fontId="68" fillId="50" borderId="0" applyNumberFormat="0" applyBorder="0" applyAlignment="0" applyProtection="0"/>
    <xf numFmtId="0" fontId="67" fillId="28" borderId="0" applyNumberFormat="0" applyBorder="0" applyAlignment="0" applyProtection="0"/>
    <xf numFmtId="0" fontId="18" fillId="28" borderId="0" applyNumberFormat="0" applyBorder="0" applyAlignment="0" applyProtection="0"/>
    <xf numFmtId="0" fontId="67" fillId="29" borderId="0" applyNumberFormat="0" applyBorder="0" applyAlignment="0" applyProtection="0"/>
    <xf numFmtId="0" fontId="18" fillId="29" borderId="0" applyNumberFormat="0" applyBorder="0" applyAlignment="0" applyProtection="0"/>
    <xf numFmtId="0" fontId="67" fillId="29" borderId="0" applyNumberFormat="0" applyBorder="0" applyAlignment="0" applyProtection="0"/>
    <xf numFmtId="0" fontId="18" fillId="11" borderId="0" applyNumberFormat="0" applyBorder="0" applyAlignment="0" applyProtection="0"/>
    <xf numFmtId="0" fontId="68" fillId="54" borderId="0" applyNumberFormat="0" applyBorder="0" applyAlignment="0" applyProtection="0"/>
    <xf numFmtId="0" fontId="67" fillId="29" borderId="0" applyNumberFormat="0" applyBorder="0" applyAlignment="0" applyProtection="0"/>
    <xf numFmtId="0" fontId="18" fillId="29" borderId="0" applyNumberFormat="0" applyBorder="0" applyAlignment="0" applyProtection="0"/>
    <xf numFmtId="0" fontId="67" fillId="25" borderId="0" applyNumberFormat="0" applyBorder="0" applyAlignment="0" applyProtection="0"/>
    <xf numFmtId="0" fontId="18" fillId="25" borderId="0" applyNumberFormat="0" applyBorder="0" applyAlignment="0" applyProtection="0"/>
    <xf numFmtId="0" fontId="67" fillId="25" borderId="0" applyNumberFormat="0" applyBorder="0" applyAlignment="0" applyProtection="0"/>
    <xf numFmtId="0" fontId="18" fillId="30" borderId="0" applyNumberFormat="0" applyBorder="0" applyAlignment="0" applyProtection="0"/>
    <xf numFmtId="0" fontId="68" fillId="58" borderId="0" applyNumberFormat="0" applyBorder="0" applyAlignment="0" applyProtection="0"/>
    <xf numFmtId="0" fontId="67" fillId="25" borderId="0" applyNumberFormat="0" applyBorder="0" applyAlignment="0" applyProtection="0"/>
    <xf numFmtId="0" fontId="18" fillId="25" borderId="0" applyNumberFormat="0" applyBorder="0" applyAlignment="0" applyProtection="0"/>
    <xf numFmtId="0" fontId="67" fillId="24" borderId="0" applyNumberFormat="0" applyBorder="0" applyAlignment="0" applyProtection="0"/>
    <xf numFmtId="0" fontId="18" fillId="24" borderId="0" applyNumberFormat="0" applyBorder="0" applyAlignment="0" applyProtection="0"/>
    <xf numFmtId="0" fontId="67" fillId="24" borderId="0" applyNumberFormat="0" applyBorder="0" applyAlignment="0" applyProtection="0"/>
    <xf numFmtId="0" fontId="18" fillId="24" borderId="0" applyNumberFormat="0" applyBorder="0" applyAlignment="0" applyProtection="0"/>
    <xf numFmtId="0" fontId="68" fillId="62" borderId="0" applyNumberFormat="0" applyBorder="0" applyAlignment="0" applyProtection="0"/>
    <xf numFmtId="0" fontId="67" fillId="24" borderId="0" applyNumberFormat="0" applyBorder="0" applyAlignment="0" applyProtection="0"/>
    <xf numFmtId="0" fontId="18" fillId="24" borderId="0" applyNumberFormat="0" applyBorder="0" applyAlignment="0" applyProtection="0"/>
    <xf numFmtId="0" fontId="18" fillId="31" borderId="0" applyNumberFormat="0" applyBorder="0" applyAlignment="0" applyProtection="0"/>
    <xf numFmtId="0" fontId="67" fillId="31" borderId="0" applyNumberFormat="0" applyBorder="0" applyAlignment="0" applyProtection="0"/>
    <xf numFmtId="0" fontId="18" fillId="31" borderId="0" applyNumberFormat="0" applyBorder="0" applyAlignment="0" applyProtection="0"/>
    <xf numFmtId="0" fontId="67" fillId="31" borderId="0" applyNumberFormat="0" applyBorder="0" applyAlignment="0" applyProtection="0"/>
    <xf numFmtId="0" fontId="18" fillId="20" borderId="0" applyNumberFormat="0" applyBorder="0" applyAlignment="0" applyProtection="0"/>
    <xf numFmtId="0" fontId="68" fillId="66" borderId="0" applyNumberFormat="0" applyBorder="0" applyAlignment="0" applyProtection="0"/>
    <xf numFmtId="0" fontId="67" fillId="31" borderId="0" applyNumberFormat="0" applyBorder="0" applyAlignment="0" applyProtection="0"/>
    <xf numFmtId="0" fontId="18" fillId="31" borderId="0" applyNumberFormat="0" applyBorder="0" applyAlignment="0" applyProtection="0"/>
    <xf numFmtId="0" fontId="69" fillId="13" borderId="0" applyNumberFormat="0" applyBorder="0" applyAlignment="0" applyProtection="0"/>
    <xf numFmtId="0" fontId="19" fillId="13" borderId="0" applyNumberFormat="0" applyBorder="0" applyAlignment="0" applyProtection="0"/>
    <xf numFmtId="0" fontId="69" fillId="13" borderId="0" applyNumberFormat="0" applyBorder="0" applyAlignment="0" applyProtection="0"/>
    <xf numFmtId="0" fontId="70" fillId="13" borderId="0" applyNumberFormat="0" applyBorder="0" applyAlignment="0" applyProtection="0"/>
    <xf numFmtId="0" fontId="71" fillId="40" borderId="0" applyNumberFormat="0" applyBorder="0" applyAlignment="0" applyProtection="0"/>
    <xf numFmtId="0" fontId="69" fillId="13" borderId="0" applyNumberFormat="0" applyBorder="0" applyAlignment="0" applyProtection="0"/>
    <xf numFmtId="0" fontId="19" fillId="13" borderId="0" applyNumberFormat="0" applyBorder="0" applyAlignment="0" applyProtection="0"/>
    <xf numFmtId="0" fontId="72" fillId="9" borderId="0"/>
    <xf numFmtId="164" fontId="4" fillId="83" borderId="46" applyNumberFormat="0" applyBorder="0" applyProtection="0">
      <alignment horizontal="center"/>
    </xf>
    <xf numFmtId="164" fontId="4" fillId="83" borderId="46" applyNumberFormat="0" applyBorder="0" applyProtection="0">
      <alignment horizontal="center"/>
    </xf>
    <xf numFmtId="164" fontId="4" fillId="83" borderId="46" applyNumberFormat="0" applyBorder="0" applyProtection="0">
      <alignment horizontal="center"/>
    </xf>
    <xf numFmtId="164" fontId="4" fillId="83" borderId="46" applyNumberFormat="0" applyBorder="0" applyProtection="0">
      <alignment horizontal="center"/>
    </xf>
    <xf numFmtId="164" fontId="4" fillId="83" borderId="46" applyNumberFormat="0" applyBorder="0" applyProtection="0">
      <alignment horizontal="center"/>
    </xf>
    <xf numFmtId="164" fontId="4" fillId="83" borderId="46" applyNumberFormat="0" applyBorder="0" applyProtection="0">
      <alignment horizontal="center"/>
    </xf>
    <xf numFmtId="164" fontId="4" fillId="83" borderId="46" applyNumberFormat="0" applyBorder="0" applyProtection="0">
      <alignment horizontal="center"/>
    </xf>
    <xf numFmtId="164" fontId="4" fillId="83" borderId="46" applyNumberFormat="0" applyBorder="0" applyProtection="0">
      <alignment horizontal="center"/>
    </xf>
    <xf numFmtId="164" fontId="4" fillId="83" borderId="46" applyNumberFormat="0" applyBorder="0" applyProtection="0">
      <alignment horizontal="center"/>
    </xf>
    <xf numFmtId="0" fontId="73" fillId="19" borderId="12" applyNumberFormat="0" applyAlignment="0" applyProtection="0"/>
    <xf numFmtId="0" fontId="73"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73"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73"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73" fillId="19" borderId="12" applyNumberFormat="0" applyAlignment="0" applyProtection="0"/>
    <xf numFmtId="0" fontId="20" fillId="12" borderId="12" applyNumberFormat="0" applyAlignment="0" applyProtection="0"/>
    <xf numFmtId="0" fontId="74" fillId="43" borderId="34" applyNumberFormat="0" applyAlignment="0" applyProtection="0"/>
    <xf numFmtId="0" fontId="73" fillId="19" borderId="12" applyNumberFormat="0" applyAlignment="0" applyProtection="0"/>
    <xf numFmtId="0" fontId="73" fillId="19" borderId="12" applyNumberFormat="0" applyAlignment="0" applyProtection="0"/>
    <xf numFmtId="0" fontId="73"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20" fillId="19" borderId="12" applyNumberFormat="0" applyAlignment="0" applyProtection="0"/>
    <xf numFmtId="0" fontId="10" fillId="32" borderId="13" applyNumberFormat="0" applyAlignment="0" applyProtection="0"/>
    <xf numFmtId="0" fontId="10" fillId="32" borderId="13" applyNumberFormat="0" applyAlignment="0" applyProtection="0"/>
    <xf numFmtId="0" fontId="10" fillId="32" borderId="13" applyNumberFormat="0" applyAlignment="0" applyProtection="0"/>
    <xf numFmtId="0" fontId="10" fillId="32" borderId="13" applyNumberFormat="0" applyAlignment="0" applyProtection="0"/>
    <xf numFmtId="0" fontId="10" fillId="32" borderId="13" applyNumberFormat="0" applyAlignment="0" applyProtection="0"/>
    <xf numFmtId="0" fontId="10" fillId="32" borderId="13" applyNumberFormat="0" applyAlignment="0" applyProtection="0"/>
    <xf numFmtId="0" fontId="21" fillId="32" borderId="13" applyNumberFormat="0" applyAlignment="0" applyProtection="0"/>
    <xf numFmtId="0" fontId="21" fillId="32" borderId="13" applyNumberFormat="0" applyAlignment="0" applyProtection="0"/>
    <xf numFmtId="0" fontId="21" fillId="32" borderId="13" applyNumberFormat="0" applyAlignment="0" applyProtection="0"/>
    <xf numFmtId="0" fontId="21" fillId="32" borderId="13" applyNumberFormat="0" applyAlignment="0" applyProtection="0"/>
    <xf numFmtId="0" fontId="21" fillId="32" borderId="13" applyNumberFormat="0" applyAlignment="0" applyProtection="0"/>
    <xf numFmtId="0" fontId="21" fillId="32" borderId="13" applyNumberFormat="0" applyAlignment="0" applyProtection="0"/>
    <xf numFmtId="0" fontId="10" fillId="32" borderId="13" applyNumberFormat="0" applyAlignment="0" applyProtection="0"/>
    <xf numFmtId="0" fontId="10" fillId="32" borderId="13" applyNumberFormat="0" applyAlignment="0" applyProtection="0"/>
    <xf numFmtId="0" fontId="10" fillId="32" borderId="13" applyNumberFormat="0" applyAlignment="0" applyProtection="0"/>
    <xf numFmtId="0" fontId="10" fillId="32" borderId="13" applyNumberFormat="0" applyAlignment="0" applyProtection="0"/>
    <xf numFmtId="0" fontId="10" fillId="32" borderId="13" applyNumberFormat="0" applyAlignment="0" applyProtection="0"/>
    <xf numFmtId="0" fontId="21" fillId="32" borderId="13" applyNumberFormat="0" applyAlignment="0" applyProtection="0"/>
    <xf numFmtId="0" fontId="75" fillId="44" borderId="37" applyNumberFormat="0" applyAlignment="0" applyProtection="0"/>
    <xf numFmtId="0" fontId="10" fillId="32" borderId="13" applyNumberFormat="0" applyAlignment="0" applyProtection="0"/>
    <xf numFmtId="0" fontId="10" fillId="32" borderId="13" applyNumberFormat="0" applyAlignment="0" applyProtection="0"/>
    <xf numFmtId="0" fontId="10" fillId="32" borderId="13" applyNumberFormat="0" applyAlignment="0" applyProtection="0"/>
    <xf numFmtId="0" fontId="10" fillId="32" borderId="13" applyNumberFormat="0" applyAlignment="0" applyProtection="0"/>
    <xf numFmtId="0" fontId="10" fillId="32" borderId="13" applyNumberFormat="0" applyAlignment="0" applyProtection="0"/>
    <xf numFmtId="0" fontId="21" fillId="32" borderId="13" applyNumberFormat="0" applyAlignment="0" applyProtection="0"/>
    <xf numFmtId="0" fontId="21" fillId="32" borderId="13" applyNumberFormat="0" applyAlignment="0" applyProtection="0"/>
    <xf numFmtId="0" fontId="21" fillId="32" borderId="13" applyNumberFormat="0" applyAlignment="0" applyProtection="0"/>
    <xf numFmtId="0" fontId="21" fillId="32" borderId="13" applyNumberFormat="0" applyAlignment="0" applyProtection="0"/>
    <xf numFmtId="0" fontId="21" fillId="32" borderId="13" applyNumberFormat="0" applyAlignment="0" applyProtection="0"/>
    <xf numFmtId="41"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2" fillId="0" borderId="0" applyFont="0" applyFill="0" applyBorder="0" applyAlignment="0" applyProtection="0"/>
    <xf numFmtId="43" fontId="7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39" fontId="4" fillId="84" borderId="46" applyBorder="0" applyProtection="0">
      <alignment horizontal="center" vertical="center"/>
    </xf>
    <xf numFmtId="7" fontId="4" fillId="84" borderId="46" applyBorder="0" applyProtection="0">
      <alignment horizontal="center" vertical="center"/>
    </xf>
    <xf numFmtId="7" fontId="4" fillId="84" borderId="46" applyBorder="0" applyProtection="0">
      <alignment horizontal="center" vertical="center"/>
    </xf>
    <xf numFmtId="7" fontId="4" fillId="84" borderId="46" applyBorder="0" applyProtection="0">
      <alignment horizontal="center" vertical="center"/>
    </xf>
    <xf numFmtId="7" fontId="4" fillId="84" borderId="46" applyBorder="0" applyProtection="0">
      <alignment horizontal="center" vertical="center"/>
    </xf>
    <xf numFmtId="7" fontId="4" fillId="84" borderId="46" applyBorder="0" applyProtection="0">
      <alignment horizontal="center" vertical="center"/>
    </xf>
    <xf numFmtId="7" fontId="4" fillId="84" borderId="46" applyBorder="0" applyProtection="0">
      <alignment horizontal="center" vertical="center"/>
    </xf>
    <xf numFmtId="7" fontId="4" fillId="84" borderId="46" applyBorder="0" applyProtection="0">
      <alignment horizontal="center" vertical="center"/>
    </xf>
    <xf numFmtId="7" fontId="4" fillId="84" borderId="46" applyBorder="0" applyProtection="0">
      <alignment horizontal="center" vertical="center"/>
    </xf>
    <xf numFmtId="0" fontId="4" fillId="9" borderId="0">
      <alignment horizontal="center"/>
    </xf>
    <xf numFmtId="2" fontId="4" fillId="85" borderId="0" applyNumberFormat="0">
      <alignment horizontal="center"/>
    </xf>
    <xf numFmtId="2" fontId="79" fillId="85" borderId="0" applyNumberFormat="0">
      <alignment horizontal="center"/>
    </xf>
    <xf numFmtId="2" fontId="4" fillId="85" borderId="0" applyNumberFormat="0">
      <alignment horizontal="center"/>
    </xf>
    <xf numFmtId="2" fontId="4" fillId="85" borderId="0" applyNumberFormat="0">
      <alignment horizontal="center"/>
    </xf>
    <xf numFmtId="2" fontId="4" fillId="85" borderId="0" applyNumberFormat="0">
      <alignment horizontal="center"/>
    </xf>
    <xf numFmtId="2" fontId="4" fillId="85" borderId="0" applyNumberFormat="0">
      <alignment horizontal="center"/>
    </xf>
    <xf numFmtId="2" fontId="12" fillId="85" borderId="0">
      <alignment horizontal="center"/>
    </xf>
    <xf numFmtId="0" fontId="10" fillId="86" borderId="0">
      <alignment horizontal="centerContinuous"/>
    </xf>
    <xf numFmtId="0" fontId="80" fillId="86" borderId="0">
      <alignment horizontal="centerContinuous"/>
    </xf>
    <xf numFmtId="0" fontId="4" fillId="87" borderId="0">
      <alignment vertical="top" wrapText="1"/>
    </xf>
    <xf numFmtId="0" fontId="4" fillId="87" borderId="0">
      <alignment vertical="top" wrapText="1"/>
    </xf>
    <xf numFmtId="0" fontId="4" fillId="87" borderId="0">
      <alignment vertical="top" wrapText="1"/>
    </xf>
    <xf numFmtId="0" fontId="4" fillId="87" borderId="0">
      <alignment vertical="top" wrapText="1"/>
    </xf>
    <xf numFmtId="0" fontId="4" fillId="87" borderId="0">
      <alignment vertical="top" wrapText="1"/>
    </xf>
    <xf numFmtId="0" fontId="10" fillId="88" borderId="5">
      <alignment horizontal="center"/>
      <protection locked="0"/>
    </xf>
    <xf numFmtId="0" fontId="10" fillId="88" borderId="5">
      <alignment horizontal="center"/>
      <protection locked="0"/>
    </xf>
    <xf numFmtId="0" fontId="10" fillId="88" borderId="5">
      <alignment horizontal="center"/>
      <protection locked="0"/>
    </xf>
    <xf numFmtId="0" fontId="81" fillId="9" borderId="0" applyFill="0" applyBorder="0"/>
    <xf numFmtId="176" fontId="82" fillId="85" borderId="0">
      <alignment horizontal="center"/>
    </xf>
    <xf numFmtId="176" fontId="79" fillId="85" borderId="0">
      <alignment horizontal="center"/>
    </xf>
    <xf numFmtId="164" fontId="4" fillId="89" borderId="0">
      <alignment horizontal="center"/>
    </xf>
    <xf numFmtId="164" fontId="4" fillId="89" borderId="0">
      <alignment horizontal="center"/>
    </xf>
    <xf numFmtId="164" fontId="4" fillId="89" borderId="0">
      <alignment horizontal="center"/>
    </xf>
    <xf numFmtId="164" fontId="4" fillId="89" borderId="0">
      <alignment horizontal="center"/>
    </xf>
    <xf numFmtId="164" fontId="4" fillId="89" borderId="0">
      <alignment horizontal="center"/>
    </xf>
    <xf numFmtId="44" fontId="4" fillId="0" borderId="0" applyFont="0" applyFill="0" applyBorder="0" applyAlignment="0" applyProtection="0"/>
    <xf numFmtId="44" fontId="7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17"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3" fillId="0" borderId="0" applyFont="0" applyFill="0" applyBorder="0" applyAlignment="0" applyProtection="0"/>
    <xf numFmtId="44" fontId="4" fillId="0" borderId="0" applyFont="0" applyFill="0" applyBorder="0" applyAlignment="0" applyProtection="0"/>
    <xf numFmtId="44" fontId="7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0" fontId="4" fillId="33" borderId="0" applyNumberFormat="0" applyAlignment="0">
      <alignment horizontal="right"/>
    </xf>
    <xf numFmtId="0" fontId="4" fillId="33" borderId="0" applyNumberFormat="0" applyAlignment="0">
      <alignment horizontal="right"/>
    </xf>
    <xf numFmtId="0" fontId="4" fillId="33" borderId="0" applyNumberFormat="0" applyAlignment="0">
      <alignment horizontal="right"/>
    </xf>
    <xf numFmtId="0" fontId="4" fillId="33" borderId="0" applyNumberFormat="0" applyAlignment="0">
      <alignment horizontal="right"/>
    </xf>
    <xf numFmtId="0" fontId="4" fillId="33" borderId="0" applyNumberFormat="0" applyAlignment="0">
      <alignment horizontal="right"/>
    </xf>
    <xf numFmtId="0" fontId="4" fillId="33" borderId="0" applyNumberFormat="0" applyAlignment="0">
      <alignment horizontal="right"/>
    </xf>
    <xf numFmtId="0" fontId="4" fillId="34" borderId="0" applyNumberFormat="0" applyAlignment="0"/>
    <xf numFmtId="0" fontId="4" fillId="34" borderId="0" applyNumberFormat="0" applyAlignment="0"/>
    <xf numFmtId="0" fontId="4" fillId="34" borderId="0" applyNumberFormat="0" applyAlignment="0"/>
    <xf numFmtId="0" fontId="4" fillId="34" borderId="0" applyNumberFormat="0" applyAlignment="0"/>
    <xf numFmtId="0" fontId="4" fillId="34" borderId="0" applyNumberFormat="0" applyAlignment="0"/>
    <xf numFmtId="0" fontId="4" fillId="34" borderId="0" applyNumberFormat="0" applyAlignment="0"/>
    <xf numFmtId="0" fontId="4" fillId="34" borderId="0" applyNumberFormat="0" applyAlignment="0"/>
    <xf numFmtId="0" fontId="4" fillId="34" borderId="0" applyNumberFormat="0" applyAlignment="0"/>
    <xf numFmtId="0" fontId="4" fillId="34" borderId="0" applyNumberFormat="0" applyAlignment="0"/>
    <xf numFmtId="0" fontId="4" fillId="34" borderId="0" applyNumberFormat="0" applyAlignment="0"/>
    <xf numFmtId="0" fontId="4" fillId="90" borderId="5">
      <alignment horizontal="center"/>
    </xf>
    <xf numFmtId="0" fontId="4" fillId="90" borderId="5">
      <alignment horizontal="center"/>
    </xf>
    <xf numFmtId="0" fontId="4" fillId="90" borderId="5">
      <alignment horizontal="center"/>
    </xf>
    <xf numFmtId="0" fontId="4" fillId="90" borderId="5">
      <alignment horizontal="center"/>
    </xf>
    <xf numFmtId="0" fontId="4" fillId="90" borderId="5">
      <alignment horizontal="center"/>
    </xf>
    <xf numFmtId="0" fontId="4" fillId="90" borderId="5">
      <alignment horizontal="center"/>
    </xf>
    <xf numFmtId="0" fontId="4" fillId="90" borderId="5">
      <alignment horizontal="center"/>
    </xf>
    <xf numFmtId="0" fontId="4" fillId="90" borderId="5">
      <alignment horizontal="center"/>
    </xf>
    <xf numFmtId="0" fontId="4" fillId="90" borderId="5">
      <alignment horizontal="center"/>
    </xf>
    <xf numFmtId="0" fontId="4" fillId="90" borderId="5">
      <alignment horizontal="center"/>
    </xf>
    <xf numFmtId="0" fontId="4" fillId="90" borderId="5">
      <alignment horizontal="center"/>
    </xf>
    <xf numFmtId="0" fontId="4" fillId="90" borderId="5">
      <alignment horizontal="center"/>
    </xf>
    <xf numFmtId="0" fontId="83" fillId="0" borderId="0" applyNumberFormat="0" applyFill="0" applyBorder="0" applyAlignment="0" applyProtection="0"/>
    <xf numFmtId="0" fontId="23" fillId="0" borderId="0" applyNumberFormat="0" applyFill="0" applyBorder="0" applyAlignment="0" applyProtection="0"/>
    <xf numFmtId="0" fontId="83" fillId="0" borderId="0" applyNumberFormat="0" applyFill="0" applyBorder="0" applyAlignment="0" applyProtection="0"/>
    <xf numFmtId="0" fontId="23" fillId="0" borderId="0" applyNumberFormat="0" applyFill="0" applyBorder="0" applyAlignment="0" applyProtection="0"/>
    <xf numFmtId="0" fontId="84" fillId="0" borderId="0" applyNumberFormat="0" applyFill="0" applyBorder="0" applyAlignment="0" applyProtection="0"/>
    <xf numFmtId="0" fontId="83" fillId="0" borderId="0" applyNumberFormat="0" applyFill="0" applyBorder="0" applyAlignment="0" applyProtection="0"/>
    <xf numFmtId="0" fontId="23" fillId="0" borderId="0" applyNumberFormat="0" applyFill="0" applyBorder="0" applyAlignment="0" applyProtection="0"/>
    <xf numFmtId="0" fontId="82" fillId="14" borderId="0" applyNumberFormat="0" applyBorder="0" applyAlignment="0" applyProtection="0"/>
    <xf numFmtId="0" fontId="24" fillId="14" borderId="0" applyNumberFormat="0" applyBorder="0" applyAlignment="0" applyProtection="0"/>
    <xf numFmtId="0" fontId="82" fillId="14" borderId="0" applyNumberFormat="0" applyBorder="0" applyAlignment="0" applyProtection="0"/>
    <xf numFmtId="0" fontId="24" fillId="14" borderId="0" applyNumberFormat="0" applyBorder="0" applyAlignment="0" applyProtection="0"/>
    <xf numFmtId="0" fontId="85" fillId="39" borderId="0" applyNumberFormat="0" applyBorder="0" applyAlignment="0" applyProtection="0"/>
    <xf numFmtId="0" fontId="82" fillId="14" borderId="0" applyNumberFormat="0" applyBorder="0" applyAlignment="0" applyProtection="0"/>
    <xf numFmtId="0" fontId="24" fillId="14" borderId="0" applyNumberFormat="0" applyBorder="0" applyAlignment="0" applyProtection="0"/>
    <xf numFmtId="0" fontId="10" fillId="86" borderId="0"/>
    <xf numFmtId="0" fontId="86" fillId="0" borderId="14" applyNumberFormat="0" applyFill="0" applyAlignment="0" applyProtection="0"/>
    <xf numFmtId="0" fontId="26" fillId="0" borderId="14" applyNumberFormat="0" applyFill="0" applyAlignment="0" applyProtection="0"/>
    <xf numFmtId="0" fontId="86" fillId="0" borderId="14" applyNumberFormat="0" applyFill="0" applyAlignment="0" applyProtection="0"/>
    <xf numFmtId="0" fontId="86" fillId="0" borderId="14" applyNumberFormat="0" applyFill="0" applyAlignment="0" applyProtection="0"/>
    <xf numFmtId="0" fontId="27" fillId="0" borderId="15" applyNumberFormat="0" applyFill="0" applyAlignment="0" applyProtection="0"/>
    <xf numFmtId="0" fontId="87" fillId="0" borderId="31" applyNumberFormat="0" applyFill="0" applyAlignment="0" applyProtection="0"/>
    <xf numFmtId="0" fontId="86" fillId="0" borderId="14" applyNumberFormat="0" applyFill="0" applyAlignment="0" applyProtection="0"/>
    <xf numFmtId="0" fontId="86" fillId="0" borderId="14" applyNumberFormat="0" applyFill="0" applyAlignment="0" applyProtection="0"/>
    <xf numFmtId="0" fontId="26" fillId="0" borderId="14" applyNumberFormat="0" applyFill="0" applyAlignment="0" applyProtection="0"/>
    <xf numFmtId="0" fontId="10" fillId="91" borderId="10">
      <alignment horizontal="left"/>
    </xf>
    <xf numFmtId="0" fontId="88" fillId="0" borderId="58" applyNumberFormat="0" applyFill="0" applyAlignment="0" applyProtection="0"/>
    <xf numFmtId="0" fontId="89" fillId="0" borderId="58" applyNumberFormat="0" applyFill="0" applyAlignment="0" applyProtection="0"/>
    <xf numFmtId="0" fontId="10" fillId="91" borderId="10">
      <alignment horizontal="left"/>
    </xf>
    <xf numFmtId="0" fontId="10" fillId="91" borderId="10">
      <alignment horizontal="left"/>
    </xf>
    <xf numFmtId="0" fontId="10" fillId="91" borderId="10">
      <alignment horizontal="left"/>
    </xf>
    <xf numFmtId="0" fontId="10" fillId="91" borderId="10">
      <alignment horizontal="left"/>
    </xf>
    <xf numFmtId="0" fontId="10" fillId="91" borderId="10">
      <alignment horizontal="left"/>
    </xf>
    <xf numFmtId="0" fontId="10" fillId="91" borderId="10">
      <alignment horizontal="left"/>
    </xf>
    <xf numFmtId="0" fontId="10" fillId="91" borderId="10">
      <alignment horizontal="left"/>
    </xf>
    <xf numFmtId="0" fontId="10" fillId="91" borderId="10">
      <alignment horizontal="left"/>
    </xf>
    <xf numFmtId="0" fontId="10" fillId="91" borderId="10">
      <alignment horizontal="left"/>
    </xf>
    <xf numFmtId="0" fontId="10" fillId="91" borderId="10">
      <alignment horizontal="left"/>
    </xf>
    <xf numFmtId="0" fontId="10" fillId="91" borderId="10">
      <alignment horizontal="left"/>
    </xf>
    <xf numFmtId="0" fontId="10" fillId="91" borderId="10">
      <alignment horizontal="left"/>
    </xf>
    <xf numFmtId="0" fontId="10" fillId="91" borderId="10">
      <alignment horizontal="left"/>
    </xf>
    <xf numFmtId="0" fontId="10" fillId="91" borderId="10">
      <alignment horizontal="left"/>
    </xf>
    <xf numFmtId="0" fontId="10" fillId="91" borderId="10">
      <alignment horizontal="left"/>
    </xf>
    <xf numFmtId="0" fontId="90" fillId="0" borderId="32" applyNumberFormat="0" applyFill="0" applyAlignment="0" applyProtection="0"/>
    <xf numFmtId="0" fontId="91" fillId="0" borderId="58" applyNumberFormat="0" applyFill="0" applyAlignment="0" applyProtection="0"/>
    <xf numFmtId="0" fontId="88" fillId="0" borderId="58" applyNumberFormat="0" applyFill="0" applyAlignment="0" applyProtection="0"/>
    <xf numFmtId="0" fontId="10" fillId="91" borderId="10">
      <alignment horizontal="left"/>
    </xf>
    <xf numFmtId="0" fontId="10" fillId="91" borderId="10">
      <alignment horizontal="left"/>
    </xf>
    <xf numFmtId="0" fontId="10" fillId="91" borderId="10">
      <alignment horizontal="left"/>
    </xf>
    <xf numFmtId="0" fontId="10" fillId="91" borderId="10">
      <alignment horizontal="left"/>
    </xf>
    <xf numFmtId="0" fontId="10" fillId="91" borderId="10">
      <alignment horizontal="left"/>
    </xf>
    <xf numFmtId="0" fontId="10" fillId="91" borderId="10">
      <alignment horizontal="left"/>
    </xf>
    <xf numFmtId="0" fontId="89" fillId="0" borderId="58" applyNumberFormat="0" applyFill="0" applyAlignment="0" applyProtection="0"/>
    <xf numFmtId="0" fontId="91" fillId="0" borderId="58" applyNumberFormat="0" applyFill="0" applyAlignment="0" applyProtection="0"/>
    <xf numFmtId="0" fontId="10" fillId="91" borderId="10">
      <alignment horizontal="left"/>
    </xf>
    <xf numFmtId="0" fontId="10" fillId="91" borderId="10">
      <alignment horizontal="left"/>
    </xf>
    <xf numFmtId="0" fontId="10" fillId="91" borderId="10">
      <alignment horizontal="left"/>
    </xf>
    <xf numFmtId="0" fontId="10" fillId="91" borderId="10">
      <alignment horizontal="left"/>
    </xf>
    <xf numFmtId="0" fontId="10" fillId="91" borderId="10">
      <alignment horizontal="left"/>
    </xf>
    <xf numFmtId="0" fontId="89" fillId="0" borderId="58" applyNumberFormat="0" applyFill="0" applyAlignment="0" applyProtection="0"/>
    <xf numFmtId="0" fontId="10" fillId="91" borderId="10">
      <alignment horizontal="left"/>
    </xf>
    <xf numFmtId="0" fontId="91" fillId="0" borderId="58" applyNumberFormat="0" applyFill="0" applyAlignment="0" applyProtection="0"/>
    <xf numFmtId="0" fontId="90" fillId="0" borderId="32" applyNumberFormat="0" applyFill="0" applyAlignment="0" applyProtection="0"/>
    <xf numFmtId="0" fontId="89" fillId="0" borderId="58" applyNumberFormat="0" applyFill="0" applyAlignment="0" applyProtection="0"/>
    <xf numFmtId="0" fontId="88" fillId="0" borderId="58" applyNumberFormat="0" applyFill="0" applyAlignment="0" applyProtection="0"/>
    <xf numFmtId="0" fontId="89" fillId="0" borderId="58" applyNumberFormat="0" applyFill="0" applyAlignment="0" applyProtection="0"/>
    <xf numFmtId="0" fontId="90" fillId="0" borderId="32" applyNumberFormat="0" applyFill="0" applyAlignment="0" applyProtection="0"/>
    <xf numFmtId="0" fontId="10" fillId="91" borderId="10">
      <alignment horizontal="left"/>
    </xf>
    <xf numFmtId="0" fontId="10" fillId="91" borderId="10">
      <alignment horizontal="left"/>
    </xf>
    <xf numFmtId="0" fontId="10" fillId="91" borderId="10">
      <alignment horizontal="left"/>
    </xf>
    <xf numFmtId="0" fontId="88" fillId="0" borderId="58" applyNumberFormat="0" applyFill="0" applyAlignment="0" applyProtection="0"/>
    <xf numFmtId="0" fontId="10" fillId="91" borderId="10">
      <alignment horizontal="left"/>
    </xf>
    <xf numFmtId="0" fontId="10" fillId="91" borderId="10">
      <alignment horizontal="left"/>
    </xf>
    <xf numFmtId="0" fontId="10" fillId="91" borderId="10">
      <alignment horizontal="left"/>
    </xf>
    <xf numFmtId="0" fontId="92"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92" fillId="0" borderId="16" applyNumberFormat="0" applyFill="0" applyAlignment="0" applyProtection="0"/>
    <xf numFmtId="0" fontId="29" fillId="0" borderId="17" applyNumberFormat="0" applyFill="0" applyAlignment="0" applyProtection="0"/>
    <xf numFmtId="0" fontId="93" fillId="0" borderId="33" applyNumberFormat="0" applyFill="0" applyAlignment="0" applyProtection="0"/>
    <xf numFmtId="0" fontId="92"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92" fillId="0" borderId="0" applyNumberFormat="0" applyFill="0" applyBorder="0" applyAlignment="0" applyProtection="0"/>
    <xf numFmtId="0" fontId="28" fillId="0" borderId="0" applyNumberFormat="0" applyFill="0" applyBorder="0" applyAlignment="0" applyProtection="0"/>
    <xf numFmtId="0" fontId="92" fillId="0" borderId="0" applyNumberFormat="0" applyFill="0" applyBorder="0" applyAlignment="0" applyProtection="0"/>
    <xf numFmtId="0" fontId="29"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28" fillId="0" borderId="0" applyNumberFormat="0" applyFill="0" applyBorder="0" applyAlignment="0" applyProtection="0"/>
    <xf numFmtId="0" fontId="94" fillId="0" borderId="0" applyNumberFormat="0" applyFill="0" applyBorder="0" applyAlignment="0" applyProtection="0">
      <alignment vertical="top"/>
      <protection locked="0"/>
    </xf>
    <xf numFmtId="0" fontId="95" fillId="0" borderId="0" applyNumberFormat="0" applyFill="0" applyBorder="0" applyProtection="0">
      <alignment horizontal="left"/>
    </xf>
    <xf numFmtId="0" fontId="96"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30" fillId="0" borderId="0" applyNumberFormat="0" applyFill="0" applyBorder="0" applyAlignment="0" applyProtection="0">
      <alignment readingOrder="1"/>
    </xf>
    <xf numFmtId="0" fontId="31" fillId="0" borderId="0" applyNumberFormat="0" applyFill="0" applyBorder="0" applyAlignment="0" applyProtection="0">
      <alignment readingOrder="1"/>
    </xf>
    <xf numFmtId="0" fontId="62"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17" borderId="12" applyNumberFormat="0" applyAlignment="0" applyProtection="0"/>
    <xf numFmtId="0" fontId="99" fillId="17" borderId="12" applyNumberFormat="0" applyAlignment="0" applyProtection="0"/>
    <xf numFmtId="0" fontId="99"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99"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99"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99" fillId="17" borderId="12" applyNumberFormat="0" applyAlignment="0" applyProtection="0"/>
    <xf numFmtId="0" fontId="32" fillId="17" borderId="12" applyNumberFormat="0" applyAlignment="0" applyProtection="0"/>
    <xf numFmtId="0" fontId="100" fillId="42" borderId="34" applyNumberFormat="0" applyAlignment="0" applyProtection="0"/>
    <xf numFmtId="0" fontId="99" fillId="17" borderId="12" applyNumberFormat="0" applyAlignment="0" applyProtection="0"/>
    <xf numFmtId="0" fontId="99" fillId="17" borderId="12" applyNumberFormat="0" applyAlignment="0" applyProtection="0"/>
    <xf numFmtId="0" fontId="99"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32" fillId="17" borderId="12" applyNumberFormat="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33" fillId="0" borderId="18" applyNumberFormat="0" applyFill="0" applyAlignment="0" applyProtection="0"/>
    <xf numFmtId="0" fontId="102" fillId="0" borderId="36"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101"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4" fillId="35" borderId="0" applyNumberFormat="0" applyBorder="0" applyAlignment="0" applyProtection="0"/>
    <xf numFmtId="0" fontId="103" fillId="35" borderId="0" applyNumberFormat="0" applyBorder="0" applyAlignment="0" applyProtection="0"/>
    <xf numFmtId="0" fontId="34" fillId="35" borderId="0" applyNumberFormat="0" applyBorder="0" applyAlignment="0" applyProtection="0"/>
    <xf numFmtId="0" fontId="103" fillId="35" borderId="0" applyNumberFormat="0" applyBorder="0" applyAlignment="0" applyProtection="0"/>
    <xf numFmtId="0" fontId="34" fillId="36" borderId="0" applyNumberFormat="0" applyBorder="0" applyAlignment="0" applyProtection="0"/>
    <xf numFmtId="0" fontId="104" fillId="41" borderId="0" applyNumberFormat="0" applyBorder="0" applyAlignment="0" applyProtection="0"/>
    <xf numFmtId="0" fontId="103" fillId="35" borderId="0" applyNumberFormat="0" applyBorder="0" applyAlignment="0" applyProtection="0"/>
    <xf numFmtId="0" fontId="34"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17"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17"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17"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readingOrder="1"/>
    </xf>
    <xf numFmtId="0" fontId="4" fillId="0" borderId="0">
      <alignment readingOrder="1"/>
    </xf>
    <xf numFmtId="0" fontId="2" fillId="0" borderId="0"/>
    <xf numFmtId="0" fontId="2" fillId="0" borderId="0"/>
    <xf numFmtId="0" fontId="2"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applyProtection="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4"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readingOrder="1"/>
    </xf>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05" fillId="0" borderId="0"/>
    <xf numFmtId="0" fontId="2" fillId="0" borderId="0"/>
    <xf numFmtId="0" fontId="105"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05" fillId="0" borderId="0"/>
    <xf numFmtId="0" fontId="2" fillId="0" borderId="0"/>
    <xf numFmtId="0" fontId="105"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05"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3"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readingOrder="1"/>
    </xf>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readingOrder="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alignment readingOrder="1"/>
    </xf>
    <xf numFmtId="0" fontId="4" fillId="0" borderId="0">
      <alignment readingOrder="1"/>
    </xf>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13" fillId="0" borderId="0"/>
    <xf numFmtId="0" fontId="4"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17" fillId="0" borderId="0"/>
    <xf numFmtId="0" fontId="17"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13" fillId="0" borderId="0"/>
    <xf numFmtId="0" fontId="2" fillId="0" borderId="0"/>
    <xf numFmtId="0" fontId="2" fillId="0" borderId="0"/>
    <xf numFmtId="0" fontId="4" fillId="0" borderId="0"/>
    <xf numFmtId="0" fontId="4" fillId="0" borderId="0">
      <alignment readingOrder="1"/>
    </xf>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4" fillId="0" borderId="0"/>
    <xf numFmtId="0" fontId="13"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77"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7"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6" fillId="0" borderId="0"/>
    <xf numFmtId="0" fontId="17"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lignment readingOrder="1"/>
    </xf>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readingOrder="1"/>
    </xf>
    <xf numFmtId="0" fontId="2" fillId="0" borderId="0"/>
    <xf numFmtId="0" fontId="2" fillId="0" borderId="0"/>
    <xf numFmtId="0" fontId="4" fillId="0" borderId="0">
      <alignment readingOrder="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alignment readingOrder="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alignment readingOrder="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readingOrder="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readingOrder="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4"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4"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13" fillId="0" borderId="0"/>
    <xf numFmtId="0" fontId="2" fillId="0" borderId="0"/>
    <xf numFmtId="0" fontId="17" fillId="0" borderId="0"/>
    <xf numFmtId="0" fontId="4" fillId="0" borderId="0"/>
    <xf numFmtId="0" fontId="4" fillId="0" borderId="0"/>
    <xf numFmtId="0" fontId="4" fillId="0" borderId="0"/>
    <xf numFmtId="0" fontId="13" fillId="0" borderId="0"/>
    <xf numFmtId="0" fontId="4" fillId="0" borderId="0"/>
    <xf numFmtId="0" fontId="2" fillId="0" borderId="0"/>
    <xf numFmtId="0" fontId="2"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13" fillId="0" borderId="0"/>
    <xf numFmtId="0" fontId="4" fillId="0" borderId="0">
      <alignment readingOrder="1"/>
    </xf>
    <xf numFmtId="0" fontId="4" fillId="0" borderId="0">
      <alignment readingOrder="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13" fillId="0" borderId="0"/>
    <xf numFmtId="0" fontId="4"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17"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77" fillId="0" borderId="0"/>
    <xf numFmtId="0" fontId="7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77" fillId="0" borderId="0"/>
    <xf numFmtId="0" fontId="77" fillId="0" borderId="0"/>
    <xf numFmtId="0" fontId="77" fillId="0" borderId="0"/>
    <xf numFmtId="0" fontId="7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4"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4"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10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7"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7" fillId="0" borderId="0"/>
    <xf numFmtId="0" fontId="2" fillId="0" borderId="0"/>
    <xf numFmtId="0" fontId="4" fillId="0" borderId="0"/>
    <xf numFmtId="0" fontId="1"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4" fillId="0" borderId="0"/>
    <xf numFmtId="0" fontId="4" fillId="0" borderId="0"/>
    <xf numFmtId="0" fontId="4" fillId="0" borderId="0"/>
    <xf numFmtId="0" fontId="2" fillId="0" borderId="0"/>
    <xf numFmtId="0" fontId="2" fillId="0" borderId="0"/>
    <xf numFmtId="0" fontId="107" fillId="0" borderId="0"/>
    <xf numFmtId="0" fontId="2" fillId="0" borderId="0"/>
    <xf numFmtId="0" fontId="2" fillId="0" borderId="0"/>
    <xf numFmtId="0" fontId="17"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07" fillId="0" borderId="0"/>
    <xf numFmtId="0" fontId="2" fillId="0" borderId="0"/>
    <xf numFmtId="0" fontId="4" fillId="0" borderId="0"/>
    <xf numFmtId="0" fontId="2" fillId="0" borderId="0"/>
    <xf numFmtId="0" fontId="1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08" fillId="0" borderId="0"/>
    <xf numFmtId="0" fontId="10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07"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107"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10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07" fillId="0" borderId="0"/>
    <xf numFmtId="0" fontId="108" fillId="0" borderId="0"/>
    <xf numFmtId="0" fontId="2" fillId="0" borderId="0"/>
    <xf numFmtId="0" fontId="4" fillId="0" borderId="0"/>
    <xf numFmtId="0" fontId="1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07" fillId="0" borderId="0"/>
    <xf numFmtId="0" fontId="4" fillId="0" borderId="0"/>
    <xf numFmtId="0" fontId="2" fillId="0" borderId="0"/>
    <xf numFmtId="0" fontId="2" fillId="0" borderId="0"/>
    <xf numFmtId="0" fontId="107"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08"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108" fillId="0" borderId="0"/>
    <xf numFmtId="0" fontId="2" fillId="0" borderId="0"/>
    <xf numFmtId="0" fontId="2" fillId="0" borderId="0"/>
    <xf numFmtId="0" fontId="4" fillId="0" borderId="0"/>
    <xf numFmtId="0" fontId="4"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alignment readingOrder="1"/>
    </xf>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2" fillId="0" borderId="0"/>
    <xf numFmtId="0" fontId="4" fillId="0" borderId="0"/>
    <xf numFmtId="0" fontId="2" fillId="0" borderId="0"/>
    <xf numFmtId="0" fontId="13" fillId="0" borderId="0"/>
    <xf numFmtId="0" fontId="17"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3" fillId="0" borderId="0"/>
    <xf numFmtId="0" fontId="13" fillId="0" borderId="0"/>
    <xf numFmtId="0" fontId="13"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36"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2"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10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109"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readingOrder="1"/>
    </xf>
    <xf numFmtId="0" fontId="4" fillId="0" borderId="0">
      <alignment readingOrder="1"/>
    </xf>
    <xf numFmtId="0" fontId="4"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3" fillId="0" borderId="0"/>
    <xf numFmtId="0" fontId="2" fillId="0" borderId="0"/>
    <xf numFmtId="0" fontId="4" fillId="0" borderId="0"/>
    <xf numFmtId="0" fontId="4" fillId="0" borderId="0"/>
    <xf numFmtId="0" fontId="2" fillId="0" borderId="0"/>
    <xf numFmtId="0" fontId="2" fillId="0" borderId="0"/>
    <xf numFmtId="0" fontId="2" fillId="0" borderId="0"/>
    <xf numFmtId="0" fontId="36"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3"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77" fillId="0" borderId="0"/>
    <xf numFmtId="0" fontId="4" fillId="0" borderId="0"/>
    <xf numFmtId="0" fontId="4" fillId="0" borderId="0"/>
    <xf numFmtId="0" fontId="4" fillId="0" borderId="0"/>
    <xf numFmtId="0" fontId="4" fillId="0" borderId="0"/>
    <xf numFmtId="0" fontId="13" fillId="0" borderId="0"/>
    <xf numFmtId="0" fontId="17"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13"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77" fillId="0" borderId="0"/>
    <xf numFmtId="0" fontId="77" fillId="0" borderId="0"/>
    <xf numFmtId="0" fontId="4" fillId="0" borderId="0"/>
    <xf numFmtId="0" fontId="2" fillId="0" borderId="0"/>
    <xf numFmtId="0" fontId="2" fillId="0" borderId="0"/>
    <xf numFmtId="0" fontId="2" fillId="0" borderId="0"/>
    <xf numFmtId="0" fontId="2" fillId="0" borderId="0"/>
    <xf numFmtId="0" fontId="17" fillId="0" borderId="0"/>
    <xf numFmtId="0" fontId="4" fillId="0" borderId="0"/>
    <xf numFmtId="0" fontId="4" fillId="0" borderId="0"/>
    <xf numFmtId="0" fontId="4"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77" fillId="0" borderId="0"/>
    <xf numFmtId="0" fontId="77" fillId="0" borderId="0"/>
    <xf numFmtId="0" fontId="77" fillId="0" borderId="0"/>
    <xf numFmtId="0" fontId="77"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7" fillId="0" borderId="0"/>
    <xf numFmtId="0" fontId="17"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lignment readingOrder="1"/>
    </xf>
    <xf numFmtId="0" fontId="4" fillId="0" borderId="0">
      <alignment readingOrder="1"/>
    </xf>
    <xf numFmtId="0" fontId="4" fillId="0" borderId="0"/>
    <xf numFmtId="0" fontId="77"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77"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1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3"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17" fillId="0" borderId="0"/>
    <xf numFmtId="0" fontId="17"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13"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14" fillId="92" borderId="46" applyNumberFormat="0" applyBorder="0">
      <alignment horizontal="center" vertical="center"/>
      <protection locked="0"/>
    </xf>
    <xf numFmtId="1" fontId="14" fillId="92" borderId="46" applyNumberFormat="0" applyBorder="0">
      <alignment horizontal="center" vertical="center"/>
      <protection locked="0"/>
    </xf>
    <xf numFmtId="1" fontId="14" fillId="92" borderId="46" applyNumberFormat="0" applyBorder="0">
      <alignment horizontal="center" vertical="center"/>
      <protection locked="0"/>
    </xf>
    <xf numFmtId="1" fontId="14" fillId="92" borderId="46" applyNumberFormat="0" applyBorder="0">
      <alignment horizontal="center" vertical="center"/>
      <protection locked="0"/>
    </xf>
    <xf numFmtId="0" fontId="4" fillId="0" borderId="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17" fillId="36" borderId="19" applyNumberFormat="0" applyFont="0" applyAlignment="0" applyProtection="0"/>
    <xf numFmtId="0" fontId="4" fillId="36" borderId="19" applyNumberFormat="0" applyFont="0" applyAlignment="0" applyProtection="0"/>
    <xf numFmtId="0" fontId="4" fillId="36" borderId="19" applyNumberFormat="0" applyFont="0" applyAlignment="0" applyProtection="0"/>
    <xf numFmtId="0" fontId="4" fillId="36" borderId="19" applyNumberFormat="0" applyFont="0" applyAlignment="0" applyProtection="0"/>
    <xf numFmtId="0" fontId="4" fillId="36" borderId="19"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36" borderId="19" applyNumberFormat="0" applyFont="0" applyAlignment="0" applyProtection="0"/>
    <xf numFmtId="0" fontId="2" fillId="45" borderId="38" applyNumberFormat="0" applyFont="0" applyAlignment="0" applyProtection="0"/>
    <xf numFmtId="0" fontId="107" fillId="36" borderId="19" applyNumberFormat="0" applyFont="0" applyAlignment="0" applyProtection="0"/>
    <xf numFmtId="0" fontId="107" fillId="36" borderId="19" applyNumberFormat="0" applyFont="0" applyAlignment="0" applyProtection="0"/>
    <xf numFmtId="0" fontId="107" fillId="36" borderId="19"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4" fillId="36" borderId="19" applyNumberFormat="0" applyFont="0" applyAlignment="0" applyProtection="0"/>
    <xf numFmtId="0" fontId="4" fillId="36" borderId="19" applyNumberFormat="0" applyFont="0" applyAlignment="0" applyProtection="0"/>
    <xf numFmtId="0" fontId="2" fillId="45" borderId="38" applyNumberFormat="0" applyFont="0" applyAlignment="0" applyProtection="0"/>
    <xf numFmtId="0" fontId="4" fillId="36" borderId="19"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36" borderId="19"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36" borderId="19" applyNumberFormat="0" applyFont="0" applyAlignment="0" applyProtection="0"/>
    <xf numFmtId="0" fontId="4" fillId="36" borderId="19"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4" fillId="36" borderId="19" applyNumberFormat="0" applyFont="0" applyAlignment="0" applyProtection="0"/>
    <xf numFmtId="0" fontId="4" fillId="36" borderId="19" applyNumberFormat="0" applyFont="0" applyAlignment="0" applyProtection="0"/>
    <xf numFmtId="0" fontId="2" fillId="45" borderId="38" applyNumberFormat="0" applyFont="0" applyAlignment="0" applyProtection="0"/>
    <xf numFmtId="0" fontId="4" fillId="36" borderId="19"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36" borderId="19"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36" borderId="19" applyNumberFormat="0" applyFont="0" applyAlignment="0" applyProtection="0"/>
    <xf numFmtId="0" fontId="4" fillId="36" borderId="19"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4" fillId="36" borderId="19"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36" borderId="19" applyNumberFormat="0" applyFont="0" applyAlignment="0" applyProtection="0"/>
    <xf numFmtId="0" fontId="4" fillId="36" borderId="19"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36" borderId="19" applyNumberFormat="0" applyFont="0" applyAlignment="0" applyProtection="0"/>
    <xf numFmtId="0" fontId="4" fillId="36" borderId="19"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36" borderId="19"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4" fillId="0" borderId="0"/>
    <xf numFmtId="0" fontId="4" fillId="36" borderId="19" applyNumberFormat="0" applyFont="0" applyAlignment="0" applyProtection="0"/>
    <xf numFmtId="0" fontId="2" fillId="45" borderId="38" applyNumberFormat="0" applyFont="0" applyAlignment="0" applyProtection="0"/>
    <xf numFmtId="0" fontId="13" fillId="36" borderId="19" applyNumberFormat="0" applyFont="0" applyAlignment="0" applyProtection="0"/>
    <xf numFmtId="0" fontId="13" fillId="36" borderId="19" applyNumberFormat="0" applyFont="0" applyAlignment="0" applyProtection="0"/>
    <xf numFmtId="0" fontId="4" fillId="0" borderId="0"/>
    <xf numFmtId="0" fontId="4" fillId="36" borderId="19" applyNumberFormat="0" applyFont="0" applyAlignment="0" applyProtection="0"/>
    <xf numFmtId="0" fontId="2" fillId="45" borderId="38" applyNumberFormat="0" applyFont="0" applyAlignment="0" applyProtection="0"/>
    <xf numFmtId="0" fontId="107" fillId="36" borderId="19" applyNumberFormat="0" applyFont="0" applyAlignment="0" applyProtection="0"/>
    <xf numFmtId="0" fontId="107" fillId="36" borderId="19"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107" fillId="36" borderId="19"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4" fillId="0" borderId="0"/>
    <xf numFmtId="0" fontId="77" fillId="36" borderId="19"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17" fillId="36" borderId="19" applyNumberFormat="0" applyFont="0" applyAlignment="0" applyProtection="0"/>
    <xf numFmtId="0" fontId="17" fillId="36" borderId="19"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17" fillId="36" borderId="19" applyNumberFormat="0" applyFont="0" applyAlignment="0" applyProtection="0"/>
    <xf numFmtId="0" fontId="17" fillId="36" borderId="19" applyNumberFormat="0" applyFont="0" applyAlignment="0" applyProtection="0"/>
    <xf numFmtId="0" fontId="2" fillId="45" borderId="38" applyNumberFormat="0" applyFont="0" applyAlignment="0" applyProtection="0"/>
    <xf numFmtId="0" fontId="17" fillId="36" borderId="19" applyNumberFormat="0" applyFont="0" applyAlignment="0" applyProtection="0"/>
    <xf numFmtId="0" fontId="4" fillId="0" borderId="0"/>
    <xf numFmtId="0" fontId="77" fillId="36" borderId="19" applyNumberFormat="0" applyFont="0" applyAlignment="0" applyProtection="0"/>
    <xf numFmtId="0" fontId="10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4" fillId="0" borderId="0"/>
    <xf numFmtId="0" fontId="1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4" fillId="36" borderId="19" applyNumberFormat="0" applyFont="0" applyAlignment="0" applyProtection="0"/>
    <xf numFmtId="0" fontId="17" fillId="45" borderId="38" applyNumberFormat="0" applyFont="0" applyAlignment="0" applyProtection="0"/>
    <xf numFmtId="0" fontId="17" fillId="36" borderId="19" applyNumberFormat="0" applyFont="0" applyAlignment="0" applyProtection="0"/>
    <xf numFmtId="0" fontId="17" fillId="36" borderId="19" applyNumberFormat="0" applyFont="0" applyAlignment="0" applyProtection="0"/>
    <xf numFmtId="0" fontId="13" fillId="36" borderId="19" applyNumberFormat="0" applyFont="0" applyAlignment="0" applyProtection="0"/>
    <xf numFmtId="0" fontId="13" fillId="36" borderId="19" applyNumberFormat="0" applyFont="0" applyAlignment="0" applyProtection="0"/>
    <xf numFmtId="0" fontId="13" fillId="36" borderId="19" applyNumberFormat="0" applyFont="0" applyAlignment="0" applyProtection="0"/>
    <xf numFmtId="0" fontId="17" fillId="36" borderId="19" applyNumberFormat="0" applyFont="0" applyAlignment="0" applyProtection="0"/>
    <xf numFmtId="0" fontId="17" fillId="36" borderId="19" applyNumberFormat="0" applyFont="0" applyAlignment="0" applyProtection="0"/>
    <xf numFmtId="0" fontId="4" fillId="0" borderId="0"/>
    <xf numFmtId="0" fontId="13" fillId="36" borderId="19" applyNumberFormat="0" applyFont="0" applyAlignment="0" applyProtection="0"/>
    <xf numFmtId="0" fontId="13" fillId="36" borderId="19" applyNumberFormat="0" applyFont="0" applyAlignment="0" applyProtection="0"/>
    <xf numFmtId="0" fontId="13" fillId="36" borderId="19" applyNumberFormat="0" applyFont="0" applyAlignment="0" applyProtection="0"/>
    <xf numFmtId="0" fontId="4" fillId="0" borderId="0"/>
    <xf numFmtId="0" fontId="13" fillId="36" borderId="19" applyNumberFormat="0" applyFont="0" applyAlignment="0" applyProtection="0"/>
    <xf numFmtId="0" fontId="13" fillId="36" borderId="19" applyNumberFormat="0" applyFont="0" applyAlignment="0" applyProtection="0"/>
    <xf numFmtId="0" fontId="17" fillId="36" borderId="19" applyNumberFormat="0" applyFont="0" applyAlignment="0" applyProtection="0"/>
    <xf numFmtId="0" fontId="4" fillId="0" borderId="0"/>
    <xf numFmtId="0" fontId="13" fillId="36" borderId="19" applyNumberFormat="0" applyFont="0" applyAlignment="0" applyProtection="0"/>
    <xf numFmtId="0" fontId="17" fillId="45" borderId="38" applyNumberFormat="0" applyFont="0" applyAlignment="0" applyProtection="0"/>
    <xf numFmtId="0" fontId="13"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4" fillId="0" borderId="0"/>
    <xf numFmtId="0" fontId="17" fillId="36" borderId="19" applyNumberFormat="0" applyFont="0" applyAlignment="0" applyProtection="0"/>
    <xf numFmtId="0" fontId="17" fillId="36" borderId="19" applyNumberFormat="0" applyFont="0" applyAlignment="0" applyProtection="0"/>
    <xf numFmtId="0" fontId="1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4" fillId="0" borderId="0"/>
    <xf numFmtId="0" fontId="17" fillId="36" borderId="19" applyNumberFormat="0" applyFont="0" applyAlignment="0" applyProtection="0"/>
    <xf numFmtId="0" fontId="17" fillId="36" borderId="19" applyNumberFormat="0" applyFont="0" applyAlignment="0" applyProtection="0"/>
    <xf numFmtId="0" fontId="1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4" fillId="0" borderId="0"/>
    <xf numFmtId="0" fontId="17" fillId="36" borderId="19" applyNumberFormat="0" applyFont="0" applyAlignment="0" applyProtection="0"/>
    <xf numFmtId="0" fontId="1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77" fillId="36" borderId="19" applyNumberFormat="0" applyFont="0" applyAlignment="0" applyProtection="0"/>
    <xf numFmtId="0" fontId="4" fillId="0" borderId="0"/>
    <xf numFmtId="0" fontId="107" fillId="35" borderId="19" applyNumberFormat="0" applyFont="0" applyAlignment="0" applyProtection="0"/>
    <xf numFmtId="0" fontId="107" fillId="35" borderId="19" applyNumberFormat="0" applyFont="0" applyAlignment="0" applyProtection="0"/>
    <xf numFmtId="0" fontId="17" fillId="45" borderId="38" applyNumberFormat="0" applyFont="0" applyAlignment="0" applyProtection="0"/>
    <xf numFmtId="0" fontId="17" fillId="36" borderId="19" applyNumberFormat="0" applyFont="0" applyAlignment="0" applyProtection="0"/>
    <xf numFmtId="0" fontId="17" fillId="36" borderId="19" applyNumberFormat="0" applyFont="0" applyAlignment="0" applyProtection="0"/>
    <xf numFmtId="0" fontId="4" fillId="0" borderId="0"/>
    <xf numFmtId="0" fontId="107" fillId="35" borderId="19" applyNumberFormat="0" applyFont="0" applyAlignment="0" applyProtection="0"/>
    <xf numFmtId="0" fontId="107" fillId="35" borderId="19" applyNumberFormat="0" applyFont="0" applyAlignment="0" applyProtection="0"/>
    <xf numFmtId="0" fontId="17" fillId="36" borderId="19" applyNumberFormat="0" applyFont="0" applyAlignment="0" applyProtection="0"/>
    <xf numFmtId="0" fontId="17" fillId="36" borderId="19" applyNumberFormat="0" applyFont="0" applyAlignment="0" applyProtection="0"/>
    <xf numFmtId="0" fontId="4" fillId="0" borderId="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2" fillId="45" borderId="38" applyNumberFormat="0" applyFont="0" applyAlignment="0" applyProtection="0"/>
    <xf numFmtId="0" fontId="110" fillId="19" borderId="20" applyNumberFormat="0" applyAlignment="0" applyProtection="0"/>
    <xf numFmtId="0" fontId="110" fillId="19" borderId="20" applyNumberFormat="0" applyAlignment="0" applyProtection="0"/>
    <xf numFmtId="0" fontId="37" fillId="19" borderId="20" applyNumberFormat="0" applyAlignment="0" applyProtection="0"/>
    <xf numFmtId="0" fontId="37" fillId="19" borderId="20" applyNumberFormat="0" applyAlignment="0" applyProtection="0"/>
    <xf numFmtId="0" fontId="37" fillId="19" borderId="20" applyNumberFormat="0" applyAlignment="0" applyProtection="0"/>
    <xf numFmtId="0" fontId="37" fillId="19" borderId="20" applyNumberFormat="0" applyAlignment="0" applyProtection="0"/>
    <xf numFmtId="0" fontId="37" fillId="19" borderId="20" applyNumberFormat="0" applyAlignment="0" applyProtection="0"/>
    <xf numFmtId="0" fontId="37" fillId="19" borderId="20" applyNumberFormat="0" applyAlignment="0" applyProtection="0"/>
    <xf numFmtId="0" fontId="37" fillId="19" borderId="20" applyNumberFormat="0" applyAlignment="0" applyProtection="0"/>
    <xf numFmtId="0" fontId="37" fillId="19" borderId="20" applyNumberFormat="0" applyAlignment="0" applyProtection="0"/>
    <xf numFmtId="0" fontId="37" fillId="19" borderId="20" applyNumberFormat="0" applyAlignment="0" applyProtection="0"/>
    <xf numFmtId="0" fontId="37" fillId="19" borderId="20" applyNumberFormat="0" applyAlignment="0" applyProtection="0"/>
    <xf numFmtId="0" fontId="37" fillId="19" borderId="20" applyNumberFormat="0" applyAlignment="0" applyProtection="0"/>
    <xf numFmtId="0" fontId="37" fillId="19" borderId="20" applyNumberFormat="0" applyAlignment="0" applyProtection="0"/>
    <xf numFmtId="0" fontId="37" fillId="19" borderId="20" applyNumberFormat="0" applyAlignment="0" applyProtection="0"/>
    <xf numFmtId="0" fontId="37" fillId="19" borderId="20" applyNumberFormat="0" applyAlignment="0" applyProtection="0"/>
    <xf numFmtId="0" fontId="4" fillId="0" borderId="0"/>
    <xf numFmtId="0" fontId="37" fillId="19" borderId="20" applyNumberFormat="0" applyAlignment="0" applyProtection="0"/>
    <xf numFmtId="0" fontId="37" fillId="19" borderId="20" applyNumberFormat="0" applyAlignment="0" applyProtection="0"/>
    <xf numFmtId="0" fontId="37" fillId="19" borderId="20" applyNumberFormat="0" applyAlignment="0" applyProtection="0"/>
    <xf numFmtId="0" fontId="37" fillId="19" borderId="20" applyNumberFormat="0" applyAlignment="0" applyProtection="0"/>
    <xf numFmtId="0" fontId="37" fillId="19" borderId="20" applyNumberFormat="0" applyAlignment="0" applyProtection="0"/>
    <xf numFmtId="0" fontId="4" fillId="0" borderId="0"/>
    <xf numFmtId="0" fontId="37" fillId="19" borderId="20" applyNumberFormat="0" applyAlignment="0" applyProtection="0"/>
    <xf numFmtId="0" fontId="110" fillId="19" borderId="20" applyNumberFormat="0" applyAlignment="0" applyProtection="0"/>
    <xf numFmtId="0" fontId="37" fillId="19" borderId="20" applyNumberFormat="0" applyAlignment="0" applyProtection="0"/>
    <xf numFmtId="0" fontId="37" fillId="19" borderId="20" applyNumberFormat="0" applyAlignment="0" applyProtection="0"/>
    <xf numFmtId="0" fontId="4" fillId="0" borderId="0"/>
    <xf numFmtId="0" fontId="37" fillId="12" borderId="20" applyNumberFormat="0" applyAlignment="0" applyProtection="0"/>
    <xf numFmtId="0" fontId="111" fillId="43" borderId="35" applyNumberFormat="0" applyAlignment="0" applyProtection="0"/>
    <xf numFmtId="0" fontId="110" fillId="19" borderId="20" applyNumberFormat="0" applyAlignment="0" applyProtection="0"/>
    <xf numFmtId="0" fontId="110" fillId="19" borderId="20" applyNumberFormat="0" applyAlignment="0" applyProtection="0"/>
    <xf numFmtId="0" fontId="4" fillId="0" borderId="0"/>
    <xf numFmtId="0" fontId="37" fillId="19" borderId="20" applyNumberFormat="0" applyAlignment="0" applyProtection="0"/>
    <xf numFmtId="0" fontId="37" fillId="19" borderId="20" applyNumberFormat="0" applyAlignment="0" applyProtection="0"/>
    <xf numFmtId="0" fontId="37" fillId="19" borderId="20" applyNumberFormat="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0" fontId="4"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7"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 fillId="0" borderId="0"/>
    <xf numFmtId="9" fontId="2"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36" fillId="0" borderId="0" applyFont="0" applyFill="0" applyBorder="0" applyAlignment="0" applyProtection="0"/>
    <xf numFmtId="177" fontId="4"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12" fillId="0" borderId="0"/>
    <xf numFmtId="0" fontId="4" fillId="0" borderId="0"/>
    <xf numFmtId="0" fontId="112" fillId="0" borderId="0"/>
    <xf numFmtId="0" fontId="113" fillId="0" borderId="0"/>
    <xf numFmtId="0" fontId="39" fillId="0" borderId="0" applyNumberFormat="0" applyFill="0" applyBorder="0" applyAlignment="0" applyProtection="0"/>
    <xf numFmtId="0" fontId="45" fillId="0" borderId="0" applyNumberFormat="0" applyFill="0" applyBorder="0" applyAlignment="0" applyProtection="0"/>
    <xf numFmtId="0" fontId="114" fillId="0" borderId="21" applyNumberFormat="0" applyFill="0" applyAlignment="0" applyProtection="0"/>
    <xf numFmtId="0" fontId="114"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 fillId="0" borderId="0"/>
    <xf numFmtId="0" fontId="40"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 fillId="0" borderId="0"/>
    <xf numFmtId="0" fontId="40" fillId="0" borderId="21" applyNumberFormat="0" applyFill="0" applyAlignment="0" applyProtection="0"/>
    <xf numFmtId="0" fontId="114"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 fillId="0" borderId="0"/>
    <xf numFmtId="0" fontId="40" fillId="0" borderId="22" applyNumberFormat="0" applyFill="0" applyAlignment="0" applyProtection="0"/>
    <xf numFmtId="0" fontId="42" fillId="0" borderId="39" applyNumberFormat="0" applyFill="0" applyAlignment="0" applyProtection="0"/>
    <xf numFmtId="0" fontId="114" fillId="0" borderId="21" applyNumberFormat="0" applyFill="0" applyAlignment="0" applyProtection="0"/>
    <xf numFmtId="0" fontId="114" fillId="0" borderId="21" applyNumberFormat="0" applyFill="0" applyAlignment="0" applyProtection="0"/>
    <xf numFmtId="0" fontId="4" fillId="0" borderId="0"/>
    <xf numFmtId="0" fontId="40"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 fillId="0" borderId="0"/>
    <xf numFmtId="0" fontId="115" fillId="0" borderId="0" applyNumberFormat="0" applyFill="0" applyBorder="0" applyAlignment="0" applyProtection="0"/>
    <xf numFmtId="0" fontId="41" fillId="0" borderId="0" applyNumberFormat="0" applyFill="0" applyBorder="0" applyAlignment="0" applyProtection="0"/>
    <xf numFmtId="0" fontId="115" fillId="0" borderId="0" applyNumberFormat="0" applyFill="0" applyBorder="0" applyAlignment="0" applyProtection="0"/>
    <xf numFmtId="0" fontId="4" fillId="0" borderId="0"/>
    <xf numFmtId="0" fontId="41"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4" fillId="0" borderId="0"/>
    <xf numFmtId="0" fontId="41" fillId="0" borderId="0" applyNumberFormat="0" applyFill="0" applyBorder="0" applyAlignment="0" applyProtection="0"/>
    <xf numFmtId="9" fontId="1" fillId="0" borderId="0" applyFont="0" applyFill="0" applyBorder="0" applyAlignment="0" applyProtection="0"/>
    <xf numFmtId="0" fontId="4" fillId="0" borderId="0"/>
    <xf numFmtId="0" fontId="4" fillId="0" borderId="0" applyNumberFormat="0" applyFill="0" applyBorder="0" applyAlignment="0" applyProtection="0"/>
    <xf numFmtId="0" fontId="13" fillId="11" borderId="0" applyNumberFormat="0" applyBorder="0" applyAlignment="0" applyProtection="0"/>
    <xf numFmtId="0" fontId="17" fillId="1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3" fillId="13" borderId="0" applyNumberFormat="0" applyBorder="0" applyAlignment="0" applyProtection="0"/>
    <xf numFmtId="0" fontId="17" fillId="1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3" fillId="14" borderId="0" applyNumberFormat="0" applyBorder="0" applyAlignment="0" applyProtection="0"/>
    <xf numFmtId="0" fontId="17" fillId="1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3" fillId="15" borderId="0" applyNumberFormat="0" applyBorder="0" applyAlignment="0" applyProtection="0"/>
    <xf numFmtId="0" fontId="17" fillId="1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3" fillId="16" borderId="0" applyNumberFormat="0" applyBorder="0" applyAlignment="0" applyProtection="0"/>
    <xf numFmtId="0" fontId="17" fillId="81"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3"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3" fillId="18" borderId="0" applyNumberFormat="0" applyBorder="0" applyAlignment="0" applyProtection="0"/>
    <xf numFmtId="0" fontId="17" fillId="1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3" fillId="20" borderId="0" applyNumberFormat="0" applyBorder="0" applyAlignment="0" applyProtection="0"/>
    <xf numFmtId="0" fontId="17" fillId="1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3" fillId="21" borderId="0" applyNumberFormat="0" applyBorder="0" applyAlignment="0" applyProtection="0"/>
    <xf numFmtId="0" fontId="17" fillId="11"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3" fillId="15" borderId="0" applyNumberFormat="0" applyBorder="0" applyAlignment="0" applyProtection="0"/>
    <xf numFmtId="0" fontId="17" fillId="19"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3" fillId="18"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3" fillId="22" borderId="0" applyNumberFormat="0" applyBorder="0" applyAlignment="0" applyProtection="0"/>
    <xf numFmtId="0" fontId="17" fillId="17"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68" fillId="49" borderId="0" applyNumberFormat="0" applyBorder="0" applyAlignment="0" applyProtection="0"/>
    <xf numFmtId="0" fontId="67" fillId="23" borderId="0" applyNumberFormat="0" applyBorder="0" applyAlignment="0" applyProtection="0"/>
    <xf numFmtId="0" fontId="18" fillId="24" borderId="0" applyNumberFormat="0" applyBorder="0" applyAlignment="0" applyProtection="0"/>
    <xf numFmtId="0" fontId="67" fillId="20" borderId="0" applyNumberFormat="0" applyBorder="0" applyAlignment="0" applyProtection="0"/>
    <xf numFmtId="0" fontId="18" fillId="20" borderId="0" applyNumberFormat="0" applyBorder="0" applyAlignment="0" applyProtection="0"/>
    <xf numFmtId="0" fontId="68" fillId="53" borderId="0" applyNumberFormat="0" applyBorder="0" applyAlignment="0" applyProtection="0"/>
    <xf numFmtId="0" fontId="67"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1" borderId="0" applyNumberFormat="0" applyBorder="0" applyAlignment="0" applyProtection="0"/>
    <xf numFmtId="0" fontId="68" fillId="57" borderId="0" applyNumberFormat="0" applyBorder="0" applyAlignment="0" applyProtection="0"/>
    <xf numFmtId="0" fontId="67" fillId="21" borderId="0" applyNumberFormat="0" applyBorder="0" applyAlignment="0" applyProtection="0"/>
    <xf numFmtId="0" fontId="18" fillId="11" borderId="0" applyNumberFormat="0" applyBorder="0" applyAlignment="0" applyProtection="0"/>
    <xf numFmtId="0" fontId="18" fillId="25" borderId="0" applyNumberFormat="0" applyBorder="0" applyAlignment="0" applyProtection="0"/>
    <xf numFmtId="0" fontId="18" fillId="19" borderId="0" applyNumberFormat="0" applyBorder="0" applyAlignment="0" applyProtection="0"/>
    <xf numFmtId="0" fontId="68" fillId="61" borderId="0" applyNumberFormat="0" applyBorder="0" applyAlignment="0" applyProtection="0"/>
    <xf numFmtId="0" fontId="67" fillId="25" borderId="0" applyNumberFormat="0" applyBorder="0" applyAlignment="0" applyProtection="0"/>
    <xf numFmtId="0" fontId="18" fillId="19" borderId="0" applyNumberFormat="0" applyBorder="0" applyAlignment="0" applyProtection="0"/>
    <xf numFmtId="0" fontId="67" fillId="24" borderId="0" applyNumberFormat="0" applyBorder="0" applyAlignment="0" applyProtection="0"/>
    <xf numFmtId="0" fontId="18" fillId="24" borderId="0" applyNumberFormat="0" applyBorder="0" applyAlignment="0" applyProtection="0"/>
    <xf numFmtId="0" fontId="68" fillId="65" borderId="0" applyNumberFormat="0" applyBorder="0" applyAlignment="0" applyProtection="0"/>
    <xf numFmtId="0" fontId="67" fillId="24" borderId="0" applyNumberFormat="0" applyBorder="0" applyAlignment="0" applyProtection="0"/>
    <xf numFmtId="0" fontId="18" fillId="24" borderId="0" applyNumberFormat="0" applyBorder="0" applyAlignment="0" applyProtection="0"/>
    <xf numFmtId="0" fontId="18" fillId="26" borderId="0" applyNumberFormat="0" applyBorder="0" applyAlignment="0" applyProtection="0"/>
    <xf numFmtId="0" fontId="18" fillId="17" borderId="0" applyNumberFormat="0" applyBorder="0" applyAlignment="0" applyProtection="0"/>
    <xf numFmtId="0" fontId="68" fillId="69" borderId="0" applyNumberFormat="0" applyBorder="0" applyAlignment="0" applyProtection="0"/>
    <xf numFmtId="0" fontId="67" fillId="26" borderId="0" applyNumberFormat="0" applyBorder="0" applyAlignment="0" applyProtection="0"/>
    <xf numFmtId="0" fontId="18" fillId="17" borderId="0" applyNumberFormat="0" applyBorder="0" applyAlignment="0" applyProtection="0"/>
    <xf numFmtId="0" fontId="13" fillId="108" borderId="0" applyNumberFormat="0" applyBorder="0" applyAlignment="0" applyProtection="0"/>
    <xf numFmtId="0" fontId="13" fillId="108" borderId="0" applyNumberFormat="0" applyBorder="0" applyAlignment="0" applyProtection="0"/>
    <xf numFmtId="0" fontId="13" fillId="108" borderId="0" applyNumberFormat="0" applyBorder="0" applyAlignment="0" applyProtection="0"/>
    <xf numFmtId="0" fontId="13" fillId="109" borderId="0" applyNumberFormat="0" applyBorder="0" applyAlignment="0" applyProtection="0"/>
    <xf numFmtId="0" fontId="13" fillId="109" borderId="0" applyNumberFormat="0" applyBorder="0" applyAlignment="0" applyProtection="0"/>
    <xf numFmtId="0" fontId="13" fillId="109" borderId="0" applyNumberFormat="0" applyBorder="0" applyAlignment="0" applyProtection="0"/>
    <xf numFmtId="0" fontId="67" fillId="110" borderId="0" applyNumberFormat="0" applyBorder="0" applyAlignment="0" applyProtection="0"/>
    <xf numFmtId="0" fontId="18" fillId="27" borderId="0" applyNumberFormat="0" applyBorder="0" applyAlignment="0" applyProtection="0"/>
    <xf numFmtId="0" fontId="18" fillId="24" borderId="0" applyNumberFormat="0" applyBorder="0" applyAlignment="0" applyProtection="0"/>
    <xf numFmtId="0" fontId="68" fillId="46" borderId="0" applyNumberFormat="0" applyBorder="0" applyAlignment="0" applyProtection="0"/>
    <xf numFmtId="0" fontId="67" fillId="27" borderId="0" applyNumberFormat="0" applyBorder="0" applyAlignment="0" applyProtection="0"/>
    <xf numFmtId="0" fontId="18" fillId="24" borderId="0" applyNumberFormat="0" applyBorder="0" applyAlignment="0" applyProtection="0"/>
    <xf numFmtId="0" fontId="13" fillId="111" borderId="0" applyNumberFormat="0" applyBorder="0" applyAlignment="0" applyProtection="0"/>
    <xf numFmtId="0" fontId="13" fillId="111" borderId="0" applyNumberFormat="0" applyBorder="0" applyAlignment="0" applyProtection="0"/>
    <xf numFmtId="0" fontId="13" fillId="111" borderId="0" applyNumberFormat="0" applyBorder="0" applyAlignment="0" applyProtection="0"/>
    <xf numFmtId="0" fontId="13" fillId="112" borderId="0" applyNumberFormat="0" applyBorder="0" applyAlignment="0" applyProtection="0"/>
    <xf numFmtId="0" fontId="13" fillId="112" borderId="0" applyNumberFormat="0" applyBorder="0" applyAlignment="0" applyProtection="0"/>
    <xf numFmtId="0" fontId="13" fillId="112" borderId="0" applyNumberFormat="0" applyBorder="0" applyAlignment="0" applyProtection="0"/>
    <xf numFmtId="0" fontId="67" fillId="112" borderId="0" applyNumberFormat="0" applyBorder="0" applyAlignment="0" applyProtection="0"/>
    <xf numFmtId="0" fontId="18" fillId="28" borderId="0" applyNumberFormat="0" applyBorder="0" applyAlignment="0" applyProtection="0"/>
    <xf numFmtId="0" fontId="18" fillId="82" borderId="0" applyNumberFormat="0" applyBorder="0" applyAlignment="0" applyProtection="0"/>
    <xf numFmtId="0" fontId="68" fillId="50" borderId="0" applyNumberFormat="0" applyBorder="0" applyAlignment="0" applyProtection="0"/>
    <xf numFmtId="0" fontId="67" fillId="28" borderId="0" applyNumberFormat="0" applyBorder="0" applyAlignment="0" applyProtection="0"/>
    <xf numFmtId="0" fontId="18" fillId="82" borderId="0" applyNumberFormat="0" applyBorder="0" applyAlignment="0" applyProtection="0"/>
    <xf numFmtId="0" fontId="13" fillId="113" borderId="0" applyNumberFormat="0" applyBorder="0" applyAlignment="0" applyProtection="0"/>
    <xf numFmtId="0" fontId="13" fillId="113" borderId="0" applyNumberFormat="0" applyBorder="0" applyAlignment="0" applyProtection="0"/>
    <xf numFmtId="0" fontId="13" fillId="113" borderId="0" applyNumberFormat="0" applyBorder="0" applyAlignment="0" applyProtection="0"/>
    <xf numFmtId="0" fontId="13" fillId="114" borderId="0" applyNumberFormat="0" applyBorder="0" applyAlignment="0" applyProtection="0"/>
    <xf numFmtId="0" fontId="13" fillId="114" borderId="0" applyNumberFormat="0" applyBorder="0" applyAlignment="0" applyProtection="0"/>
    <xf numFmtId="0" fontId="13" fillId="114" borderId="0" applyNumberFormat="0" applyBorder="0" applyAlignment="0" applyProtection="0"/>
    <xf numFmtId="0" fontId="67" fillId="114" borderId="0" applyNumberFormat="0" applyBorder="0" applyAlignment="0" applyProtection="0"/>
    <xf numFmtId="0" fontId="18" fillId="29" borderId="0" applyNumberFormat="0" applyBorder="0" applyAlignment="0" applyProtection="0"/>
    <xf numFmtId="0" fontId="18" fillId="11" borderId="0" applyNumberFormat="0" applyBorder="0" applyAlignment="0" applyProtection="0"/>
    <xf numFmtId="0" fontId="68" fillId="54" borderId="0" applyNumberFormat="0" applyBorder="0" applyAlignment="0" applyProtection="0"/>
    <xf numFmtId="0" fontId="67" fillId="29" borderId="0" applyNumberFormat="0" applyBorder="0" applyAlignment="0" applyProtection="0"/>
    <xf numFmtId="0" fontId="18" fillId="11" borderId="0" applyNumberFormat="0" applyBorder="0" applyAlignment="0" applyProtection="0"/>
    <xf numFmtId="0" fontId="13" fillId="115" borderId="0" applyNumberFormat="0" applyBorder="0" applyAlignment="0" applyProtection="0"/>
    <xf numFmtId="0" fontId="13" fillId="115" borderId="0" applyNumberFormat="0" applyBorder="0" applyAlignment="0" applyProtection="0"/>
    <xf numFmtId="0" fontId="13" fillId="115" borderId="0" applyNumberFormat="0" applyBorder="0" applyAlignment="0" applyProtection="0"/>
    <xf numFmtId="0" fontId="13" fillId="115" borderId="0" applyNumberFormat="0" applyBorder="0" applyAlignment="0" applyProtection="0"/>
    <xf numFmtId="0" fontId="13" fillId="115" borderId="0" applyNumberFormat="0" applyBorder="0" applyAlignment="0" applyProtection="0"/>
    <xf numFmtId="0" fontId="13" fillId="115" borderId="0" applyNumberFormat="0" applyBorder="0" applyAlignment="0" applyProtection="0"/>
    <xf numFmtId="0" fontId="67" fillId="116" borderId="0" applyNumberFormat="0" applyBorder="0" applyAlignment="0" applyProtection="0"/>
    <xf numFmtId="0" fontId="18" fillId="25" borderId="0" applyNumberFormat="0" applyBorder="0" applyAlignment="0" applyProtection="0"/>
    <xf numFmtId="0" fontId="18" fillId="30" borderId="0" applyNumberFormat="0" applyBorder="0" applyAlignment="0" applyProtection="0"/>
    <xf numFmtId="0" fontId="68" fillId="58" borderId="0" applyNumberFormat="0" applyBorder="0" applyAlignment="0" applyProtection="0"/>
    <xf numFmtId="0" fontId="67" fillId="25" borderId="0" applyNumberFormat="0" applyBorder="0" applyAlignment="0" applyProtection="0"/>
    <xf numFmtId="0" fontId="18" fillId="30" borderId="0" applyNumberFormat="0" applyBorder="0" applyAlignment="0" applyProtection="0"/>
    <xf numFmtId="0" fontId="13" fillId="117" borderId="0" applyNumberFormat="0" applyBorder="0" applyAlignment="0" applyProtection="0"/>
    <xf numFmtId="0" fontId="13" fillId="117" borderId="0" applyNumberFormat="0" applyBorder="0" applyAlignment="0" applyProtection="0"/>
    <xf numFmtId="0" fontId="13" fillId="117" borderId="0" applyNumberFormat="0" applyBorder="0" applyAlignment="0" applyProtection="0"/>
    <xf numFmtId="0" fontId="13" fillId="109" borderId="0" applyNumberFormat="0" applyBorder="0" applyAlignment="0" applyProtection="0"/>
    <xf numFmtId="0" fontId="13" fillId="109" borderId="0" applyNumberFormat="0" applyBorder="0" applyAlignment="0" applyProtection="0"/>
    <xf numFmtId="0" fontId="13" fillId="109" borderId="0" applyNumberFormat="0" applyBorder="0" applyAlignment="0" applyProtection="0"/>
    <xf numFmtId="0" fontId="67" fillId="118" borderId="0" applyNumberFormat="0" applyBorder="0" applyAlignment="0" applyProtection="0"/>
    <xf numFmtId="0" fontId="67" fillId="24" borderId="0" applyNumberFormat="0" applyBorder="0" applyAlignment="0" applyProtection="0"/>
    <xf numFmtId="0" fontId="18" fillId="24" borderId="0" applyNumberFormat="0" applyBorder="0" applyAlignment="0" applyProtection="0"/>
    <xf numFmtId="0" fontId="68" fillId="62" borderId="0" applyNumberFormat="0" applyBorder="0" applyAlignment="0" applyProtection="0"/>
    <xf numFmtId="0" fontId="67" fillId="24" borderId="0" applyNumberFormat="0" applyBorder="0" applyAlignment="0" applyProtection="0"/>
    <xf numFmtId="0" fontId="18" fillId="24" borderId="0" applyNumberFormat="0" applyBorder="0" applyAlignment="0" applyProtection="0"/>
    <xf numFmtId="0" fontId="13" fillId="119" borderId="0" applyNumberFormat="0" applyBorder="0" applyAlignment="0" applyProtection="0"/>
    <xf numFmtId="0" fontId="13" fillId="119" borderId="0" applyNumberFormat="0" applyBorder="0" applyAlignment="0" applyProtection="0"/>
    <xf numFmtId="0" fontId="13" fillId="119" borderId="0" applyNumberFormat="0" applyBorder="0" applyAlignment="0" applyProtection="0"/>
    <xf numFmtId="0" fontId="13" fillId="120" borderId="0" applyNumberFormat="0" applyBorder="0" applyAlignment="0" applyProtection="0"/>
    <xf numFmtId="0" fontId="13" fillId="120" borderId="0" applyNumberFormat="0" applyBorder="0" applyAlignment="0" applyProtection="0"/>
    <xf numFmtId="0" fontId="13" fillId="120" borderId="0" applyNumberFormat="0" applyBorder="0" applyAlignment="0" applyProtection="0"/>
    <xf numFmtId="0" fontId="67" fillId="121" borderId="0" applyNumberFormat="0" applyBorder="0" applyAlignment="0" applyProtection="0"/>
    <xf numFmtId="0" fontId="18" fillId="31" borderId="0" applyNumberFormat="0" applyBorder="0" applyAlignment="0" applyProtection="0"/>
    <xf numFmtId="0" fontId="18" fillId="20" borderId="0" applyNumberFormat="0" applyBorder="0" applyAlignment="0" applyProtection="0"/>
    <xf numFmtId="0" fontId="68" fillId="66" borderId="0" applyNumberFormat="0" applyBorder="0" applyAlignment="0" applyProtection="0"/>
    <xf numFmtId="0" fontId="67" fillId="31" borderId="0" applyNumberFormat="0" applyBorder="0" applyAlignment="0" applyProtection="0"/>
    <xf numFmtId="0" fontId="18" fillId="20" borderId="0" applyNumberFormat="0" applyBorder="0" applyAlignment="0" applyProtection="0"/>
    <xf numFmtId="0" fontId="70" fillId="13" borderId="0" applyNumberFormat="0" applyBorder="0" applyAlignment="0" applyProtection="0"/>
    <xf numFmtId="0" fontId="71" fillId="40" borderId="0" applyNumberFormat="0" applyBorder="0" applyAlignment="0" applyProtection="0"/>
    <xf numFmtId="0" fontId="69" fillId="13" borderId="0" applyNumberFormat="0" applyBorder="0" applyAlignment="0" applyProtection="0"/>
    <xf numFmtId="0" fontId="131" fillId="0" borderId="77" applyNumberFormat="0" applyFont="0" applyProtection="0">
      <alignment wrapText="1"/>
    </xf>
    <xf numFmtId="0" fontId="20" fillId="12" borderId="12" applyNumberFormat="0" applyAlignment="0" applyProtection="0"/>
    <xf numFmtId="0" fontId="74" fillId="43" borderId="34" applyNumberFormat="0" applyAlignment="0" applyProtection="0"/>
    <xf numFmtId="0" fontId="73" fillId="19" borderId="12" applyNumberFormat="0" applyAlignment="0" applyProtection="0"/>
    <xf numFmtId="0" fontId="20" fillId="12" borderId="12" applyNumberFormat="0" applyAlignment="0" applyProtection="0"/>
    <xf numFmtId="0" fontId="10" fillId="32" borderId="13" applyNumberFormat="0" applyAlignment="0" applyProtection="0"/>
    <xf numFmtId="0" fontId="75" fillId="44" borderId="37" applyNumberFormat="0" applyAlignment="0" applyProtection="0"/>
    <xf numFmtId="0" fontId="10" fillId="32" borderId="13" applyNumberFormat="0" applyAlignment="0" applyProtection="0"/>
    <xf numFmtId="182" fontId="132" fillId="122" borderId="5">
      <alignment horizontal="right" vertical="center" indent="1"/>
    </xf>
    <xf numFmtId="182" fontId="132" fillId="122" borderId="5">
      <alignment horizontal="right" vertical="center" indent="1"/>
    </xf>
    <xf numFmtId="0" fontId="133" fillId="122" borderId="5">
      <alignment horizontal="left" vertical="center" indent="1"/>
    </xf>
    <xf numFmtId="0" fontId="4" fillId="85" borderId="78"/>
    <xf numFmtId="0" fontId="134" fillId="123" borderId="5">
      <alignment horizontal="center" vertical="center"/>
    </xf>
    <xf numFmtId="0" fontId="135" fillId="85" borderId="5">
      <alignment horizontal="center" vertical="center"/>
    </xf>
    <xf numFmtId="0" fontId="135" fillId="85" borderId="5">
      <alignment horizontal="center" vertical="center"/>
    </xf>
    <xf numFmtId="182" fontId="132" fillId="85" borderId="5">
      <alignment horizontal="right" vertical="center" indent="1"/>
    </xf>
    <xf numFmtId="0" fontId="4" fillId="85" borderId="0"/>
    <xf numFmtId="0" fontId="135" fillId="85" borderId="79">
      <alignment horizontal="left" vertical="center" indent="1"/>
    </xf>
    <xf numFmtId="0" fontId="136" fillId="85" borderId="80">
      <alignment horizontal="left" vertical="center" indent="1"/>
    </xf>
    <xf numFmtId="0" fontId="137" fillId="85" borderId="5">
      <alignment horizontal="left" vertical="center" indent="1"/>
    </xf>
    <xf numFmtId="182" fontId="132" fillId="85" borderId="5">
      <alignment horizontal="right" vertical="center" indent="1"/>
    </xf>
    <xf numFmtId="0" fontId="136" fillId="95" borderId="5">
      <alignment horizontal="left" vertical="center" indent="1"/>
    </xf>
    <xf numFmtId="0" fontId="138" fillId="123" borderId="5">
      <alignment horizontal="left" vertical="center" indent="1"/>
    </xf>
    <xf numFmtId="0" fontId="137" fillId="85" borderId="5">
      <alignment horizontal="left" vertical="center" indent="1"/>
    </xf>
    <xf numFmtId="0" fontId="133" fillId="85" borderId="5">
      <alignment horizontal="left" vertical="center" indent="1"/>
    </xf>
    <xf numFmtId="0" fontId="133" fillId="85" borderId="5">
      <alignment horizontal="left" vertical="center" wrapText="1" indent="1"/>
    </xf>
    <xf numFmtId="0" fontId="136" fillId="95" borderId="5">
      <alignment horizontal="left" vertical="center" indent="1"/>
    </xf>
    <xf numFmtId="0" fontId="136" fillId="95" borderId="5">
      <alignment horizontal="left" vertical="center" indent="1"/>
    </xf>
    <xf numFmtId="41" fontId="139" fillId="0" borderId="0" applyFont="0" applyFill="0" applyBorder="0" applyAlignment="0" applyProtection="0"/>
    <xf numFmtId="43" fontId="4" fillId="0" borderId="0" applyFont="0" applyFill="0" applyBorder="0" applyAlignment="0" applyProtection="0"/>
    <xf numFmtId="43" fontId="139"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139"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139"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139"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39" fillId="0" borderId="0" applyFont="0" applyFill="0" applyBorder="0" applyAlignment="0" applyProtection="0"/>
    <xf numFmtId="43" fontId="77" fillId="0" borderId="0" applyFont="0" applyFill="0" applyBorder="0" applyAlignment="0" applyProtection="0"/>
    <xf numFmtId="43" fontId="139" fillId="0" borderId="0" applyFont="0" applyFill="0" applyBorder="0" applyAlignment="0" applyProtection="0"/>
    <xf numFmtId="43" fontId="77" fillId="0" borderId="0" applyFont="0" applyFill="0" applyBorder="0" applyAlignment="0" applyProtection="0"/>
    <xf numFmtId="43" fontId="139" fillId="0" borderId="0" applyFont="0" applyFill="0" applyBorder="0" applyAlignment="0" applyProtection="0"/>
    <xf numFmtId="43" fontId="77"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77"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4" fillId="0" borderId="0" applyFont="0" applyFill="0" applyBorder="0" applyAlignment="0" applyProtection="0"/>
    <xf numFmtId="43" fontId="139" fillId="0" borderId="0" applyFont="0" applyFill="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4" fillId="0" borderId="0" applyFont="0" applyFill="0" applyBorder="0" applyAlignment="0" applyProtection="0"/>
    <xf numFmtId="43" fontId="7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9"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39" fillId="0" borderId="0" applyFont="0" applyFill="0" applyBorder="0" applyAlignment="0" applyProtection="0"/>
    <xf numFmtId="43" fontId="77" fillId="0" borderId="0" applyFont="0" applyFill="0" applyBorder="0" applyAlignment="0" applyProtection="0"/>
    <xf numFmtId="43" fontId="139" fillId="0" borderId="0" applyFont="0" applyFill="0" applyBorder="0" applyAlignment="0" applyProtection="0"/>
    <xf numFmtId="43" fontId="77" fillId="0" borderId="0" applyFont="0" applyFill="0" applyBorder="0" applyAlignment="0" applyProtection="0"/>
    <xf numFmtId="43" fontId="139" fillId="0" borderId="0" applyFont="0" applyFill="0" applyBorder="0" applyAlignment="0" applyProtection="0"/>
    <xf numFmtId="43" fontId="77" fillId="0" borderId="0" applyFont="0" applyFill="0" applyBorder="0" applyAlignment="0" applyProtection="0"/>
    <xf numFmtId="43" fontId="139" fillId="0" borderId="0" applyFont="0" applyFill="0" applyBorder="0" applyAlignment="0" applyProtection="0"/>
    <xf numFmtId="43" fontId="77" fillId="0" borderId="0" applyFont="0" applyFill="0" applyBorder="0" applyAlignment="0" applyProtection="0"/>
    <xf numFmtId="43" fontId="139" fillId="0" borderId="0" applyFont="0" applyFill="0" applyBorder="0" applyAlignment="0" applyProtection="0"/>
    <xf numFmtId="43" fontId="77" fillId="0" borderId="0" applyFont="0" applyFill="0" applyBorder="0" applyAlignment="0" applyProtection="0"/>
    <xf numFmtId="43" fontId="2" fillId="0" borderId="0" applyFont="0" applyFill="0" applyBorder="0" applyAlignment="0" applyProtection="0"/>
    <xf numFmtId="43" fontId="77" fillId="0" borderId="0" applyFont="0" applyFill="0" applyBorder="0" applyAlignment="0" applyProtection="0"/>
    <xf numFmtId="43" fontId="2" fillId="0" borderId="0" applyFont="0" applyFill="0" applyBorder="0" applyAlignment="0" applyProtection="0"/>
    <xf numFmtId="43" fontId="77" fillId="0" borderId="0" applyFont="0" applyFill="0" applyBorder="0" applyAlignment="0" applyProtection="0"/>
    <xf numFmtId="43" fontId="2" fillId="0" borderId="0" applyFont="0" applyFill="0" applyBorder="0" applyAlignment="0" applyProtection="0"/>
    <xf numFmtId="43" fontId="77" fillId="0" borderId="0" applyFont="0" applyFill="0" applyBorder="0" applyAlignment="0" applyProtection="0"/>
    <xf numFmtId="43" fontId="2" fillId="0" borderId="0" applyFont="0" applyFill="0" applyBorder="0" applyAlignment="0" applyProtection="0"/>
    <xf numFmtId="43" fontId="77" fillId="0" borderId="0" applyFont="0" applyFill="0" applyBorder="0" applyAlignment="0" applyProtection="0"/>
    <xf numFmtId="43" fontId="2" fillId="0" borderId="0" applyFont="0" applyFill="0" applyBorder="0" applyAlignment="0" applyProtection="0"/>
    <xf numFmtId="43" fontId="139"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2" fillId="0" borderId="0" applyFont="0" applyFill="0" applyBorder="0" applyAlignment="0" applyProtection="0"/>
    <xf numFmtId="43" fontId="77" fillId="0" borderId="0" applyFont="0" applyFill="0" applyBorder="0" applyAlignment="0" applyProtection="0"/>
    <xf numFmtId="43" fontId="2" fillId="0" borderId="0" applyFont="0" applyFill="0" applyBorder="0" applyAlignment="0" applyProtection="0"/>
    <xf numFmtId="43" fontId="77" fillId="0" borderId="0" applyFont="0" applyFill="0" applyBorder="0" applyAlignment="0" applyProtection="0"/>
    <xf numFmtId="43" fontId="2" fillId="0" borderId="0" applyFont="0" applyFill="0" applyBorder="0" applyAlignment="0" applyProtection="0"/>
    <xf numFmtId="43" fontId="77" fillId="0" borderId="0" applyFont="0" applyFill="0" applyBorder="0" applyAlignment="0" applyProtection="0"/>
    <xf numFmtId="43" fontId="2" fillId="0" borderId="0" applyFont="0" applyFill="0" applyBorder="0" applyAlignment="0" applyProtection="0"/>
    <xf numFmtId="43" fontId="77" fillId="0" borderId="0" applyFont="0" applyFill="0" applyBorder="0" applyAlignment="0" applyProtection="0"/>
    <xf numFmtId="43" fontId="2"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13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13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9"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39" fontId="4" fillId="84" borderId="46" applyBorder="0" applyProtection="0">
      <alignment horizontal="center" vertical="center"/>
    </xf>
    <xf numFmtId="44" fontId="4" fillId="0" borderId="0" applyFont="0" applyFill="0" applyBorder="0" applyAlignment="0" applyProtection="0"/>
    <xf numFmtId="44" fontId="4" fillId="0" borderId="0" applyFont="0" applyFill="0" applyBorder="0" applyAlignment="0" applyProtection="0"/>
    <xf numFmtId="44" fontId="17" fillId="0" borderId="0" applyFont="0" applyFill="0" applyBorder="0" applyAlignment="0" applyProtection="0"/>
    <xf numFmtId="44" fontId="77" fillId="0" borderId="0" applyFont="0" applyFill="0" applyBorder="0" applyAlignment="0" applyProtection="0"/>
    <xf numFmtId="44" fontId="4" fillId="0" borderId="0" applyFont="0" applyFill="0" applyBorder="0" applyAlignment="0" applyProtection="0"/>
    <xf numFmtId="44" fontId="13" fillId="0" borderId="0" applyFont="0" applyFill="0" applyBorder="0" applyAlignment="0" applyProtection="0"/>
    <xf numFmtId="44" fontId="17" fillId="0" borderId="0" applyFont="0" applyFill="0" applyBorder="0" applyAlignment="0" applyProtection="0"/>
    <xf numFmtId="44" fontId="4" fillId="0" borderId="0" applyFont="0" applyFill="0" applyBorder="0" applyAlignment="0" applyProtection="0"/>
    <xf numFmtId="44" fontId="11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79"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8"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185"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6" fontId="112" fillId="0" borderId="81" applyNumberFormat="0" applyFill="0">
      <alignment horizontal="right"/>
    </xf>
    <xf numFmtId="0" fontId="4" fillId="34" borderId="0" applyNumberFormat="0" applyAlignment="0"/>
    <xf numFmtId="0" fontId="4" fillId="34" borderId="0" applyNumberFormat="0" applyAlignment="0"/>
    <xf numFmtId="0" fontId="4" fillId="34" borderId="0" applyNumberFormat="0" applyAlignment="0"/>
    <xf numFmtId="0" fontId="114" fillId="124" borderId="0" applyNumberFormat="0" applyBorder="0" applyAlignment="0" applyProtection="0"/>
    <xf numFmtId="0" fontId="114" fillId="125" borderId="0" applyNumberFormat="0" applyBorder="0" applyAlignment="0" applyProtection="0"/>
    <xf numFmtId="0" fontId="114" fillId="126" borderId="0" applyNumberFormat="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3" fillId="0" borderId="0" applyNumberFormat="0" applyFill="0" applyBorder="0" applyAlignment="0" applyProtection="0"/>
    <xf numFmtId="0" fontId="131" fillId="0" borderId="0" applyNumberFormat="0" applyFill="0" applyBorder="0" applyAlignment="0" applyProtection="0"/>
    <xf numFmtId="0" fontId="131" fillId="0" borderId="0" applyNumberFormat="0" applyProtection="0">
      <alignment vertical="top" wrapText="1"/>
    </xf>
    <xf numFmtId="0" fontId="131" fillId="0" borderId="82" applyNumberFormat="0" applyProtection="0">
      <alignment vertical="top" wrapText="1"/>
    </xf>
    <xf numFmtId="0" fontId="82" fillId="14" borderId="0" applyNumberFormat="0" applyBorder="0" applyAlignment="0" applyProtection="0"/>
    <xf numFmtId="0" fontId="24" fillId="14" borderId="0" applyNumberFormat="0" applyBorder="0" applyAlignment="0" applyProtection="0"/>
    <xf numFmtId="0" fontId="85" fillId="39" borderId="0" applyNumberFormat="0" applyBorder="0" applyAlignment="0" applyProtection="0"/>
    <xf numFmtId="0" fontId="82" fillId="14" borderId="0" applyNumberFormat="0" applyBorder="0" applyAlignment="0" applyProtection="0"/>
    <xf numFmtId="0" fontId="24" fillId="14" borderId="0" applyNumberFormat="0" applyBorder="0" applyAlignment="0" applyProtection="0"/>
    <xf numFmtId="0" fontId="54" fillId="0" borderId="31" applyNumberFormat="0" applyProtection="0">
      <alignment wrapText="1"/>
    </xf>
    <xf numFmtId="0" fontId="54" fillId="0" borderId="83" applyNumberFormat="0" applyProtection="0">
      <alignment horizontal="left" wrapText="1"/>
    </xf>
    <xf numFmtId="0" fontId="26" fillId="0" borderId="14" applyNumberFormat="0" applyFill="0" applyAlignment="0" applyProtection="0"/>
    <xf numFmtId="0" fontId="27" fillId="0" borderId="15" applyNumberFormat="0" applyFill="0" applyAlignment="0" applyProtection="0"/>
    <xf numFmtId="0" fontId="87" fillId="0" borderId="31" applyNumberFormat="0" applyFill="0" applyAlignment="0" applyProtection="0"/>
    <xf numFmtId="0" fontId="86" fillId="0" borderId="14" applyNumberFormat="0" applyFill="0" applyAlignment="0" applyProtection="0"/>
    <xf numFmtId="0" fontId="27" fillId="0" borderId="15" applyNumberFormat="0" applyFill="0" applyAlignment="0" applyProtection="0"/>
    <xf numFmtId="0" fontId="91" fillId="0" borderId="58" applyNumberFormat="0" applyFill="0" applyAlignment="0" applyProtection="0"/>
    <xf numFmtId="0" fontId="10" fillId="91" borderId="10">
      <alignment horizontal="left"/>
    </xf>
    <xf numFmtId="0" fontId="90" fillId="0" borderId="32" applyNumberFormat="0" applyFill="0" applyAlignment="0" applyProtection="0"/>
    <xf numFmtId="0" fontId="89" fillId="0" borderId="58" applyNumberFormat="0" applyFill="0" applyAlignment="0" applyProtection="0"/>
    <xf numFmtId="0" fontId="88" fillId="0" borderId="58" applyNumberFormat="0" applyFill="0" applyAlignment="0" applyProtection="0"/>
    <xf numFmtId="0" fontId="90" fillId="0" borderId="32"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93" fillId="0" borderId="33" applyNumberFormat="0" applyFill="0" applyAlignment="0" applyProtection="0"/>
    <xf numFmtId="0" fontId="92" fillId="0" borderId="16" applyNumberFormat="0" applyFill="0" applyAlignment="0" applyProtection="0"/>
    <xf numFmtId="0" fontId="29" fillId="0" borderId="17" applyNumberFormat="0" applyFill="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29" fillId="0" borderId="0" applyNumberFormat="0" applyFill="0" applyBorder="0" applyAlignment="0" applyProtection="0"/>
    <xf numFmtId="0" fontId="140" fillId="0" borderId="84">
      <alignment horizontal="left" vertical="center"/>
    </xf>
    <xf numFmtId="0" fontId="140" fillId="127" borderId="0">
      <alignment horizontal="centerContinuous" wrapText="1"/>
    </xf>
    <xf numFmtId="0" fontId="94"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30" fillId="0" borderId="0" applyNumberFormat="0" applyFill="0" applyBorder="0" applyAlignment="0" applyProtection="0">
      <alignment readingOrder="1"/>
    </xf>
    <xf numFmtId="0" fontId="31" fillId="0" borderId="0" applyNumberFormat="0" applyFill="0" applyBorder="0" applyAlignment="0" applyProtection="0">
      <alignment vertical="top"/>
      <protection locked="0"/>
    </xf>
    <xf numFmtId="0" fontId="30" fillId="0" borderId="0" applyNumberFormat="0" applyFill="0" applyBorder="0" applyAlignment="0" applyProtection="0">
      <alignment readingOrder="1"/>
    </xf>
    <xf numFmtId="0" fontId="62"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readingOrder="1"/>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142" fillId="0" borderId="0" applyNumberFormat="0" applyFill="0" applyBorder="0" applyAlignment="0" applyProtection="0"/>
    <xf numFmtId="0" fontId="97" fillId="0" borderId="0" applyNumberFormat="0" applyFill="0" applyBorder="0" applyAlignment="0" applyProtection="0">
      <alignment vertical="top"/>
      <protection locked="0"/>
    </xf>
    <xf numFmtId="0" fontId="100" fillId="42" borderId="34" applyNumberFormat="0" applyAlignment="0" applyProtection="0"/>
    <xf numFmtId="0" fontId="99" fillId="17" borderId="12" applyNumberFormat="0" applyAlignment="0" applyProtection="0"/>
    <xf numFmtId="0" fontId="101" fillId="0" borderId="18" applyNumberFormat="0" applyFill="0" applyAlignment="0" applyProtection="0"/>
    <xf numFmtId="0" fontId="102" fillId="0" borderId="36" applyNumberFormat="0" applyFill="0" applyAlignment="0" applyProtection="0"/>
    <xf numFmtId="0" fontId="101" fillId="0" borderId="18" applyNumberFormat="0" applyFill="0" applyAlignment="0" applyProtection="0"/>
    <xf numFmtId="0" fontId="34" fillId="36" borderId="0" applyNumberFormat="0" applyBorder="0" applyAlignment="0" applyProtection="0"/>
    <xf numFmtId="0" fontId="104" fillId="41" borderId="0" applyNumberFormat="0" applyBorder="0" applyAlignment="0" applyProtection="0"/>
    <xf numFmtId="0" fontId="103" fillId="35" borderId="0" applyNumberFormat="0" applyBorder="0" applyAlignment="0" applyProtection="0"/>
    <xf numFmtId="0" fontId="143" fillId="0" borderId="0"/>
    <xf numFmtId="0" fontId="143" fillId="0" borderId="0"/>
    <xf numFmtId="0" fontId="143" fillId="0" borderId="0"/>
    <xf numFmtId="0" fontId="17" fillId="0" borderId="0"/>
    <xf numFmtId="0" fontId="79" fillId="0" borderId="0"/>
    <xf numFmtId="0" fontId="17" fillId="0" borderId="0"/>
    <xf numFmtId="0" fontId="4" fillId="0" borderId="0"/>
    <xf numFmtId="0" fontId="143" fillId="0" borderId="0"/>
    <xf numFmtId="0" fontId="143" fillId="0" borderId="0"/>
    <xf numFmtId="0" fontId="143" fillId="0" borderId="0"/>
    <xf numFmtId="0" fontId="143" fillId="0" borderId="0"/>
    <xf numFmtId="0" fontId="4" fillId="0" borderId="0"/>
    <xf numFmtId="0" fontId="4" fillId="0" borderId="0"/>
    <xf numFmtId="0" fontId="17" fillId="0" borderId="0"/>
    <xf numFmtId="0" fontId="112" fillId="0" borderId="0"/>
    <xf numFmtId="0" fontId="17" fillId="0" borderId="0"/>
    <xf numFmtId="0" fontId="4" fillId="0" borderId="0"/>
    <xf numFmtId="0" fontId="17" fillId="0" borderId="0"/>
    <xf numFmtId="0" fontId="17" fillId="0" borderId="0"/>
    <xf numFmtId="0" fontId="4" fillId="0" borderId="0"/>
    <xf numFmtId="0" fontId="4" fillId="0" borderId="0"/>
    <xf numFmtId="0" fontId="4" fillId="0" borderId="0"/>
    <xf numFmtId="0" fontId="2" fillId="0" borderId="0"/>
    <xf numFmtId="0" fontId="4" fillId="0" borderId="0"/>
    <xf numFmtId="0" fontId="4" fillId="0" borderId="0" applyProtection="0"/>
    <xf numFmtId="0" fontId="4" fillId="0" borderId="0">
      <alignment readingOrder="1"/>
    </xf>
    <xf numFmtId="0" fontId="4" fillId="0" borderId="0">
      <alignment readingOrder="1"/>
    </xf>
    <xf numFmtId="0" fontId="2" fillId="0" borderId="0"/>
    <xf numFmtId="0" fontId="2" fillId="0" borderId="0"/>
    <xf numFmtId="0" fontId="2" fillId="0" borderId="0"/>
    <xf numFmtId="0" fontId="4" fillId="0" borderId="0"/>
    <xf numFmtId="0" fontId="1" fillId="0" borderId="0"/>
    <xf numFmtId="0" fontId="4" fillId="0" borderId="0"/>
    <xf numFmtId="0" fontId="4" fillId="0" borderId="0"/>
    <xf numFmtId="0" fontId="4" fillId="0" borderId="0">
      <alignment readingOrder="1"/>
    </xf>
    <xf numFmtId="0" fontId="4" fillId="0" borderId="0"/>
    <xf numFmtId="0" fontId="4" fillId="0" borderId="0">
      <alignment readingOrder="1"/>
    </xf>
    <xf numFmtId="0" fontId="4" fillId="0" borderId="0"/>
    <xf numFmtId="0" fontId="4" fillId="0" borderId="0">
      <alignment readingOrder="1"/>
    </xf>
    <xf numFmtId="0" fontId="105" fillId="0" borderId="0"/>
    <xf numFmtId="0" fontId="4" fillId="0" borderId="0">
      <alignment readingOrder="1"/>
    </xf>
    <xf numFmtId="0" fontId="2" fillId="0" borderId="0"/>
    <xf numFmtId="0" fontId="2" fillId="0" borderId="0"/>
    <xf numFmtId="0" fontId="4" fillId="0" borderId="0"/>
    <xf numFmtId="0" fontId="4" fillId="0" borderId="0"/>
    <xf numFmtId="0" fontId="2" fillId="0" borderId="0"/>
    <xf numFmtId="0" fontId="13"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187" fontId="108" fillId="0" borderId="0"/>
    <xf numFmtId="0" fontId="77" fillId="0" borderId="0"/>
    <xf numFmtId="0" fontId="2" fillId="0" borderId="0"/>
    <xf numFmtId="0" fontId="4" fillId="0" borderId="0"/>
    <xf numFmtId="0" fontId="17" fillId="0" borderId="0"/>
    <xf numFmtId="0" fontId="76" fillId="0" borderId="0"/>
    <xf numFmtId="0" fontId="2" fillId="0" borderId="0"/>
    <xf numFmtId="0" fontId="2" fillId="0" borderId="0"/>
    <xf numFmtId="0" fontId="36" fillId="0" borderId="0"/>
    <xf numFmtId="0" fontId="2" fillId="0" borderId="0"/>
    <xf numFmtId="0" fontId="4" fillId="0" borderId="0"/>
    <xf numFmtId="0" fontId="1" fillId="0" borderId="0"/>
    <xf numFmtId="0" fontId="4" fillId="0" borderId="0">
      <alignment readingOrder="1"/>
    </xf>
    <xf numFmtId="0" fontId="2" fillId="0" borderId="0"/>
    <xf numFmtId="0" fontId="4" fillId="0" borderId="0">
      <alignment readingOrder="1"/>
    </xf>
    <xf numFmtId="0" fontId="4" fillId="0" borderId="0">
      <alignment readingOrder="1"/>
    </xf>
    <xf numFmtId="0" fontId="2" fillId="0" borderId="0"/>
    <xf numFmtId="0" fontId="4" fillId="0" borderId="0"/>
    <xf numFmtId="0" fontId="4" fillId="0" borderId="0"/>
    <xf numFmtId="0" fontId="4" fillId="0" borderId="0"/>
    <xf numFmtId="0" fontId="4" fillId="0" borderId="0"/>
    <xf numFmtId="0" fontId="4" fillId="0" borderId="0">
      <alignment readingOrder="1"/>
    </xf>
    <xf numFmtId="0" fontId="4" fillId="0" borderId="0"/>
    <xf numFmtId="0" fontId="4" fillId="0" borderId="0">
      <alignment readingOrder="1"/>
    </xf>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36" fillId="0" borderId="0"/>
    <xf numFmtId="0" fontId="4" fillId="0" borderId="0">
      <alignment readingOrder="1"/>
    </xf>
    <xf numFmtId="0" fontId="4" fillId="0" borderId="0"/>
    <xf numFmtId="0" fontId="4" fillId="0" borderId="0">
      <alignment readingOrder="1"/>
    </xf>
    <xf numFmtId="0" fontId="2"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 fillId="0" borderId="0"/>
    <xf numFmtId="0" fontId="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3" fillId="0" borderId="0"/>
    <xf numFmtId="0" fontId="143" fillId="0" borderId="0"/>
    <xf numFmtId="0" fontId="143" fillId="0" borderId="0"/>
    <xf numFmtId="0" fontId="1" fillId="0" borderId="0"/>
    <xf numFmtId="0" fontId="143" fillId="0" borderId="0"/>
    <xf numFmtId="0" fontId="17" fillId="0" borderId="0"/>
    <xf numFmtId="0" fontId="4" fillId="0" borderId="0"/>
    <xf numFmtId="0" fontId="4" fillId="0" borderId="0"/>
    <xf numFmtId="0" fontId="4" fillId="0" borderId="0"/>
    <xf numFmtId="0" fontId="4" fillId="0" borderId="0"/>
    <xf numFmtId="0" fontId="4" fillId="0" borderId="0"/>
    <xf numFmtId="0" fontId="76" fillId="0" borderId="0"/>
    <xf numFmtId="0" fontId="4" fillId="0" borderId="0"/>
    <xf numFmtId="0" fontId="4" fillId="0" borderId="0"/>
    <xf numFmtId="0" fontId="4" fillId="0" borderId="0"/>
    <xf numFmtId="0" fontId="4" fillId="0" borderId="0"/>
    <xf numFmtId="0" fontId="2" fillId="0" borderId="0"/>
    <xf numFmtId="0" fontId="2" fillId="0" borderId="0"/>
    <xf numFmtId="0" fontId="79" fillId="0" borderId="0"/>
    <xf numFmtId="0" fontId="2" fillId="0" borderId="0"/>
    <xf numFmtId="0" fontId="2" fillId="0" borderId="0"/>
    <xf numFmtId="0" fontId="2" fillId="0" borderId="0"/>
    <xf numFmtId="0" fontId="2" fillId="0" borderId="0"/>
    <xf numFmtId="0" fontId="4" fillId="0" borderId="0">
      <alignment readingOrder="1"/>
    </xf>
    <xf numFmtId="0" fontId="4" fillId="0" borderId="0">
      <alignment readingOrder="1"/>
    </xf>
    <xf numFmtId="0" fontId="4" fillId="0" borderId="0"/>
    <xf numFmtId="0" fontId="4" fillId="0" borderId="0"/>
    <xf numFmtId="0" fontId="4" fillId="0" borderId="0"/>
    <xf numFmtId="0" fontId="109" fillId="0" borderId="0"/>
    <xf numFmtId="0" fontId="2" fillId="0" borderId="0"/>
    <xf numFmtId="0" fontId="4" fillId="0" borderId="0"/>
    <xf numFmtId="0" fontId="4" fillId="0" borderId="0"/>
    <xf numFmtId="0" fontId="79"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4" fillId="0" borderId="0">
      <alignment readingOrder="1"/>
    </xf>
    <xf numFmtId="0" fontId="4" fillId="0" borderId="0"/>
    <xf numFmtId="0" fontId="2" fillId="0" borderId="0"/>
    <xf numFmtId="0" fontId="4" fillId="0" borderId="0"/>
    <xf numFmtId="0" fontId="4" fillId="0" borderId="0"/>
    <xf numFmtId="0" fontId="143" fillId="0" borderId="0"/>
    <xf numFmtId="0" fontId="143" fillId="0" borderId="0"/>
    <xf numFmtId="0" fontId="4" fillId="0" borderId="0">
      <alignment readingOrder="1"/>
    </xf>
    <xf numFmtId="0" fontId="4" fillId="0" borderId="0">
      <alignment readingOrder="1"/>
    </xf>
    <xf numFmtId="0" fontId="143" fillId="0" borderId="0"/>
    <xf numFmtId="0" fontId="143" fillId="0" borderId="0"/>
    <xf numFmtId="0" fontId="143" fillId="0" borderId="0"/>
    <xf numFmtId="0" fontId="143" fillId="0" borderId="0"/>
    <xf numFmtId="0" fontId="143" fillId="0" borderId="0"/>
    <xf numFmtId="0" fontId="4" fillId="0" borderId="0">
      <alignment readingOrder="1"/>
    </xf>
    <xf numFmtId="0" fontId="4" fillId="0" borderId="0">
      <alignment readingOrder="1"/>
    </xf>
    <xf numFmtId="0" fontId="4" fillId="0" borderId="0">
      <alignment readingOrder="1"/>
    </xf>
    <xf numFmtId="0" fontId="4" fillId="0" borderId="0">
      <alignment readingOrder="1"/>
    </xf>
    <xf numFmtId="0" fontId="4" fillId="0" borderId="0">
      <alignment readingOrder="1"/>
    </xf>
    <xf numFmtId="0" fontId="4" fillId="0" borderId="0">
      <alignment readingOrder="1"/>
    </xf>
    <xf numFmtId="0" fontId="4" fillId="0" borderId="0">
      <alignment readingOrder="1"/>
    </xf>
    <xf numFmtId="0" fontId="4" fillId="0" borderId="0">
      <alignment readingOrder="1"/>
    </xf>
    <xf numFmtId="0" fontId="4" fillId="0" borderId="0">
      <alignment readingOrder="1"/>
    </xf>
    <xf numFmtId="0" fontId="4" fillId="0" borderId="0">
      <alignment readingOrder="1"/>
    </xf>
    <xf numFmtId="0" fontId="36" fillId="0" borderId="0"/>
    <xf numFmtId="187" fontId="108" fillId="0" borderId="0"/>
    <xf numFmtId="0" fontId="77" fillId="0" borderId="0"/>
    <xf numFmtId="0" fontId="17" fillId="0" borderId="0"/>
    <xf numFmtId="0" fontId="4" fillId="0" borderId="0"/>
    <xf numFmtId="0" fontId="77" fillId="0" borderId="0"/>
    <xf numFmtId="0" fontId="77"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 fillId="0" borderId="0"/>
    <xf numFmtId="0" fontId="77" fillId="0" borderId="0"/>
    <xf numFmtId="0" fontId="4" fillId="0" borderId="0"/>
    <xf numFmtId="0" fontId="4" fillId="0" borderId="0"/>
    <xf numFmtId="0" fontId="2" fillId="0" borderId="0"/>
    <xf numFmtId="0" fontId="4" fillId="0" borderId="0"/>
    <xf numFmtId="0" fontId="4" fillId="0" borderId="0"/>
    <xf numFmtId="0" fontId="4" fillId="0" borderId="0"/>
    <xf numFmtId="0" fontId="143" fillId="0" borderId="0"/>
    <xf numFmtId="0" fontId="143" fillId="0" borderId="0"/>
    <xf numFmtId="0" fontId="143" fillId="0" borderId="0"/>
    <xf numFmtId="0" fontId="143" fillId="0" borderId="0"/>
    <xf numFmtId="0" fontId="17" fillId="0" borderId="0"/>
    <xf numFmtId="0" fontId="4" fillId="0" borderId="0"/>
    <xf numFmtId="0" fontId="17" fillId="0" borderId="0"/>
    <xf numFmtId="0" fontId="143" fillId="0" borderId="0"/>
    <xf numFmtId="0" fontId="1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3" fillId="0" borderId="0"/>
    <xf numFmtId="0" fontId="143" fillId="0" borderId="0"/>
    <xf numFmtId="0" fontId="143" fillId="0" borderId="0"/>
    <xf numFmtId="0" fontId="36" fillId="0" borderId="0"/>
    <xf numFmtId="0" fontId="4" fillId="0" borderId="0">
      <alignment readingOrder="1"/>
    </xf>
    <xf numFmtId="0" fontId="143" fillId="0" borderId="0"/>
    <xf numFmtId="0" fontId="143" fillId="0" borderId="0"/>
    <xf numFmtId="0" fontId="143" fillId="0" borderId="0"/>
    <xf numFmtId="0" fontId="143" fillId="0" borderId="0"/>
    <xf numFmtId="0" fontId="143" fillId="0" borderId="0"/>
    <xf numFmtId="0" fontId="4" fillId="0" borderId="0">
      <alignment readingOrder="1"/>
    </xf>
    <xf numFmtId="0" fontId="4" fillId="0" borderId="0"/>
    <xf numFmtId="0" fontId="4" fillId="0" borderId="0">
      <alignment readingOrder="1"/>
    </xf>
    <xf numFmtId="0" fontId="4" fillId="0" borderId="0">
      <alignment readingOrder="1"/>
    </xf>
    <xf numFmtId="0" fontId="4" fillId="36" borderId="19" applyNumberFormat="0" applyFont="0" applyAlignment="0" applyProtection="0"/>
    <xf numFmtId="0" fontId="17" fillId="36" borderId="19" applyNumberFormat="0" applyFont="0" applyAlignment="0" applyProtection="0"/>
    <xf numFmtId="0" fontId="13" fillId="36" borderId="19" applyNumberFormat="0" applyFont="0" applyAlignment="0" applyProtection="0"/>
    <xf numFmtId="0" fontId="4" fillId="36" borderId="19" applyNumberFormat="0" applyFont="0" applyAlignment="0" applyProtection="0"/>
    <xf numFmtId="0" fontId="2" fillId="45" borderId="38" applyNumberFormat="0" applyFont="0" applyAlignment="0" applyProtection="0"/>
    <xf numFmtId="0" fontId="4" fillId="36" borderId="19" applyNumberFormat="0" applyFont="0" applyAlignment="0" applyProtection="0"/>
    <xf numFmtId="0" fontId="17" fillId="36" borderId="19" applyNumberFormat="0" applyFont="0" applyAlignment="0" applyProtection="0"/>
    <xf numFmtId="0" fontId="77" fillId="36" borderId="19" applyNumberFormat="0" applyFont="0" applyAlignment="0" applyProtection="0"/>
    <xf numFmtId="0" fontId="17" fillId="36" borderId="19" applyNumberFormat="0" applyFont="0" applyAlignment="0" applyProtection="0"/>
    <xf numFmtId="0" fontId="4" fillId="36" borderId="19" applyNumberFormat="0" applyFont="0" applyAlignment="0" applyProtection="0"/>
    <xf numFmtId="0" fontId="37" fillId="12" borderId="20" applyNumberFormat="0" applyAlignment="0" applyProtection="0"/>
    <xf numFmtId="0" fontId="111" fillId="43" borderId="35" applyNumberFormat="0" applyAlignment="0" applyProtection="0"/>
    <xf numFmtId="0" fontId="110" fillId="19" borderId="20" applyNumberFormat="0" applyAlignment="0" applyProtection="0"/>
    <xf numFmtId="0" fontId="37" fillId="12" borderId="20" applyNumberFormat="0" applyAlignment="0" applyProtection="0"/>
    <xf numFmtId="188" fontId="13" fillId="12" borderId="0">
      <alignment horizontal="right"/>
    </xf>
    <xf numFmtId="0" fontId="144" fillId="128" borderId="0">
      <alignment horizontal="center"/>
    </xf>
    <xf numFmtId="0" fontId="10" fillId="129" borderId="26"/>
    <xf numFmtId="0" fontId="145" fillId="129" borderId="0" applyBorder="0">
      <alignment horizontal="centerContinuous"/>
    </xf>
    <xf numFmtId="0" fontId="54" fillId="0" borderId="85" applyNumberFormat="0" applyProtection="0">
      <alignment wrapText="1"/>
    </xf>
    <xf numFmtId="9" fontId="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77"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39"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9" fontId="79"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78" fillId="0" borderId="0" applyFont="0" applyFill="0" applyBorder="0" applyAlignment="0" applyProtection="0"/>
    <xf numFmtId="9" fontId="2" fillId="0" borderId="0" applyFont="0" applyFill="0" applyBorder="0" applyAlignment="0" applyProtection="0"/>
    <xf numFmtId="0" fontId="131" fillId="0" borderId="86" applyNumberFormat="0" applyFont="0" applyFill="0" applyProtection="0">
      <alignment wrapText="1"/>
    </xf>
    <xf numFmtId="0" fontId="54" fillId="0" borderId="87" applyNumberFormat="0" applyFill="0" applyProtection="0">
      <alignment wrapText="1"/>
    </xf>
    <xf numFmtId="0" fontId="38" fillId="0" borderId="0" applyNumberFormat="0" applyFill="0" applyBorder="0" applyAlignment="0" applyProtection="0"/>
    <xf numFmtId="0" fontId="146" fillId="0" borderId="0">
      <alignment horizontal="right"/>
    </xf>
    <xf numFmtId="0" fontId="147" fillId="0" borderId="0">
      <alignment horizontal="left"/>
    </xf>
    <xf numFmtId="0" fontId="148" fillId="0" borderId="0" applyNumberFormat="0" applyProtection="0">
      <alignment horizontal="left"/>
    </xf>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5"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149" fillId="0" borderId="0">
      <alignment horizontal="left"/>
    </xf>
    <xf numFmtId="0" fontId="40" fillId="0" borderId="22" applyNumberFormat="0" applyFill="0" applyAlignment="0" applyProtection="0"/>
    <xf numFmtId="0" fontId="42" fillId="0" borderId="39" applyNumberFormat="0" applyFill="0" applyAlignment="0" applyProtection="0"/>
    <xf numFmtId="0" fontId="114" fillId="0" borderId="21" applyNumberFormat="0" applyFill="0" applyAlignment="0" applyProtection="0"/>
    <xf numFmtId="0" fontId="40" fillId="0" borderId="22" applyNumberFormat="0" applyFill="0" applyAlignment="0" applyProtection="0"/>
    <xf numFmtId="189" fontId="114" fillId="130" borderId="0" applyNumberFormat="0" applyBorder="0">
      <protection locked="0"/>
    </xf>
    <xf numFmtId="189" fontId="114" fillId="130" borderId="0" applyNumberFormat="0" applyBorder="0">
      <protection locked="0"/>
    </xf>
    <xf numFmtId="0" fontId="115"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cellStyleXfs>
  <cellXfs count="540">
    <xf numFmtId="0" fontId="0" fillId="0" borderId="0" xfId="0"/>
    <xf numFmtId="0" fontId="2" fillId="0" borderId="0" xfId="0" applyFont="1"/>
    <xf numFmtId="0" fontId="3" fillId="2" borderId="1" xfId="0" applyFont="1" applyFill="1" applyBorder="1"/>
    <xf numFmtId="0" fontId="3" fillId="2" borderId="2" xfId="0" applyFont="1" applyFill="1" applyBorder="1"/>
    <xf numFmtId="0" fontId="3" fillId="2" borderId="3" xfId="0" applyFont="1" applyFill="1" applyBorder="1"/>
    <xf numFmtId="0" fontId="5" fillId="3" borderId="4" xfId="3" applyFont="1" applyFill="1" applyBorder="1" applyAlignment="1">
      <alignment horizontal="left" vertical="center" wrapText="1"/>
    </xf>
    <xf numFmtId="0" fontId="5" fillId="3" borderId="5" xfId="3" applyFont="1" applyFill="1" applyBorder="1" applyAlignment="1">
      <alignment horizontal="left" vertical="center" wrapText="1"/>
    </xf>
    <xf numFmtId="0" fontId="6" fillId="0" borderId="5" xfId="3" applyNumberFormat="1" applyFont="1" applyFill="1" applyBorder="1" applyAlignment="1">
      <alignment horizontal="left" vertical="center" wrapText="1"/>
    </xf>
    <xf numFmtId="0" fontId="6" fillId="0" borderId="5" xfId="3" applyFont="1" applyFill="1" applyBorder="1" applyAlignment="1">
      <alignment horizontal="left" vertical="center" wrapText="1"/>
    </xf>
    <xf numFmtId="0" fontId="2" fillId="0" borderId="5" xfId="3" applyFont="1" applyFill="1" applyBorder="1" applyAlignment="1">
      <alignment horizontal="left" vertical="center" wrapText="1"/>
    </xf>
    <xf numFmtId="0" fontId="6" fillId="0" borderId="5" xfId="3" applyFont="1" applyBorder="1" applyAlignment="1">
      <alignment horizontal="left" vertical="center" wrapText="1" readingOrder="1"/>
    </xf>
    <xf numFmtId="0" fontId="6" fillId="0" borderId="5" xfId="3" applyNumberFormat="1" applyFont="1" applyBorder="1" applyAlignment="1">
      <alignment horizontal="left" vertical="center" wrapText="1" readingOrder="1"/>
    </xf>
    <xf numFmtId="0" fontId="6" fillId="0" borderId="5" xfId="3" applyFont="1" applyBorder="1" applyAlignment="1">
      <alignment vertical="center" wrapText="1" readingOrder="1"/>
    </xf>
    <xf numFmtId="0" fontId="6" fillId="0" borderId="5" xfId="3" applyFont="1" applyBorder="1" applyAlignment="1">
      <alignment wrapText="1" readingOrder="1"/>
    </xf>
    <xf numFmtId="0" fontId="6" fillId="0" borderId="5" xfId="3" applyNumberFormat="1" applyFont="1" applyBorder="1" applyAlignment="1">
      <alignment vertical="center" wrapText="1" readingOrder="1"/>
    </xf>
    <xf numFmtId="0" fontId="8" fillId="0" borderId="0" xfId="6" applyFont="1"/>
    <xf numFmtId="0" fontId="9" fillId="0" borderId="0" xfId="7" applyFont="1"/>
    <xf numFmtId="0" fontId="4" fillId="0" borderId="0" xfId="6" applyFont="1"/>
    <xf numFmtId="5" fontId="4" fillId="0" borderId="0" xfId="6" applyNumberFormat="1" applyFont="1"/>
    <xf numFmtId="164" fontId="4" fillId="0" borderId="0" xfId="6" applyNumberFormat="1" applyFont="1"/>
    <xf numFmtId="164" fontId="9" fillId="0" borderId="0" xfId="6" applyNumberFormat="1" applyFont="1"/>
    <xf numFmtId="0" fontId="4" fillId="0" borderId="0" xfId="6" applyFont="1" applyFill="1"/>
    <xf numFmtId="165" fontId="4" fillId="0" borderId="0" xfId="6" applyNumberFormat="1" applyFont="1"/>
    <xf numFmtId="0" fontId="8" fillId="0" borderId="0" xfId="6" applyFont="1" applyAlignment="1">
      <alignment horizontal="left"/>
    </xf>
    <xf numFmtId="0" fontId="0" fillId="0" borderId="0" xfId="0">
      <alignment readingOrder="1"/>
    </xf>
    <xf numFmtId="166" fontId="0" fillId="0" borderId="0" xfId="0" applyNumberFormat="1" applyAlignment="1">
      <alignment horizontal="center" readingOrder="1"/>
    </xf>
    <xf numFmtId="167" fontId="0" fillId="0" borderId="0" xfId="0" applyNumberFormat="1" applyAlignment="1">
      <alignment horizontal="center" readingOrder="1"/>
    </xf>
    <xf numFmtId="0" fontId="4" fillId="0" borderId="0" xfId="0" applyFont="1">
      <alignment readingOrder="1"/>
    </xf>
    <xf numFmtId="0" fontId="4" fillId="0" borderId="0" xfId="6" applyFont="1" applyAlignment="1">
      <alignment horizontal="center"/>
    </xf>
    <xf numFmtId="0" fontId="10" fillId="4" borderId="6" xfId="6" applyFont="1" applyFill="1" applyBorder="1" applyAlignment="1">
      <alignment horizontal="centerContinuous"/>
    </xf>
    <xf numFmtId="0" fontId="11" fillId="4" borderId="6" xfId="6" applyFont="1" applyFill="1" applyBorder="1" applyAlignment="1">
      <alignment horizontal="centerContinuous"/>
    </xf>
    <xf numFmtId="0" fontId="11" fillId="4" borderId="7" xfId="6" applyFont="1" applyFill="1" applyBorder="1" applyAlignment="1">
      <alignment horizontal="centerContinuous"/>
    </xf>
    <xf numFmtId="0" fontId="12" fillId="4" borderId="8" xfId="6" applyFont="1" applyFill="1" applyBorder="1" applyAlignment="1">
      <alignment horizontal="centerContinuous"/>
    </xf>
    <xf numFmtId="0" fontId="11" fillId="7" borderId="8" xfId="6" applyFont="1" applyFill="1" applyBorder="1" applyAlignment="1">
      <alignment horizontal="center"/>
    </xf>
    <xf numFmtId="0" fontId="11" fillId="0" borderId="0" xfId="6" applyFont="1" applyFill="1" applyBorder="1" applyAlignment="1">
      <alignment horizontal="centerContinuous"/>
    </xf>
    <xf numFmtId="0" fontId="12" fillId="0" borderId="0" xfId="6" applyFont="1" applyFill="1" applyBorder="1" applyAlignment="1">
      <alignment horizontal="centerContinuous"/>
    </xf>
    <xf numFmtId="0" fontId="13" fillId="0" borderId="0" xfId="6" applyFont="1" applyFill="1" applyBorder="1" applyAlignment="1">
      <alignment horizontal="centerContinuous"/>
    </xf>
    <xf numFmtId="0" fontId="4" fillId="0" borderId="0" xfId="6" applyFont="1" applyFill="1" applyBorder="1"/>
    <xf numFmtId="0" fontId="13" fillId="9" borderId="5" xfId="6" applyFont="1" applyFill="1" applyBorder="1" applyAlignment="1">
      <alignment horizontal="center" wrapText="1"/>
    </xf>
    <xf numFmtId="0" fontId="13" fillId="9" borderId="11" xfId="6" applyFont="1" applyFill="1" applyBorder="1" applyAlignment="1">
      <alignment horizontal="center" wrapText="1"/>
    </xf>
    <xf numFmtId="0" fontId="13" fillId="9" borderId="4" xfId="6" applyFont="1" applyFill="1" applyBorder="1" applyAlignment="1">
      <alignment horizontal="center" wrapText="1"/>
    </xf>
    <xf numFmtId="0" fontId="13" fillId="9" borderId="4" xfId="0" applyFont="1" applyFill="1" applyBorder="1" applyAlignment="1">
      <alignment horizontal="center" wrapText="1"/>
    </xf>
    <xf numFmtId="0" fontId="13" fillId="10" borderId="8" xfId="6" applyFont="1" applyFill="1" applyBorder="1" applyAlignment="1">
      <alignment horizontal="center" wrapText="1"/>
    </xf>
    <xf numFmtId="0" fontId="13" fillId="10" borderId="5" xfId="6" applyFont="1" applyFill="1" applyBorder="1" applyAlignment="1">
      <alignment horizontal="center" wrapText="1"/>
    </xf>
    <xf numFmtId="0" fontId="13" fillId="0" borderId="0" xfId="6" applyFont="1" applyFill="1" applyBorder="1" applyAlignment="1">
      <alignment horizontal="center" wrapText="1"/>
    </xf>
    <xf numFmtId="164" fontId="0" fillId="0" borderId="0" xfId="0" applyNumberFormat="1">
      <alignment readingOrder="1"/>
    </xf>
    <xf numFmtId="168" fontId="4" fillId="0" borderId="0" xfId="1" applyNumberFormat="1" applyFont="1">
      <alignment readingOrder="1"/>
    </xf>
    <xf numFmtId="0" fontId="4" fillId="0" borderId="0" xfId="4">
      <alignment readingOrder="1"/>
    </xf>
    <xf numFmtId="169" fontId="4" fillId="0" borderId="0" xfId="2" applyNumberFormat="1" applyFont="1">
      <alignment readingOrder="1"/>
    </xf>
    <xf numFmtId="0" fontId="4" fillId="0" borderId="0" xfId="5" applyFont="1"/>
    <xf numFmtId="0" fontId="4" fillId="0" borderId="0" xfId="4" applyFont="1" applyAlignment="1">
      <alignment horizontal="center" readingOrder="1"/>
    </xf>
    <xf numFmtId="0" fontId="3" fillId="8" borderId="2" xfId="0" applyFont="1" applyFill="1" applyBorder="1"/>
    <xf numFmtId="0" fontId="42" fillId="3" borderId="5" xfId="0" applyFont="1" applyFill="1" applyBorder="1"/>
    <xf numFmtId="0" fontId="42" fillId="3" borderId="6" xfId="0" applyFont="1" applyFill="1" applyBorder="1"/>
    <xf numFmtId="0" fontId="42" fillId="3" borderId="11" xfId="0" applyFont="1" applyFill="1" applyBorder="1"/>
    <xf numFmtId="0" fontId="42" fillId="37" borderId="5" xfId="0" applyFont="1" applyFill="1" applyBorder="1"/>
    <xf numFmtId="0" fontId="42" fillId="3" borderId="23" xfId="0" applyFont="1" applyFill="1" applyBorder="1"/>
    <xf numFmtId="0" fontId="42" fillId="3" borderId="27" xfId="0" applyFont="1" applyFill="1" applyBorder="1"/>
    <xf numFmtId="0" fontId="42" fillId="3" borderId="24" xfId="0" applyFont="1" applyFill="1" applyBorder="1"/>
    <xf numFmtId="164" fontId="13" fillId="33" borderId="29" xfId="0" applyNumberFormat="1" applyFont="1" applyFill="1" applyBorder="1" applyAlignment="1">
      <alignment horizontal="centerContinuous" wrapText="1" readingOrder="1"/>
    </xf>
    <xf numFmtId="164" fontId="13" fillId="33" borderId="30" xfId="0" applyNumberFormat="1" applyFont="1" applyFill="1" applyBorder="1" applyAlignment="1">
      <alignment horizontal="centerContinuous" wrapText="1" readingOrder="1"/>
    </xf>
    <xf numFmtId="164" fontId="13" fillId="33" borderId="3" xfId="0" applyNumberFormat="1" applyFont="1" applyFill="1" applyBorder="1" applyAlignment="1">
      <alignment horizontal="centerContinuous" wrapText="1" readingOrder="1"/>
    </xf>
    <xf numFmtId="164" fontId="13" fillId="33" borderId="8" xfId="0" applyNumberFormat="1" applyFont="1" applyFill="1" applyBorder="1" applyAlignment="1">
      <alignment horizontal="center" wrapText="1" readingOrder="1"/>
    </xf>
    <xf numFmtId="0" fontId="42" fillId="3" borderId="28" xfId="0" applyFont="1" applyFill="1" applyBorder="1"/>
    <xf numFmtId="164" fontId="13" fillId="34" borderId="8" xfId="0" applyNumberFormat="1" applyFont="1" applyFill="1" applyBorder="1" applyAlignment="1">
      <alignment horizontal="center" wrapText="1" readingOrder="1"/>
    </xf>
    <xf numFmtId="2" fontId="0" fillId="10" borderId="0" xfId="0" applyNumberFormat="1" applyFill="1" applyAlignment="1">
      <alignment horizontal="center" readingOrder="1"/>
    </xf>
    <xf numFmtId="1" fontId="0" fillId="10" borderId="0" xfId="0" applyNumberFormat="1" applyFill="1" applyAlignment="1">
      <alignment horizontal="center" readingOrder="1"/>
    </xf>
    <xf numFmtId="9" fontId="0" fillId="0" borderId="0" xfId="168" applyFont="1" applyFill="1" applyBorder="1"/>
    <xf numFmtId="0" fontId="46" fillId="0" borderId="0" xfId="103" applyFont="1"/>
    <xf numFmtId="0" fontId="47" fillId="70" borderId="0" xfId="103" applyFont="1" applyFill="1" applyAlignment="1">
      <alignment vertical="center" wrapText="1"/>
    </xf>
    <xf numFmtId="0" fontId="48" fillId="3" borderId="0" xfId="103" applyFont="1" applyFill="1"/>
    <xf numFmtId="0" fontId="46" fillId="3" borderId="0" xfId="103" applyFont="1" applyFill="1"/>
    <xf numFmtId="0" fontId="49" fillId="0" borderId="5" xfId="103" applyFont="1" applyBorder="1" applyAlignment="1">
      <alignment wrapText="1"/>
    </xf>
    <xf numFmtId="0" fontId="49" fillId="0" borderId="0" xfId="103" applyFont="1"/>
    <xf numFmtId="0" fontId="50" fillId="0" borderId="5" xfId="103" applyFont="1" applyBorder="1"/>
    <xf numFmtId="168" fontId="50" fillId="0" borderId="5" xfId="103" applyNumberFormat="1" applyFont="1" applyBorder="1"/>
    <xf numFmtId="168" fontId="50" fillId="0" borderId="5" xfId="187" applyNumberFormat="1" applyFont="1" applyBorder="1"/>
    <xf numFmtId="1" fontId="50" fillId="0" borderId="5" xfId="103" applyNumberFormat="1" applyFont="1" applyBorder="1"/>
    <xf numFmtId="168" fontId="51" fillId="0" borderId="5" xfId="187" applyNumberFormat="1" applyFont="1" applyBorder="1" applyAlignment="1"/>
    <xf numFmtId="43" fontId="50" fillId="0" borderId="5" xfId="187" applyFont="1" applyBorder="1"/>
    <xf numFmtId="0" fontId="50" fillId="0" borderId="0" xfId="103" applyFont="1"/>
    <xf numFmtId="169" fontId="50" fillId="0" borderId="5" xfId="188" applyNumberFormat="1" applyFont="1" applyBorder="1"/>
    <xf numFmtId="2" fontId="50" fillId="0" borderId="5" xfId="103" applyNumberFormat="1" applyFont="1" applyBorder="1"/>
    <xf numFmtId="172" fontId="50" fillId="0" borderId="5" xfId="187" applyNumberFormat="1" applyFont="1" applyBorder="1" applyAlignment="1"/>
    <xf numFmtId="173" fontId="50" fillId="0" borderId="5" xfId="188" applyNumberFormat="1" applyFont="1" applyBorder="1"/>
    <xf numFmtId="0" fontId="50" fillId="38" borderId="5" xfId="103" applyFont="1" applyFill="1" applyBorder="1"/>
    <xf numFmtId="0" fontId="50" fillId="0" borderId="5" xfId="103" applyFont="1" applyFill="1" applyBorder="1"/>
    <xf numFmtId="168" fontId="50" fillId="0" borderId="5" xfId="103" applyNumberFormat="1" applyFont="1" applyFill="1" applyBorder="1"/>
    <xf numFmtId="44" fontId="50" fillId="0" borderId="5" xfId="103" applyNumberFormat="1" applyFont="1" applyFill="1" applyBorder="1"/>
    <xf numFmtId="0" fontId="47" fillId="0" borderId="0" xfId="103" applyFont="1"/>
    <xf numFmtId="0" fontId="46" fillId="0" borderId="0" xfId="103" applyFont="1" applyFill="1"/>
    <xf numFmtId="168" fontId="46" fillId="0" borderId="0" xfId="103" applyNumberFormat="1" applyFont="1"/>
    <xf numFmtId="0" fontId="48" fillId="0" borderId="0" xfId="103" applyFont="1" applyFill="1"/>
    <xf numFmtId="0" fontId="2" fillId="0" borderId="0" xfId="103"/>
    <xf numFmtId="0" fontId="48" fillId="0" borderId="0" xfId="103" applyFont="1"/>
    <xf numFmtId="0" fontId="2" fillId="3" borderId="0" xfId="103" applyFill="1"/>
    <xf numFmtId="0" fontId="2" fillId="0" borderId="0" xfId="103" applyFill="1" applyBorder="1"/>
    <xf numFmtId="0" fontId="52" fillId="0" borderId="0" xfId="103" applyFont="1" applyFill="1" applyBorder="1"/>
    <xf numFmtId="0" fontId="5" fillId="3" borderId="5" xfId="103" applyFont="1" applyFill="1" applyBorder="1"/>
    <xf numFmtId="0" fontId="2" fillId="70" borderId="5" xfId="103" applyFill="1" applyBorder="1"/>
    <xf numFmtId="0" fontId="2" fillId="0" borderId="5" xfId="103" applyFill="1" applyBorder="1"/>
    <xf numFmtId="164" fontId="2" fillId="0" borderId="5" xfId="103" applyNumberFormat="1" applyFill="1" applyBorder="1"/>
    <xf numFmtId="1" fontId="2" fillId="0" borderId="5" xfId="103" applyNumberFormat="1" applyFill="1" applyBorder="1"/>
    <xf numFmtId="171" fontId="2" fillId="0" borderId="5" xfId="103" applyNumberFormat="1" applyFill="1" applyBorder="1"/>
    <xf numFmtId="168" fontId="0" fillId="0" borderId="5" xfId="187" applyNumberFormat="1" applyFont="1" applyFill="1" applyBorder="1"/>
    <xf numFmtId="168" fontId="2" fillId="0" borderId="5" xfId="103" applyNumberFormat="1" applyFill="1" applyBorder="1"/>
    <xf numFmtId="172" fontId="2" fillId="0" borderId="5" xfId="103" applyNumberFormat="1" applyFill="1" applyBorder="1"/>
    <xf numFmtId="168" fontId="0" fillId="0" borderId="0" xfId="187" applyNumberFormat="1" applyFont="1" applyFill="1" applyBorder="1"/>
    <xf numFmtId="168" fontId="2" fillId="0" borderId="0" xfId="103" applyNumberFormat="1" applyFill="1" applyBorder="1"/>
    <xf numFmtId="9" fontId="2" fillId="0" borderId="0" xfId="103" applyNumberFormat="1" applyFill="1" applyBorder="1"/>
    <xf numFmtId="43" fontId="2" fillId="0" borderId="0" xfId="103" applyNumberFormat="1" applyFill="1" applyBorder="1"/>
    <xf numFmtId="169" fontId="0" fillId="0" borderId="0" xfId="188" applyNumberFormat="1" applyFont="1" applyFill="1" applyBorder="1"/>
    <xf numFmtId="0" fontId="2" fillId="0" borderId="0" xfId="103" applyNumberFormat="1"/>
    <xf numFmtId="9" fontId="2" fillId="0" borderId="0" xfId="103" applyNumberFormat="1"/>
    <xf numFmtId="169" fontId="0" fillId="0" borderId="0" xfId="188" applyNumberFormat="1" applyFont="1"/>
    <xf numFmtId="43" fontId="0" fillId="0" borderId="0" xfId="187" applyFont="1"/>
    <xf numFmtId="0" fontId="52" fillId="0" borderId="0" xfId="103" applyFont="1"/>
    <xf numFmtId="0" fontId="2" fillId="0" borderId="5" xfId="103" applyBorder="1"/>
    <xf numFmtId="1" fontId="2" fillId="0" borderId="5" xfId="103" applyNumberFormat="1" applyBorder="1"/>
    <xf numFmtId="44" fontId="0" fillId="0" borderId="5" xfId="188" applyFont="1" applyBorder="1"/>
    <xf numFmtId="169" fontId="0" fillId="0" borderId="5" xfId="188" applyNumberFormat="1" applyFont="1" applyBorder="1"/>
    <xf numFmtId="2" fontId="2" fillId="0" borderId="5" xfId="103" applyNumberFormat="1" applyBorder="1"/>
    <xf numFmtId="168" fontId="2" fillId="0" borderId="0" xfId="103" applyNumberFormat="1"/>
    <xf numFmtId="43" fontId="2" fillId="0" borderId="0" xfId="103" applyNumberFormat="1"/>
    <xf numFmtId="1" fontId="2" fillId="0" borderId="0" xfId="103" applyNumberFormat="1"/>
    <xf numFmtId="0" fontId="52" fillId="71" borderId="0" xfId="103" applyFont="1" applyFill="1"/>
    <xf numFmtId="0" fontId="2" fillId="71" borderId="0" xfId="103" applyFont="1" applyFill="1"/>
    <xf numFmtId="0" fontId="2" fillId="71" borderId="0" xfId="103" applyFill="1"/>
    <xf numFmtId="0" fontId="53" fillId="0" borderId="0" xfId="103" quotePrefix="1" applyFont="1"/>
    <xf numFmtId="0" fontId="53" fillId="0" borderId="0" xfId="103" applyFont="1"/>
    <xf numFmtId="0" fontId="42" fillId="0" borderId="5" xfId="103" applyFont="1" applyBorder="1"/>
    <xf numFmtId="0" fontId="2" fillId="3" borderId="6" xfId="103" applyFont="1" applyFill="1" applyBorder="1"/>
    <xf numFmtId="0" fontId="2" fillId="3" borderId="23" xfId="103" applyFont="1" applyFill="1" applyBorder="1"/>
    <xf numFmtId="0" fontId="2" fillId="3" borderId="24" xfId="103" applyFont="1" applyFill="1" applyBorder="1"/>
    <xf numFmtId="0" fontId="2" fillId="3" borderId="25" xfId="103" applyFont="1" applyFill="1" applyBorder="1"/>
    <xf numFmtId="0" fontId="2" fillId="3" borderId="0" xfId="103" applyFont="1" applyFill="1" applyBorder="1"/>
    <xf numFmtId="0" fontId="2" fillId="3" borderId="26" xfId="103" applyFont="1" applyFill="1" applyBorder="1"/>
    <xf numFmtId="0" fontId="2" fillId="0" borderId="25" xfId="103" applyFont="1" applyBorder="1" applyAlignment="1">
      <alignment horizontal="left"/>
    </xf>
    <xf numFmtId="0" fontId="2" fillId="0" borderId="0" xfId="103" applyNumberFormat="1" applyFont="1" applyBorder="1"/>
    <xf numFmtId="0" fontId="2" fillId="0" borderId="26" xfId="103" applyNumberFormat="1" applyFont="1" applyBorder="1"/>
    <xf numFmtId="0" fontId="2" fillId="0" borderId="0" xfId="103" applyBorder="1"/>
    <xf numFmtId="44" fontId="0" fillId="0" borderId="0" xfId="188" applyFont="1" applyBorder="1"/>
    <xf numFmtId="0" fontId="2" fillId="0" borderId="25" xfId="103" applyFont="1" applyBorder="1" applyAlignment="1">
      <alignment horizontal="left" indent="1"/>
    </xf>
    <xf numFmtId="3" fontId="2" fillId="0" borderId="0" xfId="103" applyNumberFormat="1" applyFont="1" applyBorder="1"/>
    <xf numFmtId="3" fontId="2" fillId="0" borderId="26" xfId="103" applyNumberFormat="1" applyFont="1" applyBorder="1"/>
    <xf numFmtId="9" fontId="0" fillId="0" borderId="0" xfId="168" applyFont="1"/>
    <xf numFmtId="0" fontId="2" fillId="0" borderId="11" xfId="103" applyFont="1" applyBorder="1" applyAlignment="1">
      <alignment horizontal="left" wrapText="1"/>
    </xf>
    <xf numFmtId="9" fontId="2" fillId="0" borderId="27" xfId="103" applyNumberFormat="1" applyFont="1" applyBorder="1" applyAlignment="1">
      <alignment vertical="center"/>
    </xf>
    <xf numFmtId="9" fontId="0" fillId="0" borderId="27" xfId="168" applyFont="1" applyBorder="1" applyAlignment="1">
      <alignment vertical="center"/>
    </xf>
    <xf numFmtId="9" fontId="0" fillId="0" borderId="28" xfId="168" applyFont="1" applyBorder="1" applyAlignment="1">
      <alignment vertical="center"/>
    </xf>
    <xf numFmtId="0" fontId="54" fillId="0" borderId="0" xfId="103" applyFont="1" applyAlignment="1">
      <alignment horizontal="left" wrapText="1"/>
    </xf>
    <xf numFmtId="9" fontId="2" fillId="0" borderId="0" xfId="103" applyNumberFormat="1" applyAlignment="1">
      <alignment vertical="center"/>
    </xf>
    <xf numFmtId="9" fontId="0" fillId="0" borderId="0" xfId="168" applyFont="1" applyAlignment="1">
      <alignment vertical="center"/>
    </xf>
    <xf numFmtId="2" fontId="2" fillId="0" borderId="0" xfId="103" applyNumberFormat="1"/>
    <xf numFmtId="0" fontId="55" fillId="0" borderId="0" xfId="103" applyFont="1"/>
    <xf numFmtId="43" fontId="52" fillId="0" borderId="0" xfId="187" applyFont="1"/>
    <xf numFmtId="0" fontId="56" fillId="0" borderId="0" xfId="103" applyFont="1"/>
    <xf numFmtId="0" fontId="17" fillId="72" borderId="40" xfId="189" applyFont="1" applyFill="1" applyBorder="1" applyAlignment="1">
      <alignment horizontal="center"/>
    </xf>
    <xf numFmtId="43" fontId="17" fillId="72" borderId="40" xfId="187" applyFont="1" applyFill="1" applyBorder="1" applyAlignment="1">
      <alignment horizontal="center"/>
    </xf>
    <xf numFmtId="0" fontId="17" fillId="72" borderId="0" xfId="189" applyFont="1" applyFill="1" applyBorder="1" applyAlignment="1">
      <alignment horizontal="center"/>
    </xf>
    <xf numFmtId="0" fontId="17" fillId="0" borderId="0" xfId="189" applyFont="1" applyFill="1" applyBorder="1" applyAlignment="1">
      <alignment horizontal="center"/>
    </xf>
    <xf numFmtId="0" fontId="2" fillId="0" borderId="0" xfId="103" applyBorder="1" applyAlignment="1"/>
    <xf numFmtId="0" fontId="17" fillId="0" borderId="19" xfId="189" applyFont="1" applyFill="1" applyBorder="1" applyAlignment="1">
      <alignment horizontal="right" wrapText="1"/>
    </xf>
    <xf numFmtId="0" fontId="17" fillId="0" borderId="19" xfId="189" applyFont="1" applyFill="1" applyBorder="1" applyAlignment="1">
      <alignment wrapText="1"/>
    </xf>
    <xf numFmtId="43" fontId="17" fillId="0" borderId="0" xfId="187" applyFont="1" applyFill="1" applyBorder="1" applyAlignment="1">
      <alignment wrapText="1"/>
    </xf>
    <xf numFmtId="0" fontId="17" fillId="0" borderId="0" xfId="189" applyFont="1" applyFill="1" applyBorder="1" applyAlignment="1">
      <alignment wrapText="1"/>
    </xf>
    <xf numFmtId="174" fontId="0" fillId="0" borderId="0" xfId="187" applyNumberFormat="1" applyFont="1"/>
    <xf numFmtId="0" fontId="57" fillId="0" borderId="0" xfId="103" applyFont="1" applyBorder="1" applyAlignment="1">
      <alignment horizontal="center" vertical="center"/>
    </xf>
    <xf numFmtId="0" fontId="58" fillId="3" borderId="0" xfId="103" applyFont="1" applyFill="1" applyBorder="1" applyAlignment="1">
      <alignment horizontal="center" vertical="center"/>
    </xf>
    <xf numFmtId="0" fontId="17" fillId="0" borderId="41" xfId="189" applyFont="1" applyFill="1" applyBorder="1" applyAlignment="1">
      <alignment wrapText="1"/>
    </xf>
    <xf numFmtId="13" fontId="2" fillId="0" borderId="0" xfId="103" applyNumberFormat="1"/>
    <xf numFmtId="175" fontId="0" fillId="0" borderId="0" xfId="187" applyNumberFormat="1" applyFont="1"/>
    <xf numFmtId="0" fontId="2" fillId="73" borderId="0" xfId="103" applyFill="1"/>
    <xf numFmtId="43" fontId="0" fillId="73" borderId="0" xfId="187" applyFont="1" applyFill="1"/>
    <xf numFmtId="0" fontId="2" fillId="0" borderId="0" xfId="103" applyFill="1"/>
    <xf numFmtId="43" fontId="0" fillId="0" borderId="0" xfId="187" applyFont="1" applyFill="1"/>
    <xf numFmtId="0" fontId="59" fillId="72" borderId="42" xfId="189" applyFont="1" applyFill="1" applyBorder="1" applyAlignment="1">
      <alignment horizontal="center"/>
    </xf>
    <xf numFmtId="0" fontId="52" fillId="0" borderId="0" xfId="103" applyFont="1" applyFill="1"/>
    <xf numFmtId="0" fontId="17" fillId="72" borderId="42" xfId="189" applyFont="1" applyFill="1" applyBorder="1" applyAlignment="1">
      <alignment horizontal="center"/>
    </xf>
    <xf numFmtId="164" fontId="2" fillId="0" borderId="0" xfId="103" applyNumberFormat="1"/>
    <xf numFmtId="0" fontId="60" fillId="0" borderId="43" xfId="103" applyFont="1" applyBorder="1" applyAlignment="1">
      <alignment horizontal="center"/>
    </xf>
    <xf numFmtId="0" fontId="60" fillId="0" borderId="44" xfId="103" applyFont="1" applyBorder="1" applyAlignment="1">
      <alignment horizontal="center"/>
    </xf>
    <xf numFmtId="0" fontId="60" fillId="0" borderId="45" xfId="103" applyFont="1" applyBorder="1" applyAlignment="1">
      <alignment horizontal="center"/>
    </xf>
    <xf numFmtId="0" fontId="46" fillId="0" borderId="46" xfId="103" applyFont="1" applyBorder="1"/>
    <xf numFmtId="0" fontId="46" fillId="0" borderId="5" xfId="103" applyFont="1" applyBorder="1"/>
    <xf numFmtId="0" fontId="46" fillId="0" borderId="47" xfId="103" applyFont="1" applyBorder="1"/>
    <xf numFmtId="0" fontId="46" fillId="0" borderId="48" xfId="103" applyFont="1" applyBorder="1"/>
    <xf numFmtId="0" fontId="46" fillId="0" borderId="49" xfId="103" applyFont="1" applyBorder="1"/>
    <xf numFmtId="0" fontId="46" fillId="0" borderId="50" xfId="103" applyFont="1" applyBorder="1"/>
    <xf numFmtId="0" fontId="60" fillId="0" borderId="5" xfId="103" applyFont="1" applyBorder="1"/>
    <xf numFmtId="0" fontId="60" fillId="0" borderId="5" xfId="103" applyFont="1" applyBorder="1" applyAlignment="1">
      <alignment horizontal="center"/>
    </xf>
    <xf numFmtId="168" fontId="46" fillId="0" borderId="5" xfId="187" applyNumberFormat="1" applyFont="1" applyBorder="1"/>
    <xf numFmtId="168" fontId="46" fillId="0" borderId="5" xfId="103" applyNumberFormat="1" applyFont="1" applyBorder="1"/>
    <xf numFmtId="0" fontId="46" fillId="74" borderId="5" xfId="103" applyFont="1" applyFill="1" applyBorder="1"/>
    <xf numFmtId="168" fontId="46" fillId="74" borderId="5" xfId="187" applyNumberFormat="1" applyFont="1" applyFill="1" applyBorder="1"/>
    <xf numFmtId="168" fontId="46" fillId="74" borderId="5" xfId="103" applyNumberFormat="1" applyFont="1" applyFill="1" applyBorder="1"/>
    <xf numFmtId="0" fontId="2" fillId="0" borderId="0" xfId="103" applyFont="1"/>
    <xf numFmtId="0" fontId="2" fillId="74" borderId="0" xfId="103" applyFill="1"/>
    <xf numFmtId="0" fontId="61" fillId="0" borderId="42" xfId="189" applyFont="1" applyFill="1" applyBorder="1" applyAlignment="1">
      <alignment horizontal="left"/>
    </xf>
    <xf numFmtId="0" fontId="17" fillId="0" borderId="0" xfId="189" applyFont="1" applyFill="1" applyBorder="1" applyAlignment="1">
      <alignment horizontal="right" wrapText="1"/>
    </xf>
    <xf numFmtId="0" fontId="17" fillId="73" borderId="0" xfId="189" applyFont="1" applyFill="1" applyBorder="1" applyAlignment="1">
      <alignment horizontal="right" wrapText="1"/>
    </xf>
    <xf numFmtId="0" fontId="17" fillId="73" borderId="0" xfId="189" applyFont="1" applyFill="1" applyBorder="1" applyAlignment="1">
      <alignment wrapText="1"/>
    </xf>
    <xf numFmtId="0" fontId="17" fillId="72" borderId="40" xfId="190" applyFont="1" applyFill="1" applyBorder="1" applyAlignment="1">
      <alignment horizontal="center"/>
    </xf>
    <xf numFmtId="0" fontId="17" fillId="72" borderId="42" xfId="190" applyFont="1" applyFill="1" applyBorder="1" applyAlignment="1">
      <alignment horizontal="center"/>
    </xf>
    <xf numFmtId="0" fontId="17" fillId="0" borderId="19" xfId="190" applyFont="1" applyFill="1" applyBorder="1" applyAlignment="1">
      <alignment horizontal="right" wrapText="1"/>
    </xf>
    <xf numFmtId="0" fontId="17" fillId="0" borderId="19" xfId="190" applyFont="1" applyFill="1" applyBorder="1" applyAlignment="1">
      <alignment wrapText="1"/>
    </xf>
    <xf numFmtId="8" fontId="2" fillId="0" borderId="0" xfId="103" applyNumberFormat="1"/>
    <xf numFmtId="0" fontId="52" fillId="0" borderId="0" xfId="103" applyFont="1" applyAlignment="1"/>
    <xf numFmtId="0" fontId="2" fillId="0" borderId="0" xfId="103" applyAlignment="1"/>
    <xf numFmtId="0" fontId="2" fillId="0" borderId="0" xfId="103" applyAlignment="1">
      <alignment wrapText="1"/>
    </xf>
    <xf numFmtId="0" fontId="62" fillId="75" borderId="51" xfId="191" applyFill="1" applyBorder="1" applyAlignment="1" applyProtection="1">
      <alignment vertical="top" wrapText="1"/>
    </xf>
    <xf numFmtId="0" fontId="58" fillId="75" borderId="51" xfId="103" applyFont="1" applyFill="1" applyBorder="1" applyAlignment="1">
      <alignment vertical="top" wrapText="1"/>
    </xf>
    <xf numFmtId="0" fontId="58" fillId="76" borderId="51" xfId="103" applyFont="1" applyFill="1" applyBorder="1" applyAlignment="1">
      <alignment vertical="top" wrapText="1"/>
    </xf>
    <xf numFmtId="0" fontId="62" fillId="76" borderId="51" xfId="191" applyFill="1" applyBorder="1" applyAlignment="1" applyProtection="1">
      <alignment vertical="top" wrapText="1"/>
    </xf>
    <xf numFmtId="14" fontId="62" fillId="76" borderId="51" xfId="191" applyNumberFormat="1" applyFill="1" applyBorder="1" applyAlignment="1" applyProtection="1">
      <alignment vertical="top" wrapText="1"/>
    </xf>
    <xf numFmtId="14" fontId="58" fillId="76" borderId="51" xfId="103" applyNumberFormat="1" applyFont="1" applyFill="1" applyBorder="1" applyAlignment="1">
      <alignment vertical="top" wrapText="1"/>
    </xf>
    <xf numFmtId="0" fontId="58" fillId="77" borderId="51" xfId="103" applyFont="1" applyFill="1" applyBorder="1" applyAlignment="1">
      <alignment vertical="top"/>
    </xf>
    <xf numFmtId="0" fontId="62" fillId="77" borderId="51" xfId="191" applyFill="1" applyBorder="1" applyAlignment="1" applyProtection="1">
      <alignment vertical="top"/>
    </xf>
    <xf numFmtId="14" fontId="62" fillId="77" borderId="51" xfId="191" applyNumberFormat="1" applyFill="1" applyBorder="1" applyAlignment="1" applyProtection="1">
      <alignment vertical="top"/>
    </xf>
    <xf numFmtId="14" fontId="58" fillId="77" borderId="51" xfId="103" applyNumberFormat="1" applyFont="1" applyFill="1" applyBorder="1" applyAlignment="1">
      <alignment vertical="top"/>
    </xf>
    <xf numFmtId="0" fontId="62" fillId="0" borderId="0" xfId="191" applyAlignment="1" applyProtection="1">
      <alignment wrapText="1"/>
    </xf>
    <xf numFmtId="0" fontId="62" fillId="0" borderId="0" xfId="191" applyAlignment="1" applyProtection="1"/>
    <xf numFmtId="0" fontId="42" fillId="78" borderId="0" xfId="103" applyFont="1" applyFill="1" applyAlignment="1">
      <alignment horizontal="center" wrapText="1"/>
    </xf>
    <xf numFmtId="0" fontId="42" fillId="78" borderId="0" xfId="103" applyFont="1" applyFill="1" applyAlignment="1">
      <alignment wrapText="1"/>
    </xf>
    <xf numFmtId="0" fontId="42" fillId="78" borderId="52" xfId="103" applyFont="1" applyFill="1" applyBorder="1" applyAlignment="1">
      <alignment wrapText="1"/>
    </xf>
    <xf numFmtId="0" fontId="42" fillId="78" borderId="52" xfId="103" applyFont="1" applyFill="1" applyBorder="1"/>
    <xf numFmtId="0" fontId="42" fillId="78" borderId="52" xfId="103" applyFont="1" applyFill="1" applyBorder="1" applyAlignment="1">
      <alignment horizontal="center"/>
    </xf>
    <xf numFmtId="0" fontId="42" fillId="0" borderId="52" xfId="103" applyFont="1" applyBorder="1" applyAlignment="1">
      <alignment horizontal="left"/>
    </xf>
    <xf numFmtId="164" fontId="42" fillId="0" borderId="52" xfId="103" applyNumberFormat="1" applyFont="1" applyBorder="1"/>
    <xf numFmtId="167" fontId="42" fillId="0" borderId="52" xfId="103" applyNumberFormat="1" applyFont="1" applyBorder="1"/>
    <xf numFmtId="3" fontId="42" fillId="0" borderId="52" xfId="103" applyNumberFormat="1" applyFont="1" applyBorder="1" applyAlignment="1">
      <alignment horizontal="center"/>
    </xf>
    <xf numFmtId="0" fontId="2" fillId="0" borderId="0" xfId="103" applyAlignment="1">
      <alignment horizontal="left"/>
    </xf>
    <xf numFmtId="0" fontId="2" fillId="0" borderId="0" xfId="103" applyAlignment="1">
      <alignment horizontal="left" indent="1"/>
    </xf>
    <xf numFmtId="0" fontId="42" fillId="0" borderId="0" xfId="103" applyFont="1" applyAlignment="1">
      <alignment horizontal="left" indent="1"/>
    </xf>
    <xf numFmtId="167" fontId="42" fillId="0" borderId="0" xfId="103" applyNumberFormat="1" applyFont="1"/>
    <xf numFmtId="0" fontId="2" fillId="0" borderId="0" xfId="103" applyAlignment="1">
      <alignment horizontal="left" indent="2"/>
    </xf>
    <xf numFmtId="167" fontId="2" fillId="0" borderId="0" xfId="103" applyNumberFormat="1"/>
    <xf numFmtId="3" fontId="2" fillId="0" borderId="0" xfId="103" applyNumberFormat="1" applyAlignment="1">
      <alignment horizontal="center"/>
    </xf>
    <xf numFmtId="0" fontId="42" fillId="78" borderId="53" xfId="103" applyFont="1" applyFill="1" applyBorder="1" applyAlignment="1">
      <alignment horizontal="left"/>
    </xf>
    <xf numFmtId="164" fontId="42" fillId="78" borderId="53" xfId="103" applyNumberFormat="1" applyFont="1" applyFill="1" applyBorder="1"/>
    <xf numFmtId="0" fontId="2" fillId="70" borderId="9" xfId="103" applyFill="1" applyBorder="1" applyAlignment="1">
      <alignment horizontal="left" indent="1"/>
    </xf>
    <xf numFmtId="3" fontId="2" fillId="70" borderId="10" xfId="103" applyNumberFormat="1" applyFill="1" applyBorder="1" applyAlignment="1">
      <alignment horizontal="center"/>
    </xf>
    <xf numFmtId="3" fontId="2" fillId="70" borderId="8" xfId="103" applyNumberFormat="1" applyFill="1" applyBorder="1" applyAlignment="1">
      <alignment horizontal="center"/>
    </xf>
    <xf numFmtId="0" fontId="2" fillId="79" borderId="0" xfId="103" applyFill="1"/>
    <xf numFmtId="9" fontId="0" fillId="79" borderId="0" xfId="168" applyFont="1" applyFill="1"/>
    <xf numFmtId="0" fontId="2" fillId="0" borderId="0" xfId="103" applyAlignment="1">
      <alignment horizontal="center"/>
    </xf>
    <xf numFmtId="167" fontId="42" fillId="78" borderId="53" xfId="103" applyNumberFormat="1" applyFont="1" applyFill="1" applyBorder="1"/>
    <xf numFmtId="164" fontId="2" fillId="0" borderId="5" xfId="103" applyNumberFormat="1" applyBorder="1"/>
    <xf numFmtId="0" fontId="2" fillId="79" borderId="5" xfId="103" applyFill="1" applyBorder="1"/>
    <xf numFmtId="9" fontId="0" fillId="79" borderId="5" xfId="168" applyFont="1" applyFill="1" applyBorder="1"/>
    <xf numFmtId="0" fontId="63" fillId="0" borderId="54" xfId="103" applyFont="1" applyBorder="1" applyAlignment="1">
      <alignment vertical="center"/>
    </xf>
    <xf numFmtId="0" fontId="64" fillId="0" borderId="55" xfId="103" applyFont="1" applyBorder="1" applyAlignment="1">
      <alignment horizontal="center" vertical="center"/>
    </xf>
    <xf numFmtId="0" fontId="2" fillId="0" borderId="0" xfId="103" applyFont="1" applyAlignment="1"/>
    <xf numFmtId="0" fontId="65" fillId="0" borderId="0" xfId="103" applyFont="1" applyFill="1" applyBorder="1" applyAlignment="1">
      <alignment horizontal="left" vertical="center"/>
    </xf>
    <xf numFmtId="0" fontId="57" fillId="0" borderId="56" xfId="103" applyFont="1" applyBorder="1" applyAlignment="1">
      <alignment vertical="center"/>
    </xf>
    <xf numFmtId="0" fontId="57" fillId="0" borderId="57" xfId="103" applyFont="1" applyBorder="1" applyAlignment="1">
      <alignment horizontal="center" vertical="center"/>
    </xf>
    <xf numFmtId="0" fontId="57" fillId="38" borderId="57" xfId="103" applyFont="1" applyFill="1" applyBorder="1" applyAlignment="1">
      <alignment horizontal="center" vertical="center"/>
    </xf>
    <xf numFmtId="0" fontId="57" fillId="80" borderId="57" xfId="103" applyFont="1" applyFill="1" applyBorder="1" applyAlignment="1">
      <alignment horizontal="center" vertical="center"/>
    </xf>
    <xf numFmtId="6" fontId="57" fillId="0" borderId="57" xfId="103" applyNumberFormat="1" applyFont="1" applyBorder="1" applyAlignment="1">
      <alignment horizontal="center" vertical="center"/>
    </xf>
    <xf numFmtId="0" fontId="63" fillId="0" borderId="54" xfId="103" applyFont="1" applyBorder="1" applyAlignment="1">
      <alignment vertical="center" wrapText="1"/>
    </xf>
    <xf numFmtId="0" fontId="64" fillId="0" borderId="55" xfId="103" applyFont="1" applyBorder="1" applyAlignment="1">
      <alignment horizontal="center" vertical="center" wrapText="1"/>
    </xf>
    <xf numFmtId="0" fontId="57" fillId="0" borderId="56" xfId="103" applyFont="1" applyBorder="1" applyAlignment="1">
      <alignment vertical="center" wrapText="1"/>
    </xf>
    <xf numFmtId="0" fontId="57" fillId="0" borderId="57" xfId="103" applyFont="1" applyBorder="1" applyAlignment="1">
      <alignment horizontal="center" vertical="center" wrapText="1"/>
    </xf>
    <xf numFmtId="0" fontId="57" fillId="38" borderId="57" xfId="103" applyFont="1" applyFill="1" applyBorder="1" applyAlignment="1">
      <alignment horizontal="center" vertical="center" wrapText="1"/>
    </xf>
    <xf numFmtId="6" fontId="57" fillId="0" borderId="57" xfId="103" applyNumberFormat="1" applyFont="1" applyBorder="1" applyAlignment="1">
      <alignment horizontal="center" vertical="center" wrapText="1"/>
    </xf>
    <xf numFmtId="3" fontId="57" fillId="0" borderId="57" xfId="103" applyNumberFormat="1" applyFont="1" applyBorder="1" applyAlignment="1">
      <alignment horizontal="center" vertical="center" wrapText="1"/>
    </xf>
    <xf numFmtId="0" fontId="57" fillId="79" borderId="56" xfId="103" applyFont="1" applyFill="1" applyBorder="1" applyAlignment="1">
      <alignment vertical="center" wrapText="1"/>
    </xf>
    <xf numFmtId="13" fontId="57" fillId="79" borderId="57" xfId="187" applyNumberFormat="1" applyFont="1" applyFill="1" applyBorder="1" applyAlignment="1">
      <alignment horizontal="center" vertical="center" wrapText="1"/>
    </xf>
    <xf numFmtId="13" fontId="57" fillId="79" borderId="57" xfId="103" applyNumberFormat="1" applyFont="1" applyFill="1" applyBorder="1" applyAlignment="1">
      <alignment horizontal="center" vertical="center" wrapText="1"/>
    </xf>
    <xf numFmtId="0" fontId="57" fillId="79" borderId="57" xfId="103" applyFont="1" applyFill="1" applyBorder="1" applyAlignment="1">
      <alignment horizontal="center" vertical="center" wrapText="1"/>
    </xf>
    <xf numFmtId="12" fontId="57" fillId="0" borderId="57" xfId="103" applyNumberFormat="1" applyFont="1" applyBorder="1" applyAlignment="1">
      <alignment horizontal="center" vertical="center" wrapText="1"/>
    </xf>
    <xf numFmtId="12" fontId="2" fillId="0" borderId="0" xfId="103" applyNumberFormat="1" applyAlignment="1"/>
    <xf numFmtId="1" fontId="4" fillId="0" borderId="0" xfId="4" applyNumberFormat="1">
      <alignment readingOrder="1"/>
    </xf>
    <xf numFmtId="168" fontId="50" fillId="0" borderId="5" xfId="1" applyNumberFormat="1" applyFont="1" applyFill="1" applyBorder="1"/>
    <xf numFmtId="168" fontId="2" fillId="0" borderId="0" xfId="1" applyNumberFormat="1" applyFont="1"/>
    <xf numFmtId="168" fontId="2" fillId="0" borderId="0" xfId="103" applyNumberFormat="1" applyFont="1"/>
    <xf numFmtId="1" fontId="2" fillId="0" borderId="0" xfId="103" applyNumberFormat="1" applyFont="1"/>
    <xf numFmtId="44" fontId="2" fillId="0" borderId="0" xfId="188" applyFont="1"/>
    <xf numFmtId="168" fontId="2" fillId="0" borderId="0" xfId="187" applyNumberFormat="1" applyFont="1"/>
    <xf numFmtId="44" fontId="4" fillId="0" borderId="0" xfId="2" applyNumberFormat="1" applyFont="1">
      <alignment readingOrder="1"/>
    </xf>
    <xf numFmtId="0" fontId="67" fillId="93" borderId="9" xfId="0" applyFont="1" applyFill="1" applyBorder="1" applyAlignment="1">
      <alignment horizontal="left" readingOrder="1"/>
    </xf>
    <xf numFmtId="0" fontId="67" fillId="93" borderId="8" xfId="0" applyFont="1" applyFill="1" applyBorder="1" applyAlignment="1">
      <alignment horizontal="center" wrapText="1" readingOrder="1"/>
    </xf>
    <xf numFmtId="0" fontId="13" fillId="33" borderId="5" xfId="0" applyFont="1" applyFill="1" applyBorder="1" applyAlignment="1">
      <alignment horizontal="center" wrapText="1" readingOrder="1"/>
    </xf>
    <xf numFmtId="0" fontId="13" fillId="33" borderId="8" xfId="0" applyFont="1" applyFill="1" applyBorder="1" applyAlignment="1">
      <alignment horizontal="center" wrapText="1" readingOrder="1"/>
    </xf>
    <xf numFmtId="0" fontId="13" fillId="34" borderId="5" xfId="0" applyFont="1" applyFill="1" applyBorder="1" applyAlignment="1">
      <alignment horizontal="center" wrapText="1" readingOrder="1"/>
    </xf>
    <xf numFmtId="0" fontId="13" fillId="34" borderId="8" xfId="0" applyFont="1" applyFill="1" applyBorder="1" applyAlignment="1">
      <alignment horizontal="center" wrapText="1" readingOrder="1"/>
    </xf>
    <xf numFmtId="1" fontId="0" fillId="0" borderId="0" xfId="0" applyNumberFormat="1">
      <alignment readingOrder="1"/>
    </xf>
    <xf numFmtId="164" fontId="12" fillId="0" borderId="0" xfId="0" applyNumberFormat="1" applyFont="1">
      <alignment readingOrder="1"/>
    </xf>
    <xf numFmtId="164" fontId="115" fillId="0" borderId="0" xfId="0" applyNumberFormat="1" applyFont="1">
      <alignment readingOrder="1"/>
    </xf>
    <xf numFmtId="0" fontId="67" fillId="94" borderId="9" xfId="0" applyFont="1" applyFill="1" applyBorder="1" applyAlignment="1">
      <alignment horizontal="left" wrapText="1" readingOrder="1"/>
    </xf>
    <xf numFmtId="0" fontId="67" fillId="94" borderId="8" xfId="0" applyFont="1" applyFill="1" applyBorder="1" applyAlignment="1">
      <alignment horizontal="center" wrapText="1" readingOrder="1"/>
    </xf>
    <xf numFmtId="0" fontId="67" fillId="93" borderId="10" xfId="0" applyFont="1" applyFill="1" applyBorder="1" applyAlignment="1">
      <alignment horizontal="center" wrapText="1" readingOrder="1"/>
    </xf>
    <xf numFmtId="0" fontId="0" fillId="0" borderId="59" xfId="0" applyBorder="1">
      <alignment readingOrder="1"/>
    </xf>
    <xf numFmtId="0" fontId="0" fillId="0" borderId="60" xfId="0" applyBorder="1">
      <alignment readingOrder="1"/>
    </xf>
    <xf numFmtId="0" fontId="0" fillId="0" borderId="61" xfId="0" applyBorder="1">
      <alignment readingOrder="1"/>
    </xf>
    <xf numFmtId="0" fontId="0" fillId="0" borderId="62" xfId="0" applyBorder="1">
      <alignment readingOrder="1"/>
    </xf>
    <xf numFmtId="0" fontId="0" fillId="0" borderId="0" xfId="0" applyBorder="1">
      <alignment readingOrder="1"/>
    </xf>
    <xf numFmtId="0" fontId="0" fillId="0" borderId="63" xfId="0" applyBorder="1">
      <alignment readingOrder="1"/>
    </xf>
    <xf numFmtId="0" fontId="0" fillId="0" borderId="64" xfId="0" applyBorder="1">
      <alignment readingOrder="1"/>
    </xf>
    <xf numFmtId="0" fontId="0" fillId="0" borderId="65" xfId="0" applyBorder="1">
      <alignment readingOrder="1"/>
    </xf>
    <xf numFmtId="0" fontId="0" fillId="0" borderId="66" xfId="0" applyBorder="1">
      <alignment readingOrder="1"/>
    </xf>
    <xf numFmtId="0" fontId="13" fillId="95" borderId="1" xfId="0" applyFont="1" applyFill="1" applyBorder="1" applyAlignment="1">
      <alignment horizontal="centerContinuous" wrapText="1" readingOrder="1"/>
    </xf>
    <xf numFmtId="0" fontId="13" fillId="95" borderId="3" xfId="0" applyFont="1" applyFill="1" applyBorder="1" applyAlignment="1">
      <alignment horizontal="centerContinuous" wrapText="1" readingOrder="1"/>
    </xf>
    <xf numFmtId="164" fontId="13" fillId="95" borderId="1" xfId="0" applyNumberFormat="1" applyFont="1" applyFill="1" applyBorder="1" applyAlignment="1">
      <alignment horizontal="centerContinuous" wrapText="1" readingOrder="1"/>
    </xf>
    <xf numFmtId="164" fontId="13" fillId="95" borderId="2" xfId="0" applyNumberFormat="1" applyFont="1" applyFill="1" applyBorder="1" applyAlignment="1">
      <alignment horizontal="centerContinuous" wrapText="1" readingOrder="1"/>
    </xf>
    <xf numFmtId="164" fontId="13" fillId="95" borderId="3" xfId="0" applyNumberFormat="1" applyFont="1" applyFill="1" applyBorder="1" applyAlignment="1">
      <alignment horizontal="centerContinuous" wrapText="1" readingOrder="1"/>
    </xf>
    <xf numFmtId="164" fontId="13" fillId="95" borderId="10" xfId="0" applyNumberFormat="1" applyFont="1" applyFill="1" applyBorder="1" applyAlignment="1">
      <alignment horizontal="center" wrapText="1" readingOrder="1"/>
    </xf>
    <xf numFmtId="178" fontId="13" fillId="34" borderId="8" xfId="0" applyNumberFormat="1" applyFont="1" applyFill="1" applyBorder="1" applyAlignment="1">
      <alignment horizontal="center" wrapText="1" readingOrder="1"/>
    </xf>
    <xf numFmtId="0" fontId="13" fillId="33" borderId="1" xfId="0" applyFont="1" applyFill="1" applyBorder="1" applyAlignment="1">
      <alignment horizontal="centerContinuous" wrapText="1" readingOrder="1"/>
    </xf>
    <xf numFmtId="0" fontId="13" fillId="33" borderId="2" xfId="0" applyFont="1" applyFill="1" applyBorder="1" applyAlignment="1">
      <alignment horizontal="centerContinuous" wrapText="1" readingOrder="1"/>
    </xf>
    <xf numFmtId="164" fontId="13" fillId="33" borderId="2" xfId="0" applyNumberFormat="1" applyFont="1" applyFill="1" applyBorder="1" applyAlignment="1">
      <alignment horizontal="centerContinuous" wrapText="1" readingOrder="1"/>
    </xf>
    <xf numFmtId="164" fontId="13" fillId="33" borderId="10" xfId="0" applyNumberFormat="1" applyFont="1" applyFill="1" applyBorder="1" applyAlignment="1">
      <alignment horizontal="center" wrapText="1" readingOrder="1"/>
    </xf>
    <xf numFmtId="164" fontId="13" fillId="33" borderId="1" xfId="0" applyNumberFormat="1" applyFont="1" applyFill="1" applyBorder="1" applyAlignment="1">
      <alignment horizontal="centerContinuous" wrapText="1" readingOrder="1"/>
    </xf>
    <xf numFmtId="0" fontId="14" fillId="0" borderId="0" xfId="0" applyFont="1">
      <alignment readingOrder="1"/>
    </xf>
    <xf numFmtId="164" fontId="14" fillId="0" borderId="0" xfId="0" applyNumberFormat="1" applyFont="1">
      <alignment readingOrder="1"/>
    </xf>
    <xf numFmtId="179" fontId="14" fillId="0" borderId="0" xfId="0" applyNumberFormat="1" applyFont="1">
      <alignment readingOrder="1"/>
    </xf>
    <xf numFmtId="179" fontId="0" fillId="0" borderId="0" xfId="0" applyNumberFormat="1">
      <alignment readingOrder="1"/>
    </xf>
    <xf numFmtId="179" fontId="115" fillId="0" borderId="0" xfId="0" applyNumberFormat="1" applyFont="1">
      <alignment readingOrder="1"/>
    </xf>
    <xf numFmtId="2" fontId="0" fillId="0" borderId="0" xfId="0" applyNumberFormat="1">
      <alignment readingOrder="1"/>
    </xf>
    <xf numFmtId="171" fontId="0" fillId="0" borderId="0" xfId="0" applyNumberFormat="1">
      <alignment readingOrder="1"/>
    </xf>
    <xf numFmtId="0" fontId="14" fillId="2" borderId="7" xfId="0" applyFont="1" applyFill="1" applyBorder="1">
      <alignment readingOrder="1"/>
    </xf>
    <xf numFmtId="0" fontId="0" fillId="0" borderId="0" xfId="0" applyFill="1">
      <alignment readingOrder="1"/>
    </xf>
    <xf numFmtId="0" fontId="0" fillId="2" borderId="67" xfId="0" applyFill="1" applyBorder="1">
      <alignment readingOrder="1"/>
    </xf>
    <xf numFmtId="0" fontId="0" fillId="0" borderId="0" xfId="0" applyFill="1" applyAlignment="1">
      <alignment vertical="center" wrapText="1" readingOrder="1"/>
    </xf>
    <xf numFmtId="0" fontId="14" fillId="2" borderId="67" xfId="0" applyFont="1" applyFill="1" applyBorder="1">
      <alignment readingOrder="1"/>
    </xf>
    <xf numFmtId="49" fontId="0" fillId="2" borderId="11" xfId="0" quotePrefix="1" applyNumberFormat="1" applyFill="1" applyBorder="1">
      <alignment readingOrder="1"/>
    </xf>
    <xf numFmtId="0" fontId="0" fillId="2" borderId="10" xfId="0" applyNumberFormat="1" applyFill="1" applyBorder="1" applyAlignment="1">
      <alignment vertical="center" wrapText="1" readingOrder="1"/>
    </xf>
    <xf numFmtId="0" fontId="0" fillId="2" borderId="8" xfId="0" applyNumberFormat="1" applyFill="1" applyBorder="1" applyAlignment="1">
      <alignment vertical="center" wrapText="1" readingOrder="1"/>
    </xf>
    <xf numFmtId="0" fontId="0" fillId="2" borderId="27" xfId="0" applyNumberFormat="1" applyFill="1" applyBorder="1" applyAlignment="1">
      <alignment vertical="center" wrapText="1" readingOrder="1"/>
    </xf>
    <xf numFmtId="0" fontId="0" fillId="2" borderId="28" xfId="0" applyNumberFormat="1" applyFill="1" applyBorder="1" applyAlignment="1">
      <alignment vertical="center" wrapText="1" readingOrder="1"/>
    </xf>
    <xf numFmtId="0" fontId="0" fillId="3" borderId="0" xfId="0" applyFill="1">
      <alignment readingOrder="1"/>
    </xf>
    <xf numFmtId="0" fontId="119" fillId="96" borderId="0" xfId="0" applyFont="1" applyFill="1">
      <alignment readingOrder="1"/>
    </xf>
    <xf numFmtId="1" fontId="0" fillId="0" borderId="0" xfId="0" quotePrefix="1" applyNumberFormat="1">
      <alignment readingOrder="1"/>
    </xf>
    <xf numFmtId="0" fontId="0" fillId="3" borderId="0" xfId="0" applyFill="1" applyAlignment="1">
      <alignment vertical="center" wrapText="1" readingOrder="1"/>
    </xf>
    <xf numFmtId="0" fontId="0" fillId="0" borderId="0" xfId="0" quotePrefix="1">
      <alignment readingOrder="1"/>
    </xf>
    <xf numFmtId="0" fontId="0" fillId="2" borderId="0" xfId="0" applyFill="1">
      <alignment readingOrder="1"/>
    </xf>
    <xf numFmtId="1" fontId="0" fillId="0" borderId="0" xfId="0" quotePrefix="1" applyNumberFormat="1" applyFill="1">
      <alignment readingOrder="1"/>
    </xf>
    <xf numFmtId="168" fontId="0" fillId="0" borderId="0" xfId="0" applyNumberFormat="1"/>
    <xf numFmtId="0" fontId="117" fillId="0" borderId="0" xfId="0" applyFont="1">
      <alignment readingOrder="1"/>
    </xf>
    <xf numFmtId="9" fontId="0" fillId="0" borderId="0" xfId="0" applyNumberFormat="1">
      <alignment readingOrder="1"/>
    </xf>
    <xf numFmtId="168" fontId="0" fillId="0" borderId="0" xfId="1" applyNumberFormat="1" applyFont="1" applyFill="1">
      <alignment readingOrder="1"/>
    </xf>
    <xf numFmtId="0" fontId="2" fillId="3" borderId="0" xfId="0" applyFont="1" applyFill="1" applyBorder="1"/>
    <xf numFmtId="168" fontId="1" fillId="98" borderId="0" xfId="1" applyNumberFormat="1" applyFont="1" applyFill="1">
      <alignment readingOrder="1"/>
    </xf>
    <xf numFmtId="168" fontId="0" fillId="2" borderId="0" xfId="0" applyNumberFormat="1" applyFill="1">
      <alignment readingOrder="1"/>
    </xf>
    <xf numFmtId="168" fontId="0" fillId="2" borderId="0" xfId="1" applyNumberFormat="1" applyFont="1" applyFill="1">
      <alignment readingOrder="1"/>
    </xf>
    <xf numFmtId="0" fontId="120" fillId="0" borderId="0" xfId="0" applyFont="1" applyAlignment="1">
      <alignment horizontal="center" readingOrder="1"/>
    </xf>
    <xf numFmtId="0" fontId="42" fillId="37" borderId="7" xfId="0" applyFont="1" applyFill="1" applyBorder="1"/>
    <xf numFmtId="0" fontId="42" fillId="3" borderId="9" xfId="0" applyFont="1" applyFill="1" applyBorder="1"/>
    <xf numFmtId="9" fontId="0" fillId="97" borderId="0" xfId="54921" applyFont="1" applyFill="1" applyAlignment="1">
      <alignment horizontal="center" vertical="center" readingOrder="1"/>
    </xf>
    <xf numFmtId="9" fontId="0" fillId="97" borderId="0" xfId="161" applyFont="1" applyFill="1" applyAlignment="1">
      <alignment horizontal="center" readingOrder="1"/>
    </xf>
    <xf numFmtId="172" fontId="0" fillId="0" borderId="0" xfId="0" applyNumberFormat="1">
      <alignment readingOrder="1"/>
    </xf>
    <xf numFmtId="172" fontId="0" fillId="0" borderId="0" xfId="1" applyNumberFormat="1" applyFont="1" applyFill="1">
      <alignment readingOrder="1"/>
    </xf>
    <xf numFmtId="9" fontId="0" fillId="0" borderId="0" xfId="54921" applyFont="1">
      <alignment readingOrder="1"/>
    </xf>
    <xf numFmtId="168" fontId="0" fillId="0" borderId="0" xfId="0" applyNumberFormat="1">
      <alignment readingOrder="1"/>
    </xf>
    <xf numFmtId="168" fontId="0" fillId="0" borderId="0" xfId="1" applyNumberFormat="1" applyFont="1">
      <alignment readingOrder="1"/>
    </xf>
    <xf numFmtId="0" fontId="4" fillId="0" borderId="0" xfId="4" applyFill="1">
      <alignment readingOrder="1"/>
    </xf>
    <xf numFmtId="9" fontId="42" fillId="3" borderId="5" xfId="161" applyFont="1" applyFill="1" applyBorder="1"/>
    <xf numFmtId="0" fontId="0" fillId="0" borderId="0" xfId="0" applyFill="1" applyBorder="1">
      <alignment readingOrder="1"/>
    </xf>
    <xf numFmtId="0" fontId="42" fillId="3" borderId="7" xfId="0" applyFont="1" applyFill="1" applyBorder="1"/>
    <xf numFmtId="1" fontId="0" fillId="97" borderId="0" xfId="0" applyNumberFormat="1" applyFill="1" applyAlignment="1">
      <alignment horizontal="center" readingOrder="1"/>
    </xf>
    <xf numFmtId="164" fontId="0" fillId="97" borderId="0" xfId="0" applyNumberFormat="1" applyFill="1" applyAlignment="1">
      <alignment horizontal="center" readingOrder="1"/>
    </xf>
    <xf numFmtId="172" fontId="0" fillId="2" borderId="0" xfId="1" applyNumberFormat="1" applyFont="1" applyFill="1">
      <alignment readingOrder="1"/>
    </xf>
    <xf numFmtId="172" fontId="0" fillId="2" borderId="0" xfId="0" applyNumberFormat="1" applyFill="1">
      <alignment readingOrder="1"/>
    </xf>
    <xf numFmtId="0" fontId="42" fillId="2" borderId="5" xfId="0" applyFont="1" applyFill="1" applyBorder="1"/>
    <xf numFmtId="0" fontId="0" fillId="0" borderId="0" xfId="0" applyAlignment="1">
      <alignment horizontal="center" readingOrder="1"/>
    </xf>
    <xf numFmtId="0" fontId="0" fillId="3" borderId="0" xfId="0" applyFill="1" applyAlignment="1">
      <alignment horizontal="right" readingOrder="1"/>
    </xf>
    <xf numFmtId="0" fontId="0" fillId="3" borderId="0" xfId="0" applyFill="1" applyAlignment="1">
      <alignment horizontal="center" readingOrder="1"/>
    </xf>
    <xf numFmtId="180" fontId="0" fillId="0" borderId="0" xfId="0" applyNumberFormat="1">
      <alignment readingOrder="1"/>
    </xf>
    <xf numFmtId="0" fontId="42" fillId="97" borderId="5" xfId="0" applyFont="1" applyFill="1" applyBorder="1"/>
    <xf numFmtId="164" fontId="42" fillId="97" borderId="5" xfId="0" applyNumberFormat="1" applyFont="1" applyFill="1" applyBorder="1"/>
    <xf numFmtId="168" fontId="0" fillId="0" borderId="0" xfId="1" quotePrefix="1" applyNumberFormat="1" applyFont="1" applyFill="1">
      <alignment readingOrder="1"/>
    </xf>
    <xf numFmtId="168" fontId="0" fillId="0" borderId="0" xfId="1" applyNumberFormat="1" applyFont="1"/>
    <xf numFmtId="0" fontId="0" fillId="37" borderId="0" xfId="0" applyFill="1">
      <alignment readingOrder="1"/>
    </xf>
    <xf numFmtId="168" fontId="0" fillId="37" borderId="0" xfId="0" applyNumberFormat="1" applyFill="1"/>
    <xf numFmtId="9" fontId="118" fillId="37" borderId="0" xfId="0" applyNumberFormat="1" applyFont="1" applyFill="1" applyAlignment="1">
      <alignment horizontal="center"/>
    </xf>
    <xf numFmtId="9" fontId="118" fillId="0" borderId="68" xfId="0" applyNumberFormat="1" applyFont="1" applyFill="1" applyBorder="1">
      <alignment readingOrder="1"/>
    </xf>
    <xf numFmtId="0" fontId="121" fillId="99" borderId="61" xfId="0" applyFont="1" applyFill="1" applyBorder="1" applyAlignment="1">
      <alignment horizontal="center" wrapText="1"/>
    </xf>
    <xf numFmtId="0" fontId="121" fillId="99" borderId="66" xfId="0" applyFont="1" applyFill="1" applyBorder="1" applyAlignment="1">
      <alignment horizontal="center" wrapText="1"/>
    </xf>
    <xf numFmtId="0" fontId="122" fillId="0" borderId="63" xfId="0" applyFont="1" applyBorder="1" applyAlignment="1">
      <alignment horizontal="center" wrapText="1"/>
    </xf>
    <xf numFmtId="0" fontId="122" fillId="0" borderId="66" xfId="0" applyFont="1" applyBorder="1" applyAlignment="1">
      <alignment horizontal="center" wrapText="1"/>
    </xf>
    <xf numFmtId="0" fontId="122" fillId="0" borderId="61" xfId="0" applyFont="1" applyBorder="1" applyAlignment="1">
      <alignment horizontal="center" wrapText="1"/>
    </xf>
    <xf numFmtId="0" fontId="121" fillId="99" borderId="71" xfId="0" applyFont="1" applyFill="1" applyBorder="1" applyAlignment="1">
      <alignment horizontal="center" wrapText="1"/>
    </xf>
    <xf numFmtId="6" fontId="122" fillId="0" borderId="66" xfId="0" applyNumberFormat="1" applyFont="1" applyBorder="1" applyAlignment="1">
      <alignment horizontal="center" wrapText="1"/>
    </xf>
    <xf numFmtId="6" fontId="122" fillId="100" borderId="66" xfId="0" applyNumberFormat="1" applyFont="1" applyFill="1" applyBorder="1" applyAlignment="1">
      <alignment horizontal="center" wrapText="1"/>
    </xf>
    <xf numFmtId="0" fontId="122" fillId="100" borderId="66" xfId="0" applyFont="1" applyFill="1" applyBorder="1" applyAlignment="1">
      <alignment horizontal="center" wrapText="1"/>
    </xf>
    <xf numFmtId="0" fontId="122" fillId="0" borderId="3" xfId="0" applyFont="1" applyBorder="1" applyAlignment="1">
      <alignment horizontal="center" wrapText="1"/>
    </xf>
    <xf numFmtId="0" fontId="121" fillId="99" borderId="65" xfId="0" applyFont="1" applyFill="1" applyBorder="1" applyAlignment="1">
      <alignment horizontal="center" wrapText="1"/>
    </xf>
    <xf numFmtId="0" fontId="0" fillId="0" borderId="0" xfId="0" applyAlignment="1">
      <alignment wrapText="1"/>
    </xf>
    <xf numFmtId="0" fontId="121" fillId="99" borderId="3" xfId="0" applyFont="1" applyFill="1" applyBorder="1" applyAlignment="1">
      <alignment horizontal="center" wrapText="1"/>
    </xf>
    <xf numFmtId="3" fontId="121" fillId="99" borderId="71" xfId="0" applyNumberFormat="1" applyFont="1" applyFill="1" applyBorder="1" applyAlignment="1">
      <alignment horizontal="center" wrapText="1"/>
    </xf>
    <xf numFmtId="6" fontId="121" fillId="99" borderId="66" xfId="0" applyNumberFormat="1" applyFont="1" applyFill="1" applyBorder="1" applyAlignment="1">
      <alignment horizontal="center" wrapText="1"/>
    </xf>
    <xf numFmtId="8" fontId="0" fillId="0" borderId="0" xfId="0" applyNumberFormat="1" applyAlignment="1">
      <alignment wrapText="1"/>
    </xf>
    <xf numFmtId="0" fontId="0" fillId="37" borderId="0" xfId="0" applyFill="1" applyAlignment="1">
      <alignment wrapText="1"/>
    </xf>
    <xf numFmtId="8" fontId="0" fillId="101" borderId="5" xfId="0" applyNumberFormat="1" applyFill="1" applyBorder="1" applyAlignment="1">
      <alignment wrapText="1"/>
    </xf>
    <xf numFmtId="0" fontId="0" fillId="0" borderId="0" xfId="0" applyAlignment="1"/>
    <xf numFmtId="0" fontId="124" fillId="0" borderId="0" xfId="0" applyFont="1" applyAlignment="1">
      <alignment wrapText="1"/>
    </xf>
    <xf numFmtId="0" fontId="124" fillId="0" borderId="0" xfId="0" applyFont="1" applyAlignment="1"/>
    <xf numFmtId="0" fontId="68" fillId="7" borderId="0" xfId="5556" applyFont="1" applyFill="1"/>
    <xf numFmtId="0" fontId="2" fillId="7" borderId="0" xfId="5556" applyFill="1"/>
    <xf numFmtId="44" fontId="0" fillId="7" borderId="0" xfId="5111" applyFont="1" applyFill="1"/>
    <xf numFmtId="9" fontId="2" fillId="7" borderId="0" xfId="5556" applyNumberFormat="1" applyFill="1"/>
    <xf numFmtId="181" fontId="2" fillId="7" borderId="0" xfId="5556" applyNumberFormat="1" applyFill="1"/>
    <xf numFmtId="43" fontId="2" fillId="7" borderId="0" xfId="5556" applyNumberFormat="1" applyFill="1"/>
    <xf numFmtId="0" fontId="2" fillId="0" borderId="0" xfId="5556"/>
    <xf numFmtId="43" fontId="2" fillId="0" borderId="0" xfId="5556" applyNumberFormat="1"/>
    <xf numFmtId="176" fontId="2" fillId="0" borderId="0" xfId="5556" applyNumberFormat="1"/>
    <xf numFmtId="10" fontId="2" fillId="0" borderId="0" xfId="5556" applyNumberFormat="1"/>
    <xf numFmtId="164" fontId="2" fillId="0" borderId="0" xfId="5556" applyNumberFormat="1"/>
    <xf numFmtId="181" fontId="2" fillId="0" borderId="0" xfId="5556" applyNumberFormat="1"/>
    <xf numFmtId="43" fontId="126" fillId="0" borderId="0" xfId="5556" applyNumberFormat="1" applyFont="1"/>
    <xf numFmtId="0" fontId="127" fillId="102" borderId="69" xfId="5556" applyFont="1" applyFill="1" applyBorder="1" applyAlignment="1" applyProtection="1">
      <alignment horizontal="center" vertical="center" wrapText="1"/>
      <protection hidden="1"/>
    </xf>
    <xf numFmtId="0" fontId="127" fillId="102" borderId="70" xfId="5556" applyFont="1" applyFill="1" applyBorder="1" applyAlignment="1" applyProtection="1">
      <alignment horizontal="center" vertical="center" wrapText="1"/>
      <protection hidden="1"/>
    </xf>
    <xf numFmtId="0" fontId="127" fillId="102" borderId="72" xfId="5556" applyFont="1" applyFill="1" applyBorder="1" applyAlignment="1" applyProtection="1">
      <alignment horizontal="center" vertical="center" wrapText="1"/>
      <protection hidden="1"/>
    </xf>
    <xf numFmtId="0" fontId="128" fillId="0" borderId="4" xfId="5556" applyFont="1" applyFill="1" applyBorder="1" applyAlignment="1" applyProtection="1">
      <alignment horizontal="center" vertical="center" wrapText="1"/>
      <protection locked="0"/>
    </xf>
    <xf numFmtId="3" fontId="128" fillId="0" borderId="4" xfId="5556" applyNumberFormat="1" applyFont="1" applyFill="1" applyBorder="1" applyAlignment="1" applyProtection="1">
      <alignment horizontal="center" vertical="center" wrapText="1"/>
      <protection locked="0"/>
    </xf>
    <xf numFmtId="182" fontId="128" fillId="0" borderId="4" xfId="5556" applyNumberFormat="1" applyFont="1" applyFill="1" applyBorder="1" applyAlignment="1" applyProtection="1">
      <alignment horizontal="center" vertical="center" wrapText="1"/>
      <protection locked="0"/>
    </xf>
    <xf numFmtId="176" fontId="128" fillId="0" borderId="4" xfId="5556" applyNumberFormat="1" applyFont="1" applyFill="1" applyBorder="1" applyAlignment="1" applyProtection="1">
      <alignment horizontal="center" vertical="center" wrapText="1"/>
      <protection locked="0"/>
    </xf>
    <xf numFmtId="164" fontId="2" fillId="0" borderId="4" xfId="5556" applyNumberFormat="1" applyBorder="1"/>
    <xf numFmtId="9" fontId="0" fillId="0" borderId="4" xfId="54761" applyFont="1" applyBorder="1"/>
    <xf numFmtId="176" fontId="2" fillId="0" borderId="4" xfId="5556" applyNumberFormat="1" applyBorder="1"/>
    <xf numFmtId="0" fontId="127" fillId="102" borderId="46" xfId="5556" applyFont="1" applyFill="1" applyBorder="1" applyAlignment="1" applyProtection="1">
      <alignment horizontal="center" vertical="center" wrapText="1"/>
      <protection hidden="1"/>
    </xf>
    <xf numFmtId="164" fontId="2" fillId="0" borderId="5" xfId="5556" applyNumberFormat="1" applyBorder="1"/>
    <xf numFmtId="9" fontId="0" fillId="0" borderId="5" xfId="54761" applyFont="1" applyBorder="1"/>
    <xf numFmtId="176" fontId="2" fillId="0" borderId="5" xfId="5556" applyNumberFormat="1" applyBorder="1"/>
    <xf numFmtId="0" fontId="128" fillId="0" borderId="8" xfId="5556" applyFont="1" applyFill="1" applyBorder="1" applyAlignment="1" applyProtection="1">
      <alignment horizontal="center" vertical="center" wrapText="1"/>
      <protection locked="0"/>
    </xf>
    <xf numFmtId="0" fontId="2" fillId="0" borderId="5" xfId="5556" applyBorder="1"/>
    <xf numFmtId="0" fontId="128" fillId="0" borderId="5" xfId="5556" applyFont="1" applyFill="1" applyBorder="1" applyAlignment="1" applyProtection="1">
      <alignment horizontal="center" vertical="center" wrapText="1"/>
      <protection locked="0"/>
    </xf>
    <xf numFmtId="0" fontId="2" fillId="0" borderId="5" xfId="5556" applyBorder="1" applyAlignment="1">
      <alignment wrapText="1"/>
    </xf>
    <xf numFmtId="9" fontId="2" fillId="0" borderId="0" xfId="5556" applyNumberFormat="1"/>
    <xf numFmtId="0" fontId="127" fillId="102" borderId="73" xfId="5556" applyFont="1" applyFill="1" applyBorder="1" applyAlignment="1" applyProtection="1">
      <alignment horizontal="center" vertical="center" wrapText="1"/>
      <protection hidden="1"/>
    </xf>
    <xf numFmtId="0" fontId="128" fillId="0" borderId="67" xfId="5556" applyFont="1" applyFill="1" applyBorder="1" applyAlignment="1" applyProtection="1">
      <alignment horizontal="center" vertical="center" wrapText="1"/>
      <protection locked="0"/>
    </xf>
    <xf numFmtId="183" fontId="128" fillId="0" borderId="4" xfId="5556" applyNumberFormat="1" applyFont="1" applyFill="1" applyBorder="1" applyAlignment="1" applyProtection="1">
      <alignment horizontal="center" vertical="center" wrapText="1"/>
      <protection locked="0"/>
    </xf>
    <xf numFmtId="0" fontId="127" fillId="102" borderId="74" xfId="5556" applyFont="1" applyFill="1" applyBorder="1" applyAlignment="1" applyProtection="1">
      <alignment horizontal="center" vertical="center" wrapText="1"/>
      <protection hidden="1"/>
    </xf>
    <xf numFmtId="0" fontId="128" fillId="0" borderId="7" xfId="5556" applyFont="1" applyFill="1" applyBorder="1" applyAlignment="1" applyProtection="1">
      <alignment horizontal="center" vertical="center" wrapText="1"/>
      <protection locked="0"/>
    </xf>
    <xf numFmtId="0" fontId="127" fillId="102" borderId="75" xfId="5556" applyFont="1" applyFill="1" applyBorder="1" applyAlignment="1" applyProtection="1">
      <alignment horizontal="center" vertical="center"/>
      <protection hidden="1"/>
    </xf>
    <xf numFmtId="0" fontId="127" fillId="102" borderId="76" xfId="5556" applyFont="1" applyFill="1" applyBorder="1" applyAlignment="1" applyProtection="1">
      <alignment horizontal="center" vertical="center"/>
      <protection hidden="1"/>
    </xf>
    <xf numFmtId="1" fontId="127" fillId="102" borderId="76" xfId="5556" applyNumberFormat="1" applyFont="1" applyFill="1" applyBorder="1" applyAlignment="1" applyProtection="1">
      <alignment horizontal="center" vertical="center"/>
      <protection hidden="1"/>
    </xf>
    <xf numFmtId="164" fontId="127" fillId="102" borderId="76" xfId="4968" applyNumberFormat="1" applyFont="1" applyFill="1" applyBorder="1" applyAlignment="1" applyProtection="1">
      <alignment horizontal="center" vertical="center"/>
      <protection hidden="1"/>
    </xf>
    <xf numFmtId="176" fontId="127" fillId="102" borderId="76" xfId="4968" applyNumberFormat="1" applyFont="1" applyFill="1" applyBorder="1" applyAlignment="1" applyProtection="1">
      <alignment horizontal="center" vertical="center"/>
      <protection hidden="1"/>
    </xf>
    <xf numFmtId="181" fontId="0" fillId="0" borderId="0" xfId="4909" applyNumberFormat="1" applyFont="1" applyFill="1" applyBorder="1" applyAlignment="1" applyProtection="1"/>
    <xf numFmtId="0" fontId="4" fillId="0" borderId="0" xfId="54922"/>
    <xf numFmtId="0" fontId="4" fillId="0" borderId="0" xfId="54922" applyAlignment="1">
      <alignment horizontal="center"/>
    </xf>
    <xf numFmtId="0" fontId="4" fillId="103" borderId="0" xfId="54922" applyFill="1"/>
    <xf numFmtId="169" fontId="4" fillId="0" borderId="0" xfId="65" applyNumberFormat="1" applyAlignment="1"/>
    <xf numFmtId="164" fontId="4" fillId="0" borderId="0" xfId="54922" applyNumberFormat="1" applyAlignment="1">
      <alignment horizontal="center"/>
    </xf>
    <xf numFmtId="0" fontId="129" fillId="104" borderId="5" xfId="7521" applyFont="1" applyFill="1" applyBorder="1"/>
    <xf numFmtId="0" fontId="129" fillId="104" borderId="67" xfId="7521" applyFont="1" applyFill="1" applyBorder="1"/>
    <xf numFmtId="0" fontId="130" fillId="0" borderId="5" xfId="7521" applyFont="1" applyBorder="1"/>
    <xf numFmtId="0" fontId="130" fillId="0" borderId="5" xfId="7521" applyFont="1" applyFill="1" applyBorder="1"/>
    <xf numFmtId="167" fontId="130" fillId="0" borderId="5" xfId="7521" applyNumberFormat="1" applyFont="1" applyFill="1" applyBorder="1"/>
    <xf numFmtId="0" fontId="130" fillId="105" borderId="5" xfId="7521" applyFont="1" applyFill="1" applyBorder="1"/>
    <xf numFmtId="0" fontId="68" fillId="106" borderId="0" xfId="5556" applyFont="1" applyFill="1"/>
    <xf numFmtId="0" fontId="2" fillId="80" borderId="0" xfId="5556" applyFill="1" applyBorder="1"/>
    <xf numFmtId="9" fontId="0" fillId="80" borderId="0" xfId="54761" applyFont="1" applyFill="1" applyBorder="1" applyAlignment="1">
      <alignment horizontal="center"/>
    </xf>
    <xf numFmtId="0" fontId="42" fillId="80" borderId="0" xfId="5556" applyFont="1" applyFill="1"/>
    <xf numFmtId="0" fontId="2" fillId="80" borderId="0" xfId="5556" applyFill="1"/>
    <xf numFmtId="0" fontId="2" fillId="80" borderId="5" xfId="5556" applyFill="1" applyBorder="1" applyAlignment="1">
      <alignment wrapText="1"/>
    </xf>
    <xf numFmtId="0" fontId="2" fillId="107" borderId="5" xfId="5556" applyFill="1" applyBorder="1" applyAlignment="1">
      <alignment wrapText="1"/>
    </xf>
    <xf numFmtId="0" fontId="2" fillId="80" borderId="25" xfId="5556" applyFill="1" applyBorder="1" applyAlignment="1">
      <alignment wrapText="1"/>
    </xf>
    <xf numFmtId="0" fontId="42" fillId="0" borderId="0" xfId="5556" applyFont="1"/>
    <xf numFmtId="0" fontId="2" fillId="80" borderId="5" xfId="5556" applyFill="1" applyBorder="1"/>
    <xf numFmtId="2" fontId="2" fillId="80" borderId="5" xfId="5556" applyNumberFormat="1" applyFill="1" applyBorder="1"/>
    <xf numFmtId="2" fontId="2" fillId="107" borderId="5" xfId="5556" applyNumberFormat="1" applyFill="1" applyBorder="1"/>
    <xf numFmtId="184" fontId="2" fillId="0" borderId="0" xfId="5556" applyNumberFormat="1"/>
    <xf numFmtId="10" fontId="0" fillId="0" borderId="0" xfId="54761" applyNumberFormat="1" applyFont="1" applyFill="1" applyBorder="1" applyAlignment="1" applyProtection="1"/>
    <xf numFmtId="43" fontId="0" fillId="0" borderId="0" xfId="4909" applyFont="1" applyFill="1"/>
    <xf numFmtId="0" fontId="2" fillId="105" borderId="5" xfId="5556" applyFill="1" applyBorder="1"/>
    <xf numFmtId="2" fontId="2" fillId="105" borderId="5" xfId="5556" applyNumberFormat="1" applyFill="1" applyBorder="1"/>
    <xf numFmtId="0" fontId="2" fillId="105" borderId="0" xfId="5556" applyFill="1"/>
    <xf numFmtId="184" fontId="2" fillId="105" borderId="0" xfId="5556" applyNumberFormat="1" applyFill="1"/>
    <xf numFmtId="10" fontId="0" fillId="105" borderId="0" xfId="54761" applyNumberFormat="1" applyFont="1" applyFill="1" applyBorder="1" applyAlignment="1" applyProtection="1"/>
    <xf numFmtId="43" fontId="0" fillId="105" borderId="0" xfId="4909" applyFont="1" applyFill="1"/>
    <xf numFmtId="0" fontId="2" fillId="0" borderId="0" xfId="5556" applyFill="1"/>
    <xf numFmtId="43" fontId="0" fillId="0" borderId="0" xfId="4909" applyFont="1"/>
    <xf numFmtId="8" fontId="50" fillId="0" borderId="5" xfId="103" applyNumberFormat="1" applyFont="1" applyFill="1" applyBorder="1"/>
    <xf numFmtId="168" fontId="0" fillId="10" borderId="0" xfId="53" applyNumberFormat="1" applyFont="1" applyFill="1" applyAlignment="1">
      <alignment horizontal="center" readingOrder="1"/>
    </xf>
    <xf numFmtId="174" fontId="0" fillId="10" borderId="0" xfId="53" applyNumberFormat="1" applyFont="1" applyFill="1" applyAlignment="1">
      <alignment horizontal="center" readingOrder="1"/>
    </xf>
    <xf numFmtId="0" fontId="150" fillId="0" borderId="0" xfId="0" applyFont="1" applyAlignment="1">
      <alignment wrapText="1"/>
    </xf>
    <xf numFmtId="0" fontId="75" fillId="131" borderId="29" xfId="0" applyFont="1" applyFill="1" applyBorder="1" applyAlignment="1">
      <alignment horizontal="center" wrapText="1"/>
    </xf>
    <xf numFmtId="0" fontId="75" fillId="131" borderId="88" xfId="0" applyFont="1" applyFill="1" applyBorder="1" applyAlignment="1">
      <alignment horizontal="center" wrapText="1"/>
    </xf>
    <xf numFmtId="14" fontId="0" fillId="0" borderId="0" xfId="0" applyNumberFormat="1"/>
    <xf numFmtId="0" fontId="0" fillId="0" borderId="0" xfId="0" pivotButton="1"/>
    <xf numFmtId="0" fontId="0" fillId="0" borderId="0" xfId="0" applyAlignment="1">
      <alignment horizontal="left"/>
    </xf>
    <xf numFmtId="1" fontId="0" fillId="0" borderId="0" xfId="0" applyNumberFormat="1"/>
    <xf numFmtId="9" fontId="0" fillId="0" borderId="0" xfId="0" applyNumberFormat="1"/>
    <xf numFmtId="0" fontId="52" fillId="98" borderId="0" xfId="103" applyFont="1" applyFill="1"/>
    <xf numFmtId="0" fontId="118" fillId="78" borderId="52" xfId="0" applyFont="1" applyFill="1" applyBorder="1"/>
    <xf numFmtId="0" fontId="118" fillId="78" borderId="53" xfId="0" applyFont="1" applyFill="1" applyBorder="1" applyAlignment="1">
      <alignment horizontal="left"/>
    </xf>
    <xf numFmtId="168" fontId="118" fillId="78" borderId="53" xfId="0" applyNumberFormat="1" applyFont="1" applyFill="1" applyBorder="1"/>
    <xf numFmtId="9" fontId="118" fillId="78" borderId="53" xfId="0" applyNumberFormat="1" applyFont="1" applyFill="1" applyBorder="1"/>
    <xf numFmtId="0" fontId="118" fillId="78" borderId="0" xfId="0" applyFont="1" applyFill="1" applyBorder="1"/>
    <xf numFmtId="1" fontId="2" fillId="101" borderId="0" xfId="103" applyNumberFormat="1" applyFill="1"/>
    <xf numFmtId="1" fontId="2" fillId="0" borderId="0" xfId="103" applyNumberFormat="1" applyBorder="1"/>
    <xf numFmtId="43" fontId="0" fillId="0" borderId="5" xfId="1" applyFont="1" applyBorder="1"/>
    <xf numFmtId="164" fontId="50" fillId="0" borderId="5" xfId="103" applyNumberFormat="1" applyFont="1" applyBorder="1"/>
    <xf numFmtId="172" fontId="50" fillId="0" borderId="5" xfId="103" applyNumberFormat="1" applyFont="1" applyBorder="1"/>
    <xf numFmtId="0" fontId="17" fillId="72" borderId="0" xfId="189" applyFont="1" applyFill="1" applyBorder="1" applyAlignment="1">
      <alignment horizontal="left"/>
    </xf>
    <xf numFmtId="172" fontId="77" fillId="0" borderId="5" xfId="4897" applyNumberFormat="1" applyFont="1" applyFill="1" applyBorder="1" applyAlignment="1">
      <alignment horizontal="center"/>
    </xf>
    <xf numFmtId="9" fontId="77" fillId="0" borderId="5" xfId="54757" applyFont="1" applyFill="1" applyBorder="1" applyAlignment="1">
      <alignment horizontal="center"/>
    </xf>
    <xf numFmtId="0" fontId="2" fillId="98" borderId="0" xfId="103" applyFill="1"/>
    <xf numFmtId="0" fontId="0" fillId="2" borderId="6" xfId="0" applyNumberFormat="1" applyFill="1" applyBorder="1" applyAlignment="1">
      <alignment horizontal="left" vertical="center" wrapText="1" readingOrder="1"/>
    </xf>
    <xf numFmtId="0" fontId="0" fillId="2" borderId="23" xfId="0" applyNumberFormat="1" applyFill="1" applyBorder="1" applyAlignment="1">
      <alignment horizontal="left" vertical="center" wrapText="1" readingOrder="1"/>
    </xf>
    <xf numFmtId="0" fontId="0" fillId="2" borderId="24" xfId="0" applyNumberFormat="1" applyFill="1" applyBorder="1" applyAlignment="1">
      <alignment horizontal="left" vertical="center" wrapText="1" readingOrder="1"/>
    </xf>
    <xf numFmtId="0" fontId="0" fillId="2" borderId="25" xfId="0" applyNumberFormat="1" applyFill="1" applyBorder="1" applyAlignment="1">
      <alignment horizontal="left" vertical="center" wrapText="1" readingOrder="1"/>
    </xf>
    <xf numFmtId="0" fontId="0" fillId="2" borderId="0" xfId="0" applyNumberFormat="1" applyFill="1" applyBorder="1" applyAlignment="1">
      <alignment horizontal="left" vertical="center" wrapText="1" readingOrder="1"/>
    </xf>
    <xf numFmtId="0" fontId="0" fillId="2" borderId="26" xfId="0" applyNumberFormat="1" applyFill="1" applyBorder="1" applyAlignment="1">
      <alignment horizontal="left" vertical="center" wrapText="1" readingOrder="1"/>
    </xf>
    <xf numFmtId="0" fontId="0" fillId="2" borderId="27" xfId="0" applyNumberFormat="1" applyFill="1" applyBorder="1" applyAlignment="1">
      <alignment horizontal="left" vertical="center" wrapText="1" readingOrder="1"/>
    </xf>
    <xf numFmtId="0" fontId="0" fillId="2" borderId="28" xfId="0" applyNumberFormat="1" applyFill="1" applyBorder="1" applyAlignment="1">
      <alignment horizontal="left" vertical="center" wrapText="1" readingOrder="1"/>
    </xf>
    <xf numFmtId="0" fontId="13" fillId="5" borderId="9" xfId="6" applyFont="1" applyFill="1" applyBorder="1" applyAlignment="1">
      <alignment horizontal="center"/>
    </xf>
    <xf numFmtId="0" fontId="13" fillId="5" borderId="10" xfId="6" applyFont="1" applyFill="1" applyBorder="1" applyAlignment="1">
      <alignment horizontal="center"/>
    </xf>
    <xf numFmtId="0" fontId="13" fillId="5" borderId="8" xfId="6" applyFont="1" applyFill="1" applyBorder="1" applyAlignment="1">
      <alignment horizontal="center"/>
    </xf>
    <xf numFmtId="0" fontId="10" fillId="6" borderId="5" xfId="0" applyFont="1" applyFill="1" applyBorder="1" applyAlignment="1">
      <alignment horizontal="center"/>
    </xf>
    <xf numFmtId="0" fontId="14" fillId="0" borderId="5" xfId="0" applyFont="1" applyBorder="1" applyAlignment="1">
      <alignment horizontal="center"/>
    </xf>
    <xf numFmtId="0" fontId="14" fillId="8" borderId="5" xfId="6" applyFont="1" applyFill="1" applyBorder="1" applyAlignment="1">
      <alignment horizontal="center"/>
    </xf>
    <xf numFmtId="0" fontId="52" fillId="0" borderId="0" xfId="103" applyFont="1" applyAlignment="1">
      <alignment horizontal="center" wrapText="1"/>
    </xf>
    <xf numFmtId="0" fontId="52" fillId="0" borderId="0" xfId="103" applyFont="1" applyFill="1" applyAlignment="1">
      <alignment horizontal="center" wrapText="1"/>
    </xf>
    <xf numFmtId="0" fontId="2" fillId="0" borderId="0" xfId="103" applyAlignment="1">
      <alignment horizontal="left" wrapText="1"/>
    </xf>
    <xf numFmtId="0" fontId="52" fillId="0" borderId="0" xfId="103" applyFont="1" applyAlignment="1">
      <alignment horizontal="center"/>
    </xf>
    <xf numFmtId="0" fontId="121" fillId="99" borderId="70" xfId="0" applyFont="1" applyFill="1" applyBorder="1" applyAlignment="1">
      <alignment horizontal="center" wrapText="1"/>
    </xf>
    <xf numFmtId="0" fontId="121" fillId="99" borderId="71" xfId="0" applyFont="1" applyFill="1" applyBorder="1" applyAlignment="1">
      <alignment horizontal="center" wrapText="1"/>
    </xf>
    <xf numFmtId="0" fontId="122" fillId="0" borderId="70" xfId="0" applyFont="1" applyBorder="1" applyAlignment="1">
      <alignment horizontal="center" wrapText="1"/>
    </xf>
    <xf numFmtId="0" fontId="122" fillId="0" borderId="71" xfId="0" applyFont="1" applyBorder="1" applyAlignment="1">
      <alignment horizontal="center" wrapText="1"/>
    </xf>
    <xf numFmtId="3" fontId="122" fillId="0" borderId="70" xfId="0" applyNumberFormat="1" applyFont="1" applyBorder="1" applyAlignment="1">
      <alignment horizontal="center" wrapText="1"/>
    </xf>
    <xf numFmtId="3" fontId="122" fillId="0" borderId="71" xfId="0" applyNumberFormat="1" applyFont="1" applyBorder="1" applyAlignment="1">
      <alignment horizontal="center" wrapText="1"/>
    </xf>
    <xf numFmtId="6" fontId="122" fillId="0" borderId="70" xfId="0" applyNumberFormat="1" applyFont="1" applyBorder="1" applyAlignment="1">
      <alignment horizontal="center" wrapText="1"/>
    </xf>
    <xf numFmtId="6" fontId="122" fillId="0" borderId="71" xfId="0" applyNumberFormat="1" applyFont="1" applyBorder="1" applyAlignment="1">
      <alignment horizontal="center" wrapText="1"/>
    </xf>
    <xf numFmtId="6" fontId="122" fillId="100" borderId="70" xfId="0" applyNumberFormat="1" applyFont="1" applyFill="1" applyBorder="1" applyAlignment="1">
      <alignment horizontal="center" wrapText="1"/>
    </xf>
    <xf numFmtId="6" fontId="122" fillId="100" borderId="71" xfId="0" applyNumberFormat="1" applyFont="1" applyFill="1" applyBorder="1" applyAlignment="1">
      <alignment horizontal="center" wrapText="1"/>
    </xf>
    <xf numFmtId="0" fontId="122" fillId="100" borderId="70" xfId="0" applyFont="1" applyFill="1" applyBorder="1" applyAlignment="1">
      <alignment horizontal="center" wrapText="1"/>
    </xf>
    <xf numFmtId="0" fontId="122" fillId="100" borderId="71" xfId="0" applyFont="1" applyFill="1" applyBorder="1" applyAlignment="1">
      <alignment horizontal="center" wrapText="1"/>
    </xf>
    <xf numFmtId="0" fontId="123" fillId="74" borderId="70" xfId="0" applyFont="1" applyFill="1" applyBorder="1" applyAlignment="1">
      <alignment horizontal="center" wrapText="1"/>
    </xf>
    <xf numFmtId="0" fontId="123" fillId="74" borderId="71" xfId="0" applyFont="1" applyFill="1" applyBorder="1" applyAlignment="1">
      <alignment horizontal="center" wrapText="1"/>
    </xf>
    <xf numFmtId="0" fontId="2" fillId="0" borderId="5" xfId="5556" applyBorder="1" applyAlignment="1">
      <alignment horizontal="center" wrapText="1"/>
    </xf>
    <xf numFmtId="0" fontId="2" fillId="0" borderId="5" xfId="5556" applyBorder="1" applyAlignment="1">
      <alignment horizontal="center" vertical="center" wrapText="1"/>
    </xf>
    <xf numFmtId="0" fontId="119" fillId="96" borderId="24" xfId="0" applyFont="1" applyFill="1" applyBorder="1">
      <alignment readingOrder="1"/>
    </xf>
    <xf numFmtId="0" fontId="119" fillId="96" borderId="26" xfId="0" applyFont="1" applyFill="1" applyBorder="1">
      <alignment readingOrder="1"/>
    </xf>
    <xf numFmtId="0" fontId="0" fillId="3" borderId="6" xfId="0" applyFill="1" applyBorder="1">
      <alignment readingOrder="1"/>
    </xf>
    <xf numFmtId="0" fontId="0" fillId="3" borderId="25" xfId="0" applyFill="1" applyBorder="1">
      <alignment readingOrder="1"/>
    </xf>
    <xf numFmtId="0" fontId="0" fillId="3" borderId="11" xfId="0" applyFill="1" applyBorder="1">
      <alignment readingOrder="1"/>
    </xf>
    <xf numFmtId="164" fontId="118" fillId="97" borderId="27" xfId="0" applyNumberFormat="1" applyFont="1" applyFill="1" applyBorder="1" applyAlignment="1">
      <alignment horizontal="center" readingOrder="1"/>
    </xf>
  </cellXfs>
  <cellStyles count="55722">
    <cellStyle name="_x0010_“+ˆÉ•?pý¤" xfId="54923"/>
    <cellStyle name="20% - Accent1 10" xfId="192"/>
    <cellStyle name="20% - Accent1 10 2" xfId="193"/>
    <cellStyle name="20% - Accent1 10 2 2" xfId="194"/>
    <cellStyle name="20% - Accent1 10 2 3" xfId="195"/>
    <cellStyle name="20% - Accent1 10 3" xfId="196"/>
    <cellStyle name="20% - Accent1 10 4" xfId="197"/>
    <cellStyle name="20% - Accent1 10_Lcc_inputs" xfId="198"/>
    <cellStyle name="20% - Accent1 11" xfId="199"/>
    <cellStyle name="20% - Accent1 11 2" xfId="200"/>
    <cellStyle name="20% - Accent1 11 2 2" xfId="201"/>
    <cellStyle name="20% - Accent1 11 3" xfId="202"/>
    <cellStyle name="20% - Accent1 12" xfId="203"/>
    <cellStyle name="20% - Accent1 12 2" xfId="204"/>
    <cellStyle name="20% - Accent1 13" xfId="205"/>
    <cellStyle name="20% - Accent1 13 2" xfId="206"/>
    <cellStyle name="20% - Accent1 14" xfId="207"/>
    <cellStyle name="20% - Accent1 15" xfId="208"/>
    <cellStyle name="20% - Accent1 16" xfId="209"/>
    <cellStyle name="20% - Accent1 2" xfId="8"/>
    <cellStyle name="20% - Accent1 2 2" xfId="9"/>
    <cellStyle name="20% - Accent1 2 2 2" xfId="210"/>
    <cellStyle name="20% - Accent1 2 2 2 2" xfId="54924"/>
    <cellStyle name="20% - Accent1 2 2 3" xfId="211"/>
    <cellStyle name="20% - Accent1 2 3" xfId="212"/>
    <cellStyle name="20% - Accent1 2 3 2" xfId="213"/>
    <cellStyle name="20% - Accent1 2 4" xfId="214"/>
    <cellStyle name="20% - Accent1 2 4 2" xfId="215"/>
    <cellStyle name="20% - Accent1 2 4 2 2" xfId="216"/>
    <cellStyle name="20% - Accent1 2 4 2 2 2" xfId="217"/>
    <cellStyle name="20% - Accent1 2 4 2 2 3" xfId="218"/>
    <cellStyle name="20% - Accent1 2 4 2 3" xfId="219"/>
    <cellStyle name="20% - Accent1 2 4 2 3 2" xfId="220"/>
    <cellStyle name="20% - Accent1 2 4 2 4" xfId="221"/>
    <cellStyle name="20% - Accent1 2 4 2 5" xfId="222"/>
    <cellStyle name="20% - Accent1 2 4 2_Lcc_inputs" xfId="223"/>
    <cellStyle name="20% - Accent1 2 4 3" xfId="224"/>
    <cellStyle name="20% - Accent1 2 4 3 2" xfId="225"/>
    <cellStyle name="20% - Accent1 2 4 3 2 2" xfId="226"/>
    <cellStyle name="20% - Accent1 2 4 3 3" xfId="227"/>
    <cellStyle name="20% - Accent1 2 4 3 4" xfId="228"/>
    <cellStyle name="20% - Accent1 2 4 3_Lcc_inputs" xfId="229"/>
    <cellStyle name="20% - Accent1 2 4 4" xfId="230"/>
    <cellStyle name="20% - Accent1 2 4 4 2" xfId="231"/>
    <cellStyle name="20% - Accent1 2 4 4 3" xfId="232"/>
    <cellStyle name="20% - Accent1 2 4 5" xfId="233"/>
    <cellStyle name="20% - Accent1 2 4 5 2" xfId="234"/>
    <cellStyle name="20% - Accent1 2 4 6" xfId="235"/>
    <cellStyle name="20% - Accent1 2 4_Lcc_inputs" xfId="236"/>
    <cellStyle name="20% - Accent1 2 5" xfId="237"/>
    <cellStyle name="20% - Accent1 2 5 2" xfId="238"/>
    <cellStyle name="20% - Accent1 2 5 2 2" xfId="239"/>
    <cellStyle name="20% - Accent1 2 5 2 3" xfId="240"/>
    <cellStyle name="20% - Accent1 2 5 3" xfId="241"/>
    <cellStyle name="20% - Accent1 2 5 3 2" xfId="242"/>
    <cellStyle name="20% - Accent1 2 5 4" xfId="243"/>
    <cellStyle name="20% - Accent1 2 5_Lcc_inputs" xfId="244"/>
    <cellStyle name="20% - Accent1 2 6" xfId="245"/>
    <cellStyle name="20% - Accent1 2 6 2" xfId="246"/>
    <cellStyle name="20% - Accent1 2 6 2 2" xfId="247"/>
    <cellStyle name="20% - Accent1 2 6 2 3" xfId="248"/>
    <cellStyle name="20% - Accent1 2 6 3" xfId="249"/>
    <cellStyle name="20% - Accent1 2 6 3 2" xfId="250"/>
    <cellStyle name="20% - Accent1 2 6 4" xfId="251"/>
    <cellStyle name="20% - Accent1 2 6_Lcc_inputs" xfId="252"/>
    <cellStyle name="20% - Accent1 2 7" xfId="253"/>
    <cellStyle name="20% - Accent1 2 8" xfId="254"/>
    <cellStyle name="20% - Accent1 2 9" xfId="54925"/>
    <cellStyle name="20% - Accent1 2_Lcc_inputs" xfId="255"/>
    <cellStyle name="20% - Accent1 3" xfId="256"/>
    <cellStyle name="20% - Accent1 3 2" xfId="257"/>
    <cellStyle name="20% - Accent1 3 2 2" xfId="258"/>
    <cellStyle name="20% - Accent1 3 2 2 2" xfId="54926"/>
    <cellStyle name="20% - Accent1 3 2 3" xfId="259"/>
    <cellStyle name="20% - Accent1 3 3" xfId="260"/>
    <cellStyle name="20% - Accent1 3 3 2" xfId="261"/>
    <cellStyle name="20% - Accent1 3 3 3" xfId="54927"/>
    <cellStyle name="20% - Accent1 3 4" xfId="262"/>
    <cellStyle name="20% - Accent1 3 4 2" xfId="263"/>
    <cellStyle name="20% - Accent1 3 5" xfId="264"/>
    <cellStyle name="20% - Accent1 3 5 2" xfId="265"/>
    <cellStyle name="20% - Accent1 3 6" xfId="266"/>
    <cellStyle name="20% - Accent1 3 7" xfId="267"/>
    <cellStyle name="20% - Accent1 3 8" xfId="268"/>
    <cellStyle name="20% - Accent1 3 9" xfId="54928"/>
    <cellStyle name="20% - Accent1 4" xfId="269"/>
    <cellStyle name="20% - Accent1 4 2" xfId="270"/>
    <cellStyle name="20% - Accent1 4 2 2" xfId="271"/>
    <cellStyle name="20% - Accent1 4 2 2 2" xfId="272"/>
    <cellStyle name="20% - Accent1 4 2 2 2 2" xfId="273"/>
    <cellStyle name="20% - Accent1 4 2 2 2 2 2" xfId="274"/>
    <cellStyle name="20% - Accent1 4 2 2 2 3" xfId="275"/>
    <cellStyle name="20% - Accent1 4 2 2 3" xfId="276"/>
    <cellStyle name="20% - Accent1 4 2 2 3 2" xfId="277"/>
    <cellStyle name="20% - Accent1 4 2 2 3 2 2" xfId="278"/>
    <cellStyle name="20% - Accent1 4 2 2 3 3" xfId="279"/>
    <cellStyle name="20% - Accent1 4 2 2 4" xfId="280"/>
    <cellStyle name="20% - Accent1 4 2 2 4 2" xfId="281"/>
    <cellStyle name="20% - Accent1 4 2 2 5" xfId="282"/>
    <cellStyle name="20% - Accent1 4 2 2_Lcc_inputs" xfId="283"/>
    <cellStyle name="20% - Accent1 4 2 3" xfId="284"/>
    <cellStyle name="20% - Accent1 4 2 3 2" xfId="285"/>
    <cellStyle name="20% - Accent1 4 2 3 2 2" xfId="286"/>
    <cellStyle name="20% - Accent1 4 2 3 2 3" xfId="287"/>
    <cellStyle name="20% - Accent1 4 2 3 3" xfId="288"/>
    <cellStyle name="20% - Accent1 4 2 3 4" xfId="289"/>
    <cellStyle name="20% - Accent1 4 2 3_Lcc_inputs" xfId="290"/>
    <cellStyle name="20% - Accent1 4 2 4" xfId="291"/>
    <cellStyle name="20% - Accent1 4 2 4 2" xfId="292"/>
    <cellStyle name="20% - Accent1 4 2 4 2 2" xfId="293"/>
    <cellStyle name="20% - Accent1 4 2 4 3" xfId="294"/>
    <cellStyle name="20% - Accent1 4 2 5" xfId="295"/>
    <cellStyle name="20% - Accent1 4 2 5 2" xfId="296"/>
    <cellStyle name="20% - Accent1 4 2 6" xfId="297"/>
    <cellStyle name="20% - Accent1 4 2 7" xfId="298"/>
    <cellStyle name="20% - Accent1 4 2 8" xfId="299"/>
    <cellStyle name="20% - Accent1 4 2_Lcc_inputs" xfId="300"/>
    <cellStyle name="20% - Accent1 4 3" xfId="301"/>
    <cellStyle name="20% - Accent1 4 3 2" xfId="302"/>
    <cellStyle name="20% - Accent1 4 3 2 2" xfId="303"/>
    <cellStyle name="20% - Accent1 4 3 2 2 2" xfId="304"/>
    <cellStyle name="20% - Accent1 4 3 2 2 2 2" xfId="305"/>
    <cellStyle name="20% - Accent1 4 3 2 2 3" xfId="306"/>
    <cellStyle name="20% - Accent1 4 3 2 3" xfId="307"/>
    <cellStyle name="20% - Accent1 4 3 2 3 2" xfId="308"/>
    <cellStyle name="20% - Accent1 4 3 2 3 2 2" xfId="309"/>
    <cellStyle name="20% - Accent1 4 3 2 3 3" xfId="310"/>
    <cellStyle name="20% - Accent1 4 3 2 4" xfId="311"/>
    <cellStyle name="20% - Accent1 4 3 2 4 2" xfId="312"/>
    <cellStyle name="20% - Accent1 4 3 2 5" xfId="313"/>
    <cellStyle name="20% - Accent1 4 3 2_Lcc_inputs" xfId="314"/>
    <cellStyle name="20% - Accent1 4 3 3" xfId="315"/>
    <cellStyle name="20% - Accent1 4 3 3 2" xfId="316"/>
    <cellStyle name="20% - Accent1 4 3 3 2 2" xfId="317"/>
    <cellStyle name="20% - Accent1 4 3 3 2 3" xfId="318"/>
    <cellStyle name="20% - Accent1 4 3 3 3" xfId="319"/>
    <cellStyle name="20% - Accent1 4 3 3 4" xfId="320"/>
    <cellStyle name="20% - Accent1 4 3 3_Lcc_inputs" xfId="321"/>
    <cellStyle name="20% - Accent1 4 3 4" xfId="322"/>
    <cellStyle name="20% - Accent1 4 3 4 2" xfId="323"/>
    <cellStyle name="20% - Accent1 4 3 4 2 2" xfId="324"/>
    <cellStyle name="20% - Accent1 4 3 4 3" xfId="325"/>
    <cellStyle name="20% - Accent1 4 3 5" xfId="326"/>
    <cellStyle name="20% - Accent1 4 3 5 2" xfId="327"/>
    <cellStyle name="20% - Accent1 4 3 6" xfId="328"/>
    <cellStyle name="20% - Accent1 4 3 7" xfId="329"/>
    <cellStyle name="20% - Accent1 4 3 8" xfId="330"/>
    <cellStyle name="20% - Accent1 4 3_Lcc_inputs" xfId="331"/>
    <cellStyle name="20% - Accent1 4 4" xfId="332"/>
    <cellStyle name="20% - Accent1 5" xfId="333"/>
    <cellStyle name="20% - Accent1 5 2" xfId="334"/>
    <cellStyle name="20% - Accent1 5 2 2" xfId="335"/>
    <cellStyle name="20% - Accent1 5 2 2 2" xfId="336"/>
    <cellStyle name="20% - Accent1 5 2 2 2 2" xfId="337"/>
    <cellStyle name="20% - Accent1 5 2 2 2 2 2" xfId="338"/>
    <cellStyle name="20% - Accent1 5 2 2 2 3" xfId="339"/>
    <cellStyle name="20% - Accent1 5 2 2 3" xfId="340"/>
    <cellStyle name="20% - Accent1 5 2 2 3 2" xfId="341"/>
    <cellStyle name="20% - Accent1 5 2 2 3 2 2" xfId="342"/>
    <cellStyle name="20% - Accent1 5 2 2 3 3" xfId="343"/>
    <cellStyle name="20% - Accent1 5 2 2 4" xfId="344"/>
    <cellStyle name="20% - Accent1 5 2 2 4 2" xfId="345"/>
    <cellStyle name="20% - Accent1 5 2 2 5" xfId="346"/>
    <cellStyle name="20% - Accent1 5 2 2_Lcc_inputs" xfId="347"/>
    <cellStyle name="20% - Accent1 5 2 3" xfId="348"/>
    <cellStyle name="20% - Accent1 5 2 3 2" xfId="349"/>
    <cellStyle name="20% - Accent1 5 2 3 2 2" xfId="350"/>
    <cellStyle name="20% - Accent1 5 2 3 2 3" xfId="351"/>
    <cellStyle name="20% - Accent1 5 2 3 3" xfId="352"/>
    <cellStyle name="20% - Accent1 5 2 3 4" xfId="353"/>
    <cellStyle name="20% - Accent1 5 2 3_Lcc_inputs" xfId="354"/>
    <cellStyle name="20% - Accent1 5 2 4" xfId="355"/>
    <cellStyle name="20% - Accent1 5 2 4 2" xfId="356"/>
    <cellStyle name="20% - Accent1 5 2 4 2 2" xfId="357"/>
    <cellStyle name="20% - Accent1 5 2 4 3" xfId="358"/>
    <cellStyle name="20% - Accent1 5 2 5" xfId="359"/>
    <cellStyle name="20% - Accent1 5 2 5 2" xfId="360"/>
    <cellStyle name="20% - Accent1 5 2 6" xfId="361"/>
    <cellStyle name="20% - Accent1 5 2 7" xfId="362"/>
    <cellStyle name="20% - Accent1 5 2 8" xfId="363"/>
    <cellStyle name="20% - Accent1 5 2_Lcc_inputs" xfId="364"/>
    <cellStyle name="20% - Accent1 5 3" xfId="365"/>
    <cellStyle name="20% - Accent1 5 3 2" xfId="366"/>
    <cellStyle name="20% - Accent1 5 3 2 2" xfId="367"/>
    <cellStyle name="20% - Accent1 5 3 2 2 2" xfId="368"/>
    <cellStyle name="20% - Accent1 5 3 2 2 2 2" xfId="369"/>
    <cellStyle name="20% - Accent1 5 3 2 2 3" xfId="370"/>
    <cellStyle name="20% - Accent1 5 3 2 3" xfId="371"/>
    <cellStyle name="20% - Accent1 5 3 2 3 2" xfId="372"/>
    <cellStyle name="20% - Accent1 5 3 2 3 2 2" xfId="373"/>
    <cellStyle name="20% - Accent1 5 3 2 3 3" xfId="374"/>
    <cellStyle name="20% - Accent1 5 3 2 4" xfId="375"/>
    <cellStyle name="20% - Accent1 5 3 2 4 2" xfId="376"/>
    <cellStyle name="20% - Accent1 5 3 2 5" xfId="377"/>
    <cellStyle name="20% - Accent1 5 3 2_Lcc_inputs" xfId="378"/>
    <cellStyle name="20% - Accent1 5 3 3" xfId="379"/>
    <cellStyle name="20% - Accent1 5 3 3 2" xfId="380"/>
    <cellStyle name="20% - Accent1 5 3 3 2 2" xfId="381"/>
    <cellStyle name="20% - Accent1 5 3 3 2 3" xfId="382"/>
    <cellStyle name="20% - Accent1 5 3 3 3" xfId="383"/>
    <cellStyle name="20% - Accent1 5 3 3 4" xfId="384"/>
    <cellStyle name="20% - Accent1 5 3 3_Lcc_inputs" xfId="385"/>
    <cellStyle name="20% - Accent1 5 3 4" xfId="386"/>
    <cellStyle name="20% - Accent1 5 3 4 2" xfId="387"/>
    <cellStyle name="20% - Accent1 5 3 4 2 2" xfId="388"/>
    <cellStyle name="20% - Accent1 5 3 4 3" xfId="389"/>
    <cellStyle name="20% - Accent1 5 3 5" xfId="390"/>
    <cellStyle name="20% - Accent1 5 3 5 2" xfId="391"/>
    <cellStyle name="20% - Accent1 5 3 6" xfId="392"/>
    <cellStyle name="20% - Accent1 5 3 7" xfId="393"/>
    <cellStyle name="20% - Accent1 5 3 8" xfId="394"/>
    <cellStyle name="20% - Accent1 5 3_Lcc_inputs" xfId="395"/>
    <cellStyle name="20% - Accent1 5 4" xfId="396"/>
    <cellStyle name="20% - Accent1 6" xfId="397"/>
    <cellStyle name="20% - Accent1 6 2" xfId="398"/>
    <cellStyle name="20% - Accent1 6 2 2" xfId="399"/>
    <cellStyle name="20% - Accent1 6 2 2 2" xfId="400"/>
    <cellStyle name="20% - Accent1 6 2 2 2 2" xfId="401"/>
    <cellStyle name="20% - Accent1 6 2 2 2 2 2" xfId="402"/>
    <cellStyle name="20% - Accent1 6 2 2 2 3" xfId="403"/>
    <cellStyle name="20% - Accent1 6 2 2 3" xfId="404"/>
    <cellStyle name="20% - Accent1 6 2 2 3 2" xfId="405"/>
    <cellStyle name="20% - Accent1 6 2 2 3 2 2" xfId="406"/>
    <cellStyle name="20% - Accent1 6 2 2 3 3" xfId="407"/>
    <cellStyle name="20% - Accent1 6 2 2 4" xfId="408"/>
    <cellStyle name="20% - Accent1 6 2 2 4 2" xfId="409"/>
    <cellStyle name="20% - Accent1 6 2 2 5" xfId="410"/>
    <cellStyle name="20% - Accent1 6 2 2_Lcc_inputs" xfId="411"/>
    <cellStyle name="20% - Accent1 6 2 3" xfId="412"/>
    <cellStyle name="20% - Accent1 6 2 3 2" xfId="413"/>
    <cellStyle name="20% - Accent1 6 2 3 2 2" xfId="414"/>
    <cellStyle name="20% - Accent1 6 2 3 2 3" xfId="415"/>
    <cellStyle name="20% - Accent1 6 2 3 3" xfId="416"/>
    <cellStyle name="20% - Accent1 6 2 3 4" xfId="417"/>
    <cellStyle name="20% - Accent1 6 2 3_Lcc_inputs" xfId="418"/>
    <cellStyle name="20% - Accent1 6 2 4" xfId="419"/>
    <cellStyle name="20% - Accent1 6 2 4 2" xfId="420"/>
    <cellStyle name="20% - Accent1 6 2 4 2 2" xfId="421"/>
    <cellStyle name="20% - Accent1 6 2 4 3" xfId="422"/>
    <cellStyle name="20% - Accent1 6 2 5" xfId="423"/>
    <cellStyle name="20% - Accent1 6 2 5 2" xfId="424"/>
    <cellStyle name="20% - Accent1 6 2 6" xfId="425"/>
    <cellStyle name="20% - Accent1 6 2 7" xfId="426"/>
    <cellStyle name="20% - Accent1 6 2 8" xfId="427"/>
    <cellStyle name="20% - Accent1 6 2_Lcc_inputs" xfId="428"/>
    <cellStyle name="20% - Accent1 6 3" xfId="429"/>
    <cellStyle name="20% - Accent1 6 3 2" xfId="430"/>
    <cellStyle name="20% - Accent1 6 3 2 2" xfId="431"/>
    <cellStyle name="20% - Accent1 6 3 2 2 2" xfId="432"/>
    <cellStyle name="20% - Accent1 6 3 2 3" xfId="433"/>
    <cellStyle name="20% - Accent1 6 3 3" xfId="434"/>
    <cellStyle name="20% - Accent1 6 3 3 2" xfId="435"/>
    <cellStyle name="20% - Accent1 6 3 3 2 2" xfId="436"/>
    <cellStyle name="20% - Accent1 6 3 3 3" xfId="437"/>
    <cellStyle name="20% - Accent1 6 3 4" xfId="438"/>
    <cellStyle name="20% - Accent1 6 3 4 2" xfId="439"/>
    <cellStyle name="20% - Accent1 6 3 5" xfId="440"/>
    <cellStyle name="20% - Accent1 6 3_Lcc_inputs" xfId="441"/>
    <cellStyle name="20% - Accent1 6 4" xfId="442"/>
    <cellStyle name="20% - Accent1 6 4 2" xfId="443"/>
    <cellStyle name="20% - Accent1 6 4 2 2" xfId="444"/>
    <cellStyle name="20% - Accent1 6 4 2 3" xfId="445"/>
    <cellStyle name="20% - Accent1 6 4 3" xfId="446"/>
    <cellStyle name="20% - Accent1 6 4 4" xfId="447"/>
    <cellStyle name="20% - Accent1 6 4_Lcc_inputs" xfId="448"/>
    <cellStyle name="20% - Accent1 6 5" xfId="449"/>
    <cellStyle name="20% - Accent1 6 5 2" xfId="450"/>
    <cellStyle name="20% - Accent1 6 5 2 2" xfId="451"/>
    <cellStyle name="20% - Accent1 6 5 3" xfId="452"/>
    <cellStyle name="20% - Accent1 6 6" xfId="453"/>
    <cellStyle name="20% - Accent1 6 6 2" xfId="454"/>
    <cellStyle name="20% - Accent1 6 7" xfId="455"/>
    <cellStyle name="20% - Accent1 6 8" xfId="456"/>
    <cellStyle name="20% - Accent1 6 9" xfId="457"/>
    <cellStyle name="20% - Accent1 6_Lcc_inputs" xfId="458"/>
    <cellStyle name="20% - Accent1 7" xfId="459"/>
    <cellStyle name="20% - Accent1 7 2" xfId="460"/>
    <cellStyle name="20% - Accent1 7 2 2" xfId="461"/>
    <cellStyle name="20% - Accent1 7 2 2 2" xfId="462"/>
    <cellStyle name="20% - Accent1 7 2 2 2 2" xfId="463"/>
    <cellStyle name="20% - Accent1 7 2 2 2 2 2" xfId="464"/>
    <cellStyle name="20% - Accent1 7 2 2 2 3" xfId="465"/>
    <cellStyle name="20% - Accent1 7 2 2 3" xfId="466"/>
    <cellStyle name="20% - Accent1 7 2 2 3 2" xfId="467"/>
    <cellStyle name="20% - Accent1 7 2 2 3 2 2" xfId="468"/>
    <cellStyle name="20% - Accent1 7 2 2 3 3" xfId="469"/>
    <cellStyle name="20% - Accent1 7 2 2 4" xfId="470"/>
    <cellStyle name="20% - Accent1 7 2 2 4 2" xfId="471"/>
    <cellStyle name="20% - Accent1 7 2 2 5" xfId="472"/>
    <cellStyle name="20% - Accent1 7 2 2_Lcc_inputs" xfId="473"/>
    <cellStyle name="20% - Accent1 7 2 3" xfId="474"/>
    <cellStyle name="20% - Accent1 7 2 3 2" xfId="475"/>
    <cellStyle name="20% - Accent1 7 2 3 2 2" xfId="476"/>
    <cellStyle name="20% - Accent1 7 2 3 2 3" xfId="477"/>
    <cellStyle name="20% - Accent1 7 2 3 3" xfId="478"/>
    <cellStyle name="20% - Accent1 7 2 3 4" xfId="479"/>
    <cellStyle name="20% - Accent1 7 2 3_Lcc_inputs" xfId="480"/>
    <cellStyle name="20% - Accent1 7 2 4" xfId="481"/>
    <cellStyle name="20% - Accent1 7 2 4 2" xfId="482"/>
    <cellStyle name="20% - Accent1 7 2 4 2 2" xfId="483"/>
    <cellStyle name="20% - Accent1 7 2 4 3" xfId="484"/>
    <cellStyle name="20% - Accent1 7 2 5" xfId="485"/>
    <cellStyle name="20% - Accent1 7 2 5 2" xfId="486"/>
    <cellStyle name="20% - Accent1 7 2 6" xfId="487"/>
    <cellStyle name="20% - Accent1 7 2 7" xfId="488"/>
    <cellStyle name="20% - Accent1 7 2 8" xfId="489"/>
    <cellStyle name="20% - Accent1 7 2_Lcc_inputs" xfId="490"/>
    <cellStyle name="20% - Accent1 7 3" xfId="491"/>
    <cellStyle name="20% - Accent1 7 3 2" xfId="492"/>
    <cellStyle name="20% - Accent1 7 3 2 2" xfId="493"/>
    <cellStyle name="20% - Accent1 7 3 2 2 2" xfId="494"/>
    <cellStyle name="20% - Accent1 7 3 2 3" xfId="495"/>
    <cellStyle name="20% - Accent1 7 3 3" xfId="496"/>
    <cellStyle name="20% - Accent1 7 3 3 2" xfId="497"/>
    <cellStyle name="20% - Accent1 7 3 3 2 2" xfId="498"/>
    <cellStyle name="20% - Accent1 7 3 3 3" xfId="499"/>
    <cellStyle name="20% - Accent1 7 3 4" xfId="500"/>
    <cellStyle name="20% - Accent1 7 3 4 2" xfId="501"/>
    <cellStyle name="20% - Accent1 7 3 5" xfId="502"/>
    <cellStyle name="20% - Accent1 7 3_Lcc_inputs" xfId="503"/>
    <cellStyle name="20% - Accent1 7 4" xfId="504"/>
    <cellStyle name="20% - Accent1 7 4 2" xfId="505"/>
    <cellStyle name="20% - Accent1 7 4 2 2" xfId="506"/>
    <cellStyle name="20% - Accent1 7 4 2 3" xfId="507"/>
    <cellStyle name="20% - Accent1 7 4 3" xfId="508"/>
    <cellStyle name="20% - Accent1 7 4 4" xfId="509"/>
    <cellStyle name="20% - Accent1 7 4_Lcc_inputs" xfId="510"/>
    <cellStyle name="20% - Accent1 7 5" xfId="511"/>
    <cellStyle name="20% - Accent1 7 5 2" xfId="512"/>
    <cellStyle name="20% - Accent1 7 5 2 2" xfId="513"/>
    <cellStyle name="20% - Accent1 7 5 3" xfId="514"/>
    <cellStyle name="20% - Accent1 7 6" xfId="515"/>
    <cellStyle name="20% - Accent1 7 6 2" xfId="516"/>
    <cellStyle name="20% - Accent1 7 7" xfId="517"/>
    <cellStyle name="20% - Accent1 7 8" xfId="518"/>
    <cellStyle name="20% - Accent1 7 9" xfId="519"/>
    <cellStyle name="20% - Accent1 7_Lcc_inputs" xfId="520"/>
    <cellStyle name="20% - Accent1 8" xfId="521"/>
    <cellStyle name="20% - Accent1 8 2" xfId="522"/>
    <cellStyle name="20% - Accent1 8 2 2" xfId="523"/>
    <cellStyle name="20% - Accent1 8 2 2 2" xfId="524"/>
    <cellStyle name="20% - Accent1 8 2 2 2 2" xfId="525"/>
    <cellStyle name="20% - Accent1 8 2 2 3" xfId="526"/>
    <cellStyle name="20% - Accent1 8 2 3" xfId="527"/>
    <cellStyle name="20% - Accent1 8 2 3 2" xfId="528"/>
    <cellStyle name="20% - Accent1 8 2 3 2 2" xfId="529"/>
    <cellStyle name="20% - Accent1 8 2 3 3" xfId="530"/>
    <cellStyle name="20% - Accent1 8 2 4" xfId="531"/>
    <cellStyle name="20% - Accent1 8 2 4 2" xfId="532"/>
    <cellStyle name="20% - Accent1 8 2 5" xfId="533"/>
    <cellStyle name="20% - Accent1 8 2_Lcc_inputs" xfId="534"/>
    <cellStyle name="20% - Accent1 8 3" xfId="535"/>
    <cellStyle name="20% - Accent1 8 3 2" xfId="536"/>
    <cellStyle name="20% - Accent1 8 3 2 2" xfId="537"/>
    <cellStyle name="20% - Accent1 8 3 2 3" xfId="538"/>
    <cellStyle name="20% - Accent1 8 3 3" xfId="539"/>
    <cellStyle name="20% - Accent1 8 3 4" xfId="540"/>
    <cellStyle name="20% - Accent1 8 3_Lcc_inputs" xfId="541"/>
    <cellStyle name="20% - Accent1 8 4" xfId="542"/>
    <cellStyle name="20% - Accent1 8 4 2" xfId="543"/>
    <cellStyle name="20% - Accent1 8 4 2 2" xfId="544"/>
    <cellStyle name="20% - Accent1 8 4 3" xfId="545"/>
    <cellStyle name="20% - Accent1 8 5" xfId="546"/>
    <cellStyle name="20% - Accent1 8 5 2" xfId="547"/>
    <cellStyle name="20% - Accent1 8 6" xfId="548"/>
    <cellStyle name="20% - Accent1 8 7" xfId="549"/>
    <cellStyle name="20% - Accent1 8 8" xfId="550"/>
    <cellStyle name="20% - Accent1 8_Lcc_inputs" xfId="551"/>
    <cellStyle name="20% - Accent1 9" xfId="552"/>
    <cellStyle name="20% - Accent1 9 2" xfId="553"/>
    <cellStyle name="20% - Accent1 9 2 2" xfId="554"/>
    <cellStyle name="20% - Accent1 9 2 2 2" xfId="555"/>
    <cellStyle name="20% - Accent1 9 2 2 3" xfId="556"/>
    <cellStyle name="20% - Accent1 9 2 3" xfId="557"/>
    <cellStyle name="20% - Accent1 9 2 4" xfId="558"/>
    <cellStyle name="20% - Accent1 9 2_Lcc_inputs" xfId="559"/>
    <cellStyle name="20% - Accent1 9 3" xfId="560"/>
    <cellStyle name="20% - Accent1 9 3 2" xfId="561"/>
    <cellStyle name="20% - Accent1 9 3 2 2" xfId="562"/>
    <cellStyle name="20% - Accent1 9 3 3" xfId="563"/>
    <cellStyle name="20% - Accent1 9 4" xfId="564"/>
    <cellStyle name="20% - Accent1 9 4 2" xfId="565"/>
    <cellStyle name="20% - Accent1 9 5" xfId="566"/>
    <cellStyle name="20% - Accent1 9 6" xfId="567"/>
    <cellStyle name="20% - Accent1 9 7" xfId="568"/>
    <cellStyle name="20% - Accent1 9_Lcc_inputs" xfId="569"/>
    <cellStyle name="20% - Accent2 10" xfId="570"/>
    <cellStyle name="20% - Accent2 10 2" xfId="571"/>
    <cellStyle name="20% - Accent2 10 2 2" xfId="572"/>
    <cellStyle name="20% - Accent2 10 2 3" xfId="573"/>
    <cellStyle name="20% - Accent2 10 3" xfId="574"/>
    <cellStyle name="20% - Accent2 10 4" xfId="575"/>
    <cellStyle name="20% - Accent2 10_Lcc_inputs" xfId="576"/>
    <cellStyle name="20% - Accent2 11" xfId="577"/>
    <cellStyle name="20% - Accent2 11 2" xfId="578"/>
    <cellStyle name="20% - Accent2 11 2 2" xfId="579"/>
    <cellStyle name="20% - Accent2 11 3" xfId="580"/>
    <cellStyle name="20% - Accent2 12" xfId="581"/>
    <cellStyle name="20% - Accent2 12 2" xfId="582"/>
    <cellStyle name="20% - Accent2 13" xfId="583"/>
    <cellStyle name="20% - Accent2 13 2" xfId="584"/>
    <cellStyle name="20% - Accent2 14" xfId="585"/>
    <cellStyle name="20% - Accent2 15" xfId="586"/>
    <cellStyle name="20% - Accent2 16" xfId="587"/>
    <cellStyle name="20% - Accent2 2" xfId="10"/>
    <cellStyle name="20% - Accent2 2 2" xfId="588"/>
    <cellStyle name="20% - Accent2 2 2 2" xfId="589"/>
    <cellStyle name="20% - Accent2 2 2 2 2" xfId="54929"/>
    <cellStyle name="20% - Accent2 2 2 3" xfId="590"/>
    <cellStyle name="20% - Accent2 2 3" xfId="591"/>
    <cellStyle name="20% - Accent2 2 3 2" xfId="592"/>
    <cellStyle name="20% - Accent2 2 4" xfId="593"/>
    <cellStyle name="20% - Accent2 2 4 2" xfId="594"/>
    <cellStyle name="20% - Accent2 2 4 2 2" xfId="595"/>
    <cellStyle name="20% - Accent2 2 4 2 2 2" xfId="596"/>
    <cellStyle name="20% - Accent2 2 4 2 2 3" xfId="597"/>
    <cellStyle name="20% - Accent2 2 4 2 3" xfId="598"/>
    <cellStyle name="20% - Accent2 2 4 2 3 2" xfId="599"/>
    <cellStyle name="20% - Accent2 2 4 2 4" xfId="600"/>
    <cellStyle name="20% - Accent2 2 4 2 5" xfId="601"/>
    <cellStyle name="20% - Accent2 2 4 2_Lcc_inputs" xfId="602"/>
    <cellStyle name="20% - Accent2 2 4 3" xfId="603"/>
    <cellStyle name="20% - Accent2 2 4 3 2" xfId="604"/>
    <cellStyle name="20% - Accent2 2 4 3 2 2" xfId="605"/>
    <cellStyle name="20% - Accent2 2 4 3 3" xfId="606"/>
    <cellStyle name="20% - Accent2 2 4 3 4" xfId="607"/>
    <cellStyle name="20% - Accent2 2 4 3_Lcc_inputs" xfId="608"/>
    <cellStyle name="20% - Accent2 2 4 4" xfId="609"/>
    <cellStyle name="20% - Accent2 2 4 4 2" xfId="610"/>
    <cellStyle name="20% - Accent2 2 4 4 3" xfId="611"/>
    <cellStyle name="20% - Accent2 2 4 5" xfId="612"/>
    <cellStyle name="20% - Accent2 2 4 5 2" xfId="613"/>
    <cellStyle name="20% - Accent2 2 4 6" xfId="614"/>
    <cellStyle name="20% - Accent2 2 4_Lcc_inputs" xfId="615"/>
    <cellStyle name="20% - Accent2 2 5" xfId="616"/>
    <cellStyle name="20% - Accent2 2 5 2" xfId="617"/>
    <cellStyle name="20% - Accent2 2 5 2 2" xfId="618"/>
    <cellStyle name="20% - Accent2 2 5 2 3" xfId="619"/>
    <cellStyle name="20% - Accent2 2 5 3" xfId="620"/>
    <cellStyle name="20% - Accent2 2 5 3 2" xfId="621"/>
    <cellStyle name="20% - Accent2 2 5 4" xfId="622"/>
    <cellStyle name="20% - Accent2 2 5_Lcc_inputs" xfId="623"/>
    <cellStyle name="20% - Accent2 2 6" xfId="624"/>
    <cellStyle name="20% - Accent2 2 6 2" xfId="625"/>
    <cellStyle name="20% - Accent2 2 6 2 2" xfId="626"/>
    <cellStyle name="20% - Accent2 2 6 2 3" xfId="627"/>
    <cellStyle name="20% - Accent2 2 6 3" xfId="628"/>
    <cellStyle name="20% - Accent2 2 6 3 2" xfId="629"/>
    <cellStyle name="20% - Accent2 2 6 4" xfId="630"/>
    <cellStyle name="20% - Accent2 2 6_Lcc_inputs" xfId="631"/>
    <cellStyle name="20% - Accent2 2 7" xfId="632"/>
    <cellStyle name="20% - Accent2 2 8" xfId="633"/>
    <cellStyle name="20% - Accent2 2 9" xfId="54930"/>
    <cellStyle name="20% - Accent2 2_Lcc_inputs" xfId="634"/>
    <cellStyle name="20% - Accent2 3" xfId="635"/>
    <cellStyle name="20% - Accent2 3 2" xfId="636"/>
    <cellStyle name="20% - Accent2 3 2 2" xfId="637"/>
    <cellStyle name="20% - Accent2 3 2 2 2" xfId="54931"/>
    <cellStyle name="20% - Accent2 3 2 3" xfId="638"/>
    <cellStyle name="20% - Accent2 3 3" xfId="639"/>
    <cellStyle name="20% - Accent2 3 3 2" xfId="640"/>
    <cellStyle name="20% - Accent2 3 3 3" xfId="54932"/>
    <cellStyle name="20% - Accent2 3 4" xfId="641"/>
    <cellStyle name="20% - Accent2 3 4 2" xfId="642"/>
    <cellStyle name="20% - Accent2 3 5" xfId="643"/>
    <cellStyle name="20% - Accent2 3 5 2" xfId="644"/>
    <cellStyle name="20% - Accent2 3 6" xfId="645"/>
    <cellStyle name="20% - Accent2 3 7" xfId="646"/>
    <cellStyle name="20% - Accent2 3 8" xfId="647"/>
    <cellStyle name="20% - Accent2 3 9" xfId="54933"/>
    <cellStyle name="20% - Accent2 4" xfId="648"/>
    <cellStyle name="20% - Accent2 4 2" xfId="649"/>
    <cellStyle name="20% - Accent2 4 2 2" xfId="650"/>
    <cellStyle name="20% - Accent2 4 2 2 2" xfId="651"/>
    <cellStyle name="20% - Accent2 4 2 2 2 2" xfId="652"/>
    <cellStyle name="20% - Accent2 4 2 2 2 2 2" xfId="653"/>
    <cellStyle name="20% - Accent2 4 2 2 2 3" xfId="654"/>
    <cellStyle name="20% - Accent2 4 2 2 3" xfId="655"/>
    <cellStyle name="20% - Accent2 4 2 2 3 2" xfId="656"/>
    <cellStyle name="20% - Accent2 4 2 2 3 2 2" xfId="657"/>
    <cellStyle name="20% - Accent2 4 2 2 3 3" xfId="658"/>
    <cellStyle name="20% - Accent2 4 2 2 4" xfId="659"/>
    <cellStyle name="20% - Accent2 4 2 2 4 2" xfId="660"/>
    <cellStyle name="20% - Accent2 4 2 2 5" xfId="661"/>
    <cellStyle name="20% - Accent2 4 2 2_Lcc_inputs" xfId="662"/>
    <cellStyle name="20% - Accent2 4 2 3" xfId="663"/>
    <cellStyle name="20% - Accent2 4 2 3 2" xfId="664"/>
    <cellStyle name="20% - Accent2 4 2 3 2 2" xfId="665"/>
    <cellStyle name="20% - Accent2 4 2 3 2 3" xfId="666"/>
    <cellStyle name="20% - Accent2 4 2 3 3" xfId="667"/>
    <cellStyle name="20% - Accent2 4 2 3 4" xfId="668"/>
    <cellStyle name="20% - Accent2 4 2 3_Lcc_inputs" xfId="669"/>
    <cellStyle name="20% - Accent2 4 2 4" xfId="670"/>
    <cellStyle name="20% - Accent2 4 2 4 2" xfId="671"/>
    <cellStyle name="20% - Accent2 4 2 4 2 2" xfId="672"/>
    <cellStyle name="20% - Accent2 4 2 4 3" xfId="673"/>
    <cellStyle name="20% - Accent2 4 2 5" xfId="674"/>
    <cellStyle name="20% - Accent2 4 2 5 2" xfId="675"/>
    <cellStyle name="20% - Accent2 4 2 6" xfId="676"/>
    <cellStyle name="20% - Accent2 4 2 7" xfId="677"/>
    <cellStyle name="20% - Accent2 4 2 8" xfId="678"/>
    <cellStyle name="20% - Accent2 4 2_Lcc_inputs" xfId="679"/>
    <cellStyle name="20% - Accent2 4 3" xfId="680"/>
    <cellStyle name="20% - Accent2 4 3 2" xfId="681"/>
    <cellStyle name="20% - Accent2 4 3 2 2" xfId="682"/>
    <cellStyle name="20% - Accent2 4 3 2 2 2" xfId="683"/>
    <cellStyle name="20% - Accent2 4 3 2 2 2 2" xfId="684"/>
    <cellStyle name="20% - Accent2 4 3 2 2 3" xfId="685"/>
    <cellStyle name="20% - Accent2 4 3 2 3" xfId="686"/>
    <cellStyle name="20% - Accent2 4 3 2 3 2" xfId="687"/>
    <cellStyle name="20% - Accent2 4 3 2 3 2 2" xfId="688"/>
    <cellStyle name="20% - Accent2 4 3 2 3 3" xfId="689"/>
    <cellStyle name="20% - Accent2 4 3 2 4" xfId="690"/>
    <cellStyle name="20% - Accent2 4 3 2 4 2" xfId="691"/>
    <cellStyle name="20% - Accent2 4 3 2 5" xfId="692"/>
    <cellStyle name="20% - Accent2 4 3 2_Lcc_inputs" xfId="693"/>
    <cellStyle name="20% - Accent2 4 3 3" xfId="694"/>
    <cellStyle name="20% - Accent2 4 3 3 2" xfId="695"/>
    <cellStyle name="20% - Accent2 4 3 3 2 2" xfId="696"/>
    <cellStyle name="20% - Accent2 4 3 3 2 3" xfId="697"/>
    <cellStyle name="20% - Accent2 4 3 3 3" xfId="698"/>
    <cellStyle name="20% - Accent2 4 3 3 4" xfId="699"/>
    <cellStyle name="20% - Accent2 4 3 3_Lcc_inputs" xfId="700"/>
    <cellStyle name="20% - Accent2 4 3 4" xfId="701"/>
    <cellStyle name="20% - Accent2 4 3 4 2" xfId="702"/>
    <cellStyle name="20% - Accent2 4 3 4 2 2" xfId="703"/>
    <cellStyle name="20% - Accent2 4 3 4 3" xfId="704"/>
    <cellStyle name="20% - Accent2 4 3 5" xfId="705"/>
    <cellStyle name="20% - Accent2 4 3 5 2" xfId="706"/>
    <cellStyle name="20% - Accent2 4 3 6" xfId="707"/>
    <cellStyle name="20% - Accent2 4 3 7" xfId="708"/>
    <cellStyle name="20% - Accent2 4 3 8" xfId="709"/>
    <cellStyle name="20% - Accent2 4 3_Lcc_inputs" xfId="710"/>
    <cellStyle name="20% - Accent2 4 4" xfId="711"/>
    <cellStyle name="20% - Accent2 5" xfId="712"/>
    <cellStyle name="20% - Accent2 5 2" xfId="713"/>
    <cellStyle name="20% - Accent2 5 2 2" xfId="714"/>
    <cellStyle name="20% - Accent2 5 2 2 2" xfId="715"/>
    <cellStyle name="20% - Accent2 5 2 2 2 2" xfId="716"/>
    <cellStyle name="20% - Accent2 5 2 2 2 2 2" xfId="717"/>
    <cellStyle name="20% - Accent2 5 2 2 2 3" xfId="718"/>
    <cellStyle name="20% - Accent2 5 2 2 3" xfId="719"/>
    <cellStyle name="20% - Accent2 5 2 2 3 2" xfId="720"/>
    <cellStyle name="20% - Accent2 5 2 2 3 2 2" xfId="721"/>
    <cellStyle name="20% - Accent2 5 2 2 3 3" xfId="722"/>
    <cellStyle name="20% - Accent2 5 2 2 4" xfId="723"/>
    <cellStyle name="20% - Accent2 5 2 2 4 2" xfId="724"/>
    <cellStyle name="20% - Accent2 5 2 2 5" xfId="725"/>
    <cellStyle name="20% - Accent2 5 2 2_Lcc_inputs" xfId="726"/>
    <cellStyle name="20% - Accent2 5 2 3" xfId="727"/>
    <cellStyle name="20% - Accent2 5 2 3 2" xfId="728"/>
    <cellStyle name="20% - Accent2 5 2 3 2 2" xfId="729"/>
    <cellStyle name="20% - Accent2 5 2 3 2 3" xfId="730"/>
    <cellStyle name="20% - Accent2 5 2 3 3" xfId="731"/>
    <cellStyle name="20% - Accent2 5 2 3 4" xfId="732"/>
    <cellStyle name="20% - Accent2 5 2 3_Lcc_inputs" xfId="733"/>
    <cellStyle name="20% - Accent2 5 2 4" xfId="734"/>
    <cellStyle name="20% - Accent2 5 2 4 2" xfId="735"/>
    <cellStyle name="20% - Accent2 5 2 4 2 2" xfId="736"/>
    <cellStyle name="20% - Accent2 5 2 4 3" xfId="737"/>
    <cellStyle name="20% - Accent2 5 2 5" xfId="738"/>
    <cellStyle name="20% - Accent2 5 2 5 2" xfId="739"/>
    <cellStyle name="20% - Accent2 5 2 6" xfId="740"/>
    <cellStyle name="20% - Accent2 5 2 7" xfId="741"/>
    <cellStyle name="20% - Accent2 5 2 8" xfId="742"/>
    <cellStyle name="20% - Accent2 5 2_Lcc_inputs" xfId="743"/>
    <cellStyle name="20% - Accent2 5 3" xfId="744"/>
    <cellStyle name="20% - Accent2 5 3 2" xfId="745"/>
    <cellStyle name="20% - Accent2 5 3 2 2" xfId="746"/>
    <cellStyle name="20% - Accent2 5 3 2 2 2" xfId="747"/>
    <cellStyle name="20% - Accent2 5 3 2 2 2 2" xfId="748"/>
    <cellStyle name="20% - Accent2 5 3 2 2 3" xfId="749"/>
    <cellStyle name="20% - Accent2 5 3 2 3" xfId="750"/>
    <cellStyle name="20% - Accent2 5 3 2 3 2" xfId="751"/>
    <cellStyle name="20% - Accent2 5 3 2 3 2 2" xfId="752"/>
    <cellStyle name="20% - Accent2 5 3 2 3 3" xfId="753"/>
    <cellStyle name="20% - Accent2 5 3 2 4" xfId="754"/>
    <cellStyle name="20% - Accent2 5 3 2 4 2" xfId="755"/>
    <cellStyle name="20% - Accent2 5 3 2 5" xfId="756"/>
    <cellStyle name="20% - Accent2 5 3 2_Lcc_inputs" xfId="757"/>
    <cellStyle name="20% - Accent2 5 3 3" xfId="758"/>
    <cellStyle name="20% - Accent2 5 3 3 2" xfId="759"/>
    <cellStyle name="20% - Accent2 5 3 3 2 2" xfId="760"/>
    <cellStyle name="20% - Accent2 5 3 3 2 3" xfId="761"/>
    <cellStyle name="20% - Accent2 5 3 3 3" xfId="762"/>
    <cellStyle name="20% - Accent2 5 3 3 4" xfId="763"/>
    <cellStyle name="20% - Accent2 5 3 3_Lcc_inputs" xfId="764"/>
    <cellStyle name="20% - Accent2 5 3 4" xfId="765"/>
    <cellStyle name="20% - Accent2 5 3 4 2" xfId="766"/>
    <cellStyle name="20% - Accent2 5 3 4 2 2" xfId="767"/>
    <cellStyle name="20% - Accent2 5 3 4 3" xfId="768"/>
    <cellStyle name="20% - Accent2 5 3 5" xfId="769"/>
    <cellStyle name="20% - Accent2 5 3 5 2" xfId="770"/>
    <cellStyle name="20% - Accent2 5 3 6" xfId="771"/>
    <cellStyle name="20% - Accent2 5 3 7" xfId="772"/>
    <cellStyle name="20% - Accent2 5 3 8" xfId="773"/>
    <cellStyle name="20% - Accent2 5 3_Lcc_inputs" xfId="774"/>
    <cellStyle name="20% - Accent2 5 4" xfId="775"/>
    <cellStyle name="20% - Accent2 6" xfId="776"/>
    <cellStyle name="20% - Accent2 6 2" xfId="777"/>
    <cellStyle name="20% - Accent2 6 2 2" xfId="778"/>
    <cellStyle name="20% - Accent2 6 2 2 2" xfId="779"/>
    <cellStyle name="20% - Accent2 6 2 2 2 2" xfId="780"/>
    <cellStyle name="20% - Accent2 6 2 2 2 2 2" xfId="781"/>
    <cellStyle name="20% - Accent2 6 2 2 2 3" xfId="782"/>
    <cellStyle name="20% - Accent2 6 2 2 3" xfId="783"/>
    <cellStyle name="20% - Accent2 6 2 2 3 2" xfId="784"/>
    <cellStyle name="20% - Accent2 6 2 2 3 2 2" xfId="785"/>
    <cellStyle name="20% - Accent2 6 2 2 3 3" xfId="786"/>
    <cellStyle name="20% - Accent2 6 2 2 4" xfId="787"/>
    <cellStyle name="20% - Accent2 6 2 2 4 2" xfId="788"/>
    <cellStyle name="20% - Accent2 6 2 2 5" xfId="789"/>
    <cellStyle name="20% - Accent2 6 2 2_Lcc_inputs" xfId="790"/>
    <cellStyle name="20% - Accent2 6 2 3" xfId="791"/>
    <cellStyle name="20% - Accent2 6 2 3 2" xfId="792"/>
    <cellStyle name="20% - Accent2 6 2 3 2 2" xfId="793"/>
    <cellStyle name="20% - Accent2 6 2 3 2 3" xfId="794"/>
    <cellStyle name="20% - Accent2 6 2 3 3" xfId="795"/>
    <cellStyle name="20% - Accent2 6 2 3 4" xfId="796"/>
    <cellStyle name="20% - Accent2 6 2 3_Lcc_inputs" xfId="797"/>
    <cellStyle name="20% - Accent2 6 2 4" xfId="798"/>
    <cellStyle name="20% - Accent2 6 2 4 2" xfId="799"/>
    <cellStyle name="20% - Accent2 6 2 4 2 2" xfId="800"/>
    <cellStyle name="20% - Accent2 6 2 4 3" xfId="801"/>
    <cellStyle name="20% - Accent2 6 2 5" xfId="802"/>
    <cellStyle name="20% - Accent2 6 2 5 2" xfId="803"/>
    <cellStyle name="20% - Accent2 6 2 6" xfId="804"/>
    <cellStyle name="20% - Accent2 6 2 7" xfId="805"/>
    <cellStyle name="20% - Accent2 6 2 8" xfId="806"/>
    <cellStyle name="20% - Accent2 6 2_Lcc_inputs" xfId="807"/>
    <cellStyle name="20% - Accent2 6 3" xfId="808"/>
    <cellStyle name="20% - Accent2 6 3 2" xfId="809"/>
    <cellStyle name="20% - Accent2 6 3 2 2" xfId="810"/>
    <cellStyle name="20% - Accent2 6 3 2 2 2" xfId="811"/>
    <cellStyle name="20% - Accent2 6 3 2 3" xfId="812"/>
    <cellStyle name="20% - Accent2 6 3 3" xfId="813"/>
    <cellStyle name="20% - Accent2 6 3 3 2" xfId="814"/>
    <cellStyle name="20% - Accent2 6 3 3 2 2" xfId="815"/>
    <cellStyle name="20% - Accent2 6 3 3 3" xfId="816"/>
    <cellStyle name="20% - Accent2 6 3 4" xfId="817"/>
    <cellStyle name="20% - Accent2 6 3 4 2" xfId="818"/>
    <cellStyle name="20% - Accent2 6 3 5" xfId="819"/>
    <cellStyle name="20% - Accent2 6 3_Lcc_inputs" xfId="820"/>
    <cellStyle name="20% - Accent2 6 4" xfId="821"/>
    <cellStyle name="20% - Accent2 6 4 2" xfId="822"/>
    <cellStyle name="20% - Accent2 6 4 2 2" xfId="823"/>
    <cellStyle name="20% - Accent2 6 4 2 3" xfId="824"/>
    <cellStyle name="20% - Accent2 6 4 3" xfId="825"/>
    <cellStyle name="20% - Accent2 6 4 4" xfId="826"/>
    <cellStyle name="20% - Accent2 6 4_Lcc_inputs" xfId="827"/>
    <cellStyle name="20% - Accent2 6 5" xfId="828"/>
    <cellStyle name="20% - Accent2 6 5 2" xfId="829"/>
    <cellStyle name="20% - Accent2 6 5 2 2" xfId="830"/>
    <cellStyle name="20% - Accent2 6 5 3" xfId="831"/>
    <cellStyle name="20% - Accent2 6 6" xfId="832"/>
    <cellStyle name="20% - Accent2 6 6 2" xfId="833"/>
    <cellStyle name="20% - Accent2 6 7" xfId="834"/>
    <cellStyle name="20% - Accent2 6 8" xfId="835"/>
    <cellStyle name="20% - Accent2 6 9" xfId="836"/>
    <cellStyle name="20% - Accent2 6_Lcc_inputs" xfId="837"/>
    <cellStyle name="20% - Accent2 7" xfId="838"/>
    <cellStyle name="20% - Accent2 7 2" xfId="839"/>
    <cellStyle name="20% - Accent2 7 2 2" xfId="840"/>
    <cellStyle name="20% - Accent2 7 2 2 2" xfId="841"/>
    <cellStyle name="20% - Accent2 7 2 2 2 2" xfId="842"/>
    <cellStyle name="20% - Accent2 7 2 2 2 2 2" xfId="843"/>
    <cellStyle name="20% - Accent2 7 2 2 2 3" xfId="844"/>
    <cellStyle name="20% - Accent2 7 2 2 3" xfId="845"/>
    <cellStyle name="20% - Accent2 7 2 2 3 2" xfId="846"/>
    <cellStyle name="20% - Accent2 7 2 2 3 2 2" xfId="847"/>
    <cellStyle name="20% - Accent2 7 2 2 3 3" xfId="848"/>
    <cellStyle name="20% - Accent2 7 2 2 4" xfId="849"/>
    <cellStyle name="20% - Accent2 7 2 2 4 2" xfId="850"/>
    <cellStyle name="20% - Accent2 7 2 2 5" xfId="851"/>
    <cellStyle name="20% - Accent2 7 2 2_Lcc_inputs" xfId="852"/>
    <cellStyle name="20% - Accent2 7 2 3" xfId="853"/>
    <cellStyle name="20% - Accent2 7 2 3 2" xfId="854"/>
    <cellStyle name="20% - Accent2 7 2 3 2 2" xfId="855"/>
    <cellStyle name="20% - Accent2 7 2 3 2 3" xfId="856"/>
    <cellStyle name="20% - Accent2 7 2 3 3" xfId="857"/>
    <cellStyle name="20% - Accent2 7 2 3 4" xfId="858"/>
    <cellStyle name="20% - Accent2 7 2 3_Lcc_inputs" xfId="859"/>
    <cellStyle name="20% - Accent2 7 2 4" xfId="860"/>
    <cellStyle name="20% - Accent2 7 2 4 2" xfId="861"/>
    <cellStyle name="20% - Accent2 7 2 4 2 2" xfId="862"/>
    <cellStyle name="20% - Accent2 7 2 4 3" xfId="863"/>
    <cellStyle name="20% - Accent2 7 2 5" xfId="864"/>
    <cellStyle name="20% - Accent2 7 2 5 2" xfId="865"/>
    <cellStyle name="20% - Accent2 7 2 6" xfId="866"/>
    <cellStyle name="20% - Accent2 7 2 7" xfId="867"/>
    <cellStyle name="20% - Accent2 7 2 8" xfId="868"/>
    <cellStyle name="20% - Accent2 7 2_Lcc_inputs" xfId="869"/>
    <cellStyle name="20% - Accent2 7 3" xfId="870"/>
    <cellStyle name="20% - Accent2 7 3 2" xfId="871"/>
    <cellStyle name="20% - Accent2 7 3 2 2" xfId="872"/>
    <cellStyle name="20% - Accent2 7 3 2 2 2" xfId="873"/>
    <cellStyle name="20% - Accent2 7 3 2 3" xfId="874"/>
    <cellStyle name="20% - Accent2 7 3 3" xfId="875"/>
    <cellStyle name="20% - Accent2 7 3 3 2" xfId="876"/>
    <cellStyle name="20% - Accent2 7 3 3 2 2" xfId="877"/>
    <cellStyle name="20% - Accent2 7 3 3 3" xfId="878"/>
    <cellStyle name="20% - Accent2 7 3 4" xfId="879"/>
    <cellStyle name="20% - Accent2 7 3 4 2" xfId="880"/>
    <cellStyle name="20% - Accent2 7 3 5" xfId="881"/>
    <cellStyle name="20% - Accent2 7 3_Lcc_inputs" xfId="882"/>
    <cellStyle name="20% - Accent2 7 4" xfId="883"/>
    <cellStyle name="20% - Accent2 7 4 2" xfId="884"/>
    <cellStyle name="20% - Accent2 7 4 2 2" xfId="885"/>
    <cellStyle name="20% - Accent2 7 4 2 3" xfId="886"/>
    <cellStyle name="20% - Accent2 7 4 3" xfId="887"/>
    <cellStyle name="20% - Accent2 7 4 4" xfId="888"/>
    <cellStyle name="20% - Accent2 7 4_Lcc_inputs" xfId="889"/>
    <cellStyle name="20% - Accent2 7 5" xfId="890"/>
    <cellStyle name="20% - Accent2 7 5 2" xfId="891"/>
    <cellStyle name="20% - Accent2 7 5 2 2" xfId="892"/>
    <cellStyle name="20% - Accent2 7 5 3" xfId="893"/>
    <cellStyle name="20% - Accent2 7 6" xfId="894"/>
    <cellStyle name="20% - Accent2 7 6 2" xfId="895"/>
    <cellStyle name="20% - Accent2 7 7" xfId="896"/>
    <cellStyle name="20% - Accent2 7 8" xfId="897"/>
    <cellStyle name="20% - Accent2 7 9" xfId="898"/>
    <cellStyle name="20% - Accent2 7_Lcc_inputs" xfId="899"/>
    <cellStyle name="20% - Accent2 8" xfId="900"/>
    <cellStyle name="20% - Accent2 8 2" xfId="901"/>
    <cellStyle name="20% - Accent2 8 2 2" xfId="902"/>
    <cellStyle name="20% - Accent2 8 2 2 2" xfId="903"/>
    <cellStyle name="20% - Accent2 8 2 2 2 2" xfId="904"/>
    <cellStyle name="20% - Accent2 8 2 2 3" xfId="905"/>
    <cellStyle name="20% - Accent2 8 2 3" xfId="906"/>
    <cellStyle name="20% - Accent2 8 2 3 2" xfId="907"/>
    <cellStyle name="20% - Accent2 8 2 3 2 2" xfId="908"/>
    <cellStyle name="20% - Accent2 8 2 3 3" xfId="909"/>
    <cellStyle name="20% - Accent2 8 2 4" xfId="910"/>
    <cellStyle name="20% - Accent2 8 2 4 2" xfId="911"/>
    <cellStyle name="20% - Accent2 8 2 5" xfId="912"/>
    <cellStyle name="20% - Accent2 8 2_Lcc_inputs" xfId="913"/>
    <cellStyle name="20% - Accent2 8 3" xfId="914"/>
    <cellStyle name="20% - Accent2 8 3 2" xfId="915"/>
    <cellStyle name="20% - Accent2 8 3 2 2" xfId="916"/>
    <cellStyle name="20% - Accent2 8 3 2 3" xfId="917"/>
    <cellStyle name="20% - Accent2 8 3 3" xfId="918"/>
    <cellStyle name="20% - Accent2 8 3 4" xfId="919"/>
    <cellStyle name="20% - Accent2 8 3_Lcc_inputs" xfId="920"/>
    <cellStyle name="20% - Accent2 8 4" xfId="921"/>
    <cellStyle name="20% - Accent2 8 4 2" xfId="922"/>
    <cellStyle name="20% - Accent2 8 4 2 2" xfId="923"/>
    <cellStyle name="20% - Accent2 8 4 3" xfId="924"/>
    <cellStyle name="20% - Accent2 8 5" xfId="925"/>
    <cellStyle name="20% - Accent2 8 5 2" xfId="926"/>
    <cellStyle name="20% - Accent2 8 6" xfId="927"/>
    <cellStyle name="20% - Accent2 8 7" xfId="928"/>
    <cellStyle name="20% - Accent2 8 8" xfId="929"/>
    <cellStyle name="20% - Accent2 8_Lcc_inputs" xfId="930"/>
    <cellStyle name="20% - Accent2 9" xfId="931"/>
    <cellStyle name="20% - Accent2 9 2" xfId="932"/>
    <cellStyle name="20% - Accent2 9 2 2" xfId="933"/>
    <cellStyle name="20% - Accent2 9 2 2 2" xfId="934"/>
    <cellStyle name="20% - Accent2 9 2 2 3" xfId="935"/>
    <cellStyle name="20% - Accent2 9 2 3" xfId="936"/>
    <cellStyle name="20% - Accent2 9 2 4" xfId="937"/>
    <cellStyle name="20% - Accent2 9 2_Lcc_inputs" xfId="938"/>
    <cellStyle name="20% - Accent2 9 3" xfId="939"/>
    <cellStyle name="20% - Accent2 9 3 2" xfId="940"/>
    <cellStyle name="20% - Accent2 9 3 2 2" xfId="941"/>
    <cellStyle name="20% - Accent2 9 3 3" xfId="942"/>
    <cellStyle name="20% - Accent2 9 4" xfId="943"/>
    <cellStyle name="20% - Accent2 9 4 2" xfId="944"/>
    <cellStyle name="20% - Accent2 9 5" xfId="945"/>
    <cellStyle name="20% - Accent2 9 6" xfId="946"/>
    <cellStyle name="20% - Accent2 9 7" xfId="947"/>
    <cellStyle name="20% - Accent2 9_Lcc_inputs" xfId="948"/>
    <cellStyle name="20% - Accent3 10" xfId="949"/>
    <cellStyle name="20% - Accent3 10 2" xfId="950"/>
    <cellStyle name="20% - Accent3 10 2 2" xfId="951"/>
    <cellStyle name="20% - Accent3 10 2 3" xfId="952"/>
    <cellStyle name="20% - Accent3 10 3" xfId="953"/>
    <cellStyle name="20% - Accent3 10 4" xfId="954"/>
    <cellStyle name="20% - Accent3 10_Lcc_inputs" xfId="955"/>
    <cellStyle name="20% - Accent3 11" xfId="956"/>
    <cellStyle name="20% - Accent3 11 2" xfId="957"/>
    <cellStyle name="20% - Accent3 11 2 2" xfId="958"/>
    <cellStyle name="20% - Accent3 11 3" xfId="959"/>
    <cellStyle name="20% - Accent3 12" xfId="960"/>
    <cellStyle name="20% - Accent3 12 2" xfId="961"/>
    <cellStyle name="20% - Accent3 13" xfId="962"/>
    <cellStyle name="20% - Accent3 13 2" xfId="963"/>
    <cellStyle name="20% - Accent3 14" xfId="964"/>
    <cellStyle name="20% - Accent3 15" xfId="965"/>
    <cellStyle name="20% - Accent3 16" xfId="966"/>
    <cellStyle name="20% - Accent3 2" xfId="11"/>
    <cellStyle name="20% - Accent3 2 2" xfId="12"/>
    <cellStyle name="20% - Accent3 2 2 2" xfId="967"/>
    <cellStyle name="20% - Accent3 2 2 2 2" xfId="54934"/>
    <cellStyle name="20% - Accent3 2 2 3" xfId="968"/>
    <cellStyle name="20% - Accent3 2 3" xfId="969"/>
    <cellStyle name="20% - Accent3 2 3 2" xfId="970"/>
    <cellStyle name="20% - Accent3 2 4" xfId="971"/>
    <cellStyle name="20% - Accent3 2 4 2" xfId="972"/>
    <cellStyle name="20% - Accent3 2 4 2 2" xfId="973"/>
    <cellStyle name="20% - Accent3 2 4 2 2 2" xfId="974"/>
    <cellStyle name="20% - Accent3 2 4 2 2 3" xfId="975"/>
    <cellStyle name="20% - Accent3 2 4 2 3" xfId="976"/>
    <cellStyle name="20% - Accent3 2 4 2 3 2" xfId="977"/>
    <cellStyle name="20% - Accent3 2 4 2 4" xfId="978"/>
    <cellStyle name="20% - Accent3 2 4 2 5" xfId="979"/>
    <cellStyle name="20% - Accent3 2 4 2_Lcc_inputs" xfId="980"/>
    <cellStyle name="20% - Accent3 2 4 3" xfId="981"/>
    <cellStyle name="20% - Accent3 2 4 3 2" xfId="982"/>
    <cellStyle name="20% - Accent3 2 4 3 2 2" xfId="983"/>
    <cellStyle name="20% - Accent3 2 4 3 3" xfId="984"/>
    <cellStyle name="20% - Accent3 2 4 3 4" xfId="985"/>
    <cellStyle name="20% - Accent3 2 4 3_Lcc_inputs" xfId="986"/>
    <cellStyle name="20% - Accent3 2 4 4" xfId="987"/>
    <cellStyle name="20% - Accent3 2 4 4 2" xfId="988"/>
    <cellStyle name="20% - Accent3 2 4 4 3" xfId="989"/>
    <cellStyle name="20% - Accent3 2 4 5" xfId="990"/>
    <cellStyle name="20% - Accent3 2 4 5 2" xfId="991"/>
    <cellStyle name="20% - Accent3 2 4 6" xfId="992"/>
    <cellStyle name="20% - Accent3 2 4_Lcc_inputs" xfId="993"/>
    <cellStyle name="20% - Accent3 2 5" xfId="994"/>
    <cellStyle name="20% - Accent3 2 5 2" xfId="995"/>
    <cellStyle name="20% - Accent3 2 5 2 2" xfId="996"/>
    <cellStyle name="20% - Accent3 2 5 2 3" xfId="997"/>
    <cellStyle name="20% - Accent3 2 5 3" xfId="998"/>
    <cellStyle name="20% - Accent3 2 5 3 2" xfId="999"/>
    <cellStyle name="20% - Accent3 2 5 4" xfId="1000"/>
    <cellStyle name="20% - Accent3 2 5_Lcc_inputs" xfId="1001"/>
    <cellStyle name="20% - Accent3 2 6" xfId="1002"/>
    <cellStyle name="20% - Accent3 2 6 2" xfId="1003"/>
    <cellStyle name="20% - Accent3 2 6 2 2" xfId="1004"/>
    <cellStyle name="20% - Accent3 2 6 2 3" xfId="1005"/>
    <cellStyle name="20% - Accent3 2 6 3" xfId="1006"/>
    <cellStyle name="20% - Accent3 2 6 3 2" xfId="1007"/>
    <cellStyle name="20% - Accent3 2 6 4" xfId="1008"/>
    <cellStyle name="20% - Accent3 2 6_Lcc_inputs" xfId="1009"/>
    <cellStyle name="20% - Accent3 2 7" xfId="1010"/>
    <cellStyle name="20% - Accent3 2 8" xfId="1011"/>
    <cellStyle name="20% - Accent3 2 9" xfId="54935"/>
    <cellStyle name="20% - Accent3 2_Lcc_inputs" xfId="1012"/>
    <cellStyle name="20% - Accent3 3" xfId="1013"/>
    <cellStyle name="20% - Accent3 3 2" xfId="1014"/>
    <cellStyle name="20% - Accent3 3 2 2" xfId="1015"/>
    <cellStyle name="20% - Accent3 3 2 2 2" xfId="54936"/>
    <cellStyle name="20% - Accent3 3 2 3" xfId="1016"/>
    <cellStyle name="20% - Accent3 3 3" xfId="1017"/>
    <cellStyle name="20% - Accent3 3 3 2" xfId="1018"/>
    <cellStyle name="20% - Accent3 3 3 3" xfId="54937"/>
    <cellStyle name="20% - Accent3 3 4" xfId="1019"/>
    <cellStyle name="20% - Accent3 3 4 2" xfId="1020"/>
    <cellStyle name="20% - Accent3 3 5" xfId="1021"/>
    <cellStyle name="20% - Accent3 3 5 2" xfId="1022"/>
    <cellStyle name="20% - Accent3 3 6" xfId="1023"/>
    <cellStyle name="20% - Accent3 3 7" xfId="1024"/>
    <cellStyle name="20% - Accent3 3 8" xfId="1025"/>
    <cellStyle name="20% - Accent3 3 9" xfId="54938"/>
    <cellStyle name="20% - Accent3 4" xfId="1026"/>
    <cellStyle name="20% - Accent3 4 2" xfId="1027"/>
    <cellStyle name="20% - Accent3 4 2 2" xfId="1028"/>
    <cellStyle name="20% - Accent3 4 2 2 2" xfId="1029"/>
    <cellStyle name="20% - Accent3 4 2 2 2 2" xfId="1030"/>
    <cellStyle name="20% - Accent3 4 2 2 2 2 2" xfId="1031"/>
    <cellStyle name="20% - Accent3 4 2 2 2 3" xfId="1032"/>
    <cellStyle name="20% - Accent3 4 2 2 3" xfId="1033"/>
    <cellStyle name="20% - Accent3 4 2 2 3 2" xfId="1034"/>
    <cellStyle name="20% - Accent3 4 2 2 3 2 2" xfId="1035"/>
    <cellStyle name="20% - Accent3 4 2 2 3 3" xfId="1036"/>
    <cellStyle name="20% - Accent3 4 2 2 4" xfId="1037"/>
    <cellStyle name="20% - Accent3 4 2 2 4 2" xfId="1038"/>
    <cellStyle name="20% - Accent3 4 2 2 5" xfId="1039"/>
    <cellStyle name="20% - Accent3 4 2 2_Lcc_inputs" xfId="1040"/>
    <cellStyle name="20% - Accent3 4 2 3" xfId="1041"/>
    <cellStyle name="20% - Accent3 4 2 3 2" xfId="1042"/>
    <cellStyle name="20% - Accent3 4 2 3 2 2" xfId="1043"/>
    <cellStyle name="20% - Accent3 4 2 3 2 3" xfId="1044"/>
    <cellStyle name="20% - Accent3 4 2 3 3" xfId="1045"/>
    <cellStyle name="20% - Accent3 4 2 3 4" xfId="1046"/>
    <cellStyle name="20% - Accent3 4 2 3_Lcc_inputs" xfId="1047"/>
    <cellStyle name="20% - Accent3 4 2 4" xfId="1048"/>
    <cellStyle name="20% - Accent3 4 2 4 2" xfId="1049"/>
    <cellStyle name="20% - Accent3 4 2 4 2 2" xfId="1050"/>
    <cellStyle name="20% - Accent3 4 2 4 3" xfId="1051"/>
    <cellStyle name="20% - Accent3 4 2 5" xfId="1052"/>
    <cellStyle name="20% - Accent3 4 2 5 2" xfId="1053"/>
    <cellStyle name="20% - Accent3 4 2 6" xfId="1054"/>
    <cellStyle name="20% - Accent3 4 2 7" xfId="1055"/>
    <cellStyle name="20% - Accent3 4 2 8" xfId="1056"/>
    <cellStyle name="20% - Accent3 4 2_Lcc_inputs" xfId="1057"/>
    <cellStyle name="20% - Accent3 4 3" xfId="1058"/>
    <cellStyle name="20% - Accent3 4 3 2" xfId="1059"/>
    <cellStyle name="20% - Accent3 4 3 2 2" xfId="1060"/>
    <cellStyle name="20% - Accent3 4 3 2 2 2" xfId="1061"/>
    <cellStyle name="20% - Accent3 4 3 2 2 2 2" xfId="1062"/>
    <cellStyle name="20% - Accent3 4 3 2 2 3" xfId="1063"/>
    <cellStyle name="20% - Accent3 4 3 2 3" xfId="1064"/>
    <cellStyle name="20% - Accent3 4 3 2 3 2" xfId="1065"/>
    <cellStyle name="20% - Accent3 4 3 2 3 2 2" xfId="1066"/>
    <cellStyle name="20% - Accent3 4 3 2 3 3" xfId="1067"/>
    <cellStyle name="20% - Accent3 4 3 2 4" xfId="1068"/>
    <cellStyle name="20% - Accent3 4 3 2 4 2" xfId="1069"/>
    <cellStyle name="20% - Accent3 4 3 2 5" xfId="1070"/>
    <cellStyle name="20% - Accent3 4 3 2_Lcc_inputs" xfId="1071"/>
    <cellStyle name="20% - Accent3 4 3 3" xfId="1072"/>
    <cellStyle name="20% - Accent3 4 3 3 2" xfId="1073"/>
    <cellStyle name="20% - Accent3 4 3 3 2 2" xfId="1074"/>
    <cellStyle name="20% - Accent3 4 3 3 2 3" xfId="1075"/>
    <cellStyle name="20% - Accent3 4 3 3 3" xfId="1076"/>
    <cellStyle name="20% - Accent3 4 3 3 4" xfId="1077"/>
    <cellStyle name="20% - Accent3 4 3 3_Lcc_inputs" xfId="1078"/>
    <cellStyle name="20% - Accent3 4 3 4" xfId="1079"/>
    <cellStyle name="20% - Accent3 4 3 4 2" xfId="1080"/>
    <cellStyle name="20% - Accent3 4 3 4 2 2" xfId="1081"/>
    <cellStyle name="20% - Accent3 4 3 4 3" xfId="1082"/>
    <cellStyle name="20% - Accent3 4 3 5" xfId="1083"/>
    <cellStyle name="20% - Accent3 4 3 5 2" xfId="1084"/>
    <cellStyle name="20% - Accent3 4 3 6" xfId="1085"/>
    <cellStyle name="20% - Accent3 4 3 7" xfId="1086"/>
    <cellStyle name="20% - Accent3 4 3 8" xfId="1087"/>
    <cellStyle name="20% - Accent3 4 3_Lcc_inputs" xfId="1088"/>
    <cellStyle name="20% - Accent3 4 4" xfId="1089"/>
    <cellStyle name="20% - Accent3 5" xfId="1090"/>
    <cellStyle name="20% - Accent3 5 2" xfId="1091"/>
    <cellStyle name="20% - Accent3 5 2 2" xfId="1092"/>
    <cellStyle name="20% - Accent3 5 2 2 2" xfId="1093"/>
    <cellStyle name="20% - Accent3 5 2 2 2 2" xfId="1094"/>
    <cellStyle name="20% - Accent3 5 2 2 2 2 2" xfId="1095"/>
    <cellStyle name="20% - Accent3 5 2 2 2 3" xfId="1096"/>
    <cellStyle name="20% - Accent3 5 2 2 3" xfId="1097"/>
    <cellStyle name="20% - Accent3 5 2 2 3 2" xfId="1098"/>
    <cellStyle name="20% - Accent3 5 2 2 3 2 2" xfId="1099"/>
    <cellStyle name="20% - Accent3 5 2 2 3 3" xfId="1100"/>
    <cellStyle name="20% - Accent3 5 2 2 4" xfId="1101"/>
    <cellStyle name="20% - Accent3 5 2 2 4 2" xfId="1102"/>
    <cellStyle name="20% - Accent3 5 2 2 5" xfId="1103"/>
    <cellStyle name="20% - Accent3 5 2 2_Lcc_inputs" xfId="1104"/>
    <cellStyle name="20% - Accent3 5 2 3" xfId="1105"/>
    <cellStyle name="20% - Accent3 5 2 3 2" xfId="1106"/>
    <cellStyle name="20% - Accent3 5 2 3 2 2" xfId="1107"/>
    <cellStyle name="20% - Accent3 5 2 3 2 3" xfId="1108"/>
    <cellStyle name="20% - Accent3 5 2 3 3" xfId="1109"/>
    <cellStyle name="20% - Accent3 5 2 3 4" xfId="1110"/>
    <cellStyle name="20% - Accent3 5 2 3_Lcc_inputs" xfId="1111"/>
    <cellStyle name="20% - Accent3 5 2 4" xfId="1112"/>
    <cellStyle name="20% - Accent3 5 2 4 2" xfId="1113"/>
    <cellStyle name="20% - Accent3 5 2 4 2 2" xfId="1114"/>
    <cellStyle name="20% - Accent3 5 2 4 3" xfId="1115"/>
    <cellStyle name="20% - Accent3 5 2 5" xfId="1116"/>
    <cellStyle name="20% - Accent3 5 2 5 2" xfId="1117"/>
    <cellStyle name="20% - Accent3 5 2 6" xfId="1118"/>
    <cellStyle name="20% - Accent3 5 2 7" xfId="1119"/>
    <cellStyle name="20% - Accent3 5 2 8" xfId="1120"/>
    <cellStyle name="20% - Accent3 5 2_Lcc_inputs" xfId="1121"/>
    <cellStyle name="20% - Accent3 5 3" xfId="1122"/>
    <cellStyle name="20% - Accent3 5 3 2" xfId="1123"/>
    <cellStyle name="20% - Accent3 5 3 2 2" xfId="1124"/>
    <cellStyle name="20% - Accent3 5 3 2 2 2" xfId="1125"/>
    <cellStyle name="20% - Accent3 5 3 2 2 2 2" xfId="1126"/>
    <cellStyle name="20% - Accent3 5 3 2 2 3" xfId="1127"/>
    <cellStyle name="20% - Accent3 5 3 2 3" xfId="1128"/>
    <cellStyle name="20% - Accent3 5 3 2 3 2" xfId="1129"/>
    <cellStyle name="20% - Accent3 5 3 2 3 2 2" xfId="1130"/>
    <cellStyle name="20% - Accent3 5 3 2 3 3" xfId="1131"/>
    <cellStyle name="20% - Accent3 5 3 2 4" xfId="1132"/>
    <cellStyle name="20% - Accent3 5 3 2 4 2" xfId="1133"/>
    <cellStyle name="20% - Accent3 5 3 2 5" xfId="1134"/>
    <cellStyle name="20% - Accent3 5 3 2_Lcc_inputs" xfId="1135"/>
    <cellStyle name="20% - Accent3 5 3 3" xfId="1136"/>
    <cellStyle name="20% - Accent3 5 3 3 2" xfId="1137"/>
    <cellStyle name="20% - Accent3 5 3 3 2 2" xfId="1138"/>
    <cellStyle name="20% - Accent3 5 3 3 2 3" xfId="1139"/>
    <cellStyle name="20% - Accent3 5 3 3 3" xfId="1140"/>
    <cellStyle name="20% - Accent3 5 3 3 4" xfId="1141"/>
    <cellStyle name="20% - Accent3 5 3 3_Lcc_inputs" xfId="1142"/>
    <cellStyle name="20% - Accent3 5 3 4" xfId="1143"/>
    <cellStyle name="20% - Accent3 5 3 4 2" xfId="1144"/>
    <cellStyle name="20% - Accent3 5 3 4 2 2" xfId="1145"/>
    <cellStyle name="20% - Accent3 5 3 4 3" xfId="1146"/>
    <cellStyle name="20% - Accent3 5 3 5" xfId="1147"/>
    <cellStyle name="20% - Accent3 5 3 5 2" xfId="1148"/>
    <cellStyle name="20% - Accent3 5 3 6" xfId="1149"/>
    <cellStyle name="20% - Accent3 5 3 7" xfId="1150"/>
    <cellStyle name="20% - Accent3 5 3 8" xfId="1151"/>
    <cellStyle name="20% - Accent3 5 3_Lcc_inputs" xfId="1152"/>
    <cellStyle name="20% - Accent3 5 4" xfId="1153"/>
    <cellStyle name="20% - Accent3 6" xfId="1154"/>
    <cellStyle name="20% - Accent3 6 2" xfId="1155"/>
    <cellStyle name="20% - Accent3 6 2 2" xfId="1156"/>
    <cellStyle name="20% - Accent3 6 2 2 2" xfId="1157"/>
    <cellStyle name="20% - Accent3 6 2 2 2 2" xfId="1158"/>
    <cellStyle name="20% - Accent3 6 2 2 2 2 2" xfId="1159"/>
    <cellStyle name="20% - Accent3 6 2 2 2 3" xfId="1160"/>
    <cellStyle name="20% - Accent3 6 2 2 3" xfId="1161"/>
    <cellStyle name="20% - Accent3 6 2 2 3 2" xfId="1162"/>
    <cellStyle name="20% - Accent3 6 2 2 3 2 2" xfId="1163"/>
    <cellStyle name="20% - Accent3 6 2 2 3 3" xfId="1164"/>
    <cellStyle name="20% - Accent3 6 2 2 4" xfId="1165"/>
    <cellStyle name="20% - Accent3 6 2 2 4 2" xfId="1166"/>
    <cellStyle name="20% - Accent3 6 2 2 5" xfId="1167"/>
    <cellStyle name="20% - Accent3 6 2 2_Lcc_inputs" xfId="1168"/>
    <cellStyle name="20% - Accent3 6 2 3" xfId="1169"/>
    <cellStyle name="20% - Accent3 6 2 3 2" xfId="1170"/>
    <cellStyle name="20% - Accent3 6 2 3 2 2" xfId="1171"/>
    <cellStyle name="20% - Accent3 6 2 3 2 3" xfId="1172"/>
    <cellStyle name="20% - Accent3 6 2 3 3" xfId="1173"/>
    <cellStyle name="20% - Accent3 6 2 3 4" xfId="1174"/>
    <cellStyle name="20% - Accent3 6 2 3_Lcc_inputs" xfId="1175"/>
    <cellStyle name="20% - Accent3 6 2 4" xfId="1176"/>
    <cellStyle name="20% - Accent3 6 2 4 2" xfId="1177"/>
    <cellStyle name="20% - Accent3 6 2 4 2 2" xfId="1178"/>
    <cellStyle name="20% - Accent3 6 2 4 3" xfId="1179"/>
    <cellStyle name="20% - Accent3 6 2 5" xfId="1180"/>
    <cellStyle name="20% - Accent3 6 2 5 2" xfId="1181"/>
    <cellStyle name="20% - Accent3 6 2 6" xfId="1182"/>
    <cellStyle name="20% - Accent3 6 2 7" xfId="1183"/>
    <cellStyle name="20% - Accent3 6 2 8" xfId="1184"/>
    <cellStyle name="20% - Accent3 6 2_Lcc_inputs" xfId="1185"/>
    <cellStyle name="20% - Accent3 6 3" xfId="1186"/>
    <cellStyle name="20% - Accent3 6 3 2" xfId="1187"/>
    <cellStyle name="20% - Accent3 6 3 2 2" xfId="1188"/>
    <cellStyle name="20% - Accent3 6 3 2 2 2" xfId="1189"/>
    <cellStyle name="20% - Accent3 6 3 2 3" xfId="1190"/>
    <cellStyle name="20% - Accent3 6 3 3" xfId="1191"/>
    <cellStyle name="20% - Accent3 6 3 3 2" xfId="1192"/>
    <cellStyle name="20% - Accent3 6 3 3 2 2" xfId="1193"/>
    <cellStyle name="20% - Accent3 6 3 3 3" xfId="1194"/>
    <cellStyle name="20% - Accent3 6 3 4" xfId="1195"/>
    <cellStyle name="20% - Accent3 6 3 4 2" xfId="1196"/>
    <cellStyle name="20% - Accent3 6 3 5" xfId="1197"/>
    <cellStyle name="20% - Accent3 6 3_Lcc_inputs" xfId="1198"/>
    <cellStyle name="20% - Accent3 6 4" xfId="1199"/>
    <cellStyle name="20% - Accent3 6 4 2" xfId="1200"/>
    <cellStyle name="20% - Accent3 6 4 2 2" xfId="1201"/>
    <cellStyle name="20% - Accent3 6 4 2 3" xfId="1202"/>
    <cellStyle name="20% - Accent3 6 4 3" xfId="1203"/>
    <cellStyle name="20% - Accent3 6 4 4" xfId="1204"/>
    <cellStyle name="20% - Accent3 6 4_Lcc_inputs" xfId="1205"/>
    <cellStyle name="20% - Accent3 6 5" xfId="1206"/>
    <cellStyle name="20% - Accent3 6 5 2" xfId="1207"/>
    <cellStyle name="20% - Accent3 6 5 2 2" xfId="1208"/>
    <cellStyle name="20% - Accent3 6 5 3" xfId="1209"/>
    <cellStyle name="20% - Accent3 6 6" xfId="1210"/>
    <cellStyle name="20% - Accent3 6 6 2" xfId="1211"/>
    <cellStyle name="20% - Accent3 6 7" xfId="1212"/>
    <cellStyle name="20% - Accent3 6 8" xfId="1213"/>
    <cellStyle name="20% - Accent3 6 9" xfId="1214"/>
    <cellStyle name="20% - Accent3 6_Lcc_inputs" xfId="1215"/>
    <cellStyle name="20% - Accent3 7" xfId="1216"/>
    <cellStyle name="20% - Accent3 7 2" xfId="1217"/>
    <cellStyle name="20% - Accent3 7 2 2" xfId="1218"/>
    <cellStyle name="20% - Accent3 7 2 2 2" xfId="1219"/>
    <cellStyle name="20% - Accent3 7 2 2 2 2" xfId="1220"/>
    <cellStyle name="20% - Accent3 7 2 2 2 2 2" xfId="1221"/>
    <cellStyle name="20% - Accent3 7 2 2 2 3" xfId="1222"/>
    <cellStyle name="20% - Accent3 7 2 2 3" xfId="1223"/>
    <cellStyle name="20% - Accent3 7 2 2 3 2" xfId="1224"/>
    <cellStyle name="20% - Accent3 7 2 2 3 2 2" xfId="1225"/>
    <cellStyle name="20% - Accent3 7 2 2 3 3" xfId="1226"/>
    <cellStyle name="20% - Accent3 7 2 2 4" xfId="1227"/>
    <cellStyle name="20% - Accent3 7 2 2 4 2" xfId="1228"/>
    <cellStyle name="20% - Accent3 7 2 2 5" xfId="1229"/>
    <cellStyle name="20% - Accent3 7 2 2_Lcc_inputs" xfId="1230"/>
    <cellStyle name="20% - Accent3 7 2 3" xfId="1231"/>
    <cellStyle name="20% - Accent3 7 2 3 2" xfId="1232"/>
    <cellStyle name="20% - Accent3 7 2 3 2 2" xfId="1233"/>
    <cellStyle name="20% - Accent3 7 2 3 2 3" xfId="1234"/>
    <cellStyle name="20% - Accent3 7 2 3 3" xfId="1235"/>
    <cellStyle name="20% - Accent3 7 2 3 4" xfId="1236"/>
    <cellStyle name="20% - Accent3 7 2 3_Lcc_inputs" xfId="1237"/>
    <cellStyle name="20% - Accent3 7 2 4" xfId="1238"/>
    <cellStyle name="20% - Accent3 7 2 4 2" xfId="1239"/>
    <cellStyle name="20% - Accent3 7 2 4 2 2" xfId="1240"/>
    <cellStyle name="20% - Accent3 7 2 4 3" xfId="1241"/>
    <cellStyle name="20% - Accent3 7 2 5" xfId="1242"/>
    <cellStyle name="20% - Accent3 7 2 5 2" xfId="1243"/>
    <cellStyle name="20% - Accent3 7 2 6" xfId="1244"/>
    <cellStyle name="20% - Accent3 7 2 7" xfId="1245"/>
    <cellStyle name="20% - Accent3 7 2 8" xfId="1246"/>
    <cellStyle name="20% - Accent3 7 2_Lcc_inputs" xfId="1247"/>
    <cellStyle name="20% - Accent3 7 3" xfId="1248"/>
    <cellStyle name="20% - Accent3 7 3 2" xfId="1249"/>
    <cellStyle name="20% - Accent3 7 3 2 2" xfId="1250"/>
    <cellStyle name="20% - Accent3 7 3 2 2 2" xfId="1251"/>
    <cellStyle name="20% - Accent3 7 3 2 3" xfId="1252"/>
    <cellStyle name="20% - Accent3 7 3 3" xfId="1253"/>
    <cellStyle name="20% - Accent3 7 3 3 2" xfId="1254"/>
    <cellStyle name="20% - Accent3 7 3 3 2 2" xfId="1255"/>
    <cellStyle name="20% - Accent3 7 3 3 3" xfId="1256"/>
    <cellStyle name="20% - Accent3 7 3 4" xfId="1257"/>
    <cellStyle name="20% - Accent3 7 3 4 2" xfId="1258"/>
    <cellStyle name="20% - Accent3 7 3 5" xfId="1259"/>
    <cellStyle name="20% - Accent3 7 3_Lcc_inputs" xfId="1260"/>
    <cellStyle name="20% - Accent3 7 4" xfId="1261"/>
    <cellStyle name="20% - Accent3 7 4 2" xfId="1262"/>
    <cellStyle name="20% - Accent3 7 4 2 2" xfId="1263"/>
    <cellStyle name="20% - Accent3 7 4 2 3" xfId="1264"/>
    <cellStyle name="20% - Accent3 7 4 3" xfId="1265"/>
    <cellStyle name="20% - Accent3 7 4 4" xfId="1266"/>
    <cellStyle name="20% - Accent3 7 4_Lcc_inputs" xfId="1267"/>
    <cellStyle name="20% - Accent3 7 5" xfId="1268"/>
    <cellStyle name="20% - Accent3 7 5 2" xfId="1269"/>
    <cellStyle name="20% - Accent3 7 5 2 2" xfId="1270"/>
    <cellStyle name="20% - Accent3 7 5 3" xfId="1271"/>
    <cellStyle name="20% - Accent3 7 6" xfId="1272"/>
    <cellStyle name="20% - Accent3 7 6 2" xfId="1273"/>
    <cellStyle name="20% - Accent3 7 7" xfId="1274"/>
    <cellStyle name="20% - Accent3 7 8" xfId="1275"/>
    <cellStyle name="20% - Accent3 7 9" xfId="1276"/>
    <cellStyle name="20% - Accent3 7_Lcc_inputs" xfId="1277"/>
    <cellStyle name="20% - Accent3 8" xfId="1278"/>
    <cellStyle name="20% - Accent3 8 2" xfId="1279"/>
    <cellStyle name="20% - Accent3 8 2 2" xfId="1280"/>
    <cellStyle name="20% - Accent3 8 2 2 2" xfId="1281"/>
    <cellStyle name="20% - Accent3 8 2 2 2 2" xfId="1282"/>
    <cellStyle name="20% - Accent3 8 2 2 3" xfId="1283"/>
    <cellStyle name="20% - Accent3 8 2 3" xfId="1284"/>
    <cellStyle name="20% - Accent3 8 2 3 2" xfId="1285"/>
    <cellStyle name="20% - Accent3 8 2 3 2 2" xfId="1286"/>
    <cellStyle name="20% - Accent3 8 2 3 3" xfId="1287"/>
    <cellStyle name="20% - Accent3 8 2 4" xfId="1288"/>
    <cellStyle name="20% - Accent3 8 2 4 2" xfId="1289"/>
    <cellStyle name="20% - Accent3 8 2 5" xfId="1290"/>
    <cellStyle name="20% - Accent3 8 2_Lcc_inputs" xfId="1291"/>
    <cellStyle name="20% - Accent3 8 3" xfId="1292"/>
    <cellStyle name="20% - Accent3 8 3 2" xfId="1293"/>
    <cellStyle name="20% - Accent3 8 3 2 2" xfId="1294"/>
    <cellStyle name="20% - Accent3 8 3 2 3" xfId="1295"/>
    <cellStyle name="20% - Accent3 8 3 3" xfId="1296"/>
    <cellStyle name="20% - Accent3 8 3 4" xfId="1297"/>
    <cellStyle name="20% - Accent3 8 3_Lcc_inputs" xfId="1298"/>
    <cellStyle name="20% - Accent3 8 4" xfId="1299"/>
    <cellStyle name="20% - Accent3 8 4 2" xfId="1300"/>
    <cellStyle name="20% - Accent3 8 4 2 2" xfId="1301"/>
    <cellStyle name="20% - Accent3 8 4 3" xfId="1302"/>
    <cellStyle name="20% - Accent3 8 5" xfId="1303"/>
    <cellStyle name="20% - Accent3 8 5 2" xfId="1304"/>
    <cellStyle name="20% - Accent3 8 6" xfId="1305"/>
    <cellStyle name="20% - Accent3 8 7" xfId="1306"/>
    <cellStyle name="20% - Accent3 8 8" xfId="1307"/>
    <cellStyle name="20% - Accent3 8_Lcc_inputs" xfId="1308"/>
    <cellStyle name="20% - Accent3 9" xfId="1309"/>
    <cellStyle name="20% - Accent3 9 2" xfId="1310"/>
    <cellStyle name="20% - Accent3 9 2 2" xfId="1311"/>
    <cellStyle name="20% - Accent3 9 2 2 2" xfId="1312"/>
    <cellStyle name="20% - Accent3 9 2 2 3" xfId="1313"/>
    <cellStyle name="20% - Accent3 9 2 3" xfId="1314"/>
    <cellStyle name="20% - Accent3 9 2 4" xfId="1315"/>
    <cellStyle name="20% - Accent3 9 2_Lcc_inputs" xfId="1316"/>
    <cellStyle name="20% - Accent3 9 3" xfId="1317"/>
    <cellStyle name="20% - Accent3 9 3 2" xfId="1318"/>
    <cellStyle name="20% - Accent3 9 3 2 2" xfId="1319"/>
    <cellStyle name="20% - Accent3 9 3 3" xfId="1320"/>
    <cellStyle name="20% - Accent3 9 4" xfId="1321"/>
    <cellStyle name="20% - Accent3 9 4 2" xfId="1322"/>
    <cellStyle name="20% - Accent3 9 5" xfId="1323"/>
    <cellStyle name="20% - Accent3 9 6" xfId="1324"/>
    <cellStyle name="20% - Accent3 9 7" xfId="1325"/>
    <cellStyle name="20% - Accent3 9_Lcc_inputs" xfId="1326"/>
    <cellStyle name="20% - Accent4 10" xfId="1327"/>
    <cellStyle name="20% - Accent4 10 2" xfId="1328"/>
    <cellStyle name="20% - Accent4 10 2 2" xfId="1329"/>
    <cellStyle name="20% - Accent4 10 2 3" xfId="1330"/>
    <cellStyle name="20% - Accent4 10 3" xfId="1331"/>
    <cellStyle name="20% - Accent4 10 4" xfId="1332"/>
    <cellStyle name="20% - Accent4 10_Lcc_inputs" xfId="1333"/>
    <cellStyle name="20% - Accent4 11" xfId="1334"/>
    <cellStyle name="20% - Accent4 11 2" xfId="1335"/>
    <cellStyle name="20% - Accent4 11 2 2" xfId="1336"/>
    <cellStyle name="20% - Accent4 11 3" xfId="1337"/>
    <cellStyle name="20% - Accent4 12" xfId="1338"/>
    <cellStyle name="20% - Accent4 12 2" xfId="1339"/>
    <cellStyle name="20% - Accent4 13" xfId="1340"/>
    <cellStyle name="20% - Accent4 13 2" xfId="1341"/>
    <cellStyle name="20% - Accent4 14" xfId="1342"/>
    <cellStyle name="20% - Accent4 15" xfId="1343"/>
    <cellStyle name="20% - Accent4 16" xfId="1344"/>
    <cellStyle name="20% - Accent4 2" xfId="13"/>
    <cellStyle name="20% - Accent4 2 2" xfId="14"/>
    <cellStyle name="20% - Accent4 2 2 2" xfId="1345"/>
    <cellStyle name="20% - Accent4 2 2 2 2" xfId="54939"/>
    <cellStyle name="20% - Accent4 2 2 3" xfId="1346"/>
    <cellStyle name="20% - Accent4 2 3" xfId="1347"/>
    <cellStyle name="20% - Accent4 2 3 2" xfId="1348"/>
    <cellStyle name="20% - Accent4 2 4" xfId="1349"/>
    <cellStyle name="20% - Accent4 2 4 2" xfId="1350"/>
    <cellStyle name="20% - Accent4 2 4 2 2" xfId="1351"/>
    <cellStyle name="20% - Accent4 2 4 2 2 2" xfId="1352"/>
    <cellStyle name="20% - Accent4 2 4 2 2 3" xfId="1353"/>
    <cellStyle name="20% - Accent4 2 4 2 3" xfId="1354"/>
    <cellStyle name="20% - Accent4 2 4 2 3 2" xfId="1355"/>
    <cellStyle name="20% - Accent4 2 4 2 4" xfId="1356"/>
    <cellStyle name="20% - Accent4 2 4 2 5" xfId="1357"/>
    <cellStyle name="20% - Accent4 2 4 2_Lcc_inputs" xfId="1358"/>
    <cellStyle name="20% - Accent4 2 4 3" xfId="1359"/>
    <cellStyle name="20% - Accent4 2 4 3 2" xfId="1360"/>
    <cellStyle name="20% - Accent4 2 4 3 2 2" xfId="1361"/>
    <cellStyle name="20% - Accent4 2 4 3 3" xfId="1362"/>
    <cellStyle name="20% - Accent4 2 4 3 4" xfId="1363"/>
    <cellStyle name="20% - Accent4 2 4 3_Lcc_inputs" xfId="1364"/>
    <cellStyle name="20% - Accent4 2 4 4" xfId="1365"/>
    <cellStyle name="20% - Accent4 2 4 4 2" xfId="1366"/>
    <cellStyle name="20% - Accent4 2 4 4 3" xfId="1367"/>
    <cellStyle name="20% - Accent4 2 4 5" xfId="1368"/>
    <cellStyle name="20% - Accent4 2 4 5 2" xfId="1369"/>
    <cellStyle name="20% - Accent4 2 4 6" xfId="1370"/>
    <cellStyle name="20% - Accent4 2 4_Lcc_inputs" xfId="1371"/>
    <cellStyle name="20% - Accent4 2 5" xfId="1372"/>
    <cellStyle name="20% - Accent4 2 5 2" xfId="1373"/>
    <cellStyle name="20% - Accent4 2 5 2 2" xfId="1374"/>
    <cellStyle name="20% - Accent4 2 5 2 3" xfId="1375"/>
    <cellStyle name="20% - Accent4 2 5 3" xfId="1376"/>
    <cellStyle name="20% - Accent4 2 5 3 2" xfId="1377"/>
    <cellStyle name="20% - Accent4 2 5 4" xfId="1378"/>
    <cellStyle name="20% - Accent4 2 5_Lcc_inputs" xfId="1379"/>
    <cellStyle name="20% - Accent4 2 6" xfId="1380"/>
    <cellStyle name="20% - Accent4 2 6 2" xfId="1381"/>
    <cellStyle name="20% - Accent4 2 6 2 2" xfId="1382"/>
    <cellStyle name="20% - Accent4 2 6 2 3" xfId="1383"/>
    <cellStyle name="20% - Accent4 2 6 3" xfId="1384"/>
    <cellStyle name="20% - Accent4 2 6 3 2" xfId="1385"/>
    <cellStyle name="20% - Accent4 2 6 4" xfId="1386"/>
    <cellStyle name="20% - Accent4 2 6_Lcc_inputs" xfId="1387"/>
    <cellStyle name="20% - Accent4 2 7" xfId="1388"/>
    <cellStyle name="20% - Accent4 2 8" xfId="1389"/>
    <cellStyle name="20% - Accent4 2 9" xfId="54940"/>
    <cellStyle name="20% - Accent4 2_Lcc_inputs" xfId="1390"/>
    <cellStyle name="20% - Accent4 3" xfId="1391"/>
    <cellStyle name="20% - Accent4 3 2" xfId="1392"/>
    <cellStyle name="20% - Accent4 3 2 2" xfId="1393"/>
    <cellStyle name="20% - Accent4 3 2 2 2" xfId="54941"/>
    <cellStyle name="20% - Accent4 3 2 3" xfId="1394"/>
    <cellStyle name="20% - Accent4 3 3" xfId="1395"/>
    <cellStyle name="20% - Accent4 3 3 2" xfId="1396"/>
    <cellStyle name="20% - Accent4 3 3 3" xfId="54942"/>
    <cellStyle name="20% - Accent4 3 4" xfId="1397"/>
    <cellStyle name="20% - Accent4 3 4 2" xfId="1398"/>
    <cellStyle name="20% - Accent4 3 5" xfId="1399"/>
    <cellStyle name="20% - Accent4 3 5 2" xfId="1400"/>
    <cellStyle name="20% - Accent4 3 6" xfId="1401"/>
    <cellStyle name="20% - Accent4 3 7" xfId="1402"/>
    <cellStyle name="20% - Accent4 3 8" xfId="1403"/>
    <cellStyle name="20% - Accent4 3 9" xfId="54943"/>
    <cellStyle name="20% - Accent4 4" xfId="1404"/>
    <cellStyle name="20% - Accent4 4 2" xfId="1405"/>
    <cellStyle name="20% - Accent4 4 2 2" xfId="1406"/>
    <cellStyle name="20% - Accent4 4 2 2 2" xfId="1407"/>
    <cellStyle name="20% - Accent4 4 2 2 2 2" xfId="1408"/>
    <cellStyle name="20% - Accent4 4 2 2 2 2 2" xfId="1409"/>
    <cellStyle name="20% - Accent4 4 2 2 2 3" xfId="1410"/>
    <cellStyle name="20% - Accent4 4 2 2 3" xfId="1411"/>
    <cellStyle name="20% - Accent4 4 2 2 3 2" xfId="1412"/>
    <cellStyle name="20% - Accent4 4 2 2 3 2 2" xfId="1413"/>
    <cellStyle name="20% - Accent4 4 2 2 3 3" xfId="1414"/>
    <cellStyle name="20% - Accent4 4 2 2 4" xfId="1415"/>
    <cellStyle name="20% - Accent4 4 2 2 4 2" xfId="1416"/>
    <cellStyle name="20% - Accent4 4 2 2 5" xfId="1417"/>
    <cellStyle name="20% - Accent4 4 2 2_Lcc_inputs" xfId="1418"/>
    <cellStyle name="20% - Accent4 4 2 3" xfId="1419"/>
    <cellStyle name="20% - Accent4 4 2 3 2" xfId="1420"/>
    <cellStyle name="20% - Accent4 4 2 3 2 2" xfId="1421"/>
    <cellStyle name="20% - Accent4 4 2 3 2 3" xfId="1422"/>
    <cellStyle name="20% - Accent4 4 2 3 3" xfId="1423"/>
    <cellStyle name="20% - Accent4 4 2 3 4" xfId="1424"/>
    <cellStyle name="20% - Accent4 4 2 3_Lcc_inputs" xfId="1425"/>
    <cellStyle name="20% - Accent4 4 2 4" xfId="1426"/>
    <cellStyle name="20% - Accent4 4 2 4 2" xfId="1427"/>
    <cellStyle name="20% - Accent4 4 2 4 2 2" xfId="1428"/>
    <cellStyle name="20% - Accent4 4 2 4 3" xfId="1429"/>
    <cellStyle name="20% - Accent4 4 2 5" xfId="1430"/>
    <cellStyle name="20% - Accent4 4 2 5 2" xfId="1431"/>
    <cellStyle name="20% - Accent4 4 2 6" xfId="1432"/>
    <cellStyle name="20% - Accent4 4 2 7" xfId="1433"/>
    <cellStyle name="20% - Accent4 4 2 8" xfId="1434"/>
    <cellStyle name="20% - Accent4 4 2_Lcc_inputs" xfId="1435"/>
    <cellStyle name="20% - Accent4 4 3" xfId="1436"/>
    <cellStyle name="20% - Accent4 4 3 2" xfId="1437"/>
    <cellStyle name="20% - Accent4 4 3 2 2" xfId="1438"/>
    <cellStyle name="20% - Accent4 4 3 2 2 2" xfId="1439"/>
    <cellStyle name="20% - Accent4 4 3 2 2 2 2" xfId="1440"/>
    <cellStyle name="20% - Accent4 4 3 2 2 3" xfId="1441"/>
    <cellStyle name="20% - Accent4 4 3 2 3" xfId="1442"/>
    <cellStyle name="20% - Accent4 4 3 2 3 2" xfId="1443"/>
    <cellStyle name="20% - Accent4 4 3 2 3 2 2" xfId="1444"/>
    <cellStyle name="20% - Accent4 4 3 2 3 3" xfId="1445"/>
    <cellStyle name="20% - Accent4 4 3 2 4" xfId="1446"/>
    <cellStyle name="20% - Accent4 4 3 2 4 2" xfId="1447"/>
    <cellStyle name="20% - Accent4 4 3 2 5" xfId="1448"/>
    <cellStyle name="20% - Accent4 4 3 2_Lcc_inputs" xfId="1449"/>
    <cellStyle name="20% - Accent4 4 3 3" xfId="1450"/>
    <cellStyle name="20% - Accent4 4 3 3 2" xfId="1451"/>
    <cellStyle name="20% - Accent4 4 3 3 2 2" xfId="1452"/>
    <cellStyle name="20% - Accent4 4 3 3 2 3" xfId="1453"/>
    <cellStyle name="20% - Accent4 4 3 3 3" xfId="1454"/>
    <cellStyle name="20% - Accent4 4 3 3 4" xfId="1455"/>
    <cellStyle name="20% - Accent4 4 3 3_Lcc_inputs" xfId="1456"/>
    <cellStyle name="20% - Accent4 4 3 4" xfId="1457"/>
    <cellStyle name="20% - Accent4 4 3 4 2" xfId="1458"/>
    <cellStyle name="20% - Accent4 4 3 4 2 2" xfId="1459"/>
    <cellStyle name="20% - Accent4 4 3 4 3" xfId="1460"/>
    <cellStyle name="20% - Accent4 4 3 5" xfId="1461"/>
    <cellStyle name="20% - Accent4 4 3 5 2" xfId="1462"/>
    <cellStyle name="20% - Accent4 4 3 6" xfId="1463"/>
    <cellStyle name="20% - Accent4 4 3 7" xfId="1464"/>
    <cellStyle name="20% - Accent4 4 3 8" xfId="1465"/>
    <cellStyle name="20% - Accent4 4 3_Lcc_inputs" xfId="1466"/>
    <cellStyle name="20% - Accent4 4 4" xfId="1467"/>
    <cellStyle name="20% - Accent4 5" xfId="1468"/>
    <cellStyle name="20% - Accent4 5 2" xfId="1469"/>
    <cellStyle name="20% - Accent4 5 2 2" xfId="1470"/>
    <cellStyle name="20% - Accent4 5 2 2 2" xfId="1471"/>
    <cellStyle name="20% - Accent4 5 2 2 2 2" xfId="1472"/>
    <cellStyle name="20% - Accent4 5 2 2 2 2 2" xfId="1473"/>
    <cellStyle name="20% - Accent4 5 2 2 2 3" xfId="1474"/>
    <cellStyle name="20% - Accent4 5 2 2 3" xfId="1475"/>
    <cellStyle name="20% - Accent4 5 2 2 3 2" xfId="1476"/>
    <cellStyle name="20% - Accent4 5 2 2 3 2 2" xfId="1477"/>
    <cellStyle name="20% - Accent4 5 2 2 3 3" xfId="1478"/>
    <cellStyle name="20% - Accent4 5 2 2 4" xfId="1479"/>
    <cellStyle name="20% - Accent4 5 2 2 4 2" xfId="1480"/>
    <cellStyle name="20% - Accent4 5 2 2 5" xfId="1481"/>
    <cellStyle name="20% - Accent4 5 2 2_Lcc_inputs" xfId="1482"/>
    <cellStyle name="20% - Accent4 5 2 3" xfId="1483"/>
    <cellStyle name="20% - Accent4 5 2 3 2" xfId="1484"/>
    <cellStyle name="20% - Accent4 5 2 3 2 2" xfId="1485"/>
    <cellStyle name="20% - Accent4 5 2 3 2 3" xfId="1486"/>
    <cellStyle name="20% - Accent4 5 2 3 3" xfId="1487"/>
    <cellStyle name="20% - Accent4 5 2 3 4" xfId="1488"/>
    <cellStyle name="20% - Accent4 5 2 3_Lcc_inputs" xfId="1489"/>
    <cellStyle name="20% - Accent4 5 2 4" xfId="1490"/>
    <cellStyle name="20% - Accent4 5 2 4 2" xfId="1491"/>
    <cellStyle name="20% - Accent4 5 2 4 2 2" xfId="1492"/>
    <cellStyle name="20% - Accent4 5 2 4 3" xfId="1493"/>
    <cellStyle name="20% - Accent4 5 2 5" xfId="1494"/>
    <cellStyle name="20% - Accent4 5 2 5 2" xfId="1495"/>
    <cellStyle name="20% - Accent4 5 2 6" xfId="1496"/>
    <cellStyle name="20% - Accent4 5 2 7" xfId="1497"/>
    <cellStyle name="20% - Accent4 5 2 8" xfId="1498"/>
    <cellStyle name="20% - Accent4 5 2_Lcc_inputs" xfId="1499"/>
    <cellStyle name="20% - Accent4 5 3" xfId="1500"/>
    <cellStyle name="20% - Accent4 5 3 2" xfId="1501"/>
    <cellStyle name="20% - Accent4 5 3 2 2" xfId="1502"/>
    <cellStyle name="20% - Accent4 5 3 2 2 2" xfId="1503"/>
    <cellStyle name="20% - Accent4 5 3 2 2 2 2" xfId="1504"/>
    <cellStyle name="20% - Accent4 5 3 2 2 3" xfId="1505"/>
    <cellStyle name="20% - Accent4 5 3 2 3" xfId="1506"/>
    <cellStyle name="20% - Accent4 5 3 2 3 2" xfId="1507"/>
    <cellStyle name="20% - Accent4 5 3 2 3 2 2" xfId="1508"/>
    <cellStyle name="20% - Accent4 5 3 2 3 3" xfId="1509"/>
    <cellStyle name="20% - Accent4 5 3 2 4" xfId="1510"/>
    <cellStyle name="20% - Accent4 5 3 2 4 2" xfId="1511"/>
    <cellStyle name="20% - Accent4 5 3 2 5" xfId="1512"/>
    <cellStyle name="20% - Accent4 5 3 2_Lcc_inputs" xfId="1513"/>
    <cellStyle name="20% - Accent4 5 3 3" xfId="1514"/>
    <cellStyle name="20% - Accent4 5 3 3 2" xfId="1515"/>
    <cellStyle name="20% - Accent4 5 3 3 2 2" xfId="1516"/>
    <cellStyle name="20% - Accent4 5 3 3 2 3" xfId="1517"/>
    <cellStyle name="20% - Accent4 5 3 3 3" xfId="1518"/>
    <cellStyle name="20% - Accent4 5 3 3 4" xfId="1519"/>
    <cellStyle name="20% - Accent4 5 3 3_Lcc_inputs" xfId="1520"/>
    <cellStyle name="20% - Accent4 5 3 4" xfId="1521"/>
    <cellStyle name="20% - Accent4 5 3 4 2" xfId="1522"/>
    <cellStyle name="20% - Accent4 5 3 4 2 2" xfId="1523"/>
    <cellStyle name="20% - Accent4 5 3 4 3" xfId="1524"/>
    <cellStyle name="20% - Accent4 5 3 5" xfId="1525"/>
    <cellStyle name="20% - Accent4 5 3 5 2" xfId="1526"/>
    <cellStyle name="20% - Accent4 5 3 6" xfId="1527"/>
    <cellStyle name="20% - Accent4 5 3 7" xfId="1528"/>
    <cellStyle name="20% - Accent4 5 3 8" xfId="1529"/>
    <cellStyle name="20% - Accent4 5 3_Lcc_inputs" xfId="1530"/>
    <cellStyle name="20% - Accent4 5 4" xfId="1531"/>
    <cellStyle name="20% - Accent4 6" xfId="1532"/>
    <cellStyle name="20% - Accent4 6 2" xfId="1533"/>
    <cellStyle name="20% - Accent4 6 2 2" xfId="1534"/>
    <cellStyle name="20% - Accent4 6 2 2 2" xfId="1535"/>
    <cellStyle name="20% - Accent4 6 2 2 2 2" xfId="1536"/>
    <cellStyle name="20% - Accent4 6 2 2 2 2 2" xfId="1537"/>
    <cellStyle name="20% - Accent4 6 2 2 2 3" xfId="1538"/>
    <cellStyle name="20% - Accent4 6 2 2 3" xfId="1539"/>
    <cellStyle name="20% - Accent4 6 2 2 3 2" xfId="1540"/>
    <cellStyle name="20% - Accent4 6 2 2 3 2 2" xfId="1541"/>
    <cellStyle name="20% - Accent4 6 2 2 3 3" xfId="1542"/>
    <cellStyle name="20% - Accent4 6 2 2 4" xfId="1543"/>
    <cellStyle name="20% - Accent4 6 2 2 4 2" xfId="1544"/>
    <cellStyle name="20% - Accent4 6 2 2 5" xfId="1545"/>
    <cellStyle name="20% - Accent4 6 2 2_Lcc_inputs" xfId="1546"/>
    <cellStyle name="20% - Accent4 6 2 3" xfId="1547"/>
    <cellStyle name="20% - Accent4 6 2 3 2" xfId="1548"/>
    <cellStyle name="20% - Accent4 6 2 3 2 2" xfId="1549"/>
    <cellStyle name="20% - Accent4 6 2 3 2 3" xfId="1550"/>
    <cellStyle name="20% - Accent4 6 2 3 3" xfId="1551"/>
    <cellStyle name="20% - Accent4 6 2 3 4" xfId="1552"/>
    <cellStyle name="20% - Accent4 6 2 3_Lcc_inputs" xfId="1553"/>
    <cellStyle name="20% - Accent4 6 2 4" xfId="1554"/>
    <cellStyle name="20% - Accent4 6 2 4 2" xfId="1555"/>
    <cellStyle name="20% - Accent4 6 2 4 2 2" xfId="1556"/>
    <cellStyle name="20% - Accent4 6 2 4 3" xfId="1557"/>
    <cellStyle name="20% - Accent4 6 2 5" xfId="1558"/>
    <cellStyle name="20% - Accent4 6 2 5 2" xfId="1559"/>
    <cellStyle name="20% - Accent4 6 2 6" xfId="1560"/>
    <cellStyle name="20% - Accent4 6 2 7" xfId="1561"/>
    <cellStyle name="20% - Accent4 6 2 8" xfId="1562"/>
    <cellStyle name="20% - Accent4 6 2_Lcc_inputs" xfId="1563"/>
    <cellStyle name="20% - Accent4 6 3" xfId="1564"/>
    <cellStyle name="20% - Accent4 6 3 2" xfId="1565"/>
    <cellStyle name="20% - Accent4 6 3 2 2" xfId="1566"/>
    <cellStyle name="20% - Accent4 6 3 2 2 2" xfId="1567"/>
    <cellStyle name="20% - Accent4 6 3 2 3" xfId="1568"/>
    <cellStyle name="20% - Accent4 6 3 3" xfId="1569"/>
    <cellStyle name="20% - Accent4 6 3 3 2" xfId="1570"/>
    <cellStyle name="20% - Accent4 6 3 3 2 2" xfId="1571"/>
    <cellStyle name="20% - Accent4 6 3 3 3" xfId="1572"/>
    <cellStyle name="20% - Accent4 6 3 4" xfId="1573"/>
    <cellStyle name="20% - Accent4 6 3 4 2" xfId="1574"/>
    <cellStyle name="20% - Accent4 6 3 5" xfId="1575"/>
    <cellStyle name="20% - Accent4 6 3_Lcc_inputs" xfId="1576"/>
    <cellStyle name="20% - Accent4 6 4" xfId="1577"/>
    <cellStyle name="20% - Accent4 6 4 2" xfId="1578"/>
    <cellStyle name="20% - Accent4 6 4 2 2" xfId="1579"/>
    <cellStyle name="20% - Accent4 6 4 2 3" xfId="1580"/>
    <cellStyle name="20% - Accent4 6 4 3" xfId="1581"/>
    <cellStyle name="20% - Accent4 6 4 4" xfId="1582"/>
    <cellStyle name="20% - Accent4 6 4_Lcc_inputs" xfId="1583"/>
    <cellStyle name="20% - Accent4 6 5" xfId="1584"/>
    <cellStyle name="20% - Accent4 6 5 2" xfId="1585"/>
    <cellStyle name="20% - Accent4 6 5 2 2" xfId="1586"/>
    <cellStyle name="20% - Accent4 6 5 3" xfId="1587"/>
    <cellStyle name="20% - Accent4 6 6" xfId="1588"/>
    <cellStyle name="20% - Accent4 6 6 2" xfId="1589"/>
    <cellStyle name="20% - Accent4 6 7" xfId="1590"/>
    <cellStyle name="20% - Accent4 6 8" xfId="1591"/>
    <cellStyle name="20% - Accent4 6 9" xfId="1592"/>
    <cellStyle name="20% - Accent4 6_Lcc_inputs" xfId="1593"/>
    <cellStyle name="20% - Accent4 7" xfId="1594"/>
    <cellStyle name="20% - Accent4 7 2" xfId="1595"/>
    <cellStyle name="20% - Accent4 7 2 2" xfId="1596"/>
    <cellStyle name="20% - Accent4 7 2 2 2" xfId="1597"/>
    <cellStyle name="20% - Accent4 7 2 2 2 2" xfId="1598"/>
    <cellStyle name="20% - Accent4 7 2 2 2 2 2" xfId="1599"/>
    <cellStyle name="20% - Accent4 7 2 2 2 3" xfId="1600"/>
    <cellStyle name="20% - Accent4 7 2 2 3" xfId="1601"/>
    <cellStyle name="20% - Accent4 7 2 2 3 2" xfId="1602"/>
    <cellStyle name="20% - Accent4 7 2 2 3 2 2" xfId="1603"/>
    <cellStyle name="20% - Accent4 7 2 2 3 3" xfId="1604"/>
    <cellStyle name="20% - Accent4 7 2 2 4" xfId="1605"/>
    <cellStyle name="20% - Accent4 7 2 2 4 2" xfId="1606"/>
    <cellStyle name="20% - Accent4 7 2 2 5" xfId="1607"/>
    <cellStyle name="20% - Accent4 7 2 2_Lcc_inputs" xfId="1608"/>
    <cellStyle name="20% - Accent4 7 2 3" xfId="1609"/>
    <cellStyle name="20% - Accent4 7 2 3 2" xfId="1610"/>
    <cellStyle name="20% - Accent4 7 2 3 2 2" xfId="1611"/>
    <cellStyle name="20% - Accent4 7 2 3 2 3" xfId="1612"/>
    <cellStyle name="20% - Accent4 7 2 3 3" xfId="1613"/>
    <cellStyle name="20% - Accent4 7 2 3 4" xfId="1614"/>
    <cellStyle name="20% - Accent4 7 2 3_Lcc_inputs" xfId="1615"/>
    <cellStyle name="20% - Accent4 7 2 4" xfId="1616"/>
    <cellStyle name="20% - Accent4 7 2 4 2" xfId="1617"/>
    <cellStyle name="20% - Accent4 7 2 4 2 2" xfId="1618"/>
    <cellStyle name="20% - Accent4 7 2 4 3" xfId="1619"/>
    <cellStyle name="20% - Accent4 7 2 5" xfId="1620"/>
    <cellStyle name="20% - Accent4 7 2 5 2" xfId="1621"/>
    <cellStyle name="20% - Accent4 7 2 6" xfId="1622"/>
    <cellStyle name="20% - Accent4 7 2 7" xfId="1623"/>
    <cellStyle name="20% - Accent4 7 2 8" xfId="1624"/>
    <cellStyle name="20% - Accent4 7 2_Lcc_inputs" xfId="1625"/>
    <cellStyle name="20% - Accent4 7 3" xfId="1626"/>
    <cellStyle name="20% - Accent4 7 3 2" xfId="1627"/>
    <cellStyle name="20% - Accent4 7 3 2 2" xfId="1628"/>
    <cellStyle name="20% - Accent4 7 3 2 2 2" xfId="1629"/>
    <cellStyle name="20% - Accent4 7 3 2 3" xfId="1630"/>
    <cellStyle name="20% - Accent4 7 3 3" xfId="1631"/>
    <cellStyle name="20% - Accent4 7 3 3 2" xfId="1632"/>
    <cellStyle name="20% - Accent4 7 3 3 2 2" xfId="1633"/>
    <cellStyle name="20% - Accent4 7 3 3 3" xfId="1634"/>
    <cellStyle name="20% - Accent4 7 3 4" xfId="1635"/>
    <cellStyle name="20% - Accent4 7 3 4 2" xfId="1636"/>
    <cellStyle name="20% - Accent4 7 3 5" xfId="1637"/>
    <cellStyle name="20% - Accent4 7 3_Lcc_inputs" xfId="1638"/>
    <cellStyle name="20% - Accent4 7 4" xfId="1639"/>
    <cellStyle name="20% - Accent4 7 4 2" xfId="1640"/>
    <cellStyle name="20% - Accent4 7 4 2 2" xfId="1641"/>
    <cellStyle name="20% - Accent4 7 4 2 3" xfId="1642"/>
    <cellStyle name="20% - Accent4 7 4 3" xfId="1643"/>
    <cellStyle name="20% - Accent4 7 4 4" xfId="1644"/>
    <cellStyle name="20% - Accent4 7 4_Lcc_inputs" xfId="1645"/>
    <cellStyle name="20% - Accent4 7 5" xfId="1646"/>
    <cellStyle name="20% - Accent4 7 5 2" xfId="1647"/>
    <cellStyle name="20% - Accent4 7 5 2 2" xfId="1648"/>
    <cellStyle name="20% - Accent4 7 5 3" xfId="1649"/>
    <cellStyle name="20% - Accent4 7 6" xfId="1650"/>
    <cellStyle name="20% - Accent4 7 6 2" xfId="1651"/>
    <cellStyle name="20% - Accent4 7 7" xfId="1652"/>
    <cellStyle name="20% - Accent4 7 8" xfId="1653"/>
    <cellStyle name="20% - Accent4 7 9" xfId="1654"/>
    <cellStyle name="20% - Accent4 7_Lcc_inputs" xfId="1655"/>
    <cellStyle name="20% - Accent4 8" xfId="1656"/>
    <cellStyle name="20% - Accent4 8 2" xfId="1657"/>
    <cellStyle name="20% - Accent4 8 2 2" xfId="1658"/>
    <cellStyle name="20% - Accent4 8 2 2 2" xfId="1659"/>
    <cellStyle name="20% - Accent4 8 2 2 2 2" xfId="1660"/>
    <cellStyle name="20% - Accent4 8 2 2 3" xfId="1661"/>
    <cellStyle name="20% - Accent4 8 2 3" xfId="1662"/>
    <cellStyle name="20% - Accent4 8 2 3 2" xfId="1663"/>
    <cellStyle name="20% - Accent4 8 2 3 2 2" xfId="1664"/>
    <cellStyle name="20% - Accent4 8 2 3 3" xfId="1665"/>
    <cellStyle name="20% - Accent4 8 2 4" xfId="1666"/>
    <cellStyle name="20% - Accent4 8 2 4 2" xfId="1667"/>
    <cellStyle name="20% - Accent4 8 2 5" xfId="1668"/>
    <cellStyle name="20% - Accent4 8 2_Lcc_inputs" xfId="1669"/>
    <cellStyle name="20% - Accent4 8 3" xfId="1670"/>
    <cellStyle name="20% - Accent4 8 3 2" xfId="1671"/>
    <cellStyle name="20% - Accent4 8 3 2 2" xfId="1672"/>
    <cellStyle name="20% - Accent4 8 3 2 3" xfId="1673"/>
    <cellStyle name="20% - Accent4 8 3 3" xfId="1674"/>
    <cellStyle name="20% - Accent4 8 3 4" xfId="1675"/>
    <cellStyle name="20% - Accent4 8 3_Lcc_inputs" xfId="1676"/>
    <cellStyle name="20% - Accent4 8 4" xfId="1677"/>
    <cellStyle name="20% - Accent4 8 4 2" xfId="1678"/>
    <cellStyle name="20% - Accent4 8 4 2 2" xfId="1679"/>
    <cellStyle name="20% - Accent4 8 4 3" xfId="1680"/>
    <cellStyle name="20% - Accent4 8 5" xfId="1681"/>
    <cellStyle name="20% - Accent4 8 5 2" xfId="1682"/>
    <cellStyle name="20% - Accent4 8 6" xfId="1683"/>
    <cellStyle name="20% - Accent4 8 7" xfId="1684"/>
    <cellStyle name="20% - Accent4 8 8" xfId="1685"/>
    <cellStyle name="20% - Accent4 8_Lcc_inputs" xfId="1686"/>
    <cellStyle name="20% - Accent4 9" xfId="1687"/>
    <cellStyle name="20% - Accent4 9 2" xfId="1688"/>
    <cellStyle name="20% - Accent4 9 2 2" xfId="1689"/>
    <cellStyle name="20% - Accent4 9 2 2 2" xfId="1690"/>
    <cellStyle name="20% - Accent4 9 2 2 3" xfId="1691"/>
    <cellStyle name="20% - Accent4 9 2 3" xfId="1692"/>
    <cellStyle name="20% - Accent4 9 2 4" xfId="1693"/>
    <cellStyle name="20% - Accent4 9 2_Lcc_inputs" xfId="1694"/>
    <cellStyle name="20% - Accent4 9 3" xfId="1695"/>
    <cellStyle name="20% - Accent4 9 3 2" xfId="1696"/>
    <cellStyle name="20% - Accent4 9 3 2 2" xfId="1697"/>
    <cellStyle name="20% - Accent4 9 3 3" xfId="1698"/>
    <cellStyle name="20% - Accent4 9 4" xfId="1699"/>
    <cellStyle name="20% - Accent4 9 4 2" xfId="1700"/>
    <cellStyle name="20% - Accent4 9 5" xfId="1701"/>
    <cellStyle name="20% - Accent4 9 6" xfId="1702"/>
    <cellStyle name="20% - Accent4 9 7" xfId="1703"/>
    <cellStyle name="20% - Accent4 9_Lcc_inputs" xfId="1704"/>
    <cellStyle name="20% - Accent5 10" xfId="1705"/>
    <cellStyle name="20% - Accent5 10 2" xfId="1706"/>
    <cellStyle name="20% - Accent5 10 2 2" xfId="1707"/>
    <cellStyle name="20% - Accent5 10 2 3" xfId="1708"/>
    <cellStyle name="20% - Accent5 10 3" xfId="1709"/>
    <cellStyle name="20% - Accent5 10 4" xfId="1710"/>
    <cellStyle name="20% - Accent5 10_Lcc_inputs" xfId="1711"/>
    <cellStyle name="20% - Accent5 11" xfId="1712"/>
    <cellStyle name="20% - Accent5 11 2" xfId="1713"/>
    <cellStyle name="20% - Accent5 11 2 2" xfId="1714"/>
    <cellStyle name="20% - Accent5 11 3" xfId="1715"/>
    <cellStyle name="20% - Accent5 12" xfId="1716"/>
    <cellStyle name="20% - Accent5 12 2" xfId="1717"/>
    <cellStyle name="20% - Accent5 13" xfId="1718"/>
    <cellStyle name="20% - Accent5 13 2" xfId="1719"/>
    <cellStyle name="20% - Accent5 14" xfId="1720"/>
    <cellStyle name="20% - Accent5 15" xfId="1721"/>
    <cellStyle name="20% - Accent5 16" xfId="1722"/>
    <cellStyle name="20% - Accent5 2" xfId="15"/>
    <cellStyle name="20% - Accent5 2 2" xfId="1723"/>
    <cellStyle name="20% - Accent5 2 2 2" xfId="1724"/>
    <cellStyle name="20% - Accent5 2 2 2 2" xfId="54944"/>
    <cellStyle name="20% - Accent5 2 2 3" xfId="1725"/>
    <cellStyle name="20% - Accent5 2 3" xfId="1726"/>
    <cellStyle name="20% - Accent5 2 3 2" xfId="1727"/>
    <cellStyle name="20% - Accent5 2 4" xfId="1728"/>
    <cellStyle name="20% - Accent5 2 4 2" xfId="1729"/>
    <cellStyle name="20% - Accent5 2 4 2 2" xfId="1730"/>
    <cellStyle name="20% - Accent5 2 4 2 2 2" xfId="1731"/>
    <cellStyle name="20% - Accent5 2 4 2 2 3" xfId="1732"/>
    <cellStyle name="20% - Accent5 2 4 2 3" xfId="1733"/>
    <cellStyle name="20% - Accent5 2 4 2 3 2" xfId="1734"/>
    <cellStyle name="20% - Accent5 2 4 2 4" xfId="1735"/>
    <cellStyle name="20% - Accent5 2 4 2 5" xfId="1736"/>
    <cellStyle name="20% - Accent5 2 4 2_Lcc_inputs" xfId="1737"/>
    <cellStyle name="20% - Accent5 2 4 3" xfId="1738"/>
    <cellStyle name="20% - Accent5 2 4 3 2" xfId="1739"/>
    <cellStyle name="20% - Accent5 2 4 3 2 2" xfId="1740"/>
    <cellStyle name="20% - Accent5 2 4 3 3" xfId="1741"/>
    <cellStyle name="20% - Accent5 2 4 3 4" xfId="1742"/>
    <cellStyle name="20% - Accent5 2 4 3_Lcc_inputs" xfId="1743"/>
    <cellStyle name="20% - Accent5 2 4 4" xfId="1744"/>
    <cellStyle name="20% - Accent5 2 4 4 2" xfId="1745"/>
    <cellStyle name="20% - Accent5 2 4 4 3" xfId="1746"/>
    <cellStyle name="20% - Accent5 2 4 5" xfId="1747"/>
    <cellStyle name="20% - Accent5 2 4 5 2" xfId="1748"/>
    <cellStyle name="20% - Accent5 2 4 6" xfId="1749"/>
    <cellStyle name="20% - Accent5 2 4_Lcc_inputs" xfId="1750"/>
    <cellStyle name="20% - Accent5 2 5" xfId="1751"/>
    <cellStyle name="20% - Accent5 2 5 2" xfId="1752"/>
    <cellStyle name="20% - Accent5 2 5 2 2" xfId="1753"/>
    <cellStyle name="20% - Accent5 2 5 2 3" xfId="1754"/>
    <cellStyle name="20% - Accent5 2 5 3" xfId="1755"/>
    <cellStyle name="20% - Accent5 2 5 3 2" xfId="1756"/>
    <cellStyle name="20% - Accent5 2 5 4" xfId="1757"/>
    <cellStyle name="20% - Accent5 2 5_Lcc_inputs" xfId="1758"/>
    <cellStyle name="20% - Accent5 2 6" xfId="1759"/>
    <cellStyle name="20% - Accent5 2 6 2" xfId="1760"/>
    <cellStyle name="20% - Accent5 2 6 2 2" xfId="1761"/>
    <cellStyle name="20% - Accent5 2 6 2 3" xfId="1762"/>
    <cellStyle name="20% - Accent5 2 6 3" xfId="1763"/>
    <cellStyle name="20% - Accent5 2 6 3 2" xfId="1764"/>
    <cellStyle name="20% - Accent5 2 6 4" xfId="1765"/>
    <cellStyle name="20% - Accent5 2 6_Lcc_inputs" xfId="1766"/>
    <cellStyle name="20% - Accent5 2 7" xfId="1767"/>
    <cellStyle name="20% - Accent5 2 8" xfId="1768"/>
    <cellStyle name="20% - Accent5 2 9" xfId="54945"/>
    <cellStyle name="20% - Accent5 2_Lcc_inputs" xfId="1769"/>
    <cellStyle name="20% - Accent5 3" xfId="1770"/>
    <cellStyle name="20% - Accent5 3 2" xfId="1771"/>
    <cellStyle name="20% - Accent5 3 2 2" xfId="1772"/>
    <cellStyle name="20% - Accent5 3 2 2 2" xfId="54946"/>
    <cellStyle name="20% - Accent5 3 2 3" xfId="1773"/>
    <cellStyle name="20% - Accent5 3 3" xfId="1774"/>
    <cellStyle name="20% - Accent5 3 3 2" xfId="1775"/>
    <cellStyle name="20% - Accent5 3 3 3" xfId="54947"/>
    <cellStyle name="20% - Accent5 3 4" xfId="1776"/>
    <cellStyle name="20% - Accent5 3 4 2" xfId="1777"/>
    <cellStyle name="20% - Accent5 3 5" xfId="1778"/>
    <cellStyle name="20% - Accent5 3 5 2" xfId="1779"/>
    <cellStyle name="20% - Accent5 3 6" xfId="1780"/>
    <cellStyle name="20% - Accent5 3 7" xfId="1781"/>
    <cellStyle name="20% - Accent5 3 8" xfId="1782"/>
    <cellStyle name="20% - Accent5 3 9" xfId="54948"/>
    <cellStyle name="20% - Accent5 4" xfId="1783"/>
    <cellStyle name="20% - Accent5 4 2" xfId="1784"/>
    <cellStyle name="20% - Accent5 4 2 2" xfId="1785"/>
    <cellStyle name="20% - Accent5 4 2 2 2" xfId="1786"/>
    <cellStyle name="20% - Accent5 4 2 2 2 2" xfId="1787"/>
    <cellStyle name="20% - Accent5 4 2 2 2 2 2" xfId="1788"/>
    <cellStyle name="20% - Accent5 4 2 2 2 3" xfId="1789"/>
    <cellStyle name="20% - Accent5 4 2 2 3" xfId="1790"/>
    <cellStyle name="20% - Accent5 4 2 2 3 2" xfId="1791"/>
    <cellStyle name="20% - Accent5 4 2 2 3 2 2" xfId="1792"/>
    <cellStyle name="20% - Accent5 4 2 2 3 3" xfId="1793"/>
    <cellStyle name="20% - Accent5 4 2 2 4" xfId="1794"/>
    <cellStyle name="20% - Accent5 4 2 2 4 2" xfId="1795"/>
    <cellStyle name="20% - Accent5 4 2 2 5" xfId="1796"/>
    <cellStyle name="20% - Accent5 4 2 2_Lcc_inputs" xfId="1797"/>
    <cellStyle name="20% - Accent5 4 2 3" xfId="1798"/>
    <cellStyle name="20% - Accent5 4 2 3 2" xfId="1799"/>
    <cellStyle name="20% - Accent5 4 2 3 2 2" xfId="1800"/>
    <cellStyle name="20% - Accent5 4 2 3 2 3" xfId="1801"/>
    <cellStyle name="20% - Accent5 4 2 3 3" xfId="1802"/>
    <cellStyle name="20% - Accent5 4 2 3 4" xfId="1803"/>
    <cellStyle name="20% - Accent5 4 2 3_Lcc_inputs" xfId="1804"/>
    <cellStyle name="20% - Accent5 4 2 4" xfId="1805"/>
    <cellStyle name="20% - Accent5 4 2 4 2" xfId="1806"/>
    <cellStyle name="20% - Accent5 4 2 4 2 2" xfId="1807"/>
    <cellStyle name="20% - Accent5 4 2 4 3" xfId="1808"/>
    <cellStyle name="20% - Accent5 4 2 5" xfId="1809"/>
    <cellStyle name="20% - Accent5 4 2 5 2" xfId="1810"/>
    <cellStyle name="20% - Accent5 4 2 6" xfId="1811"/>
    <cellStyle name="20% - Accent5 4 2 7" xfId="1812"/>
    <cellStyle name="20% - Accent5 4 2 8" xfId="1813"/>
    <cellStyle name="20% - Accent5 4 2_Lcc_inputs" xfId="1814"/>
    <cellStyle name="20% - Accent5 4 3" xfId="1815"/>
    <cellStyle name="20% - Accent5 4 3 2" xfId="1816"/>
    <cellStyle name="20% - Accent5 4 3 2 2" xfId="1817"/>
    <cellStyle name="20% - Accent5 4 3 2 2 2" xfId="1818"/>
    <cellStyle name="20% - Accent5 4 3 2 2 2 2" xfId="1819"/>
    <cellStyle name="20% - Accent5 4 3 2 2 3" xfId="1820"/>
    <cellStyle name="20% - Accent5 4 3 2 3" xfId="1821"/>
    <cellStyle name="20% - Accent5 4 3 2 3 2" xfId="1822"/>
    <cellStyle name="20% - Accent5 4 3 2 3 2 2" xfId="1823"/>
    <cellStyle name="20% - Accent5 4 3 2 3 3" xfId="1824"/>
    <cellStyle name="20% - Accent5 4 3 2 4" xfId="1825"/>
    <cellStyle name="20% - Accent5 4 3 2 4 2" xfId="1826"/>
    <cellStyle name="20% - Accent5 4 3 2 5" xfId="1827"/>
    <cellStyle name="20% - Accent5 4 3 2_Lcc_inputs" xfId="1828"/>
    <cellStyle name="20% - Accent5 4 3 3" xfId="1829"/>
    <cellStyle name="20% - Accent5 4 3 3 2" xfId="1830"/>
    <cellStyle name="20% - Accent5 4 3 3 2 2" xfId="1831"/>
    <cellStyle name="20% - Accent5 4 3 3 2 3" xfId="1832"/>
    <cellStyle name="20% - Accent5 4 3 3 3" xfId="1833"/>
    <cellStyle name="20% - Accent5 4 3 3 4" xfId="1834"/>
    <cellStyle name="20% - Accent5 4 3 3_Lcc_inputs" xfId="1835"/>
    <cellStyle name="20% - Accent5 4 3 4" xfId="1836"/>
    <cellStyle name="20% - Accent5 4 3 4 2" xfId="1837"/>
    <cellStyle name="20% - Accent5 4 3 4 2 2" xfId="1838"/>
    <cellStyle name="20% - Accent5 4 3 4 3" xfId="1839"/>
    <cellStyle name="20% - Accent5 4 3 5" xfId="1840"/>
    <cellStyle name="20% - Accent5 4 3 5 2" xfId="1841"/>
    <cellStyle name="20% - Accent5 4 3 6" xfId="1842"/>
    <cellStyle name="20% - Accent5 4 3 7" xfId="1843"/>
    <cellStyle name="20% - Accent5 4 3 8" xfId="1844"/>
    <cellStyle name="20% - Accent5 4 3_Lcc_inputs" xfId="1845"/>
    <cellStyle name="20% - Accent5 4 4" xfId="1846"/>
    <cellStyle name="20% - Accent5 5" xfId="1847"/>
    <cellStyle name="20% - Accent5 5 2" xfId="1848"/>
    <cellStyle name="20% - Accent5 5 2 2" xfId="1849"/>
    <cellStyle name="20% - Accent5 5 2 2 2" xfId="1850"/>
    <cellStyle name="20% - Accent5 5 2 2 2 2" xfId="1851"/>
    <cellStyle name="20% - Accent5 5 2 2 2 2 2" xfId="1852"/>
    <cellStyle name="20% - Accent5 5 2 2 2 3" xfId="1853"/>
    <cellStyle name="20% - Accent5 5 2 2 3" xfId="1854"/>
    <cellStyle name="20% - Accent5 5 2 2 3 2" xfId="1855"/>
    <cellStyle name="20% - Accent5 5 2 2 3 2 2" xfId="1856"/>
    <cellStyle name="20% - Accent5 5 2 2 3 3" xfId="1857"/>
    <cellStyle name="20% - Accent5 5 2 2 4" xfId="1858"/>
    <cellStyle name="20% - Accent5 5 2 2 4 2" xfId="1859"/>
    <cellStyle name="20% - Accent5 5 2 2 5" xfId="1860"/>
    <cellStyle name="20% - Accent5 5 2 2_Lcc_inputs" xfId="1861"/>
    <cellStyle name="20% - Accent5 5 2 3" xfId="1862"/>
    <cellStyle name="20% - Accent5 5 2 3 2" xfId="1863"/>
    <cellStyle name="20% - Accent5 5 2 3 2 2" xfId="1864"/>
    <cellStyle name="20% - Accent5 5 2 3 2 3" xfId="1865"/>
    <cellStyle name="20% - Accent5 5 2 3 3" xfId="1866"/>
    <cellStyle name="20% - Accent5 5 2 3 4" xfId="1867"/>
    <cellStyle name="20% - Accent5 5 2 3_Lcc_inputs" xfId="1868"/>
    <cellStyle name="20% - Accent5 5 2 4" xfId="1869"/>
    <cellStyle name="20% - Accent5 5 2 4 2" xfId="1870"/>
    <cellStyle name="20% - Accent5 5 2 4 2 2" xfId="1871"/>
    <cellStyle name="20% - Accent5 5 2 4 3" xfId="1872"/>
    <cellStyle name="20% - Accent5 5 2 5" xfId="1873"/>
    <cellStyle name="20% - Accent5 5 2 5 2" xfId="1874"/>
    <cellStyle name="20% - Accent5 5 2 6" xfId="1875"/>
    <cellStyle name="20% - Accent5 5 2 7" xfId="1876"/>
    <cellStyle name="20% - Accent5 5 2 8" xfId="1877"/>
    <cellStyle name="20% - Accent5 5 2_Lcc_inputs" xfId="1878"/>
    <cellStyle name="20% - Accent5 5 3" xfId="1879"/>
    <cellStyle name="20% - Accent5 5 3 2" xfId="1880"/>
    <cellStyle name="20% - Accent5 5 3 2 2" xfId="1881"/>
    <cellStyle name="20% - Accent5 5 3 2 2 2" xfId="1882"/>
    <cellStyle name="20% - Accent5 5 3 2 2 2 2" xfId="1883"/>
    <cellStyle name="20% - Accent5 5 3 2 2 3" xfId="1884"/>
    <cellStyle name="20% - Accent5 5 3 2 3" xfId="1885"/>
    <cellStyle name="20% - Accent5 5 3 2 3 2" xfId="1886"/>
    <cellStyle name="20% - Accent5 5 3 2 3 2 2" xfId="1887"/>
    <cellStyle name="20% - Accent5 5 3 2 3 3" xfId="1888"/>
    <cellStyle name="20% - Accent5 5 3 2 4" xfId="1889"/>
    <cellStyle name="20% - Accent5 5 3 2 4 2" xfId="1890"/>
    <cellStyle name="20% - Accent5 5 3 2 5" xfId="1891"/>
    <cellStyle name="20% - Accent5 5 3 2_Lcc_inputs" xfId="1892"/>
    <cellStyle name="20% - Accent5 5 3 3" xfId="1893"/>
    <cellStyle name="20% - Accent5 5 3 3 2" xfId="1894"/>
    <cellStyle name="20% - Accent5 5 3 3 2 2" xfId="1895"/>
    <cellStyle name="20% - Accent5 5 3 3 2 3" xfId="1896"/>
    <cellStyle name="20% - Accent5 5 3 3 3" xfId="1897"/>
    <cellStyle name="20% - Accent5 5 3 3 4" xfId="1898"/>
    <cellStyle name="20% - Accent5 5 3 3_Lcc_inputs" xfId="1899"/>
    <cellStyle name="20% - Accent5 5 3 4" xfId="1900"/>
    <cellStyle name="20% - Accent5 5 3 4 2" xfId="1901"/>
    <cellStyle name="20% - Accent5 5 3 4 2 2" xfId="1902"/>
    <cellStyle name="20% - Accent5 5 3 4 3" xfId="1903"/>
    <cellStyle name="20% - Accent5 5 3 5" xfId="1904"/>
    <cellStyle name="20% - Accent5 5 3 5 2" xfId="1905"/>
    <cellStyle name="20% - Accent5 5 3 6" xfId="1906"/>
    <cellStyle name="20% - Accent5 5 3 7" xfId="1907"/>
    <cellStyle name="20% - Accent5 5 3 8" xfId="1908"/>
    <cellStyle name="20% - Accent5 5 3_Lcc_inputs" xfId="1909"/>
    <cellStyle name="20% - Accent5 5 4" xfId="1910"/>
    <cellStyle name="20% - Accent5 6" xfId="1911"/>
    <cellStyle name="20% - Accent5 6 2" xfId="1912"/>
    <cellStyle name="20% - Accent5 6 2 2" xfId="1913"/>
    <cellStyle name="20% - Accent5 6 2 2 2" xfId="1914"/>
    <cellStyle name="20% - Accent5 6 2 2 2 2" xfId="1915"/>
    <cellStyle name="20% - Accent5 6 2 2 2 2 2" xfId="1916"/>
    <cellStyle name="20% - Accent5 6 2 2 2 3" xfId="1917"/>
    <cellStyle name="20% - Accent5 6 2 2 3" xfId="1918"/>
    <cellStyle name="20% - Accent5 6 2 2 3 2" xfId="1919"/>
    <cellStyle name="20% - Accent5 6 2 2 3 2 2" xfId="1920"/>
    <cellStyle name="20% - Accent5 6 2 2 3 3" xfId="1921"/>
    <cellStyle name="20% - Accent5 6 2 2 4" xfId="1922"/>
    <cellStyle name="20% - Accent5 6 2 2 4 2" xfId="1923"/>
    <cellStyle name="20% - Accent5 6 2 2 5" xfId="1924"/>
    <cellStyle name="20% - Accent5 6 2 2_Lcc_inputs" xfId="1925"/>
    <cellStyle name="20% - Accent5 6 2 3" xfId="1926"/>
    <cellStyle name="20% - Accent5 6 2 3 2" xfId="1927"/>
    <cellStyle name="20% - Accent5 6 2 3 2 2" xfId="1928"/>
    <cellStyle name="20% - Accent5 6 2 3 2 3" xfId="1929"/>
    <cellStyle name="20% - Accent5 6 2 3 3" xfId="1930"/>
    <cellStyle name="20% - Accent5 6 2 3 4" xfId="1931"/>
    <cellStyle name="20% - Accent5 6 2 3_Lcc_inputs" xfId="1932"/>
    <cellStyle name="20% - Accent5 6 2 4" xfId="1933"/>
    <cellStyle name="20% - Accent5 6 2 4 2" xfId="1934"/>
    <cellStyle name="20% - Accent5 6 2 4 2 2" xfId="1935"/>
    <cellStyle name="20% - Accent5 6 2 4 3" xfId="1936"/>
    <cellStyle name="20% - Accent5 6 2 5" xfId="1937"/>
    <cellStyle name="20% - Accent5 6 2 5 2" xfId="1938"/>
    <cellStyle name="20% - Accent5 6 2 6" xfId="1939"/>
    <cellStyle name="20% - Accent5 6 2 7" xfId="1940"/>
    <cellStyle name="20% - Accent5 6 2 8" xfId="1941"/>
    <cellStyle name="20% - Accent5 6 2_Lcc_inputs" xfId="1942"/>
    <cellStyle name="20% - Accent5 6 3" xfId="1943"/>
    <cellStyle name="20% - Accent5 6 3 2" xfId="1944"/>
    <cellStyle name="20% - Accent5 6 3 2 2" xfId="1945"/>
    <cellStyle name="20% - Accent5 6 3 2 2 2" xfId="1946"/>
    <cellStyle name="20% - Accent5 6 3 2 3" xfId="1947"/>
    <cellStyle name="20% - Accent5 6 3 3" xfId="1948"/>
    <cellStyle name="20% - Accent5 6 3 3 2" xfId="1949"/>
    <cellStyle name="20% - Accent5 6 3 3 2 2" xfId="1950"/>
    <cellStyle name="20% - Accent5 6 3 3 3" xfId="1951"/>
    <cellStyle name="20% - Accent5 6 3 4" xfId="1952"/>
    <cellStyle name="20% - Accent5 6 3 4 2" xfId="1953"/>
    <cellStyle name="20% - Accent5 6 3 5" xfId="1954"/>
    <cellStyle name="20% - Accent5 6 3_Lcc_inputs" xfId="1955"/>
    <cellStyle name="20% - Accent5 6 4" xfId="1956"/>
    <cellStyle name="20% - Accent5 6 4 2" xfId="1957"/>
    <cellStyle name="20% - Accent5 6 4 2 2" xfId="1958"/>
    <cellStyle name="20% - Accent5 6 4 2 3" xfId="1959"/>
    <cellStyle name="20% - Accent5 6 4 3" xfId="1960"/>
    <cellStyle name="20% - Accent5 6 4 4" xfId="1961"/>
    <cellStyle name="20% - Accent5 6 4_Lcc_inputs" xfId="1962"/>
    <cellStyle name="20% - Accent5 6 5" xfId="1963"/>
    <cellStyle name="20% - Accent5 6 5 2" xfId="1964"/>
    <cellStyle name="20% - Accent5 6 5 2 2" xfId="1965"/>
    <cellStyle name="20% - Accent5 6 5 3" xfId="1966"/>
    <cellStyle name="20% - Accent5 6 6" xfId="1967"/>
    <cellStyle name="20% - Accent5 6 6 2" xfId="1968"/>
    <cellStyle name="20% - Accent5 6 7" xfId="1969"/>
    <cellStyle name="20% - Accent5 6 8" xfId="1970"/>
    <cellStyle name="20% - Accent5 6 9" xfId="1971"/>
    <cellStyle name="20% - Accent5 6_Lcc_inputs" xfId="1972"/>
    <cellStyle name="20% - Accent5 7" xfId="1973"/>
    <cellStyle name="20% - Accent5 7 2" xfId="1974"/>
    <cellStyle name="20% - Accent5 7 2 2" xfId="1975"/>
    <cellStyle name="20% - Accent5 7 2 2 2" xfId="1976"/>
    <cellStyle name="20% - Accent5 7 2 2 2 2" xfId="1977"/>
    <cellStyle name="20% - Accent5 7 2 2 2 2 2" xfId="1978"/>
    <cellStyle name="20% - Accent5 7 2 2 2 3" xfId="1979"/>
    <cellStyle name="20% - Accent5 7 2 2 3" xfId="1980"/>
    <cellStyle name="20% - Accent5 7 2 2 3 2" xfId="1981"/>
    <cellStyle name="20% - Accent5 7 2 2 3 2 2" xfId="1982"/>
    <cellStyle name="20% - Accent5 7 2 2 3 3" xfId="1983"/>
    <cellStyle name="20% - Accent5 7 2 2 4" xfId="1984"/>
    <cellStyle name="20% - Accent5 7 2 2 4 2" xfId="1985"/>
    <cellStyle name="20% - Accent5 7 2 2 5" xfId="1986"/>
    <cellStyle name="20% - Accent5 7 2 2_Lcc_inputs" xfId="1987"/>
    <cellStyle name="20% - Accent5 7 2 3" xfId="1988"/>
    <cellStyle name="20% - Accent5 7 2 3 2" xfId="1989"/>
    <cellStyle name="20% - Accent5 7 2 3 2 2" xfId="1990"/>
    <cellStyle name="20% - Accent5 7 2 3 2 3" xfId="1991"/>
    <cellStyle name="20% - Accent5 7 2 3 3" xfId="1992"/>
    <cellStyle name="20% - Accent5 7 2 3 4" xfId="1993"/>
    <cellStyle name="20% - Accent5 7 2 3_Lcc_inputs" xfId="1994"/>
    <cellStyle name="20% - Accent5 7 2 4" xfId="1995"/>
    <cellStyle name="20% - Accent5 7 2 4 2" xfId="1996"/>
    <cellStyle name="20% - Accent5 7 2 4 2 2" xfId="1997"/>
    <cellStyle name="20% - Accent5 7 2 4 3" xfId="1998"/>
    <cellStyle name="20% - Accent5 7 2 5" xfId="1999"/>
    <cellStyle name="20% - Accent5 7 2 5 2" xfId="2000"/>
    <cellStyle name="20% - Accent5 7 2 6" xfId="2001"/>
    <cellStyle name="20% - Accent5 7 2 7" xfId="2002"/>
    <cellStyle name="20% - Accent5 7 2 8" xfId="2003"/>
    <cellStyle name="20% - Accent5 7 2_Lcc_inputs" xfId="2004"/>
    <cellStyle name="20% - Accent5 7 3" xfId="2005"/>
    <cellStyle name="20% - Accent5 7 3 2" xfId="2006"/>
    <cellStyle name="20% - Accent5 7 3 2 2" xfId="2007"/>
    <cellStyle name="20% - Accent5 7 3 2 2 2" xfId="2008"/>
    <cellStyle name="20% - Accent5 7 3 2 3" xfId="2009"/>
    <cellStyle name="20% - Accent5 7 3 3" xfId="2010"/>
    <cellStyle name="20% - Accent5 7 3 3 2" xfId="2011"/>
    <cellStyle name="20% - Accent5 7 3 3 2 2" xfId="2012"/>
    <cellStyle name="20% - Accent5 7 3 3 3" xfId="2013"/>
    <cellStyle name="20% - Accent5 7 3 4" xfId="2014"/>
    <cellStyle name="20% - Accent5 7 3 4 2" xfId="2015"/>
    <cellStyle name="20% - Accent5 7 3 5" xfId="2016"/>
    <cellStyle name="20% - Accent5 7 3_Lcc_inputs" xfId="2017"/>
    <cellStyle name="20% - Accent5 7 4" xfId="2018"/>
    <cellStyle name="20% - Accent5 7 4 2" xfId="2019"/>
    <cellStyle name="20% - Accent5 7 4 2 2" xfId="2020"/>
    <cellStyle name="20% - Accent5 7 4 2 3" xfId="2021"/>
    <cellStyle name="20% - Accent5 7 4 3" xfId="2022"/>
    <cellStyle name="20% - Accent5 7 4 4" xfId="2023"/>
    <cellStyle name="20% - Accent5 7 4_Lcc_inputs" xfId="2024"/>
    <cellStyle name="20% - Accent5 7 5" xfId="2025"/>
    <cellStyle name="20% - Accent5 7 5 2" xfId="2026"/>
    <cellStyle name="20% - Accent5 7 5 2 2" xfId="2027"/>
    <cellStyle name="20% - Accent5 7 5 3" xfId="2028"/>
    <cellStyle name="20% - Accent5 7 6" xfId="2029"/>
    <cellStyle name="20% - Accent5 7 6 2" xfId="2030"/>
    <cellStyle name="20% - Accent5 7 7" xfId="2031"/>
    <cellStyle name="20% - Accent5 7 8" xfId="2032"/>
    <cellStyle name="20% - Accent5 7 9" xfId="2033"/>
    <cellStyle name="20% - Accent5 7_Lcc_inputs" xfId="2034"/>
    <cellStyle name="20% - Accent5 8" xfId="2035"/>
    <cellStyle name="20% - Accent5 8 2" xfId="2036"/>
    <cellStyle name="20% - Accent5 8 2 2" xfId="2037"/>
    <cellStyle name="20% - Accent5 8 2 2 2" xfId="2038"/>
    <cellStyle name="20% - Accent5 8 2 2 2 2" xfId="2039"/>
    <cellStyle name="20% - Accent5 8 2 2 3" xfId="2040"/>
    <cellStyle name="20% - Accent5 8 2 3" xfId="2041"/>
    <cellStyle name="20% - Accent5 8 2 3 2" xfId="2042"/>
    <cellStyle name="20% - Accent5 8 2 3 2 2" xfId="2043"/>
    <cellStyle name="20% - Accent5 8 2 3 3" xfId="2044"/>
    <cellStyle name="20% - Accent5 8 2 4" xfId="2045"/>
    <cellStyle name="20% - Accent5 8 2 4 2" xfId="2046"/>
    <cellStyle name="20% - Accent5 8 2 5" xfId="2047"/>
    <cellStyle name="20% - Accent5 8 2_Lcc_inputs" xfId="2048"/>
    <cellStyle name="20% - Accent5 8 3" xfId="2049"/>
    <cellStyle name="20% - Accent5 8 3 2" xfId="2050"/>
    <cellStyle name="20% - Accent5 8 3 2 2" xfId="2051"/>
    <cellStyle name="20% - Accent5 8 3 2 3" xfId="2052"/>
    <cellStyle name="20% - Accent5 8 3 3" xfId="2053"/>
    <cellStyle name="20% - Accent5 8 3 4" xfId="2054"/>
    <cellStyle name="20% - Accent5 8 3_Lcc_inputs" xfId="2055"/>
    <cellStyle name="20% - Accent5 8 4" xfId="2056"/>
    <cellStyle name="20% - Accent5 8 4 2" xfId="2057"/>
    <cellStyle name="20% - Accent5 8 4 2 2" xfId="2058"/>
    <cellStyle name="20% - Accent5 8 4 3" xfId="2059"/>
    <cellStyle name="20% - Accent5 8 5" xfId="2060"/>
    <cellStyle name="20% - Accent5 8 5 2" xfId="2061"/>
    <cellStyle name="20% - Accent5 8 6" xfId="2062"/>
    <cellStyle name="20% - Accent5 8 7" xfId="2063"/>
    <cellStyle name="20% - Accent5 8 8" xfId="2064"/>
    <cellStyle name="20% - Accent5 8_Lcc_inputs" xfId="2065"/>
    <cellStyle name="20% - Accent5 9" xfId="2066"/>
    <cellStyle name="20% - Accent5 9 2" xfId="2067"/>
    <cellStyle name="20% - Accent5 9 2 2" xfId="2068"/>
    <cellStyle name="20% - Accent5 9 2 2 2" xfId="2069"/>
    <cellStyle name="20% - Accent5 9 2 2 3" xfId="2070"/>
    <cellStyle name="20% - Accent5 9 2 3" xfId="2071"/>
    <cellStyle name="20% - Accent5 9 2 4" xfId="2072"/>
    <cellStyle name="20% - Accent5 9 2_Lcc_inputs" xfId="2073"/>
    <cellStyle name="20% - Accent5 9 3" xfId="2074"/>
    <cellStyle name="20% - Accent5 9 3 2" xfId="2075"/>
    <cellStyle name="20% - Accent5 9 3 2 2" xfId="2076"/>
    <cellStyle name="20% - Accent5 9 3 3" xfId="2077"/>
    <cellStyle name="20% - Accent5 9 4" xfId="2078"/>
    <cellStyle name="20% - Accent5 9 4 2" xfId="2079"/>
    <cellStyle name="20% - Accent5 9 5" xfId="2080"/>
    <cellStyle name="20% - Accent5 9 6" xfId="2081"/>
    <cellStyle name="20% - Accent5 9 7" xfId="2082"/>
    <cellStyle name="20% - Accent5 9_Lcc_inputs" xfId="2083"/>
    <cellStyle name="20% - Accent6 10" xfId="2084"/>
    <cellStyle name="20% - Accent6 10 2" xfId="2085"/>
    <cellStyle name="20% - Accent6 10 2 2" xfId="2086"/>
    <cellStyle name="20% - Accent6 10 2 3" xfId="2087"/>
    <cellStyle name="20% - Accent6 10 3" xfId="2088"/>
    <cellStyle name="20% - Accent6 10 4" xfId="2089"/>
    <cellStyle name="20% - Accent6 10_Lcc_inputs" xfId="2090"/>
    <cellStyle name="20% - Accent6 11" xfId="2091"/>
    <cellStyle name="20% - Accent6 11 2" xfId="2092"/>
    <cellStyle name="20% - Accent6 11 2 2" xfId="2093"/>
    <cellStyle name="20% - Accent6 11 3" xfId="2094"/>
    <cellStyle name="20% - Accent6 12" xfId="2095"/>
    <cellStyle name="20% - Accent6 12 2" xfId="2096"/>
    <cellStyle name="20% - Accent6 13" xfId="2097"/>
    <cellStyle name="20% - Accent6 13 2" xfId="2098"/>
    <cellStyle name="20% - Accent6 14" xfId="2099"/>
    <cellStyle name="20% - Accent6 15" xfId="2100"/>
    <cellStyle name="20% - Accent6 16" xfId="2101"/>
    <cellStyle name="20% - Accent6 2" xfId="16"/>
    <cellStyle name="20% - Accent6 2 2" xfId="2102"/>
    <cellStyle name="20% - Accent6 2 2 2" xfId="2103"/>
    <cellStyle name="20% - Accent6 2 2 2 2" xfId="54949"/>
    <cellStyle name="20% - Accent6 2 3" xfId="2104"/>
    <cellStyle name="20% - Accent6 2 3 2" xfId="2105"/>
    <cellStyle name="20% - Accent6 2 4" xfId="2106"/>
    <cellStyle name="20% - Accent6 2 4 2" xfId="2107"/>
    <cellStyle name="20% - Accent6 2 4 2 2" xfId="2108"/>
    <cellStyle name="20% - Accent6 2 4 2 2 2" xfId="2109"/>
    <cellStyle name="20% - Accent6 2 4 2 2 3" xfId="2110"/>
    <cellStyle name="20% - Accent6 2 4 2 3" xfId="2111"/>
    <cellStyle name="20% - Accent6 2 4 2 3 2" xfId="2112"/>
    <cellStyle name="20% - Accent6 2 4 2 4" xfId="2113"/>
    <cellStyle name="20% - Accent6 2 4 2 5" xfId="2114"/>
    <cellStyle name="20% - Accent6 2 4 2_Lcc_inputs" xfId="2115"/>
    <cellStyle name="20% - Accent6 2 4 3" xfId="2116"/>
    <cellStyle name="20% - Accent6 2 4 3 2" xfId="2117"/>
    <cellStyle name="20% - Accent6 2 4 3 2 2" xfId="2118"/>
    <cellStyle name="20% - Accent6 2 4 3 3" xfId="2119"/>
    <cellStyle name="20% - Accent6 2 4 3 4" xfId="2120"/>
    <cellStyle name="20% - Accent6 2 4 3_Lcc_inputs" xfId="2121"/>
    <cellStyle name="20% - Accent6 2 4 4" xfId="2122"/>
    <cellStyle name="20% - Accent6 2 4 4 2" xfId="2123"/>
    <cellStyle name="20% - Accent6 2 4 4 3" xfId="2124"/>
    <cellStyle name="20% - Accent6 2 4 5" xfId="2125"/>
    <cellStyle name="20% - Accent6 2 4 5 2" xfId="2126"/>
    <cellStyle name="20% - Accent6 2 4 6" xfId="2127"/>
    <cellStyle name="20% - Accent6 2 4_Lcc_inputs" xfId="2128"/>
    <cellStyle name="20% - Accent6 2 5" xfId="2129"/>
    <cellStyle name="20% - Accent6 2 5 2" xfId="2130"/>
    <cellStyle name="20% - Accent6 2 5 2 2" xfId="2131"/>
    <cellStyle name="20% - Accent6 2 5 2 3" xfId="2132"/>
    <cellStyle name="20% - Accent6 2 5 3" xfId="2133"/>
    <cellStyle name="20% - Accent6 2 5 3 2" xfId="2134"/>
    <cellStyle name="20% - Accent6 2 5 4" xfId="2135"/>
    <cellStyle name="20% - Accent6 2 5_Lcc_inputs" xfId="2136"/>
    <cellStyle name="20% - Accent6 2 6" xfId="2137"/>
    <cellStyle name="20% - Accent6 2 6 2" xfId="2138"/>
    <cellStyle name="20% - Accent6 2 6 2 2" xfId="2139"/>
    <cellStyle name="20% - Accent6 2 6 2 3" xfId="2140"/>
    <cellStyle name="20% - Accent6 2 6 3" xfId="2141"/>
    <cellStyle name="20% - Accent6 2 6 3 2" xfId="2142"/>
    <cellStyle name="20% - Accent6 2 6 4" xfId="2143"/>
    <cellStyle name="20% - Accent6 2 6_Lcc_inputs" xfId="2144"/>
    <cellStyle name="20% - Accent6 2 7" xfId="2145"/>
    <cellStyle name="20% - Accent6 2 8" xfId="2146"/>
    <cellStyle name="20% - Accent6 2_Lcc_inputs" xfId="2147"/>
    <cellStyle name="20% - Accent6 3" xfId="2148"/>
    <cellStyle name="20% - Accent6 3 2" xfId="2149"/>
    <cellStyle name="20% - Accent6 3 2 2" xfId="2150"/>
    <cellStyle name="20% - Accent6 3 2 2 2" xfId="54950"/>
    <cellStyle name="20% - Accent6 3 2 3" xfId="2151"/>
    <cellStyle name="20% - Accent6 3 3" xfId="2152"/>
    <cellStyle name="20% - Accent6 3 3 2" xfId="2153"/>
    <cellStyle name="20% - Accent6 3 3 3" xfId="54951"/>
    <cellStyle name="20% - Accent6 3 4" xfId="2154"/>
    <cellStyle name="20% - Accent6 3 4 2" xfId="2155"/>
    <cellStyle name="20% - Accent6 3 5" xfId="2156"/>
    <cellStyle name="20% - Accent6 3 5 2" xfId="2157"/>
    <cellStyle name="20% - Accent6 3 6" xfId="2158"/>
    <cellStyle name="20% - Accent6 3 7" xfId="2159"/>
    <cellStyle name="20% - Accent6 4" xfId="2160"/>
    <cellStyle name="20% - Accent6 4 2" xfId="2161"/>
    <cellStyle name="20% - Accent6 4 2 2" xfId="2162"/>
    <cellStyle name="20% - Accent6 4 2 2 2" xfId="2163"/>
    <cellStyle name="20% - Accent6 4 2 2 2 2" xfId="2164"/>
    <cellStyle name="20% - Accent6 4 2 2 2 2 2" xfId="2165"/>
    <cellStyle name="20% - Accent6 4 2 2 2 3" xfId="2166"/>
    <cellStyle name="20% - Accent6 4 2 2 3" xfId="2167"/>
    <cellStyle name="20% - Accent6 4 2 2 3 2" xfId="2168"/>
    <cellStyle name="20% - Accent6 4 2 2 3 2 2" xfId="2169"/>
    <cellStyle name="20% - Accent6 4 2 2 3 3" xfId="2170"/>
    <cellStyle name="20% - Accent6 4 2 2 4" xfId="2171"/>
    <cellStyle name="20% - Accent6 4 2 2 4 2" xfId="2172"/>
    <cellStyle name="20% - Accent6 4 2 2 5" xfId="2173"/>
    <cellStyle name="20% - Accent6 4 2 2_Lcc_inputs" xfId="2174"/>
    <cellStyle name="20% - Accent6 4 2 3" xfId="2175"/>
    <cellStyle name="20% - Accent6 4 2 3 2" xfId="2176"/>
    <cellStyle name="20% - Accent6 4 2 3 2 2" xfId="2177"/>
    <cellStyle name="20% - Accent6 4 2 3 2 3" xfId="2178"/>
    <cellStyle name="20% - Accent6 4 2 3 3" xfId="2179"/>
    <cellStyle name="20% - Accent6 4 2 3 4" xfId="2180"/>
    <cellStyle name="20% - Accent6 4 2 3_Lcc_inputs" xfId="2181"/>
    <cellStyle name="20% - Accent6 4 2 4" xfId="2182"/>
    <cellStyle name="20% - Accent6 4 2 4 2" xfId="2183"/>
    <cellStyle name="20% - Accent6 4 2 4 2 2" xfId="2184"/>
    <cellStyle name="20% - Accent6 4 2 4 3" xfId="2185"/>
    <cellStyle name="20% - Accent6 4 2 5" xfId="2186"/>
    <cellStyle name="20% - Accent6 4 2 5 2" xfId="2187"/>
    <cellStyle name="20% - Accent6 4 2 6" xfId="2188"/>
    <cellStyle name="20% - Accent6 4 2 7" xfId="2189"/>
    <cellStyle name="20% - Accent6 4 2 8" xfId="2190"/>
    <cellStyle name="20% - Accent6 4 2_Lcc_inputs" xfId="2191"/>
    <cellStyle name="20% - Accent6 4 3" xfId="2192"/>
    <cellStyle name="20% - Accent6 4 3 2" xfId="2193"/>
    <cellStyle name="20% - Accent6 4 3 2 2" xfId="2194"/>
    <cellStyle name="20% - Accent6 4 3 2 2 2" xfId="2195"/>
    <cellStyle name="20% - Accent6 4 3 2 2 2 2" xfId="2196"/>
    <cellStyle name="20% - Accent6 4 3 2 2 3" xfId="2197"/>
    <cellStyle name="20% - Accent6 4 3 2 3" xfId="2198"/>
    <cellStyle name="20% - Accent6 4 3 2 3 2" xfId="2199"/>
    <cellStyle name="20% - Accent6 4 3 2 3 2 2" xfId="2200"/>
    <cellStyle name="20% - Accent6 4 3 2 3 3" xfId="2201"/>
    <cellStyle name="20% - Accent6 4 3 2 4" xfId="2202"/>
    <cellStyle name="20% - Accent6 4 3 2 4 2" xfId="2203"/>
    <cellStyle name="20% - Accent6 4 3 2 5" xfId="2204"/>
    <cellStyle name="20% - Accent6 4 3 2_Lcc_inputs" xfId="2205"/>
    <cellStyle name="20% - Accent6 4 3 3" xfId="2206"/>
    <cellStyle name="20% - Accent6 4 3 3 2" xfId="2207"/>
    <cellStyle name="20% - Accent6 4 3 3 2 2" xfId="2208"/>
    <cellStyle name="20% - Accent6 4 3 3 2 3" xfId="2209"/>
    <cellStyle name="20% - Accent6 4 3 3 3" xfId="2210"/>
    <cellStyle name="20% - Accent6 4 3 3 4" xfId="2211"/>
    <cellStyle name="20% - Accent6 4 3 3_Lcc_inputs" xfId="2212"/>
    <cellStyle name="20% - Accent6 4 3 4" xfId="2213"/>
    <cellStyle name="20% - Accent6 4 3 4 2" xfId="2214"/>
    <cellStyle name="20% - Accent6 4 3 4 2 2" xfId="2215"/>
    <cellStyle name="20% - Accent6 4 3 4 3" xfId="2216"/>
    <cellStyle name="20% - Accent6 4 3 5" xfId="2217"/>
    <cellStyle name="20% - Accent6 4 3 5 2" xfId="2218"/>
    <cellStyle name="20% - Accent6 4 3 6" xfId="2219"/>
    <cellStyle name="20% - Accent6 4 3 7" xfId="2220"/>
    <cellStyle name="20% - Accent6 4 3 8" xfId="2221"/>
    <cellStyle name="20% - Accent6 4 3_Lcc_inputs" xfId="2222"/>
    <cellStyle name="20% - Accent6 4 4" xfId="2223"/>
    <cellStyle name="20% - Accent6 5" xfId="2224"/>
    <cellStyle name="20% - Accent6 5 2" xfId="2225"/>
    <cellStyle name="20% - Accent6 5 2 2" xfId="2226"/>
    <cellStyle name="20% - Accent6 5 2 2 2" xfId="2227"/>
    <cellStyle name="20% - Accent6 5 2 2 2 2" xfId="2228"/>
    <cellStyle name="20% - Accent6 5 2 2 2 2 2" xfId="2229"/>
    <cellStyle name="20% - Accent6 5 2 2 2 3" xfId="2230"/>
    <cellStyle name="20% - Accent6 5 2 2 3" xfId="2231"/>
    <cellStyle name="20% - Accent6 5 2 2 3 2" xfId="2232"/>
    <cellStyle name="20% - Accent6 5 2 2 3 2 2" xfId="2233"/>
    <cellStyle name="20% - Accent6 5 2 2 3 3" xfId="2234"/>
    <cellStyle name="20% - Accent6 5 2 2 4" xfId="2235"/>
    <cellStyle name="20% - Accent6 5 2 2 4 2" xfId="2236"/>
    <cellStyle name="20% - Accent6 5 2 2 5" xfId="2237"/>
    <cellStyle name="20% - Accent6 5 2 2_Lcc_inputs" xfId="2238"/>
    <cellStyle name="20% - Accent6 5 2 3" xfId="2239"/>
    <cellStyle name="20% - Accent6 5 2 3 2" xfId="2240"/>
    <cellStyle name="20% - Accent6 5 2 3 2 2" xfId="2241"/>
    <cellStyle name="20% - Accent6 5 2 3 2 3" xfId="2242"/>
    <cellStyle name="20% - Accent6 5 2 3 3" xfId="2243"/>
    <cellStyle name="20% - Accent6 5 2 3 4" xfId="2244"/>
    <cellStyle name="20% - Accent6 5 2 3_Lcc_inputs" xfId="2245"/>
    <cellStyle name="20% - Accent6 5 2 4" xfId="2246"/>
    <cellStyle name="20% - Accent6 5 2 4 2" xfId="2247"/>
    <cellStyle name="20% - Accent6 5 2 4 2 2" xfId="2248"/>
    <cellStyle name="20% - Accent6 5 2 4 3" xfId="2249"/>
    <cellStyle name="20% - Accent6 5 2 5" xfId="2250"/>
    <cellStyle name="20% - Accent6 5 2 5 2" xfId="2251"/>
    <cellStyle name="20% - Accent6 5 2 6" xfId="2252"/>
    <cellStyle name="20% - Accent6 5 2 7" xfId="2253"/>
    <cellStyle name="20% - Accent6 5 2 8" xfId="2254"/>
    <cellStyle name="20% - Accent6 5 2_Lcc_inputs" xfId="2255"/>
    <cellStyle name="20% - Accent6 5 3" xfId="2256"/>
    <cellStyle name="20% - Accent6 5 3 2" xfId="2257"/>
    <cellStyle name="20% - Accent6 5 3 2 2" xfId="2258"/>
    <cellStyle name="20% - Accent6 5 3 2 2 2" xfId="2259"/>
    <cellStyle name="20% - Accent6 5 3 2 2 2 2" xfId="2260"/>
    <cellStyle name="20% - Accent6 5 3 2 2 3" xfId="2261"/>
    <cellStyle name="20% - Accent6 5 3 2 3" xfId="2262"/>
    <cellStyle name="20% - Accent6 5 3 2 3 2" xfId="2263"/>
    <cellStyle name="20% - Accent6 5 3 2 3 2 2" xfId="2264"/>
    <cellStyle name="20% - Accent6 5 3 2 3 3" xfId="2265"/>
    <cellStyle name="20% - Accent6 5 3 2 4" xfId="2266"/>
    <cellStyle name="20% - Accent6 5 3 2 4 2" xfId="2267"/>
    <cellStyle name="20% - Accent6 5 3 2 5" xfId="2268"/>
    <cellStyle name="20% - Accent6 5 3 2_Lcc_inputs" xfId="2269"/>
    <cellStyle name="20% - Accent6 5 3 3" xfId="2270"/>
    <cellStyle name="20% - Accent6 5 3 3 2" xfId="2271"/>
    <cellStyle name="20% - Accent6 5 3 3 2 2" xfId="2272"/>
    <cellStyle name="20% - Accent6 5 3 3 2 3" xfId="2273"/>
    <cellStyle name="20% - Accent6 5 3 3 3" xfId="2274"/>
    <cellStyle name="20% - Accent6 5 3 3 4" xfId="2275"/>
    <cellStyle name="20% - Accent6 5 3 3_Lcc_inputs" xfId="2276"/>
    <cellStyle name="20% - Accent6 5 3 4" xfId="2277"/>
    <cellStyle name="20% - Accent6 5 3 4 2" xfId="2278"/>
    <cellStyle name="20% - Accent6 5 3 4 2 2" xfId="2279"/>
    <cellStyle name="20% - Accent6 5 3 4 3" xfId="2280"/>
    <cellStyle name="20% - Accent6 5 3 5" xfId="2281"/>
    <cellStyle name="20% - Accent6 5 3 5 2" xfId="2282"/>
    <cellStyle name="20% - Accent6 5 3 6" xfId="2283"/>
    <cellStyle name="20% - Accent6 5 3 7" xfId="2284"/>
    <cellStyle name="20% - Accent6 5 3 8" xfId="2285"/>
    <cellStyle name="20% - Accent6 5 3_Lcc_inputs" xfId="2286"/>
    <cellStyle name="20% - Accent6 5 4" xfId="2287"/>
    <cellStyle name="20% - Accent6 6" xfId="2288"/>
    <cellStyle name="20% - Accent6 6 2" xfId="2289"/>
    <cellStyle name="20% - Accent6 6 2 2" xfId="2290"/>
    <cellStyle name="20% - Accent6 6 2 2 2" xfId="2291"/>
    <cellStyle name="20% - Accent6 6 2 2 2 2" xfId="2292"/>
    <cellStyle name="20% - Accent6 6 2 2 2 2 2" xfId="2293"/>
    <cellStyle name="20% - Accent6 6 2 2 2 3" xfId="2294"/>
    <cellStyle name="20% - Accent6 6 2 2 3" xfId="2295"/>
    <cellStyle name="20% - Accent6 6 2 2 3 2" xfId="2296"/>
    <cellStyle name="20% - Accent6 6 2 2 3 2 2" xfId="2297"/>
    <cellStyle name="20% - Accent6 6 2 2 3 3" xfId="2298"/>
    <cellStyle name="20% - Accent6 6 2 2 4" xfId="2299"/>
    <cellStyle name="20% - Accent6 6 2 2 4 2" xfId="2300"/>
    <cellStyle name="20% - Accent6 6 2 2 5" xfId="2301"/>
    <cellStyle name="20% - Accent6 6 2 2_Lcc_inputs" xfId="2302"/>
    <cellStyle name="20% - Accent6 6 2 3" xfId="2303"/>
    <cellStyle name="20% - Accent6 6 2 3 2" xfId="2304"/>
    <cellStyle name="20% - Accent6 6 2 3 2 2" xfId="2305"/>
    <cellStyle name="20% - Accent6 6 2 3 2 3" xfId="2306"/>
    <cellStyle name="20% - Accent6 6 2 3 3" xfId="2307"/>
    <cellStyle name="20% - Accent6 6 2 3 4" xfId="2308"/>
    <cellStyle name="20% - Accent6 6 2 3_Lcc_inputs" xfId="2309"/>
    <cellStyle name="20% - Accent6 6 2 4" xfId="2310"/>
    <cellStyle name="20% - Accent6 6 2 4 2" xfId="2311"/>
    <cellStyle name="20% - Accent6 6 2 4 2 2" xfId="2312"/>
    <cellStyle name="20% - Accent6 6 2 4 3" xfId="2313"/>
    <cellStyle name="20% - Accent6 6 2 5" xfId="2314"/>
    <cellStyle name="20% - Accent6 6 2 5 2" xfId="2315"/>
    <cellStyle name="20% - Accent6 6 2 6" xfId="2316"/>
    <cellStyle name="20% - Accent6 6 2 7" xfId="2317"/>
    <cellStyle name="20% - Accent6 6 2 8" xfId="2318"/>
    <cellStyle name="20% - Accent6 6 2_Lcc_inputs" xfId="2319"/>
    <cellStyle name="20% - Accent6 6 3" xfId="2320"/>
    <cellStyle name="20% - Accent6 6 3 2" xfId="2321"/>
    <cellStyle name="20% - Accent6 6 3 2 2" xfId="2322"/>
    <cellStyle name="20% - Accent6 6 3 2 2 2" xfId="2323"/>
    <cellStyle name="20% - Accent6 6 3 2 3" xfId="2324"/>
    <cellStyle name="20% - Accent6 6 3 3" xfId="2325"/>
    <cellStyle name="20% - Accent6 6 3 3 2" xfId="2326"/>
    <cellStyle name="20% - Accent6 6 3 3 2 2" xfId="2327"/>
    <cellStyle name="20% - Accent6 6 3 3 3" xfId="2328"/>
    <cellStyle name="20% - Accent6 6 3 4" xfId="2329"/>
    <cellStyle name="20% - Accent6 6 3 4 2" xfId="2330"/>
    <cellStyle name="20% - Accent6 6 3 5" xfId="2331"/>
    <cellStyle name="20% - Accent6 6 3_Lcc_inputs" xfId="2332"/>
    <cellStyle name="20% - Accent6 6 4" xfId="2333"/>
    <cellStyle name="20% - Accent6 6 4 2" xfId="2334"/>
    <cellStyle name="20% - Accent6 6 4 2 2" xfId="2335"/>
    <cellStyle name="20% - Accent6 6 4 2 3" xfId="2336"/>
    <cellStyle name="20% - Accent6 6 4 3" xfId="2337"/>
    <cellStyle name="20% - Accent6 6 4 4" xfId="2338"/>
    <cellStyle name="20% - Accent6 6 4_Lcc_inputs" xfId="2339"/>
    <cellStyle name="20% - Accent6 6 5" xfId="2340"/>
    <cellStyle name="20% - Accent6 6 5 2" xfId="2341"/>
    <cellStyle name="20% - Accent6 6 5 2 2" xfId="2342"/>
    <cellStyle name="20% - Accent6 6 5 3" xfId="2343"/>
    <cellStyle name="20% - Accent6 6 6" xfId="2344"/>
    <cellStyle name="20% - Accent6 6 6 2" xfId="2345"/>
    <cellStyle name="20% - Accent6 6 7" xfId="2346"/>
    <cellStyle name="20% - Accent6 6 8" xfId="2347"/>
    <cellStyle name="20% - Accent6 6 9" xfId="2348"/>
    <cellStyle name="20% - Accent6 6_Lcc_inputs" xfId="2349"/>
    <cellStyle name="20% - Accent6 7" xfId="2350"/>
    <cellStyle name="20% - Accent6 7 2" xfId="2351"/>
    <cellStyle name="20% - Accent6 7 2 2" xfId="2352"/>
    <cellStyle name="20% - Accent6 7 2 2 2" xfId="2353"/>
    <cellStyle name="20% - Accent6 7 2 2 2 2" xfId="2354"/>
    <cellStyle name="20% - Accent6 7 2 2 2 2 2" xfId="2355"/>
    <cellStyle name="20% - Accent6 7 2 2 2 3" xfId="2356"/>
    <cellStyle name="20% - Accent6 7 2 2 3" xfId="2357"/>
    <cellStyle name="20% - Accent6 7 2 2 3 2" xfId="2358"/>
    <cellStyle name="20% - Accent6 7 2 2 3 2 2" xfId="2359"/>
    <cellStyle name="20% - Accent6 7 2 2 3 3" xfId="2360"/>
    <cellStyle name="20% - Accent6 7 2 2 4" xfId="2361"/>
    <cellStyle name="20% - Accent6 7 2 2 4 2" xfId="2362"/>
    <cellStyle name="20% - Accent6 7 2 2 5" xfId="2363"/>
    <cellStyle name="20% - Accent6 7 2 2_Lcc_inputs" xfId="2364"/>
    <cellStyle name="20% - Accent6 7 2 3" xfId="2365"/>
    <cellStyle name="20% - Accent6 7 2 3 2" xfId="2366"/>
    <cellStyle name="20% - Accent6 7 2 3 2 2" xfId="2367"/>
    <cellStyle name="20% - Accent6 7 2 3 2 3" xfId="2368"/>
    <cellStyle name="20% - Accent6 7 2 3 3" xfId="2369"/>
    <cellStyle name="20% - Accent6 7 2 3 4" xfId="2370"/>
    <cellStyle name="20% - Accent6 7 2 3_Lcc_inputs" xfId="2371"/>
    <cellStyle name="20% - Accent6 7 2 4" xfId="2372"/>
    <cellStyle name="20% - Accent6 7 2 4 2" xfId="2373"/>
    <cellStyle name="20% - Accent6 7 2 4 2 2" xfId="2374"/>
    <cellStyle name="20% - Accent6 7 2 4 3" xfId="2375"/>
    <cellStyle name="20% - Accent6 7 2 5" xfId="2376"/>
    <cellStyle name="20% - Accent6 7 2 5 2" xfId="2377"/>
    <cellStyle name="20% - Accent6 7 2 6" xfId="2378"/>
    <cellStyle name="20% - Accent6 7 2 7" xfId="2379"/>
    <cellStyle name="20% - Accent6 7 2 8" xfId="2380"/>
    <cellStyle name="20% - Accent6 7 2_Lcc_inputs" xfId="2381"/>
    <cellStyle name="20% - Accent6 7 3" xfId="2382"/>
    <cellStyle name="20% - Accent6 7 3 2" xfId="2383"/>
    <cellStyle name="20% - Accent6 7 3 2 2" xfId="2384"/>
    <cellStyle name="20% - Accent6 7 3 2 2 2" xfId="2385"/>
    <cellStyle name="20% - Accent6 7 3 2 3" xfId="2386"/>
    <cellStyle name="20% - Accent6 7 3 3" xfId="2387"/>
    <cellStyle name="20% - Accent6 7 3 3 2" xfId="2388"/>
    <cellStyle name="20% - Accent6 7 3 3 2 2" xfId="2389"/>
    <cellStyle name="20% - Accent6 7 3 3 3" xfId="2390"/>
    <cellStyle name="20% - Accent6 7 3 4" xfId="2391"/>
    <cellStyle name="20% - Accent6 7 3 4 2" xfId="2392"/>
    <cellStyle name="20% - Accent6 7 3 5" xfId="2393"/>
    <cellStyle name="20% - Accent6 7 3_Lcc_inputs" xfId="2394"/>
    <cellStyle name="20% - Accent6 7 4" xfId="2395"/>
    <cellStyle name="20% - Accent6 7 4 2" xfId="2396"/>
    <cellStyle name="20% - Accent6 7 4 2 2" xfId="2397"/>
    <cellStyle name="20% - Accent6 7 4 2 3" xfId="2398"/>
    <cellStyle name="20% - Accent6 7 4 3" xfId="2399"/>
    <cellStyle name="20% - Accent6 7 4 4" xfId="2400"/>
    <cellStyle name="20% - Accent6 7 4_Lcc_inputs" xfId="2401"/>
    <cellStyle name="20% - Accent6 7 5" xfId="2402"/>
    <cellStyle name="20% - Accent6 7 5 2" xfId="2403"/>
    <cellStyle name="20% - Accent6 7 5 2 2" xfId="2404"/>
    <cellStyle name="20% - Accent6 7 5 3" xfId="2405"/>
    <cellStyle name="20% - Accent6 7 6" xfId="2406"/>
    <cellStyle name="20% - Accent6 7 6 2" xfId="2407"/>
    <cellStyle name="20% - Accent6 7 7" xfId="2408"/>
    <cellStyle name="20% - Accent6 7 8" xfId="2409"/>
    <cellStyle name="20% - Accent6 7 9" xfId="2410"/>
    <cellStyle name="20% - Accent6 7_Lcc_inputs" xfId="2411"/>
    <cellStyle name="20% - Accent6 8" xfId="2412"/>
    <cellStyle name="20% - Accent6 8 2" xfId="2413"/>
    <cellStyle name="20% - Accent6 8 2 2" xfId="2414"/>
    <cellStyle name="20% - Accent6 8 2 2 2" xfId="2415"/>
    <cellStyle name="20% - Accent6 8 2 2 2 2" xfId="2416"/>
    <cellStyle name="20% - Accent6 8 2 2 3" xfId="2417"/>
    <cellStyle name="20% - Accent6 8 2 3" xfId="2418"/>
    <cellStyle name="20% - Accent6 8 2 3 2" xfId="2419"/>
    <cellStyle name="20% - Accent6 8 2 3 2 2" xfId="2420"/>
    <cellStyle name="20% - Accent6 8 2 3 3" xfId="2421"/>
    <cellStyle name="20% - Accent6 8 2 4" xfId="2422"/>
    <cellStyle name="20% - Accent6 8 2 4 2" xfId="2423"/>
    <cellStyle name="20% - Accent6 8 2 5" xfId="2424"/>
    <cellStyle name="20% - Accent6 8 2_Lcc_inputs" xfId="2425"/>
    <cellStyle name="20% - Accent6 8 3" xfId="2426"/>
    <cellStyle name="20% - Accent6 8 3 2" xfId="2427"/>
    <cellStyle name="20% - Accent6 8 3 2 2" xfId="2428"/>
    <cellStyle name="20% - Accent6 8 3 2 3" xfId="2429"/>
    <cellStyle name="20% - Accent6 8 3 3" xfId="2430"/>
    <cellStyle name="20% - Accent6 8 3 4" xfId="2431"/>
    <cellStyle name="20% - Accent6 8 3_Lcc_inputs" xfId="2432"/>
    <cellStyle name="20% - Accent6 8 4" xfId="2433"/>
    <cellStyle name="20% - Accent6 8 4 2" xfId="2434"/>
    <cellStyle name="20% - Accent6 8 4 2 2" xfId="2435"/>
    <cellStyle name="20% - Accent6 8 4 3" xfId="2436"/>
    <cellStyle name="20% - Accent6 8 5" xfId="2437"/>
    <cellStyle name="20% - Accent6 8 5 2" xfId="2438"/>
    <cellStyle name="20% - Accent6 8 6" xfId="2439"/>
    <cellStyle name="20% - Accent6 8 7" xfId="2440"/>
    <cellStyle name="20% - Accent6 8 8" xfId="2441"/>
    <cellStyle name="20% - Accent6 8_Lcc_inputs" xfId="2442"/>
    <cellStyle name="20% - Accent6 9" xfId="2443"/>
    <cellStyle name="20% - Accent6 9 2" xfId="2444"/>
    <cellStyle name="20% - Accent6 9 2 2" xfId="2445"/>
    <cellStyle name="20% - Accent6 9 2 2 2" xfId="2446"/>
    <cellStyle name="20% - Accent6 9 2 2 3" xfId="2447"/>
    <cellStyle name="20% - Accent6 9 2 3" xfId="2448"/>
    <cellStyle name="20% - Accent6 9 2 4" xfId="2449"/>
    <cellStyle name="20% - Accent6 9 2_Lcc_inputs" xfId="2450"/>
    <cellStyle name="20% - Accent6 9 3" xfId="2451"/>
    <cellStyle name="20% - Accent6 9 3 2" xfId="2452"/>
    <cellStyle name="20% - Accent6 9 3 2 2" xfId="2453"/>
    <cellStyle name="20% - Accent6 9 3 3" xfId="2454"/>
    <cellStyle name="20% - Accent6 9 4" xfId="2455"/>
    <cellStyle name="20% - Accent6 9 4 2" xfId="2456"/>
    <cellStyle name="20% - Accent6 9 5" xfId="2457"/>
    <cellStyle name="20% - Accent6 9 6" xfId="2458"/>
    <cellStyle name="20% - Accent6 9 7" xfId="2459"/>
    <cellStyle name="20% - Accent6 9_Lcc_inputs" xfId="2460"/>
    <cellStyle name="40% - Accent1 10" xfId="2461"/>
    <cellStyle name="40% - Accent1 10 2" xfId="2462"/>
    <cellStyle name="40% - Accent1 10 2 2" xfId="2463"/>
    <cellStyle name="40% - Accent1 10 2 3" xfId="2464"/>
    <cellStyle name="40% - Accent1 10 3" xfId="2465"/>
    <cellStyle name="40% - Accent1 10 4" xfId="2466"/>
    <cellStyle name="40% - Accent1 10_Lcc_inputs" xfId="2467"/>
    <cellStyle name="40% - Accent1 11" xfId="2468"/>
    <cellStyle name="40% - Accent1 11 2" xfId="2469"/>
    <cellStyle name="40% - Accent1 11 2 2" xfId="2470"/>
    <cellStyle name="40% - Accent1 11 3" xfId="2471"/>
    <cellStyle name="40% - Accent1 12" xfId="2472"/>
    <cellStyle name="40% - Accent1 12 2" xfId="2473"/>
    <cellStyle name="40% - Accent1 13" xfId="2474"/>
    <cellStyle name="40% - Accent1 13 2" xfId="2475"/>
    <cellStyle name="40% - Accent1 14" xfId="2476"/>
    <cellStyle name="40% - Accent1 15" xfId="2477"/>
    <cellStyle name="40% - Accent1 16" xfId="2478"/>
    <cellStyle name="40% - Accent1 2" xfId="17"/>
    <cellStyle name="40% - Accent1 2 2" xfId="18"/>
    <cellStyle name="40% - Accent1 2 2 2" xfId="2479"/>
    <cellStyle name="40% - Accent1 2 2 2 2" xfId="54952"/>
    <cellStyle name="40% - Accent1 2 2 3" xfId="2480"/>
    <cellStyle name="40% - Accent1 2 3" xfId="2481"/>
    <cellStyle name="40% - Accent1 2 3 2" xfId="2482"/>
    <cellStyle name="40% - Accent1 2 4" xfId="2483"/>
    <cellStyle name="40% - Accent1 2 4 2" xfId="2484"/>
    <cellStyle name="40% - Accent1 2 4 2 2" xfId="2485"/>
    <cellStyle name="40% - Accent1 2 4 2 2 2" xfId="2486"/>
    <cellStyle name="40% - Accent1 2 4 2 2 3" xfId="2487"/>
    <cellStyle name="40% - Accent1 2 4 2 3" xfId="2488"/>
    <cellStyle name="40% - Accent1 2 4 2 3 2" xfId="2489"/>
    <cellStyle name="40% - Accent1 2 4 2 4" xfId="2490"/>
    <cellStyle name="40% - Accent1 2 4 2 5" xfId="2491"/>
    <cellStyle name="40% - Accent1 2 4 2_Lcc_inputs" xfId="2492"/>
    <cellStyle name="40% - Accent1 2 4 3" xfId="2493"/>
    <cellStyle name="40% - Accent1 2 4 3 2" xfId="2494"/>
    <cellStyle name="40% - Accent1 2 4 3 2 2" xfId="2495"/>
    <cellStyle name="40% - Accent1 2 4 3 3" xfId="2496"/>
    <cellStyle name="40% - Accent1 2 4 3 4" xfId="2497"/>
    <cellStyle name="40% - Accent1 2 4 3_Lcc_inputs" xfId="2498"/>
    <cellStyle name="40% - Accent1 2 4 4" xfId="2499"/>
    <cellStyle name="40% - Accent1 2 4 4 2" xfId="2500"/>
    <cellStyle name="40% - Accent1 2 4 4 3" xfId="2501"/>
    <cellStyle name="40% - Accent1 2 4 5" xfId="2502"/>
    <cellStyle name="40% - Accent1 2 4 5 2" xfId="2503"/>
    <cellStyle name="40% - Accent1 2 4 6" xfId="2504"/>
    <cellStyle name="40% - Accent1 2 4_Lcc_inputs" xfId="2505"/>
    <cellStyle name="40% - Accent1 2 5" xfId="2506"/>
    <cellStyle name="40% - Accent1 2 5 2" xfId="2507"/>
    <cellStyle name="40% - Accent1 2 5 2 2" xfId="2508"/>
    <cellStyle name="40% - Accent1 2 5 2 3" xfId="2509"/>
    <cellStyle name="40% - Accent1 2 5 3" xfId="2510"/>
    <cellStyle name="40% - Accent1 2 5 3 2" xfId="2511"/>
    <cellStyle name="40% - Accent1 2 5 4" xfId="2512"/>
    <cellStyle name="40% - Accent1 2 5_Lcc_inputs" xfId="2513"/>
    <cellStyle name="40% - Accent1 2 6" xfId="2514"/>
    <cellStyle name="40% - Accent1 2 6 2" xfId="2515"/>
    <cellStyle name="40% - Accent1 2 6 2 2" xfId="2516"/>
    <cellStyle name="40% - Accent1 2 6 2 3" xfId="2517"/>
    <cellStyle name="40% - Accent1 2 6 3" xfId="2518"/>
    <cellStyle name="40% - Accent1 2 6 3 2" xfId="2519"/>
    <cellStyle name="40% - Accent1 2 6 4" xfId="2520"/>
    <cellStyle name="40% - Accent1 2 6_Lcc_inputs" xfId="2521"/>
    <cellStyle name="40% - Accent1 2 7" xfId="2522"/>
    <cellStyle name="40% - Accent1 2 8" xfId="2523"/>
    <cellStyle name="40% - Accent1 2 9" xfId="54953"/>
    <cellStyle name="40% - Accent1 2_Lcc_inputs" xfId="2524"/>
    <cellStyle name="40% - Accent1 3" xfId="2525"/>
    <cellStyle name="40% - Accent1 3 2" xfId="2526"/>
    <cellStyle name="40% - Accent1 3 2 2" xfId="2527"/>
    <cellStyle name="40% - Accent1 3 2 2 2" xfId="54954"/>
    <cellStyle name="40% - Accent1 3 2 3" xfId="2528"/>
    <cellStyle name="40% - Accent1 3 3" xfId="2529"/>
    <cellStyle name="40% - Accent1 3 3 2" xfId="2530"/>
    <cellStyle name="40% - Accent1 3 3 3" xfId="54955"/>
    <cellStyle name="40% - Accent1 3 4" xfId="2531"/>
    <cellStyle name="40% - Accent1 3 4 2" xfId="2532"/>
    <cellStyle name="40% - Accent1 3 5" xfId="2533"/>
    <cellStyle name="40% - Accent1 3 5 2" xfId="2534"/>
    <cellStyle name="40% - Accent1 3 6" xfId="2535"/>
    <cellStyle name="40% - Accent1 3 7" xfId="2536"/>
    <cellStyle name="40% - Accent1 3 8" xfId="2537"/>
    <cellStyle name="40% - Accent1 3 9" xfId="54956"/>
    <cellStyle name="40% - Accent1 4" xfId="2538"/>
    <cellStyle name="40% - Accent1 4 2" xfId="2539"/>
    <cellStyle name="40% - Accent1 4 2 2" xfId="2540"/>
    <cellStyle name="40% - Accent1 4 2 2 2" xfId="2541"/>
    <cellStyle name="40% - Accent1 4 2 2 2 2" xfId="2542"/>
    <cellStyle name="40% - Accent1 4 2 2 2 2 2" xfId="2543"/>
    <cellStyle name="40% - Accent1 4 2 2 2 3" xfId="2544"/>
    <cellStyle name="40% - Accent1 4 2 2 3" xfId="2545"/>
    <cellStyle name="40% - Accent1 4 2 2 3 2" xfId="2546"/>
    <cellStyle name="40% - Accent1 4 2 2 3 2 2" xfId="2547"/>
    <cellStyle name="40% - Accent1 4 2 2 3 3" xfId="2548"/>
    <cellStyle name="40% - Accent1 4 2 2 4" xfId="2549"/>
    <cellStyle name="40% - Accent1 4 2 2 4 2" xfId="2550"/>
    <cellStyle name="40% - Accent1 4 2 2 5" xfId="2551"/>
    <cellStyle name="40% - Accent1 4 2 2_Lcc_inputs" xfId="2552"/>
    <cellStyle name="40% - Accent1 4 2 3" xfId="2553"/>
    <cellStyle name="40% - Accent1 4 2 3 2" xfId="2554"/>
    <cellStyle name="40% - Accent1 4 2 3 2 2" xfId="2555"/>
    <cellStyle name="40% - Accent1 4 2 3 2 3" xfId="2556"/>
    <cellStyle name="40% - Accent1 4 2 3 3" xfId="2557"/>
    <cellStyle name="40% - Accent1 4 2 3 4" xfId="2558"/>
    <cellStyle name="40% - Accent1 4 2 3_Lcc_inputs" xfId="2559"/>
    <cellStyle name="40% - Accent1 4 2 4" xfId="2560"/>
    <cellStyle name="40% - Accent1 4 2 4 2" xfId="2561"/>
    <cellStyle name="40% - Accent1 4 2 4 2 2" xfId="2562"/>
    <cellStyle name="40% - Accent1 4 2 4 3" xfId="2563"/>
    <cellStyle name="40% - Accent1 4 2 5" xfId="2564"/>
    <cellStyle name="40% - Accent1 4 2 5 2" xfId="2565"/>
    <cellStyle name="40% - Accent1 4 2 6" xfId="2566"/>
    <cellStyle name="40% - Accent1 4 2 7" xfId="2567"/>
    <cellStyle name="40% - Accent1 4 2 8" xfId="2568"/>
    <cellStyle name="40% - Accent1 4 2_Lcc_inputs" xfId="2569"/>
    <cellStyle name="40% - Accent1 4 3" xfId="2570"/>
    <cellStyle name="40% - Accent1 4 3 2" xfId="2571"/>
    <cellStyle name="40% - Accent1 4 3 2 2" xfId="2572"/>
    <cellStyle name="40% - Accent1 4 3 2 2 2" xfId="2573"/>
    <cellStyle name="40% - Accent1 4 3 2 2 2 2" xfId="2574"/>
    <cellStyle name="40% - Accent1 4 3 2 2 3" xfId="2575"/>
    <cellStyle name="40% - Accent1 4 3 2 3" xfId="2576"/>
    <cellStyle name="40% - Accent1 4 3 2 3 2" xfId="2577"/>
    <cellStyle name="40% - Accent1 4 3 2 3 2 2" xfId="2578"/>
    <cellStyle name="40% - Accent1 4 3 2 3 3" xfId="2579"/>
    <cellStyle name="40% - Accent1 4 3 2 4" xfId="2580"/>
    <cellStyle name="40% - Accent1 4 3 2 4 2" xfId="2581"/>
    <cellStyle name="40% - Accent1 4 3 2 5" xfId="2582"/>
    <cellStyle name="40% - Accent1 4 3 2_Lcc_inputs" xfId="2583"/>
    <cellStyle name="40% - Accent1 4 3 3" xfId="2584"/>
    <cellStyle name="40% - Accent1 4 3 3 2" xfId="2585"/>
    <cellStyle name="40% - Accent1 4 3 3 2 2" xfId="2586"/>
    <cellStyle name="40% - Accent1 4 3 3 2 3" xfId="2587"/>
    <cellStyle name="40% - Accent1 4 3 3 3" xfId="2588"/>
    <cellStyle name="40% - Accent1 4 3 3 4" xfId="2589"/>
    <cellStyle name="40% - Accent1 4 3 3_Lcc_inputs" xfId="2590"/>
    <cellStyle name="40% - Accent1 4 3 4" xfId="2591"/>
    <cellStyle name="40% - Accent1 4 3 4 2" xfId="2592"/>
    <cellStyle name="40% - Accent1 4 3 4 2 2" xfId="2593"/>
    <cellStyle name="40% - Accent1 4 3 4 3" xfId="2594"/>
    <cellStyle name="40% - Accent1 4 3 5" xfId="2595"/>
    <cellStyle name="40% - Accent1 4 3 5 2" xfId="2596"/>
    <cellStyle name="40% - Accent1 4 3 6" xfId="2597"/>
    <cellStyle name="40% - Accent1 4 3 7" xfId="2598"/>
    <cellStyle name="40% - Accent1 4 3 8" xfId="2599"/>
    <cellStyle name="40% - Accent1 4 3_Lcc_inputs" xfId="2600"/>
    <cellStyle name="40% - Accent1 4 4" xfId="2601"/>
    <cellStyle name="40% - Accent1 5" xfId="2602"/>
    <cellStyle name="40% - Accent1 5 2" xfId="2603"/>
    <cellStyle name="40% - Accent1 5 2 2" xfId="2604"/>
    <cellStyle name="40% - Accent1 5 2 2 2" xfId="2605"/>
    <cellStyle name="40% - Accent1 5 2 2 2 2" xfId="2606"/>
    <cellStyle name="40% - Accent1 5 2 2 2 2 2" xfId="2607"/>
    <cellStyle name="40% - Accent1 5 2 2 2 3" xfId="2608"/>
    <cellStyle name="40% - Accent1 5 2 2 3" xfId="2609"/>
    <cellStyle name="40% - Accent1 5 2 2 3 2" xfId="2610"/>
    <cellStyle name="40% - Accent1 5 2 2 3 2 2" xfId="2611"/>
    <cellStyle name="40% - Accent1 5 2 2 3 3" xfId="2612"/>
    <cellStyle name="40% - Accent1 5 2 2 4" xfId="2613"/>
    <cellStyle name="40% - Accent1 5 2 2 4 2" xfId="2614"/>
    <cellStyle name="40% - Accent1 5 2 2 5" xfId="2615"/>
    <cellStyle name="40% - Accent1 5 2 2_Lcc_inputs" xfId="2616"/>
    <cellStyle name="40% - Accent1 5 2 3" xfId="2617"/>
    <cellStyle name="40% - Accent1 5 2 3 2" xfId="2618"/>
    <cellStyle name="40% - Accent1 5 2 3 2 2" xfId="2619"/>
    <cellStyle name="40% - Accent1 5 2 3 2 3" xfId="2620"/>
    <cellStyle name="40% - Accent1 5 2 3 3" xfId="2621"/>
    <cellStyle name="40% - Accent1 5 2 3 4" xfId="2622"/>
    <cellStyle name="40% - Accent1 5 2 3_Lcc_inputs" xfId="2623"/>
    <cellStyle name="40% - Accent1 5 2 4" xfId="2624"/>
    <cellStyle name="40% - Accent1 5 2 4 2" xfId="2625"/>
    <cellStyle name="40% - Accent1 5 2 4 2 2" xfId="2626"/>
    <cellStyle name="40% - Accent1 5 2 4 3" xfId="2627"/>
    <cellStyle name="40% - Accent1 5 2 5" xfId="2628"/>
    <cellStyle name="40% - Accent1 5 2 5 2" xfId="2629"/>
    <cellStyle name="40% - Accent1 5 2 6" xfId="2630"/>
    <cellStyle name="40% - Accent1 5 2 7" xfId="2631"/>
    <cellStyle name="40% - Accent1 5 2 8" xfId="2632"/>
    <cellStyle name="40% - Accent1 5 2_Lcc_inputs" xfId="2633"/>
    <cellStyle name="40% - Accent1 5 3" xfId="2634"/>
    <cellStyle name="40% - Accent1 5 3 2" xfId="2635"/>
    <cellStyle name="40% - Accent1 5 3 2 2" xfId="2636"/>
    <cellStyle name="40% - Accent1 5 3 2 2 2" xfId="2637"/>
    <cellStyle name="40% - Accent1 5 3 2 2 2 2" xfId="2638"/>
    <cellStyle name="40% - Accent1 5 3 2 2 3" xfId="2639"/>
    <cellStyle name="40% - Accent1 5 3 2 3" xfId="2640"/>
    <cellStyle name="40% - Accent1 5 3 2 3 2" xfId="2641"/>
    <cellStyle name="40% - Accent1 5 3 2 3 2 2" xfId="2642"/>
    <cellStyle name="40% - Accent1 5 3 2 3 3" xfId="2643"/>
    <cellStyle name="40% - Accent1 5 3 2 4" xfId="2644"/>
    <cellStyle name="40% - Accent1 5 3 2 4 2" xfId="2645"/>
    <cellStyle name="40% - Accent1 5 3 2 5" xfId="2646"/>
    <cellStyle name="40% - Accent1 5 3 2_Lcc_inputs" xfId="2647"/>
    <cellStyle name="40% - Accent1 5 3 3" xfId="2648"/>
    <cellStyle name="40% - Accent1 5 3 3 2" xfId="2649"/>
    <cellStyle name="40% - Accent1 5 3 3 2 2" xfId="2650"/>
    <cellStyle name="40% - Accent1 5 3 3 2 3" xfId="2651"/>
    <cellStyle name="40% - Accent1 5 3 3 3" xfId="2652"/>
    <cellStyle name="40% - Accent1 5 3 3 4" xfId="2653"/>
    <cellStyle name="40% - Accent1 5 3 3_Lcc_inputs" xfId="2654"/>
    <cellStyle name="40% - Accent1 5 3 4" xfId="2655"/>
    <cellStyle name="40% - Accent1 5 3 4 2" xfId="2656"/>
    <cellStyle name="40% - Accent1 5 3 4 2 2" xfId="2657"/>
    <cellStyle name="40% - Accent1 5 3 4 3" xfId="2658"/>
    <cellStyle name="40% - Accent1 5 3 5" xfId="2659"/>
    <cellStyle name="40% - Accent1 5 3 5 2" xfId="2660"/>
    <cellStyle name="40% - Accent1 5 3 6" xfId="2661"/>
    <cellStyle name="40% - Accent1 5 3 7" xfId="2662"/>
    <cellStyle name="40% - Accent1 5 3 8" xfId="2663"/>
    <cellStyle name="40% - Accent1 5 3_Lcc_inputs" xfId="2664"/>
    <cellStyle name="40% - Accent1 5 4" xfId="2665"/>
    <cellStyle name="40% - Accent1 6" xfId="2666"/>
    <cellStyle name="40% - Accent1 6 2" xfId="2667"/>
    <cellStyle name="40% - Accent1 6 2 2" xfId="2668"/>
    <cellStyle name="40% - Accent1 6 2 2 2" xfId="2669"/>
    <cellStyle name="40% - Accent1 6 2 2 2 2" xfId="2670"/>
    <cellStyle name="40% - Accent1 6 2 2 2 2 2" xfId="2671"/>
    <cellStyle name="40% - Accent1 6 2 2 2 3" xfId="2672"/>
    <cellStyle name="40% - Accent1 6 2 2 3" xfId="2673"/>
    <cellStyle name="40% - Accent1 6 2 2 3 2" xfId="2674"/>
    <cellStyle name="40% - Accent1 6 2 2 3 2 2" xfId="2675"/>
    <cellStyle name="40% - Accent1 6 2 2 3 3" xfId="2676"/>
    <cellStyle name="40% - Accent1 6 2 2 4" xfId="2677"/>
    <cellStyle name="40% - Accent1 6 2 2 4 2" xfId="2678"/>
    <cellStyle name="40% - Accent1 6 2 2 5" xfId="2679"/>
    <cellStyle name="40% - Accent1 6 2 2_Lcc_inputs" xfId="2680"/>
    <cellStyle name="40% - Accent1 6 2 3" xfId="2681"/>
    <cellStyle name="40% - Accent1 6 2 3 2" xfId="2682"/>
    <cellStyle name="40% - Accent1 6 2 3 2 2" xfId="2683"/>
    <cellStyle name="40% - Accent1 6 2 3 2 3" xfId="2684"/>
    <cellStyle name="40% - Accent1 6 2 3 3" xfId="2685"/>
    <cellStyle name="40% - Accent1 6 2 3 4" xfId="2686"/>
    <cellStyle name="40% - Accent1 6 2 3_Lcc_inputs" xfId="2687"/>
    <cellStyle name="40% - Accent1 6 2 4" xfId="2688"/>
    <cellStyle name="40% - Accent1 6 2 4 2" xfId="2689"/>
    <cellStyle name="40% - Accent1 6 2 4 2 2" xfId="2690"/>
    <cellStyle name="40% - Accent1 6 2 4 3" xfId="2691"/>
    <cellStyle name="40% - Accent1 6 2 5" xfId="2692"/>
    <cellStyle name="40% - Accent1 6 2 5 2" xfId="2693"/>
    <cellStyle name="40% - Accent1 6 2 6" xfId="2694"/>
    <cellStyle name="40% - Accent1 6 2 7" xfId="2695"/>
    <cellStyle name="40% - Accent1 6 2 8" xfId="2696"/>
    <cellStyle name="40% - Accent1 6 2_Lcc_inputs" xfId="2697"/>
    <cellStyle name="40% - Accent1 6 3" xfId="2698"/>
    <cellStyle name="40% - Accent1 6 3 2" xfId="2699"/>
    <cellStyle name="40% - Accent1 6 3 2 2" xfId="2700"/>
    <cellStyle name="40% - Accent1 6 3 2 2 2" xfId="2701"/>
    <cellStyle name="40% - Accent1 6 3 2 3" xfId="2702"/>
    <cellStyle name="40% - Accent1 6 3 3" xfId="2703"/>
    <cellStyle name="40% - Accent1 6 3 3 2" xfId="2704"/>
    <cellStyle name="40% - Accent1 6 3 3 2 2" xfId="2705"/>
    <cellStyle name="40% - Accent1 6 3 3 3" xfId="2706"/>
    <cellStyle name="40% - Accent1 6 3 4" xfId="2707"/>
    <cellStyle name="40% - Accent1 6 3 4 2" xfId="2708"/>
    <cellStyle name="40% - Accent1 6 3 5" xfId="2709"/>
    <cellStyle name="40% - Accent1 6 3_Lcc_inputs" xfId="2710"/>
    <cellStyle name="40% - Accent1 6 4" xfId="2711"/>
    <cellStyle name="40% - Accent1 6 4 2" xfId="2712"/>
    <cellStyle name="40% - Accent1 6 4 2 2" xfId="2713"/>
    <cellStyle name="40% - Accent1 6 4 2 3" xfId="2714"/>
    <cellStyle name="40% - Accent1 6 4 3" xfId="2715"/>
    <cellStyle name="40% - Accent1 6 4 4" xfId="2716"/>
    <cellStyle name="40% - Accent1 6 4_Lcc_inputs" xfId="2717"/>
    <cellStyle name="40% - Accent1 6 5" xfId="2718"/>
    <cellStyle name="40% - Accent1 6 5 2" xfId="2719"/>
    <cellStyle name="40% - Accent1 6 5 2 2" xfId="2720"/>
    <cellStyle name="40% - Accent1 6 5 3" xfId="2721"/>
    <cellStyle name="40% - Accent1 6 6" xfId="2722"/>
    <cellStyle name="40% - Accent1 6 6 2" xfId="2723"/>
    <cellStyle name="40% - Accent1 6 7" xfId="2724"/>
    <cellStyle name="40% - Accent1 6 8" xfId="2725"/>
    <cellStyle name="40% - Accent1 6 9" xfId="2726"/>
    <cellStyle name="40% - Accent1 6_Lcc_inputs" xfId="2727"/>
    <cellStyle name="40% - Accent1 7" xfId="2728"/>
    <cellStyle name="40% - Accent1 7 2" xfId="2729"/>
    <cellStyle name="40% - Accent1 7 2 2" xfId="2730"/>
    <cellStyle name="40% - Accent1 7 2 2 2" xfId="2731"/>
    <cellStyle name="40% - Accent1 7 2 2 2 2" xfId="2732"/>
    <cellStyle name="40% - Accent1 7 2 2 2 2 2" xfId="2733"/>
    <cellStyle name="40% - Accent1 7 2 2 2 3" xfId="2734"/>
    <cellStyle name="40% - Accent1 7 2 2 3" xfId="2735"/>
    <cellStyle name="40% - Accent1 7 2 2 3 2" xfId="2736"/>
    <cellStyle name="40% - Accent1 7 2 2 3 2 2" xfId="2737"/>
    <cellStyle name="40% - Accent1 7 2 2 3 3" xfId="2738"/>
    <cellStyle name="40% - Accent1 7 2 2 4" xfId="2739"/>
    <cellStyle name="40% - Accent1 7 2 2 4 2" xfId="2740"/>
    <cellStyle name="40% - Accent1 7 2 2 5" xfId="2741"/>
    <cellStyle name="40% - Accent1 7 2 2_Lcc_inputs" xfId="2742"/>
    <cellStyle name="40% - Accent1 7 2 3" xfId="2743"/>
    <cellStyle name="40% - Accent1 7 2 3 2" xfId="2744"/>
    <cellStyle name="40% - Accent1 7 2 3 2 2" xfId="2745"/>
    <cellStyle name="40% - Accent1 7 2 3 2 3" xfId="2746"/>
    <cellStyle name="40% - Accent1 7 2 3 3" xfId="2747"/>
    <cellStyle name="40% - Accent1 7 2 3 4" xfId="2748"/>
    <cellStyle name="40% - Accent1 7 2 3_Lcc_inputs" xfId="2749"/>
    <cellStyle name="40% - Accent1 7 2 4" xfId="2750"/>
    <cellStyle name="40% - Accent1 7 2 4 2" xfId="2751"/>
    <cellStyle name="40% - Accent1 7 2 4 2 2" xfId="2752"/>
    <cellStyle name="40% - Accent1 7 2 4 3" xfId="2753"/>
    <cellStyle name="40% - Accent1 7 2 5" xfId="2754"/>
    <cellStyle name="40% - Accent1 7 2 5 2" xfId="2755"/>
    <cellStyle name="40% - Accent1 7 2 6" xfId="2756"/>
    <cellStyle name="40% - Accent1 7 2 7" xfId="2757"/>
    <cellStyle name="40% - Accent1 7 2 8" xfId="2758"/>
    <cellStyle name="40% - Accent1 7 2_Lcc_inputs" xfId="2759"/>
    <cellStyle name="40% - Accent1 7 3" xfId="2760"/>
    <cellStyle name="40% - Accent1 7 3 2" xfId="2761"/>
    <cellStyle name="40% - Accent1 7 3 2 2" xfId="2762"/>
    <cellStyle name="40% - Accent1 7 3 2 2 2" xfId="2763"/>
    <cellStyle name="40% - Accent1 7 3 2 3" xfId="2764"/>
    <cellStyle name="40% - Accent1 7 3 3" xfId="2765"/>
    <cellStyle name="40% - Accent1 7 3 3 2" xfId="2766"/>
    <cellStyle name="40% - Accent1 7 3 3 2 2" xfId="2767"/>
    <cellStyle name="40% - Accent1 7 3 3 3" xfId="2768"/>
    <cellStyle name="40% - Accent1 7 3 4" xfId="2769"/>
    <cellStyle name="40% - Accent1 7 3 4 2" xfId="2770"/>
    <cellStyle name="40% - Accent1 7 3 5" xfId="2771"/>
    <cellStyle name="40% - Accent1 7 3_Lcc_inputs" xfId="2772"/>
    <cellStyle name="40% - Accent1 7 4" xfId="2773"/>
    <cellStyle name="40% - Accent1 7 4 2" xfId="2774"/>
    <cellStyle name="40% - Accent1 7 4 2 2" xfId="2775"/>
    <cellStyle name="40% - Accent1 7 4 2 3" xfId="2776"/>
    <cellStyle name="40% - Accent1 7 4 3" xfId="2777"/>
    <cellStyle name="40% - Accent1 7 4 4" xfId="2778"/>
    <cellStyle name="40% - Accent1 7 4_Lcc_inputs" xfId="2779"/>
    <cellStyle name="40% - Accent1 7 5" xfId="2780"/>
    <cellStyle name="40% - Accent1 7 5 2" xfId="2781"/>
    <cellStyle name="40% - Accent1 7 5 2 2" xfId="2782"/>
    <cellStyle name="40% - Accent1 7 5 3" xfId="2783"/>
    <cellStyle name="40% - Accent1 7 6" xfId="2784"/>
    <cellStyle name="40% - Accent1 7 6 2" xfId="2785"/>
    <cellStyle name="40% - Accent1 7 7" xfId="2786"/>
    <cellStyle name="40% - Accent1 7 8" xfId="2787"/>
    <cellStyle name="40% - Accent1 7 9" xfId="2788"/>
    <cellStyle name="40% - Accent1 7_Lcc_inputs" xfId="2789"/>
    <cellStyle name="40% - Accent1 8" xfId="2790"/>
    <cellStyle name="40% - Accent1 8 2" xfId="2791"/>
    <cellStyle name="40% - Accent1 8 2 2" xfId="2792"/>
    <cellStyle name="40% - Accent1 8 2 2 2" xfId="2793"/>
    <cellStyle name="40% - Accent1 8 2 2 2 2" xfId="2794"/>
    <cellStyle name="40% - Accent1 8 2 2 3" xfId="2795"/>
    <cellStyle name="40% - Accent1 8 2 3" xfId="2796"/>
    <cellStyle name="40% - Accent1 8 2 3 2" xfId="2797"/>
    <cellStyle name="40% - Accent1 8 2 3 2 2" xfId="2798"/>
    <cellStyle name="40% - Accent1 8 2 3 3" xfId="2799"/>
    <cellStyle name="40% - Accent1 8 2 4" xfId="2800"/>
    <cellStyle name="40% - Accent1 8 2 4 2" xfId="2801"/>
    <cellStyle name="40% - Accent1 8 2 5" xfId="2802"/>
    <cellStyle name="40% - Accent1 8 2_Lcc_inputs" xfId="2803"/>
    <cellStyle name="40% - Accent1 8 3" xfId="2804"/>
    <cellStyle name="40% - Accent1 8 3 2" xfId="2805"/>
    <cellStyle name="40% - Accent1 8 3 2 2" xfId="2806"/>
    <cellStyle name="40% - Accent1 8 3 2 3" xfId="2807"/>
    <cellStyle name="40% - Accent1 8 3 3" xfId="2808"/>
    <cellStyle name="40% - Accent1 8 3 4" xfId="2809"/>
    <cellStyle name="40% - Accent1 8 3_Lcc_inputs" xfId="2810"/>
    <cellStyle name="40% - Accent1 8 4" xfId="2811"/>
    <cellStyle name="40% - Accent1 8 4 2" xfId="2812"/>
    <cellStyle name="40% - Accent1 8 4 2 2" xfId="2813"/>
    <cellStyle name="40% - Accent1 8 4 3" xfId="2814"/>
    <cellStyle name="40% - Accent1 8 5" xfId="2815"/>
    <cellStyle name="40% - Accent1 8 5 2" xfId="2816"/>
    <cellStyle name="40% - Accent1 8 6" xfId="2817"/>
    <cellStyle name="40% - Accent1 8 7" xfId="2818"/>
    <cellStyle name="40% - Accent1 8 8" xfId="2819"/>
    <cellStyle name="40% - Accent1 8_Lcc_inputs" xfId="2820"/>
    <cellStyle name="40% - Accent1 9" xfId="2821"/>
    <cellStyle name="40% - Accent1 9 2" xfId="2822"/>
    <cellStyle name="40% - Accent1 9 2 2" xfId="2823"/>
    <cellStyle name="40% - Accent1 9 2 2 2" xfId="2824"/>
    <cellStyle name="40% - Accent1 9 2 2 3" xfId="2825"/>
    <cellStyle name="40% - Accent1 9 2 3" xfId="2826"/>
    <cellStyle name="40% - Accent1 9 2 4" xfId="2827"/>
    <cellStyle name="40% - Accent1 9 2_Lcc_inputs" xfId="2828"/>
    <cellStyle name="40% - Accent1 9 3" xfId="2829"/>
    <cellStyle name="40% - Accent1 9 3 2" xfId="2830"/>
    <cellStyle name="40% - Accent1 9 3 2 2" xfId="2831"/>
    <cellStyle name="40% - Accent1 9 3 3" xfId="2832"/>
    <cellStyle name="40% - Accent1 9 4" xfId="2833"/>
    <cellStyle name="40% - Accent1 9 4 2" xfId="2834"/>
    <cellStyle name="40% - Accent1 9 5" xfId="2835"/>
    <cellStyle name="40% - Accent1 9 6" xfId="2836"/>
    <cellStyle name="40% - Accent1 9 7" xfId="2837"/>
    <cellStyle name="40% - Accent1 9_Lcc_inputs" xfId="2838"/>
    <cellStyle name="40% - Accent2 10" xfId="2839"/>
    <cellStyle name="40% - Accent2 10 2" xfId="2840"/>
    <cellStyle name="40% - Accent2 10 2 2" xfId="2841"/>
    <cellStyle name="40% - Accent2 10 2 3" xfId="2842"/>
    <cellStyle name="40% - Accent2 10 3" xfId="2843"/>
    <cellStyle name="40% - Accent2 10 4" xfId="2844"/>
    <cellStyle name="40% - Accent2 10_Lcc_inputs" xfId="2845"/>
    <cellStyle name="40% - Accent2 11" xfId="2846"/>
    <cellStyle name="40% - Accent2 11 2" xfId="2847"/>
    <cellStyle name="40% - Accent2 11 2 2" xfId="2848"/>
    <cellStyle name="40% - Accent2 11 3" xfId="2849"/>
    <cellStyle name="40% - Accent2 12" xfId="2850"/>
    <cellStyle name="40% - Accent2 12 2" xfId="2851"/>
    <cellStyle name="40% - Accent2 13" xfId="2852"/>
    <cellStyle name="40% - Accent2 13 2" xfId="2853"/>
    <cellStyle name="40% - Accent2 14" xfId="2854"/>
    <cellStyle name="40% - Accent2 15" xfId="2855"/>
    <cellStyle name="40% - Accent2 16" xfId="2856"/>
    <cellStyle name="40% - Accent2 2" xfId="19"/>
    <cellStyle name="40% - Accent2 2 2" xfId="20"/>
    <cellStyle name="40% - Accent2 2 2 2" xfId="2857"/>
    <cellStyle name="40% - Accent2 2 2 2 2" xfId="54957"/>
    <cellStyle name="40% - Accent2 2 2 3" xfId="2858"/>
    <cellStyle name="40% - Accent2 2 3" xfId="2859"/>
    <cellStyle name="40% - Accent2 2 3 2" xfId="2860"/>
    <cellStyle name="40% - Accent2 2 4" xfId="2861"/>
    <cellStyle name="40% - Accent2 2 4 2" xfId="2862"/>
    <cellStyle name="40% - Accent2 2 4 2 2" xfId="2863"/>
    <cellStyle name="40% - Accent2 2 4 2 2 2" xfId="2864"/>
    <cellStyle name="40% - Accent2 2 4 2 2 3" xfId="2865"/>
    <cellStyle name="40% - Accent2 2 4 2 3" xfId="2866"/>
    <cellStyle name="40% - Accent2 2 4 2 3 2" xfId="2867"/>
    <cellStyle name="40% - Accent2 2 4 2 4" xfId="2868"/>
    <cellStyle name="40% - Accent2 2 4 2 5" xfId="2869"/>
    <cellStyle name="40% - Accent2 2 4 2_Lcc_inputs" xfId="2870"/>
    <cellStyle name="40% - Accent2 2 4 3" xfId="2871"/>
    <cellStyle name="40% - Accent2 2 4 3 2" xfId="2872"/>
    <cellStyle name="40% - Accent2 2 4 3 2 2" xfId="2873"/>
    <cellStyle name="40% - Accent2 2 4 3 3" xfId="2874"/>
    <cellStyle name="40% - Accent2 2 4 3 4" xfId="2875"/>
    <cellStyle name="40% - Accent2 2 4 3_Lcc_inputs" xfId="2876"/>
    <cellStyle name="40% - Accent2 2 4 4" xfId="2877"/>
    <cellStyle name="40% - Accent2 2 4 4 2" xfId="2878"/>
    <cellStyle name="40% - Accent2 2 4 4 3" xfId="2879"/>
    <cellStyle name="40% - Accent2 2 4 5" xfId="2880"/>
    <cellStyle name="40% - Accent2 2 4 5 2" xfId="2881"/>
    <cellStyle name="40% - Accent2 2 4 6" xfId="2882"/>
    <cellStyle name="40% - Accent2 2 4_Lcc_inputs" xfId="2883"/>
    <cellStyle name="40% - Accent2 2 5" xfId="2884"/>
    <cellStyle name="40% - Accent2 2 5 2" xfId="2885"/>
    <cellStyle name="40% - Accent2 2 5 2 2" xfId="2886"/>
    <cellStyle name="40% - Accent2 2 5 2 3" xfId="2887"/>
    <cellStyle name="40% - Accent2 2 5 3" xfId="2888"/>
    <cellStyle name="40% - Accent2 2 5 3 2" xfId="2889"/>
    <cellStyle name="40% - Accent2 2 5 4" xfId="2890"/>
    <cellStyle name="40% - Accent2 2 5_Lcc_inputs" xfId="2891"/>
    <cellStyle name="40% - Accent2 2 6" xfId="2892"/>
    <cellStyle name="40% - Accent2 2 6 2" xfId="2893"/>
    <cellStyle name="40% - Accent2 2 6 2 2" xfId="2894"/>
    <cellStyle name="40% - Accent2 2 6 2 3" xfId="2895"/>
    <cellStyle name="40% - Accent2 2 6 3" xfId="2896"/>
    <cellStyle name="40% - Accent2 2 6 3 2" xfId="2897"/>
    <cellStyle name="40% - Accent2 2 6 4" xfId="2898"/>
    <cellStyle name="40% - Accent2 2 6_Lcc_inputs" xfId="2899"/>
    <cellStyle name="40% - Accent2 2 7" xfId="2900"/>
    <cellStyle name="40% - Accent2 2 8" xfId="2901"/>
    <cellStyle name="40% - Accent2 2 9" xfId="54958"/>
    <cellStyle name="40% - Accent2 2_Lcc_inputs" xfId="2902"/>
    <cellStyle name="40% - Accent2 3" xfId="2903"/>
    <cellStyle name="40% - Accent2 3 2" xfId="2904"/>
    <cellStyle name="40% - Accent2 3 2 2" xfId="2905"/>
    <cellStyle name="40% - Accent2 3 2 2 2" xfId="54959"/>
    <cellStyle name="40% - Accent2 3 2 3" xfId="2906"/>
    <cellStyle name="40% - Accent2 3 3" xfId="2907"/>
    <cellStyle name="40% - Accent2 3 3 2" xfId="2908"/>
    <cellStyle name="40% - Accent2 3 3 3" xfId="54960"/>
    <cellStyle name="40% - Accent2 3 4" xfId="2909"/>
    <cellStyle name="40% - Accent2 3 4 2" xfId="2910"/>
    <cellStyle name="40% - Accent2 3 5" xfId="2911"/>
    <cellStyle name="40% - Accent2 3 5 2" xfId="2912"/>
    <cellStyle name="40% - Accent2 3 6" xfId="2913"/>
    <cellStyle name="40% - Accent2 3 7" xfId="2914"/>
    <cellStyle name="40% - Accent2 3 8" xfId="2915"/>
    <cellStyle name="40% - Accent2 3 9" xfId="54961"/>
    <cellStyle name="40% - Accent2 4" xfId="2916"/>
    <cellStyle name="40% - Accent2 4 2" xfId="2917"/>
    <cellStyle name="40% - Accent2 4 2 2" xfId="2918"/>
    <cellStyle name="40% - Accent2 4 2 2 2" xfId="2919"/>
    <cellStyle name="40% - Accent2 4 2 2 2 2" xfId="2920"/>
    <cellStyle name="40% - Accent2 4 2 2 2 2 2" xfId="2921"/>
    <cellStyle name="40% - Accent2 4 2 2 2 3" xfId="2922"/>
    <cellStyle name="40% - Accent2 4 2 2 3" xfId="2923"/>
    <cellStyle name="40% - Accent2 4 2 2 3 2" xfId="2924"/>
    <cellStyle name="40% - Accent2 4 2 2 3 2 2" xfId="2925"/>
    <cellStyle name="40% - Accent2 4 2 2 3 3" xfId="2926"/>
    <cellStyle name="40% - Accent2 4 2 2 4" xfId="2927"/>
    <cellStyle name="40% - Accent2 4 2 2 4 2" xfId="2928"/>
    <cellStyle name="40% - Accent2 4 2 2 5" xfId="2929"/>
    <cellStyle name="40% - Accent2 4 2 2_Lcc_inputs" xfId="2930"/>
    <cellStyle name="40% - Accent2 4 2 3" xfId="2931"/>
    <cellStyle name="40% - Accent2 4 2 3 2" xfId="2932"/>
    <cellStyle name="40% - Accent2 4 2 3 2 2" xfId="2933"/>
    <cellStyle name="40% - Accent2 4 2 3 2 3" xfId="2934"/>
    <cellStyle name="40% - Accent2 4 2 3 3" xfId="2935"/>
    <cellStyle name="40% - Accent2 4 2 3 4" xfId="2936"/>
    <cellStyle name="40% - Accent2 4 2 3_Lcc_inputs" xfId="2937"/>
    <cellStyle name="40% - Accent2 4 2 4" xfId="2938"/>
    <cellStyle name="40% - Accent2 4 2 4 2" xfId="2939"/>
    <cellStyle name="40% - Accent2 4 2 4 2 2" xfId="2940"/>
    <cellStyle name="40% - Accent2 4 2 4 3" xfId="2941"/>
    <cellStyle name="40% - Accent2 4 2 5" xfId="2942"/>
    <cellStyle name="40% - Accent2 4 2 5 2" xfId="2943"/>
    <cellStyle name="40% - Accent2 4 2 6" xfId="2944"/>
    <cellStyle name="40% - Accent2 4 2 7" xfId="2945"/>
    <cellStyle name="40% - Accent2 4 2 8" xfId="2946"/>
    <cellStyle name="40% - Accent2 4 2_Lcc_inputs" xfId="2947"/>
    <cellStyle name="40% - Accent2 4 3" xfId="2948"/>
    <cellStyle name="40% - Accent2 4 3 2" xfId="2949"/>
    <cellStyle name="40% - Accent2 4 3 2 2" xfId="2950"/>
    <cellStyle name="40% - Accent2 4 3 2 2 2" xfId="2951"/>
    <cellStyle name="40% - Accent2 4 3 2 2 2 2" xfId="2952"/>
    <cellStyle name="40% - Accent2 4 3 2 2 3" xfId="2953"/>
    <cellStyle name="40% - Accent2 4 3 2 3" xfId="2954"/>
    <cellStyle name="40% - Accent2 4 3 2 3 2" xfId="2955"/>
    <cellStyle name="40% - Accent2 4 3 2 3 2 2" xfId="2956"/>
    <cellStyle name="40% - Accent2 4 3 2 3 3" xfId="2957"/>
    <cellStyle name="40% - Accent2 4 3 2 4" xfId="2958"/>
    <cellStyle name="40% - Accent2 4 3 2 4 2" xfId="2959"/>
    <cellStyle name="40% - Accent2 4 3 2 5" xfId="2960"/>
    <cellStyle name="40% - Accent2 4 3 2_Lcc_inputs" xfId="2961"/>
    <cellStyle name="40% - Accent2 4 3 3" xfId="2962"/>
    <cellStyle name="40% - Accent2 4 3 3 2" xfId="2963"/>
    <cellStyle name="40% - Accent2 4 3 3 2 2" xfId="2964"/>
    <cellStyle name="40% - Accent2 4 3 3 2 3" xfId="2965"/>
    <cellStyle name="40% - Accent2 4 3 3 3" xfId="2966"/>
    <cellStyle name="40% - Accent2 4 3 3 4" xfId="2967"/>
    <cellStyle name="40% - Accent2 4 3 3_Lcc_inputs" xfId="2968"/>
    <cellStyle name="40% - Accent2 4 3 4" xfId="2969"/>
    <cellStyle name="40% - Accent2 4 3 4 2" xfId="2970"/>
    <cellStyle name="40% - Accent2 4 3 4 2 2" xfId="2971"/>
    <cellStyle name="40% - Accent2 4 3 4 3" xfId="2972"/>
    <cellStyle name="40% - Accent2 4 3 5" xfId="2973"/>
    <cellStyle name="40% - Accent2 4 3 5 2" xfId="2974"/>
    <cellStyle name="40% - Accent2 4 3 6" xfId="2975"/>
    <cellStyle name="40% - Accent2 4 3 7" xfId="2976"/>
    <cellStyle name="40% - Accent2 4 3 8" xfId="2977"/>
    <cellStyle name="40% - Accent2 4 3_Lcc_inputs" xfId="2978"/>
    <cellStyle name="40% - Accent2 4 4" xfId="2979"/>
    <cellStyle name="40% - Accent2 5" xfId="2980"/>
    <cellStyle name="40% - Accent2 5 2" xfId="2981"/>
    <cellStyle name="40% - Accent2 5 2 2" xfId="2982"/>
    <cellStyle name="40% - Accent2 5 2 2 2" xfId="2983"/>
    <cellStyle name="40% - Accent2 5 2 2 2 2" xfId="2984"/>
    <cellStyle name="40% - Accent2 5 2 2 2 2 2" xfId="2985"/>
    <cellStyle name="40% - Accent2 5 2 2 2 3" xfId="2986"/>
    <cellStyle name="40% - Accent2 5 2 2 3" xfId="2987"/>
    <cellStyle name="40% - Accent2 5 2 2 3 2" xfId="2988"/>
    <cellStyle name="40% - Accent2 5 2 2 3 2 2" xfId="2989"/>
    <cellStyle name="40% - Accent2 5 2 2 3 3" xfId="2990"/>
    <cellStyle name="40% - Accent2 5 2 2 4" xfId="2991"/>
    <cellStyle name="40% - Accent2 5 2 2 4 2" xfId="2992"/>
    <cellStyle name="40% - Accent2 5 2 2 5" xfId="2993"/>
    <cellStyle name="40% - Accent2 5 2 2_Lcc_inputs" xfId="2994"/>
    <cellStyle name="40% - Accent2 5 2 3" xfId="2995"/>
    <cellStyle name="40% - Accent2 5 2 3 2" xfId="2996"/>
    <cellStyle name="40% - Accent2 5 2 3 2 2" xfId="2997"/>
    <cellStyle name="40% - Accent2 5 2 3 2 3" xfId="2998"/>
    <cellStyle name="40% - Accent2 5 2 3 3" xfId="2999"/>
    <cellStyle name="40% - Accent2 5 2 3 4" xfId="3000"/>
    <cellStyle name="40% - Accent2 5 2 3_Lcc_inputs" xfId="3001"/>
    <cellStyle name="40% - Accent2 5 2 4" xfId="3002"/>
    <cellStyle name="40% - Accent2 5 2 4 2" xfId="3003"/>
    <cellStyle name="40% - Accent2 5 2 4 2 2" xfId="3004"/>
    <cellStyle name="40% - Accent2 5 2 4 3" xfId="3005"/>
    <cellStyle name="40% - Accent2 5 2 5" xfId="3006"/>
    <cellStyle name="40% - Accent2 5 2 5 2" xfId="3007"/>
    <cellStyle name="40% - Accent2 5 2 6" xfId="3008"/>
    <cellStyle name="40% - Accent2 5 2 7" xfId="3009"/>
    <cellStyle name="40% - Accent2 5 2 8" xfId="3010"/>
    <cellStyle name="40% - Accent2 5 2_Lcc_inputs" xfId="3011"/>
    <cellStyle name="40% - Accent2 5 3" xfId="3012"/>
    <cellStyle name="40% - Accent2 5 3 2" xfId="3013"/>
    <cellStyle name="40% - Accent2 5 3 2 2" xfId="3014"/>
    <cellStyle name="40% - Accent2 5 3 2 2 2" xfId="3015"/>
    <cellStyle name="40% - Accent2 5 3 2 2 2 2" xfId="3016"/>
    <cellStyle name="40% - Accent2 5 3 2 2 3" xfId="3017"/>
    <cellStyle name="40% - Accent2 5 3 2 3" xfId="3018"/>
    <cellStyle name="40% - Accent2 5 3 2 3 2" xfId="3019"/>
    <cellStyle name="40% - Accent2 5 3 2 3 2 2" xfId="3020"/>
    <cellStyle name="40% - Accent2 5 3 2 3 3" xfId="3021"/>
    <cellStyle name="40% - Accent2 5 3 2 4" xfId="3022"/>
    <cellStyle name="40% - Accent2 5 3 2 4 2" xfId="3023"/>
    <cellStyle name="40% - Accent2 5 3 2 5" xfId="3024"/>
    <cellStyle name="40% - Accent2 5 3 2_Lcc_inputs" xfId="3025"/>
    <cellStyle name="40% - Accent2 5 3 3" xfId="3026"/>
    <cellStyle name="40% - Accent2 5 3 3 2" xfId="3027"/>
    <cellStyle name="40% - Accent2 5 3 3 2 2" xfId="3028"/>
    <cellStyle name="40% - Accent2 5 3 3 2 3" xfId="3029"/>
    <cellStyle name="40% - Accent2 5 3 3 3" xfId="3030"/>
    <cellStyle name="40% - Accent2 5 3 3 4" xfId="3031"/>
    <cellStyle name="40% - Accent2 5 3 3_Lcc_inputs" xfId="3032"/>
    <cellStyle name="40% - Accent2 5 3 4" xfId="3033"/>
    <cellStyle name="40% - Accent2 5 3 4 2" xfId="3034"/>
    <cellStyle name="40% - Accent2 5 3 4 2 2" xfId="3035"/>
    <cellStyle name="40% - Accent2 5 3 4 3" xfId="3036"/>
    <cellStyle name="40% - Accent2 5 3 5" xfId="3037"/>
    <cellStyle name="40% - Accent2 5 3 5 2" xfId="3038"/>
    <cellStyle name="40% - Accent2 5 3 6" xfId="3039"/>
    <cellStyle name="40% - Accent2 5 3 7" xfId="3040"/>
    <cellStyle name="40% - Accent2 5 3 8" xfId="3041"/>
    <cellStyle name="40% - Accent2 5 3_Lcc_inputs" xfId="3042"/>
    <cellStyle name="40% - Accent2 5 4" xfId="3043"/>
    <cellStyle name="40% - Accent2 6" xfId="3044"/>
    <cellStyle name="40% - Accent2 6 2" xfId="3045"/>
    <cellStyle name="40% - Accent2 6 2 2" xfId="3046"/>
    <cellStyle name="40% - Accent2 6 2 2 2" xfId="3047"/>
    <cellStyle name="40% - Accent2 6 2 2 2 2" xfId="3048"/>
    <cellStyle name="40% - Accent2 6 2 2 2 2 2" xfId="3049"/>
    <cellStyle name="40% - Accent2 6 2 2 2 3" xfId="3050"/>
    <cellStyle name="40% - Accent2 6 2 2 3" xfId="3051"/>
    <cellStyle name="40% - Accent2 6 2 2 3 2" xfId="3052"/>
    <cellStyle name="40% - Accent2 6 2 2 3 2 2" xfId="3053"/>
    <cellStyle name="40% - Accent2 6 2 2 3 3" xfId="3054"/>
    <cellStyle name="40% - Accent2 6 2 2 4" xfId="3055"/>
    <cellStyle name="40% - Accent2 6 2 2 4 2" xfId="3056"/>
    <cellStyle name="40% - Accent2 6 2 2 5" xfId="3057"/>
    <cellStyle name="40% - Accent2 6 2 2_Lcc_inputs" xfId="3058"/>
    <cellStyle name="40% - Accent2 6 2 3" xfId="3059"/>
    <cellStyle name="40% - Accent2 6 2 3 2" xfId="3060"/>
    <cellStyle name="40% - Accent2 6 2 3 2 2" xfId="3061"/>
    <cellStyle name="40% - Accent2 6 2 3 2 3" xfId="3062"/>
    <cellStyle name="40% - Accent2 6 2 3 3" xfId="3063"/>
    <cellStyle name="40% - Accent2 6 2 3 4" xfId="3064"/>
    <cellStyle name="40% - Accent2 6 2 3_Lcc_inputs" xfId="3065"/>
    <cellStyle name="40% - Accent2 6 2 4" xfId="3066"/>
    <cellStyle name="40% - Accent2 6 2 4 2" xfId="3067"/>
    <cellStyle name="40% - Accent2 6 2 4 2 2" xfId="3068"/>
    <cellStyle name="40% - Accent2 6 2 4 3" xfId="3069"/>
    <cellStyle name="40% - Accent2 6 2 5" xfId="3070"/>
    <cellStyle name="40% - Accent2 6 2 5 2" xfId="3071"/>
    <cellStyle name="40% - Accent2 6 2 6" xfId="3072"/>
    <cellStyle name="40% - Accent2 6 2 7" xfId="3073"/>
    <cellStyle name="40% - Accent2 6 2 8" xfId="3074"/>
    <cellStyle name="40% - Accent2 6 2_Lcc_inputs" xfId="3075"/>
    <cellStyle name="40% - Accent2 6 3" xfId="3076"/>
    <cellStyle name="40% - Accent2 6 3 2" xfId="3077"/>
    <cellStyle name="40% - Accent2 6 3 2 2" xfId="3078"/>
    <cellStyle name="40% - Accent2 6 3 2 2 2" xfId="3079"/>
    <cellStyle name="40% - Accent2 6 3 2 3" xfId="3080"/>
    <cellStyle name="40% - Accent2 6 3 3" xfId="3081"/>
    <cellStyle name="40% - Accent2 6 3 3 2" xfId="3082"/>
    <cellStyle name="40% - Accent2 6 3 3 2 2" xfId="3083"/>
    <cellStyle name="40% - Accent2 6 3 3 3" xfId="3084"/>
    <cellStyle name="40% - Accent2 6 3 4" xfId="3085"/>
    <cellStyle name="40% - Accent2 6 3 4 2" xfId="3086"/>
    <cellStyle name="40% - Accent2 6 3 5" xfId="3087"/>
    <cellStyle name="40% - Accent2 6 3_Lcc_inputs" xfId="3088"/>
    <cellStyle name="40% - Accent2 6 4" xfId="3089"/>
    <cellStyle name="40% - Accent2 6 4 2" xfId="3090"/>
    <cellStyle name="40% - Accent2 6 4 2 2" xfId="3091"/>
    <cellStyle name="40% - Accent2 6 4 2 3" xfId="3092"/>
    <cellStyle name="40% - Accent2 6 4 3" xfId="3093"/>
    <cellStyle name="40% - Accent2 6 4 4" xfId="3094"/>
    <cellStyle name="40% - Accent2 6 4_Lcc_inputs" xfId="3095"/>
    <cellStyle name="40% - Accent2 6 5" xfId="3096"/>
    <cellStyle name="40% - Accent2 6 5 2" xfId="3097"/>
    <cellStyle name="40% - Accent2 6 5 2 2" xfId="3098"/>
    <cellStyle name="40% - Accent2 6 5 3" xfId="3099"/>
    <cellStyle name="40% - Accent2 6 6" xfId="3100"/>
    <cellStyle name="40% - Accent2 6 6 2" xfId="3101"/>
    <cellStyle name="40% - Accent2 6 7" xfId="3102"/>
    <cellStyle name="40% - Accent2 6 8" xfId="3103"/>
    <cellStyle name="40% - Accent2 6 9" xfId="3104"/>
    <cellStyle name="40% - Accent2 6_Lcc_inputs" xfId="3105"/>
    <cellStyle name="40% - Accent2 7" xfId="3106"/>
    <cellStyle name="40% - Accent2 7 2" xfId="3107"/>
    <cellStyle name="40% - Accent2 7 2 2" xfId="3108"/>
    <cellStyle name="40% - Accent2 7 2 2 2" xfId="3109"/>
    <cellStyle name="40% - Accent2 7 2 2 2 2" xfId="3110"/>
    <cellStyle name="40% - Accent2 7 2 2 2 2 2" xfId="3111"/>
    <cellStyle name="40% - Accent2 7 2 2 2 3" xfId="3112"/>
    <cellStyle name="40% - Accent2 7 2 2 3" xfId="3113"/>
    <cellStyle name="40% - Accent2 7 2 2 3 2" xfId="3114"/>
    <cellStyle name="40% - Accent2 7 2 2 3 2 2" xfId="3115"/>
    <cellStyle name="40% - Accent2 7 2 2 3 3" xfId="3116"/>
    <cellStyle name="40% - Accent2 7 2 2 4" xfId="3117"/>
    <cellStyle name="40% - Accent2 7 2 2 4 2" xfId="3118"/>
    <cellStyle name="40% - Accent2 7 2 2 5" xfId="3119"/>
    <cellStyle name="40% - Accent2 7 2 2_Lcc_inputs" xfId="3120"/>
    <cellStyle name="40% - Accent2 7 2 3" xfId="3121"/>
    <cellStyle name="40% - Accent2 7 2 3 2" xfId="3122"/>
    <cellStyle name="40% - Accent2 7 2 3 2 2" xfId="3123"/>
    <cellStyle name="40% - Accent2 7 2 3 2 3" xfId="3124"/>
    <cellStyle name="40% - Accent2 7 2 3 3" xfId="3125"/>
    <cellStyle name="40% - Accent2 7 2 3 4" xfId="3126"/>
    <cellStyle name="40% - Accent2 7 2 3_Lcc_inputs" xfId="3127"/>
    <cellStyle name="40% - Accent2 7 2 4" xfId="3128"/>
    <cellStyle name="40% - Accent2 7 2 4 2" xfId="3129"/>
    <cellStyle name="40% - Accent2 7 2 4 2 2" xfId="3130"/>
    <cellStyle name="40% - Accent2 7 2 4 3" xfId="3131"/>
    <cellStyle name="40% - Accent2 7 2 5" xfId="3132"/>
    <cellStyle name="40% - Accent2 7 2 5 2" xfId="3133"/>
    <cellStyle name="40% - Accent2 7 2 6" xfId="3134"/>
    <cellStyle name="40% - Accent2 7 2 7" xfId="3135"/>
    <cellStyle name="40% - Accent2 7 2 8" xfId="3136"/>
    <cellStyle name="40% - Accent2 7 2_Lcc_inputs" xfId="3137"/>
    <cellStyle name="40% - Accent2 7 3" xfId="3138"/>
    <cellStyle name="40% - Accent2 7 3 2" xfId="3139"/>
    <cellStyle name="40% - Accent2 7 3 2 2" xfId="3140"/>
    <cellStyle name="40% - Accent2 7 3 2 2 2" xfId="3141"/>
    <cellStyle name="40% - Accent2 7 3 2 3" xfId="3142"/>
    <cellStyle name="40% - Accent2 7 3 3" xfId="3143"/>
    <cellStyle name="40% - Accent2 7 3 3 2" xfId="3144"/>
    <cellStyle name="40% - Accent2 7 3 3 2 2" xfId="3145"/>
    <cellStyle name="40% - Accent2 7 3 3 3" xfId="3146"/>
    <cellStyle name="40% - Accent2 7 3 4" xfId="3147"/>
    <cellStyle name="40% - Accent2 7 3 4 2" xfId="3148"/>
    <cellStyle name="40% - Accent2 7 3 5" xfId="3149"/>
    <cellStyle name="40% - Accent2 7 3_Lcc_inputs" xfId="3150"/>
    <cellStyle name="40% - Accent2 7 4" xfId="3151"/>
    <cellStyle name="40% - Accent2 7 4 2" xfId="3152"/>
    <cellStyle name="40% - Accent2 7 4 2 2" xfId="3153"/>
    <cellStyle name="40% - Accent2 7 4 2 3" xfId="3154"/>
    <cellStyle name="40% - Accent2 7 4 3" xfId="3155"/>
    <cellStyle name="40% - Accent2 7 4 4" xfId="3156"/>
    <cellStyle name="40% - Accent2 7 4_Lcc_inputs" xfId="3157"/>
    <cellStyle name="40% - Accent2 7 5" xfId="3158"/>
    <cellStyle name="40% - Accent2 7 5 2" xfId="3159"/>
    <cellStyle name="40% - Accent2 7 5 2 2" xfId="3160"/>
    <cellStyle name="40% - Accent2 7 5 3" xfId="3161"/>
    <cellStyle name="40% - Accent2 7 6" xfId="3162"/>
    <cellStyle name="40% - Accent2 7 6 2" xfId="3163"/>
    <cellStyle name="40% - Accent2 7 7" xfId="3164"/>
    <cellStyle name="40% - Accent2 7 8" xfId="3165"/>
    <cellStyle name="40% - Accent2 7 9" xfId="3166"/>
    <cellStyle name="40% - Accent2 7_Lcc_inputs" xfId="3167"/>
    <cellStyle name="40% - Accent2 8" xfId="3168"/>
    <cellStyle name="40% - Accent2 8 2" xfId="3169"/>
    <cellStyle name="40% - Accent2 8 2 2" xfId="3170"/>
    <cellStyle name="40% - Accent2 8 2 2 2" xfId="3171"/>
    <cellStyle name="40% - Accent2 8 2 2 2 2" xfId="3172"/>
    <cellStyle name="40% - Accent2 8 2 2 3" xfId="3173"/>
    <cellStyle name="40% - Accent2 8 2 3" xfId="3174"/>
    <cellStyle name="40% - Accent2 8 2 3 2" xfId="3175"/>
    <cellStyle name="40% - Accent2 8 2 3 2 2" xfId="3176"/>
    <cellStyle name="40% - Accent2 8 2 3 3" xfId="3177"/>
    <cellStyle name="40% - Accent2 8 2 4" xfId="3178"/>
    <cellStyle name="40% - Accent2 8 2 4 2" xfId="3179"/>
    <cellStyle name="40% - Accent2 8 2 5" xfId="3180"/>
    <cellStyle name="40% - Accent2 8 2_Lcc_inputs" xfId="3181"/>
    <cellStyle name="40% - Accent2 8 3" xfId="3182"/>
    <cellStyle name="40% - Accent2 8 3 2" xfId="3183"/>
    <cellStyle name="40% - Accent2 8 3 2 2" xfId="3184"/>
    <cellStyle name="40% - Accent2 8 3 2 3" xfId="3185"/>
    <cellStyle name="40% - Accent2 8 3 3" xfId="3186"/>
    <cellStyle name="40% - Accent2 8 3 4" xfId="3187"/>
    <cellStyle name="40% - Accent2 8 3_Lcc_inputs" xfId="3188"/>
    <cellStyle name="40% - Accent2 8 4" xfId="3189"/>
    <cellStyle name="40% - Accent2 8 4 2" xfId="3190"/>
    <cellStyle name="40% - Accent2 8 4 2 2" xfId="3191"/>
    <cellStyle name="40% - Accent2 8 4 3" xfId="3192"/>
    <cellStyle name="40% - Accent2 8 5" xfId="3193"/>
    <cellStyle name="40% - Accent2 8 5 2" xfId="3194"/>
    <cellStyle name="40% - Accent2 8 6" xfId="3195"/>
    <cellStyle name="40% - Accent2 8 7" xfId="3196"/>
    <cellStyle name="40% - Accent2 8 8" xfId="3197"/>
    <cellStyle name="40% - Accent2 8_Lcc_inputs" xfId="3198"/>
    <cellStyle name="40% - Accent2 9" xfId="3199"/>
    <cellStyle name="40% - Accent2 9 2" xfId="3200"/>
    <cellStyle name="40% - Accent2 9 2 2" xfId="3201"/>
    <cellStyle name="40% - Accent2 9 2 2 2" xfId="3202"/>
    <cellStyle name="40% - Accent2 9 2 2 3" xfId="3203"/>
    <cellStyle name="40% - Accent2 9 2 3" xfId="3204"/>
    <cellStyle name="40% - Accent2 9 2 4" xfId="3205"/>
    <cellStyle name="40% - Accent2 9 2_Lcc_inputs" xfId="3206"/>
    <cellStyle name="40% - Accent2 9 3" xfId="3207"/>
    <cellStyle name="40% - Accent2 9 3 2" xfId="3208"/>
    <cellStyle name="40% - Accent2 9 3 2 2" xfId="3209"/>
    <cellStyle name="40% - Accent2 9 3 3" xfId="3210"/>
    <cellStyle name="40% - Accent2 9 4" xfId="3211"/>
    <cellStyle name="40% - Accent2 9 4 2" xfId="3212"/>
    <cellStyle name="40% - Accent2 9 5" xfId="3213"/>
    <cellStyle name="40% - Accent2 9 6" xfId="3214"/>
    <cellStyle name="40% - Accent2 9 7" xfId="3215"/>
    <cellStyle name="40% - Accent2 9_Lcc_inputs" xfId="3216"/>
    <cellStyle name="40% - Accent3 10" xfId="3217"/>
    <cellStyle name="40% - Accent3 10 2" xfId="3218"/>
    <cellStyle name="40% - Accent3 10 2 2" xfId="3219"/>
    <cellStyle name="40% - Accent3 10 2 3" xfId="3220"/>
    <cellStyle name="40% - Accent3 10 3" xfId="3221"/>
    <cellStyle name="40% - Accent3 10 4" xfId="3222"/>
    <cellStyle name="40% - Accent3 10_Lcc_inputs" xfId="3223"/>
    <cellStyle name="40% - Accent3 11" xfId="3224"/>
    <cellStyle name="40% - Accent3 11 2" xfId="3225"/>
    <cellStyle name="40% - Accent3 11 2 2" xfId="3226"/>
    <cellStyle name="40% - Accent3 11 3" xfId="3227"/>
    <cellStyle name="40% - Accent3 12" xfId="3228"/>
    <cellStyle name="40% - Accent3 12 2" xfId="3229"/>
    <cellStyle name="40% - Accent3 13" xfId="3230"/>
    <cellStyle name="40% - Accent3 13 2" xfId="3231"/>
    <cellStyle name="40% - Accent3 14" xfId="3232"/>
    <cellStyle name="40% - Accent3 15" xfId="3233"/>
    <cellStyle name="40% - Accent3 16" xfId="3234"/>
    <cellStyle name="40% - Accent3 2" xfId="21"/>
    <cellStyle name="40% - Accent3 2 2" xfId="22"/>
    <cellStyle name="40% - Accent3 2 2 2" xfId="3235"/>
    <cellStyle name="40% - Accent3 2 2 2 2" xfId="54962"/>
    <cellStyle name="40% - Accent3 2 2 3" xfId="3236"/>
    <cellStyle name="40% - Accent3 2 3" xfId="3237"/>
    <cellStyle name="40% - Accent3 2 3 2" xfId="3238"/>
    <cellStyle name="40% - Accent3 2 4" xfId="3239"/>
    <cellStyle name="40% - Accent3 2 4 2" xfId="3240"/>
    <cellStyle name="40% - Accent3 2 4 2 2" xfId="3241"/>
    <cellStyle name="40% - Accent3 2 4 2 2 2" xfId="3242"/>
    <cellStyle name="40% - Accent3 2 4 2 2 3" xfId="3243"/>
    <cellStyle name="40% - Accent3 2 4 2 3" xfId="3244"/>
    <cellStyle name="40% - Accent3 2 4 2 3 2" xfId="3245"/>
    <cellStyle name="40% - Accent3 2 4 2 4" xfId="3246"/>
    <cellStyle name="40% - Accent3 2 4 2 5" xfId="3247"/>
    <cellStyle name="40% - Accent3 2 4 2_Lcc_inputs" xfId="3248"/>
    <cellStyle name="40% - Accent3 2 4 3" xfId="3249"/>
    <cellStyle name="40% - Accent3 2 4 3 2" xfId="3250"/>
    <cellStyle name="40% - Accent3 2 4 3 2 2" xfId="3251"/>
    <cellStyle name="40% - Accent3 2 4 3 3" xfId="3252"/>
    <cellStyle name="40% - Accent3 2 4 3 4" xfId="3253"/>
    <cellStyle name="40% - Accent3 2 4 3_Lcc_inputs" xfId="3254"/>
    <cellStyle name="40% - Accent3 2 4 4" xfId="3255"/>
    <cellStyle name="40% - Accent3 2 4 4 2" xfId="3256"/>
    <cellStyle name="40% - Accent3 2 4 4 3" xfId="3257"/>
    <cellStyle name="40% - Accent3 2 4 5" xfId="3258"/>
    <cellStyle name="40% - Accent3 2 4 5 2" xfId="3259"/>
    <cellStyle name="40% - Accent3 2 4 6" xfId="3260"/>
    <cellStyle name="40% - Accent3 2 4_Lcc_inputs" xfId="3261"/>
    <cellStyle name="40% - Accent3 2 5" xfId="3262"/>
    <cellStyle name="40% - Accent3 2 5 2" xfId="3263"/>
    <cellStyle name="40% - Accent3 2 5 2 2" xfId="3264"/>
    <cellStyle name="40% - Accent3 2 5 2 3" xfId="3265"/>
    <cellStyle name="40% - Accent3 2 5 3" xfId="3266"/>
    <cellStyle name="40% - Accent3 2 5 3 2" xfId="3267"/>
    <cellStyle name="40% - Accent3 2 5 4" xfId="3268"/>
    <cellStyle name="40% - Accent3 2 5_Lcc_inputs" xfId="3269"/>
    <cellStyle name="40% - Accent3 2 6" xfId="3270"/>
    <cellStyle name="40% - Accent3 2 6 2" xfId="3271"/>
    <cellStyle name="40% - Accent3 2 6 2 2" xfId="3272"/>
    <cellStyle name="40% - Accent3 2 6 2 3" xfId="3273"/>
    <cellStyle name="40% - Accent3 2 6 3" xfId="3274"/>
    <cellStyle name="40% - Accent3 2 6 3 2" xfId="3275"/>
    <cellStyle name="40% - Accent3 2 6 4" xfId="3276"/>
    <cellStyle name="40% - Accent3 2 6_Lcc_inputs" xfId="3277"/>
    <cellStyle name="40% - Accent3 2 7" xfId="3278"/>
    <cellStyle name="40% - Accent3 2 8" xfId="3279"/>
    <cellStyle name="40% - Accent3 2 9" xfId="54963"/>
    <cellStyle name="40% - Accent3 2_Lcc_inputs" xfId="3280"/>
    <cellStyle name="40% - Accent3 3" xfId="3281"/>
    <cellStyle name="40% - Accent3 3 2" xfId="3282"/>
    <cellStyle name="40% - Accent3 3 2 2" xfId="3283"/>
    <cellStyle name="40% - Accent3 3 2 2 2" xfId="54964"/>
    <cellStyle name="40% - Accent3 3 2 3" xfId="3284"/>
    <cellStyle name="40% - Accent3 3 3" xfId="3285"/>
    <cellStyle name="40% - Accent3 3 3 2" xfId="3286"/>
    <cellStyle name="40% - Accent3 3 3 3" xfId="54965"/>
    <cellStyle name="40% - Accent3 3 4" xfId="3287"/>
    <cellStyle name="40% - Accent3 3 4 2" xfId="3288"/>
    <cellStyle name="40% - Accent3 3 5" xfId="3289"/>
    <cellStyle name="40% - Accent3 3 5 2" xfId="3290"/>
    <cellStyle name="40% - Accent3 3 6" xfId="3291"/>
    <cellStyle name="40% - Accent3 3 7" xfId="3292"/>
    <cellStyle name="40% - Accent3 3 8" xfId="3293"/>
    <cellStyle name="40% - Accent3 3 9" xfId="54966"/>
    <cellStyle name="40% - Accent3 4" xfId="3294"/>
    <cellStyle name="40% - Accent3 4 2" xfId="3295"/>
    <cellStyle name="40% - Accent3 4 2 2" xfId="3296"/>
    <cellStyle name="40% - Accent3 4 2 2 2" xfId="3297"/>
    <cellStyle name="40% - Accent3 4 2 2 2 2" xfId="3298"/>
    <cellStyle name="40% - Accent3 4 2 2 2 2 2" xfId="3299"/>
    <cellStyle name="40% - Accent3 4 2 2 2 3" xfId="3300"/>
    <cellStyle name="40% - Accent3 4 2 2 3" xfId="3301"/>
    <cellStyle name="40% - Accent3 4 2 2 3 2" xfId="3302"/>
    <cellStyle name="40% - Accent3 4 2 2 3 2 2" xfId="3303"/>
    <cellStyle name="40% - Accent3 4 2 2 3 3" xfId="3304"/>
    <cellStyle name="40% - Accent3 4 2 2 4" xfId="3305"/>
    <cellStyle name="40% - Accent3 4 2 2 4 2" xfId="3306"/>
    <cellStyle name="40% - Accent3 4 2 2 5" xfId="3307"/>
    <cellStyle name="40% - Accent3 4 2 2_Lcc_inputs" xfId="3308"/>
    <cellStyle name="40% - Accent3 4 2 3" xfId="3309"/>
    <cellStyle name="40% - Accent3 4 2 3 2" xfId="3310"/>
    <cellStyle name="40% - Accent3 4 2 3 2 2" xfId="3311"/>
    <cellStyle name="40% - Accent3 4 2 3 2 3" xfId="3312"/>
    <cellStyle name="40% - Accent3 4 2 3 3" xfId="3313"/>
    <cellStyle name="40% - Accent3 4 2 3 4" xfId="3314"/>
    <cellStyle name="40% - Accent3 4 2 3_Lcc_inputs" xfId="3315"/>
    <cellStyle name="40% - Accent3 4 2 4" xfId="3316"/>
    <cellStyle name="40% - Accent3 4 2 4 2" xfId="3317"/>
    <cellStyle name="40% - Accent3 4 2 4 2 2" xfId="3318"/>
    <cellStyle name="40% - Accent3 4 2 4 3" xfId="3319"/>
    <cellStyle name="40% - Accent3 4 2 5" xfId="3320"/>
    <cellStyle name="40% - Accent3 4 2 5 2" xfId="3321"/>
    <cellStyle name="40% - Accent3 4 2 6" xfId="3322"/>
    <cellStyle name="40% - Accent3 4 2 7" xfId="3323"/>
    <cellStyle name="40% - Accent3 4 2 8" xfId="3324"/>
    <cellStyle name="40% - Accent3 4 2_Lcc_inputs" xfId="3325"/>
    <cellStyle name="40% - Accent3 4 3" xfId="3326"/>
    <cellStyle name="40% - Accent3 4 3 2" xfId="3327"/>
    <cellStyle name="40% - Accent3 4 3 2 2" xfId="3328"/>
    <cellStyle name="40% - Accent3 4 3 2 2 2" xfId="3329"/>
    <cellStyle name="40% - Accent3 4 3 2 2 2 2" xfId="3330"/>
    <cellStyle name="40% - Accent3 4 3 2 2 3" xfId="3331"/>
    <cellStyle name="40% - Accent3 4 3 2 3" xfId="3332"/>
    <cellStyle name="40% - Accent3 4 3 2 3 2" xfId="3333"/>
    <cellStyle name="40% - Accent3 4 3 2 3 2 2" xfId="3334"/>
    <cellStyle name="40% - Accent3 4 3 2 3 3" xfId="3335"/>
    <cellStyle name="40% - Accent3 4 3 2 4" xfId="3336"/>
    <cellStyle name="40% - Accent3 4 3 2 4 2" xfId="3337"/>
    <cellStyle name="40% - Accent3 4 3 2 5" xfId="3338"/>
    <cellStyle name="40% - Accent3 4 3 2_Lcc_inputs" xfId="3339"/>
    <cellStyle name="40% - Accent3 4 3 3" xfId="3340"/>
    <cellStyle name="40% - Accent3 4 3 3 2" xfId="3341"/>
    <cellStyle name="40% - Accent3 4 3 3 2 2" xfId="3342"/>
    <cellStyle name="40% - Accent3 4 3 3 2 3" xfId="3343"/>
    <cellStyle name="40% - Accent3 4 3 3 3" xfId="3344"/>
    <cellStyle name="40% - Accent3 4 3 3 4" xfId="3345"/>
    <cellStyle name="40% - Accent3 4 3 3_Lcc_inputs" xfId="3346"/>
    <cellStyle name="40% - Accent3 4 3 4" xfId="3347"/>
    <cellStyle name="40% - Accent3 4 3 4 2" xfId="3348"/>
    <cellStyle name="40% - Accent3 4 3 4 2 2" xfId="3349"/>
    <cellStyle name="40% - Accent3 4 3 4 3" xfId="3350"/>
    <cellStyle name="40% - Accent3 4 3 5" xfId="3351"/>
    <cellStyle name="40% - Accent3 4 3 5 2" xfId="3352"/>
    <cellStyle name="40% - Accent3 4 3 6" xfId="3353"/>
    <cellStyle name="40% - Accent3 4 3 7" xfId="3354"/>
    <cellStyle name="40% - Accent3 4 3 8" xfId="3355"/>
    <cellStyle name="40% - Accent3 4 3_Lcc_inputs" xfId="3356"/>
    <cellStyle name="40% - Accent3 4 4" xfId="3357"/>
    <cellStyle name="40% - Accent3 5" xfId="3358"/>
    <cellStyle name="40% - Accent3 5 2" xfId="3359"/>
    <cellStyle name="40% - Accent3 5 2 2" xfId="3360"/>
    <cellStyle name="40% - Accent3 5 2 2 2" xfId="3361"/>
    <cellStyle name="40% - Accent3 5 2 2 2 2" xfId="3362"/>
    <cellStyle name="40% - Accent3 5 2 2 2 2 2" xfId="3363"/>
    <cellStyle name="40% - Accent3 5 2 2 2 3" xfId="3364"/>
    <cellStyle name="40% - Accent3 5 2 2 3" xfId="3365"/>
    <cellStyle name="40% - Accent3 5 2 2 3 2" xfId="3366"/>
    <cellStyle name="40% - Accent3 5 2 2 3 2 2" xfId="3367"/>
    <cellStyle name="40% - Accent3 5 2 2 3 3" xfId="3368"/>
    <cellStyle name="40% - Accent3 5 2 2 4" xfId="3369"/>
    <cellStyle name="40% - Accent3 5 2 2 4 2" xfId="3370"/>
    <cellStyle name="40% - Accent3 5 2 2 5" xfId="3371"/>
    <cellStyle name="40% - Accent3 5 2 2_Lcc_inputs" xfId="3372"/>
    <cellStyle name="40% - Accent3 5 2 3" xfId="3373"/>
    <cellStyle name="40% - Accent3 5 2 3 2" xfId="3374"/>
    <cellStyle name="40% - Accent3 5 2 3 2 2" xfId="3375"/>
    <cellStyle name="40% - Accent3 5 2 3 2 3" xfId="3376"/>
    <cellStyle name="40% - Accent3 5 2 3 3" xfId="3377"/>
    <cellStyle name="40% - Accent3 5 2 3 4" xfId="3378"/>
    <cellStyle name="40% - Accent3 5 2 3_Lcc_inputs" xfId="3379"/>
    <cellStyle name="40% - Accent3 5 2 4" xfId="3380"/>
    <cellStyle name="40% - Accent3 5 2 4 2" xfId="3381"/>
    <cellStyle name="40% - Accent3 5 2 4 2 2" xfId="3382"/>
    <cellStyle name="40% - Accent3 5 2 4 3" xfId="3383"/>
    <cellStyle name="40% - Accent3 5 2 5" xfId="3384"/>
    <cellStyle name="40% - Accent3 5 2 5 2" xfId="3385"/>
    <cellStyle name="40% - Accent3 5 2 6" xfId="3386"/>
    <cellStyle name="40% - Accent3 5 2 7" xfId="3387"/>
    <cellStyle name="40% - Accent3 5 2 8" xfId="3388"/>
    <cellStyle name="40% - Accent3 5 2_Lcc_inputs" xfId="3389"/>
    <cellStyle name="40% - Accent3 5 3" xfId="3390"/>
    <cellStyle name="40% - Accent3 5 3 2" xfId="3391"/>
    <cellStyle name="40% - Accent3 5 3 2 2" xfId="3392"/>
    <cellStyle name="40% - Accent3 5 3 2 2 2" xfId="3393"/>
    <cellStyle name="40% - Accent3 5 3 2 2 2 2" xfId="3394"/>
    <cellStyle name="40% - Accent3 5 3 2 2 3" xfId="3395"/>
    <cellStyle name="40% - Accent3 5 3 2 3" xfId="3396"/>
    <cellStyle name="40% - Accent3 5 3 2 3 2" xfId="3397"/>
    <cellStyle name="40% - Accent3 5 3 2 3 2 2" xfId="3398"/>
    <cellStyle name="40% - Accent3 5 3 2 3 3" xfId="3399"/>
    <cellStyle name="40% - Accent3 5 3 2 4" xfId="3400"/>
    <cellStyle name="40% - Accent3 5 3 2 4 2" xfId="3401"/>
    <cellStyle name="40% - Accent3 5 3 2 5" xfId="3402"/>
    <cellStyle name="40% - Accent3 5 3 2_Lcc_inputs" xfId="3403"/>
    <cellStyle name="40% - Accent3 5 3 3" xfId="3404"/>
    <cellStyle name="40% - Accent3 5 3 3 2" xfId="3405"/>
    <cellStyle name="40% - Accent3 5 3 3 2 2" xfId="3406"/>
    <cellStyle name="40% - Accent3 5 3 3 2 3" xfId="3407"/>
    <cellStyle name="40% - Accent3 5 3 3 3" xfId="3408"/>
    <cellStyle name="40% - Accent3 5 3 3 4" xfId="3409"/>
    <cellStyle name="40% - Accent3 5 3 3_Lcc_inputs" xfId="3410"/>
    <cellStyle name="40% - Accent3 5 3 4" xfId="3411"/>
    <cellStyle name="40% - Accent3 5 3 4 2" xfId="3412"/>
    <cellStyle name="40% - Accent3 5 3 4 2 2" xfId="3413"/>
    <cellStyle name="40% - Accent3 5 3 4 3" xfId="3414"/>
    <cellStyle name="40% - Accent3 5 3 5" xfId="3415"/>
    <cellStyle name="40% - Accent3 5 3 5 2" xfId="3416"/>
    <cellStyle name="40% - Accent3 5 3 6" xfId="3417"/>
    <cellStyle name="40% - Accent3 5 3 7" xfId="3418"/>
    <cellStyle name="40% - Accent3 5 3 8" xfId="3419"/>
    <cellStyle name="40% - Accent3 5 3_Lcc_inputs" xfId="3420"/>
    <cellStyle name="40% - Accent3 5 4" xfId="3421"/>
    <cellStyle name="40% - Accent3 6" xfId="3422"/>
    <cellStyle name="40% - Accent3 6 2" xfId="3423"/>
    <cellStyle name="40% - Accent3 6 2 2" xfId="3424"/>
    <cellStyle name="40% - Accent3 6 2 2 2" xfId="3425"/>
    <cellStyle name="40% - Accent3 6 2 2 2 2" xfId="3426"/>
    <cellStyle name="40% - Accent3 6 2 2 2 2 2" xfId="3427"/>
    <cellStyle name="40% - Accent3 6 2 2 2 3" xfId="3428"/>
    <cellStyle name="40% - Accent3 6 2 2 3" xfId="3429"/>
    <cellStyle name="40% - Accent3 6 2 2 3 2" xfId="3430"/>
    <cellStyle name="40% - Accent3 6 2 2 3 2 2" xfId="3431"/>
    <cellStyle name="40% - Accent3 6 2 2 3 3" xfId="3432"/>
    <cellStyle name="40% - Accent3 6 2 2 4" xfId="3433"/>
    <cellStyle name="40% - Accent3 6 2 2 4 2" xfId="3434"/>
    <cellStyle name="40% - Accent3 6 2 2 5" xfId="3435"/>
    <cellStyle name="40% - Accent3 6 2 2_Lcc_inputs" xfId="3436"/>
    <cellStyle name="40% - Accent3 6 2 3" xfId="3437"/>
    <cellStyle name="40% - Accent3 6 2 3 2" xfId="3438"/>
    <cellStyle name="40% - Accent3 6 2 3 2 2" xfId="3439"/>
    <cellStyle name="40% - Accent3 6 2 3 2 3" xfId="3440"/>
    <cellStyle name="40% - Accent3 6 2 3 3" xfId="3441"/>
    <cellStyle name="40% - Accent3 6 2 3 4" xfId="3442"/>
    <cellStyle name="40% - Accent3 6 2 3_Lcc_inputs" xfId="3443"/>
    <cellStyle name="40% - Accent3 6 2 4" xfId="3444"/>
    <cellStyle name="40% - Accent3 6 2 4 2" xfId="3445"/>
    <cellStyle name="40% - Accent3 6 2 4 2 2" xfId="3446"/>
    <cellStyle name="40% - Accent3 6 2 4 3" xfId="3447"/>
    <cellStyle name="40% - Accent3 6 2 5" xfId="3448"/>
    <cellStyle name="40% - Accent3 6 2 5 2" xfId="3449"/>
    <cellStyle name="40% - Accent3 6 2 6" xfId="3450"/>
    <cellStyle name="40% - Accent3 6 2 7" xfId="3451"/>
    <cellStyle name="40% - Accent3 6 2 8" xfId="3452"/>
    <cellStyle name="40% - Accent3 6 2_Lcc_inputs" xfId="3453"/>
    <cellStyle name="40% - Accent3 6 3" xfId="3454"/>
    <cellStyle name="40% - Accent3 6 3 2" xfId="3455"/>
    <cellStyle name="40% - Accent3 6 3 2 2" xfId="3456"/>
    <cellStyle name="40% - Accent3 6 3 2 2 2" xfId="3457"/>
    <cellStyle name="40% - Accent3 6 3 2 3" xfId="3458"/>
    <cellStyle name="40% - Accent3 6 3 3" xfId="3459"/>
    <cellStyle name="40% - Accent3 6 3 3 2" xfId="3460"/>
    <cellStyle name="40% - Accent3 6 3 3 2 2" xfId="3461"/>
    <cellStyle name="40% - Accent3 6 3 3 3" xfId="3462"/>
    <cellStyle name="40% - Accent3 6 3 4" xfId="3463"/>
    <cellStyle name="40% - Accent3 6 3 4 2" xfId="3464"/>
    <cellStyle name="40% - Accent3 6 3 5" xfId="3465"/>
    <cellStyle name="40% - Accent3 6 3_Lcc_inputs" xfId="3466"/>
    <cellStyle name="40% - Accent3 6 4" xfId="3467"/>
    <cellStyle name="40% - Accent3 6 4 2" xfId="3468"/>
    <cellStyle name="40% - Accent3 6 4 2 2" xfId="3469"/>
    <cellStyle name="40% - Accent3 6 4 2 3" xfId="3470"/>
    <cellStyle name="40% - Accent3 6 4 3" xfId="3471"/>
    <cellStyle name="40% - Accent3 6 4 4" xfId="3472"/>
    <cellStyle name="40% - Accent3 6 4_Lcc_inputs" xfId="3473"/>
    <cellStyle name="40% - Accent3 6 5" xfId="3474"/>
    <cellStyle name="40% - Accent3 6 5 2" xfId="3475"/>
    <cellStyle name="40% - Accent3 6 5 2 2" xfId="3476"/>
    <cellStyle name="40% - Accent3 6 5 3" xfId="3477"/>
    <cellStyle name="40% - Accent3 6 6" xfId="3478"/>
    <cellStyle name="40% - Accent3 6 6 2" xfId="3479"/>
    <cellStyle name="40% - Accent3 6 7" xfId="3480"/>
    <cellStyle name="40% - Accent3 6 8" xfId="3481"/>
    <cellStyle name="40% - Accent3 6 9" xfId="3482"/>
    <cellStyle name="40% - Accent3 6_Lcc_inputs" xfId="3483"/>
    <cellStyle name="40% - Accent3 7" xfId="3484"/>
    <cellStyle name="40% - Accent3 7 2" xfId="3485"/>
    <cellStyle name="40% - Accent3 7 2 2" xfId="3486"/>
    <cellStyle name="40% - Accent3 7 2 2 2" xfId="3487"/>
    <cellStyle name="40% - Accent3 7 2 2 2 2" xfId="3488"/>
    <cellStyle name="40% - Accent3 7 2 2 2 2 2" xfId="3489"/>
    <cellStyle name="40% - Accent3 7 2 2 2 3" xfId="3490"/>
    <cellStyle name="40% - Accent3 7 2 2 3" xfId="3491"/>
    <cellStyle name="40% - Accent3 7 2 2 3 2" xfId="3492"/>
    <cellStyle name="40% - Accent3 7 2 2 3 2 2" xfId="3493"/>
    <cellStyle name="40% - Accent3 7 2 2 3 3" xfId="3494"/>
    <cellStyle name="40% - Accent3 7 2 2 4" xfId="3495"/>
    <cellStyle name="40% - Accent3 7 2 2 4 2" xfId="3496"/>
    <cellStyle name="40% - Accent3 7 2 2 5" xfId="3497"/>
    <cellStyle name="40% - Accent3 7 2 2_Lcc_inputs" xfId="3498"/>
    <cellStyle name="40% - Accent3 7 2 3" xfId="3499"/>
    <cellStyle name="40% - Accent3 7 2 3 2" xfId="3500"/>
    <cellStyle name="40% - Accent3 7 2 3 2 2" xfId="3501"/>
    <cellStyle name="40% - Accent3 7 2 3 2 3" xfId="3502"/>
    <cellStyle name="40% - Accent3 7 2 3 3" xfId="3503"/>
    <cellStyle name="40% - Accent3 7 2 3 4" xfId="3504"/>
    <cellStyle name="40% - Accent3 7 2 3_Lcc_inputs" xfId="3505"/>
    <cellStyle name="40% - Accent3 7 2 4" xfId="3506"/>
    <cellStyle name="40% - Accent3 7 2 4 2" xfId="3507"/>
    <cellStyle name="40% - Accent3 7 2 4 2 2" xfId="3508"/>
    <cellStyle name="40% - Accent3 7 2 4 3" xfId="3509"/>
    <cellStyle name="40% - Accent3 7 2 5" xfId="3510"/>
    <cellStyle name="40% - Accent3 7 2 5 2" xfId="3511"/>
    <cellStyle name="40% - Accent3 7 2 6" xfId="3512"/>
    <cellStyle name="40% - Accent3 7 2 7" xfId="3513"/>
    <cellStyle name="40% - Accent3 7 2 8" xfId="3514"/>
    <cellStyle name="40% - Accent3 7 2_Lcc_inputs" xfId="3515"/>
    <cellStyle name="40% - Accent3 7 3" xfId="3516"/>
    <cellStyle name="40% - Accent3 7 3 2" xfId="3517"/>
    <cellStyle name="40% - Accent3 7 3 2 2" xfId="3518"/>
    <cellStyle name="40% - Accent3 7 3 2 2 2" xfId="3519"/>
    <cellStyle name="40% - Accent3 7 3 2 3" xfId="3520"/>
    <cellStyle name="40% - Accent3 7 3 3" xfId="3521"/>
    <cellStyle name="40% - Accent3 7 3 3 2" xfId="3522"/>
    <cellStyle name="40% - Accent3 7 3 3 2 2" xfId="3523"/>
    <cellStyle name="40% - Accent3 7 3 3 3" xfId="3524"/>
    <cellStyle name="40% - Accent3 7 3 4" xfId="3525"/>
    <cellStyle name="40% - Accent3 7 3 4 2" xfId="3526"/>
    <cellStyle name="40% - Accent3 7 3 5" xfId="3527"/>
    <cellStyle name="40% - Accent3 7 3_Lcc_inputs" xfId="3528"/>
    <cellStyle name="40% - Accent3 7 4" xfId="3529"/>
    <cellStyle name="40% - Accent3 7 4 2" xfId="3530"/>
    <cellStyle name="40% - Accent3 7 4 2 2" xfId="3531"/>
    <cellStyle name="40% - Accent3 7 4 2 3" xfId="3532"/>
    <cellStyle name="40% - Accent3 7 4 3" xfId="3533"/>
    <cellStyle name="40% - Accent3 7 4 4" xfId="3534"/>
    <cellStyle name="40% - Accent3 7 4_Lcc_inputs" xfId="3535"/>
    <cellStyle name="40% - Accent3 7 5" xfId="3536"/>
    <cellStyle name="40% - Accent3 7 5 2" xfId="3537"/>
    <cellStyle name="40% - Accent3 7 5 2 2" xfId="3538"/>
    <cellStyle name="40% - Accent3 7 5 3" xfId="3539"/>
    <cellStyle name="40% - Accent3 7 6" xfId="3540"/>
    <cellStyle name="40% - Accent3 7 6 2" xfId="3541"/>
    <cellStyle name="40% - Accent3 7 7" xfId="3542"/>
    <cellStyle name="40% - Accent3 7 8" xfId="3543"/>
    <cellStyle name="40% - Accent3 7 9" xfId="3544"/>
    <cellStyle name="40% - Accent3 7_Lcc_inputs" xfId="3545"/>
    <cellStyle name="40% - Accent3 8" xfId="3546"/>
    <cellStyle name="40% - Accent3 8 2" xfId="3547"/>
    <cellStyle name="40% - Accent3 8 2 2" xfId="3548"/>
    <cellStyle name="40% - Accent3 8 2 2 2" xfId="3549"/>
    <cellStyle name="40% - Accent3 8 2 2 2 2" xfId="3550"/>
    <cellStyle name="40% - Accent3 8 2 2 3" xfId="3551"/>
    <cellStyle name="40% - Accent3 8 2 3" xfId="3552"/>
    <cellStyle name="40% - Accent3 8 2 3 2" xfId="3553"/>
    <cellStyle name="40% - Accent3 8 2 3 2 2" xfId="3554"/>
    <cellStyle name="40% - Accent3 8 2 3 3" xfId="3555"/>
    <cellStyle name="40% - Accent3 8 2 4" xfId="3556"/>
    <cellStyle name="40% - Accent3 8 2 4 2" xfId="3557"/>
    <cellStyle name="40% - Accent3 8 2 5" xfId="3558"/>
    <cellStyle name="40% - Accent3 8 2_Lcc_inputs" xfId="3559"/>
    <cellStyle name="40% - Accent3 8 3" xfId="3560"/>
    <cellStyle name="40% - Accent3 8 3 2" xfId="3561"/>
    <cellStyle name="40% - Accent3 8 3 2 2" xfId="3562"/>
    <cellStyle name="40% - Accent3 8 3 2 3" xfId="3563"/>
    <cellStyle name="40% - Accent3 8 3 3" xfId="3564"/>
    <cellStyle name="40% - Accent3 8 3 4" xfId="3565"/>
    <cellStyle name="40% - Accent3 8 3_Lcc_inputs" xfId="3566"/>
    <cellStyle name="40% - Accent3 8 4" xfId="3567"/>
    <cellStyle name="40% - Accent3 8 4 2" xfId="3568"/>
    <cellStyle name="40% - Accent3 8 4 2 2" xfId="3569"/>
    <cellStyle name="40% - Accent3 8 4 3" xfId="3570"/>
    <cellStyle name="40% - Accent3 8 5" xfId="3571"/>
    <cellStyle name="40% - Accent3 8 5 2" xfId="3572"/>
    <cellStyle name="40% - Accent3 8 6" xfId="3573"/>
    <cellStyle name="40% - Accent3 8 7" xfId="3574"/>
    <cellStyle name="40% - Accent3 8 8" xfId="3575"/>
    <cellStyle name="40% - Accent3 8_Lcc_inputs" xfId="3576"/>
    <cellStyle name="40% - Accent3 9" xfId="3577"/>
    <cellStyle name="40% - Accent3 9 2" xfId="3578"/>
    <cellStyle name="40% - Accent3 9 2 2" xfId="3579"/>
    <cellStyle name="40% - Accent3 9 2 2 2" xfId="3580"/>
    <cellStyle name="40% - Accent3 9 2 2 3" xfId="3581"/>
    <cellStyle name="40% - Accent3 9 2 3" xfId="3582"/>
    <cellStyle name="40% - Accent3 9 2 4" xfId="3583"/>
    <cellStyle name="40% - Accent3 9 2_Lcc_inputs" xfId="3584"/>
    <cellStyle name="40% - Accent3 9 3" xfId="3585"/>
    <cellStyle name="40% - Accent3 9 3 2" xfId="3586"/>
    <cellStyle name="40% - Accent3 9 3 2 2" xfId="3587"/>
    <cellStyle name="40% - Accent3 9 3 3" xfId="3588"/>
    <cellStyle name="40% - Accent3 9 4" xfId="3589"/>
    <cellStyle name="40% - Accent3 9 4 2" xfId="3590"/>
    <cellStyle name="40% - Accent3 9 5" xfId="3591"/>
    <cellStyle name="40% - Accent3 9 6" xfId="3592"/>
    <cellStyle name="40% - Accent3 9 7" xfId="3593"/>
    <cellStyle name="40% - Accent3 9_Lcc_inputs" xfId="3594"/>
    <cellStyle name="40% - Accent4 10" xfId="3595"/>
    <cellStyle name="40% - Accent4 10 2" xfId="3596"/>
    <cellStyle name="40% - Accent4 10 2 2" xfId="3597"/>
    <cellStyle name="40% - Accent4 10 2 3" xfId="3598"/>
    <cellStyle name="40% - Accent4 10 3" xfId="3599"/>
    <cellStyle name="40% - Accent4 10 4" xfId="3600"/>
    <cellStyle name="40% - Accent4 10_Lcc_inputs" xfId="3601"/>
    <cellStyle name="40% - Accent4 11" xfId="3602"/>
    <cellStyle name="40% - Accent4 11 2" xfId="3603"/>
    <cellStyle name="40% - Accent4 11 2 2" xfId="3604"/>
    <cellStyle name="40% - Accent4 11 3" xfId="3605"/>
    <cellStyle name="40% - Accent4 12" xfId="3606"/>
    <cellStyle name="40% - Accent4 12 2" xfId="3607"/>
    <cellStyle name="40% - Accent4 13" xfId="3608"/>
    <cellStyle name="40% - Accent4 13 2" xfId="3609"/>
    <cellStyle name="40% - Accent4 14" xfId="3610"/>
    <cellStyle name="40% - Accent4 15" xfId="3611"/>
    <cellStyle name="40% - Accent4 16" xfId="3612"/>
    <cellStyle name="40% - Accent4 2" xfId="23"/>
    <cellStyle name="40% - Accent4 2 2" xfId="24"/>
    <cellStyle name="40% - Accent4 2 2 2" xfId="3613"/>
    <cellStyle name="40% - Accent4 2 2 2 2" xfId="54967"/>
    <cellStyle name="40% - Accent4 2 2 3" xfId="3614"/>
    <cellStyle name="40% - Accent4 2 3" xfId="3615"/>
    <cellStyle name="40% - Accent4 2 3 2" xfId="3616"/>
    <cellStyle name="40% - Accent4 2 4" xfId="3617"/>
    <cellStyle name="40% - Accent4 2 4 2" xfId="3618"/>
    <cellStyle name="40% - Accent4 2 4 2 2" xfId="3619"/>
    <cellStyle name="40% - Accent4 2 4 2 2 2" xfId="3620"/>
    <cellStyle name="40% - Accent4 2 4 2 2 3" xfId="3621"/>
    <cellStyle name="40% - Accent4 2 4 2 3" xfId="3622"/>
    <cellStyle name="40% - Accent4 2 4 2 3 2" xfId="3623"/>
    <cellStyle name="40% - Accent4 2 4 2 4" xfId="3624"/>
    <cellStyle name="40% - Accent4 2 4 2 5" xfId="3625"/>
    <cellStyle name="40% - Accent4 2 4 2_Lcc_inputs" xfId="3626"/>
    <cellStyle name="40% - Accent4 2 4 3" xfId="3627"/>
    <cellStyle name="40% - Accent4 2 4 3 2" xfId="3628"/>
    <cellStyle name="40% - Accent4 2 4 3 2 2" xfId="3629"/>
    <cellStyle name="40% - Accent4 2 4 3 3" xfId="3630"/>
    <cellStyle name="40% - Accent4 2 4 3 4" xfId="3631"/>
    <cellStyle name="40% - Accent4 2 4 3_Lcc_inputs" xfId="3632"/>
    <cellStyle name="40% - Accent4 2 4 4" xfId="3633"/>
    <cellStyle name="40% - Accent4 2 4 4 2" xfId="3634"/>
    <cellStyle name="40% - Accent4 2 4 4 3" xfId="3635"/>
    <cellStyle name="40% - Accent4 2 4 5" xfId="3636"/>
    <cellStyle name="40% - Accent4 2 4 5 2" xfId="3637"/>
    <cellStyle name="40% - Accent4 2 4 6" xfId="3638"/>
    <cellStyle name="40% - Accent4 2 4_Lcc_inputs" xfId="3639"/>
    <cellStyle name="40% - Accent4 2 5" xfId="3640"/>
    <cellStyle name="40% - Accent4 2 5 2" xfId="3641"/>
    <cellStyle name="40% - Accent4 2 5 2 2" xfId="3642"/>
    <cellStyle name="40% - Accent4 2 5 2 3" xfId="3643"/>
    <cellStyle name="40% - Accent4 2 5 3" xfId="3644"/>
    <cellStyle name="40% - Accent4 2 5 3 2" xfId="3645"/>
    <cellStyle name="40% - Accent4 2 5 4" xfId="3646"/>
    <cellStyle name="40% - Accent4 2 5_Lcc_inputs" xfId="3647"/>
    <cellStyle name="40% - Accent4 2 6" xfId="3648"/>
    <cellStyle name="40% - Accent4 2 6 2" xfId="3649"/>
    <cellStyle name="40% - Accent4 2 6 2 2" xfId="3650"/>
    <cellStyle name="40% - Accent4 2 6 2 3" xfId="3651"/>
    <cellStyle name="40% - Accent4 2 6 3" xfId="3652"/>
    <cellStyle name="40% - Accent4 2 6 3 2" xfId="3653"/>
    <cellStyle name="40% - Accent4 2 6 4" xfId="3654"/>
    <cellStyle name="40% - Accent4 2 6_Lcc_inputs" xfId="3655"/>
    <cellStyle name="40% - Accent4 2 7" xfId="3656"/>
    <cellStyle name="40% - Accent4 2 8" xfId="3657"/>
    <cellStyle name="40% - Accent4 2 9" xfId="54968"/>
    <cellStyle name="40% - Accent4 2_Lcc_inputs" xfId="3658"/>
    <cellStyle name="40% - Accent4 3" xfId="3659"/>
    <cellStyle name="40% - Accent4 3 2" xfId="3660"/>
    <cellStyle name="40% - Accent4 3 2 2" xfId="3661"/>
    <cellStyle name="40% - Accent4 3 2 2 2" xfId="54969"/>
    <cellStyle name="40% - Accent4 3 2 3" xfId="3662"/>
    <cellStyle name="40% - Accent4 3 3" xfId="3663"/>
    <cellStyle name="40% - Accent4 3 3 2" xfId="3664"/>
    <cellStyle name="40% - Accent4 3 3 3" xfId="54970"/>
    <cellStyle name="40% - Accent4 3 4" xfId="3665"/>
    <cellStyle name="40% - Accent4 3 4 2" xfId="3666"/>
    <cellStyle name="40% - Accent4 3 5" xfId="3667"/>
    <cellStyle name="40% - Accent4 3 5 2" xfId="3668"/>
    <cellStyle name="40% - Accent4 3 6" xfId="3669"/>
    <cellStyle name="40% - Accent4 3 7" xfId="3670"/>
    <cellStyle name="40% - Accent4 3 8" xfId="3671"/>
    <cellStyle name="40% - Accent4 3 9" xfId="54971"/>
    <cellStyle name="40% - Accent4 4" xfId="3672"/>
    <cellStyle name="40% - Accent4 4 2" xfId="3673"/>
    <cellStyle name="40% - Accent4 4 2 2" xfId="3674"/>
    <cellStyle name="40% - Accent4 4 2 2 2" xfId="3675"/>
    <cellStyle name="40% - Accent4 4 2 2 2 2" xfId="3676"/>
    <cellStyle name="40% - Accent4 4 2 2 2 2 2" xfId="3677"/>
    <cellStyle name="40% - Accent4 4 2 2 2 3" xfId="3678"/>
    <cellStyle name="40% - Accent4 4 2 2 3" xfId="3679"/>
    <cellStyle name="40% - Accent4 4 2 2 3 2" xfId="3680"/>
    <cellStyle name="40% - Accent4 4 2 2 3 2 2" xfId="3681"/>
    <cellStyle name="40% - Accent4 4 2 2 3 3" xfId="3682"/>
    <cellStyle name="40% - Accent4 4 2 2 4" xfId="3683"/>
    <cellStyle name="40% - Accent4 4 2 2 4 2" xfId="3684"/>
    <cellStyle name="40% - Accent4 4 2 2 5" xfId="3685"/>
    <cellStyle name="40% - Accent4 4 2 2_Lcc_inputs" xfId="3686"/>
    <cellStyle name="40% - Accent4 4 2 3" xfId="3687"/>
    <cellStyle name="40% - Accent4 4 2 3 2" xfId="3688"/>
    <cellStyle name="40% - Accent4 4 2 3 2 2" xfId="3689"/>
    <cellStyle name="40% - Accent4 4 2 3 2 3" xfId="3690"/>
    <cellStyle name="40% - Accent4 4 2 3 3" xfId="3691"/>
    <cellStyle name="40% - Accent4 4 2 3 4" xfId="3692"/>
    <cellStyle name="40% - Accent4 4 2 3_Lcc_inputs" xfId="3693"/>
    <cellStyle name="40% - Accent4 4 2 4" xfId="3694"/>
    <cellStyle name="40% - Accent4 4 2 4 2" xfId="3695"/>
    <cellStyle name="40% - Accent4 4 2 4 2 2" xfId="3696"/>
    <cellStyle name="40% - Accent4 4 2 4 3" xfId="3697"/>
    <cellStyle name="40% - Accent4 4 2 5" xfId="3698"/>
    <cellStyle name="40% - Accent4 4 2 5 2" xfId="3699"/>
    <cellStyle name="40% - Accent4 4 2 6" xfId="3700"/>
    <cellStyle name="40% - Accent4 4 2 7" xfId="3701"/>
    <cellStyle name="40% - Accent4 4 2 8" xfId="3702"/>
    <cellStyle name="40% - Accent4 4 2_Lcc_inputs" xfId="3703"/>
    <cellStyle name="40% - Accent4 4 3" xfId="3704"/>
    <cellStyle name="40% - Accent4 4 3 2" xfId="3705"/>
    <cellStyle name="40% - Accent4 4 3 2 2" xfId="3706"/>
    <cellStyle name="40% - Accent4 4 3 2 2 2" xfId="3707"/>
    <cellStyle name="40% - Accent4 4 3 2 2 2 2" xfId="3708"/>
    <cellStyle name="40% - Accent4 4 3 2 2 3" xfId="3709"/>
    <cellStyle name="40% - Accent4 4 3 2 3" xfId="3710"/>
    <cellStyle name="40% - Accent4 4 3 2 3 2" xfId="3711"/>
    <cellStyle name="40% - Accent4 4 3 2 3 2 2" xfId="3712"/>
    <cellStyle name="40% - Accent4 4 3 2 3 3" xfId="3713"/>
    <cellStyle name="40% - Accent4 4 3 2 4" xfId="3714"/>
    <cellStyle name="40% - Accent4 4 3 2 4 2" xfId="3715"/>
    <cellStyle name="40% - Accent4 4 3 2 5" xfId="3716"/>
    <cellStyle name="40% - Accent4 4 3 2_Lcc_inputs" xfId="3717"/>
    <cellStyle name="40% - Accent4 4 3 3" xfId="3718"/>
    <cellStyle name="40% - Accent4 4 3 3 2" xfId="3719"/>
    <cellStyle name="40% - Accent4 4 3 3 2 2" xfId="3720"/>
    <cellStyle name="40% - Accent4 4 3 3 2 3" xfId="3721"/>
    <cellStyle name="40% - Accent4 4 3 3 3" xfId="3722"/>
    <cellStyle name="40% - Accent4 4 3 3 4" xfId="3723"/>
    <cellStyle name="40% - Accent4 4 3 3_Lcc_inputs" xfId="3724"/>
    <cellStyle name="40% - Accent4 4 3 4" xfId="3725"/>
    <cellStyle name="40% - Accent4 4 3 4 2" xfId="3726"/>
    <cellStyle name="40% - Accent4 4 3 4 2 2" xfId="3727"/>
    <cellStyle name="40% - Accent4 4 3 4 3" xfId="3728"/>
    <cellStyle name="40% - Accent4 4 3 5" xfId="3729"/>
    <cellStyle name="40% - Accent4 4 3 5 2" xfId="3730"/>
    <cellStyle name="40% - Accent4 4 3 6" xfId="3731"/>
    <cellStyle name="40% - Accent4 4 3 7" xfId="3732"/>
    <cellStyle name="40% - Accent4 4 3 8" xfId="3733"/>
    <cellStyle name="40% - Accent4 4 3_Lcc_inputs" xfId="3734"/>
    <cellStyle name="40% - Accent4 4 4" xfId="3735"/>
    <cellStyle name="40% - Accent4 5" xfId="3736"/>
    <cellStyle name="40% - Accent4 5 2" xfId="3737"/>
    <cellStyle name="40% - Accent4 5 2 2" xfId="3738"/>
    <cellStyle name="40% - Accent4 5 2 2 2" xfId="3739"/>
    <cellStyle name="40% - Accent4 5 2 2 2 2" xfId="3740"/>
    <cellStyle name="40% - Accent4 5 2 2 2 2 2" xfId="3741"/>
    <cellStyle name="40% - Accent4 5 2 2 2 3" xfId="3742"/>
    <cellStyle name="40% - Accent4 5 2 2 3" xfId="3743"/>
    <cellStyle name="40% - Accent4 5 2 2 3 2" xfId="3744"/>
    <cellStyle name="40% - Accent4 5 2 2 3 2 2" xfId="3745"/>
    <cellStyle name="40% - Accent4 5 2 2 3 3" xfId="3746"/>
    <cellStyle name="40% - Accent4 5 2 2 4" xfId="3747"/>
    <cellStyle name="40% - Accent4 5 2 2 4 2" xfId="3748"/>
    <cellStyle name="40% - Accent4 5 2 2 5" xfId="3749"/>
    <cellStyle name="40% - Accent4 5 2 2_Lcc_inputs" xfId="3750"/>
    <cellStyle name="40% - Accent4 5 2 3" xfId="3751"/>
    <cellStyle name="40% - Accent4 5 2 3 2" xfId="3752"/>
    <cellStyle name="40% - Accent4 5 2 3 2 2" xfId="3753"/>
    <cellStyle name="40% - Accent4 5 2 3 2 3" xfId="3754"/>
    <cellStyle name="40% - Accent4 5 2 3 3" xfId="3755"/>
    <cellStyle name="40% - Accent4 5 2 3 4" xfId="3756"/>
    <cellStyle name="40% - Accent4 5 2 3_Lcc_inputs" xfId="3757"/>
    <cellStyle name="40% - Accent4 5 2 4" xfId="3758"/>
    <cellStyle name="40% - Accent4 5 2 4 2" xfId="3759"/>
    <cellStyle name="40% - Accent4 5 2 4 2 2" xfId="3760"/>
    <cellStyle name="40% - Accent4 5 2 4 3" xfId="3761"/>
    <cellStyle name="40% - Accent4 5 2 5" xfId="3762"/>
    <cellStyle name="40% - Accent4 5 2 5 2" xfId="3763"/>
    <cellStyle name="40% - Accent4 5 2 6" xfId="3764"/>
    <cellStyle name="40% - Accent4 5 2 7" xfId="3765"/>
    <cellStyle name="40% - Accent4 5 2 8" xfId="3766"/>
    <cellStyle name="40% - Accent4 5 2_Lcc_inputs" xfId="3767"/>
    <cellStyle name="40% - Accent4 5 3" xfId="3768"/>
    <cellStyle name="40% - Accent4 5 3 2" xfId="3769"/>
    <cellStyle name="40% - Accent4 5 3 2 2" xfId="3770"/>
    <cellStyle name="40% - Accent4 5 3 2 2 2" xfId="3771"/>
    <cellStyle name="40% - Accent4 5 3 2 2 2 2" xfId="3772"/>
    <cellStyle name="40% - Accent4 5 3 2 2 3" xfId="3773"/>
    <cellStyle name="40% - Accent4 5 3 2 3" xfId="3774"/>
    <cellStyle name="40% - Accent4 5 3 2 3 2" xfId="3775"/>
    <cellStyle name="40% - Accent4 5 3 2 3 2 2" xfId="3776"/>
    <cellStyle name="40% - Accent4 5 3 2 3 3" xfId="3777"/>
    <cellStyle name="40% - Accent4 5 3 2 4" xfId="3778"/>
    <cellStyle name="40% - Accent4 5 3 2 4 2" xfId="3779"/>
    <cellStyle name="40% - Accent4 5 3 2 5" xfId="3780"/>
    <cellStyle name="40% - Accent4 5 3 2_Lcc_inputs" xfId="3781"/>
    <cellStyle name="40% - Accent4 5 3 3" xfId="3782"/>
    <cellStyle name="40% - Accent4 5 3 3 2" xfId="3783"/>
    <cellStyle name="40% - Accent4 5 3 3 2 2" xfId="3784"/>
    <cellStyle name="40% - Accent4 5 3 3 2 3" xfId="3785"/>
    <cellStyle name="40% - Accent4 5 3 3 3" xfId="3786"/>
    <cellStyle name="40% - Accent4 5 3 3 4" xfId="3787"/>
    <cellStyle name="40% - Accent4 5 3 3_Lcc_inputs" xfId="3788"/>
    <cellStyle name="40% - Accent4 5 3 4" xfId="3789"/>
    <cellStyle name="40% - Accent4 5 3 4 2" xfId="3790"/>
    <cellStyle name="40% - Accent4 5 3 4 2 2" xfId="3791"/>
    <cellStyle name="40% - Accent4 5 3 4 3" xfId="3792"/>
    <cellStyle name="40% - Accent4 5 3 5" xfId="3793"/>
    <cellStyle name="40% - Accent4 5 3 5 2" xfId="3794"/>
    <cellStyle name="40% - Accent4 5 3 6" xfId="3795"/>
    <cellStyle name="40% - Accent4 5 3 7" xfId="3796"/>
    <cellStyle name="40% - Accent4 5 3 8" xfId="3797"/>
    <cellStyle name="40% - Accent4 5 3_Lcc_inputs" xfId="3798"/>
    <cellStyle name="40% - Accent4 5 4" xfId="3799"/>
    <cellStyle name="40% - Accent4 6" xfId="3800"/>
    <cellStyle name="40% - Accent4 6 2" xfId="3801"/>
    <cellStyle name="40% - Accent4 6 2 2" xfId="3802"/>
    <cellStyle name="40% - Accent4 6 2 2 2" xfId="3803"/>
    <cellStyle name="40% - Accent4 6 2 2 2 2" xfId="3804"/>
    <cellStyle name="40% - Accent4 6 2 2 2 2 2" xfId="3805"/>
    <cellStyle name="40% - Accent4 6 2 2 2 3" xfId="3806"/>
    <cellStyle name="40% - Accent4 6 2 2 3" xfId="3807"/>
    <cellStyle name="40% - Accent4 6 2 2 3 2" xfId="3808"/>
    <cellStyle name="40% - Accent4 6 2 2 3 2 2" xfId="3809"/>
    <cellStyle name="40% - Accent4 6 2 2 3 3" xfId="3810"/>
    <cellStyle name="40% - Accent4 6 2 2 4" xfId="3811"/>
    <cellStyle name="40% - Accent4 6 2 2 4 2" xfId="3812"/>
    <cellStyle name="40% - Accent4 6 2 2 5" xfId="3813"/>
    <cellStyle name="40% - Accent4 6 2 2_Lcc_inputs" xfId="3814"/>
    <cellStyle name="40% - Accent4 6 2 3" xfId="3815"/>
    <cellStyle name="40% - Accent4 6 2 3 2" xfId="3816"/>
    <cellStyle name="40% - Accent4 6 2 3 2 2" xfId="3817"/>
    <cellStyle name="40% - Accent4 6 2 3 2 3" xfId="3818"/>
    <cellStyle name="40% - Accent4 6 2 3 3" xfId="3819"/>
    <cellStyle name="40% - Accent4 6 2 3 4" xfId="3820"/>
    <cellStyle name="40% - Accent4 6 2 3_Lcc_inputs" xfId="3821"/>
    <cellStyle name="40% - Accent4 6 2 4" xfId="3822"/>
    <cellStyle name="40% - Accent4 6 2 4 2" xfId="3823"/>
    <cellStyle name="40% - Accent4 6 2 4 2 2" xfId="3824"/>
    <cellStyle name="40% - Accent4 6 2 4 3" xfId="3825"/>
    <cellStyle name="40% - Accent4 6 2 5" xfId="3826"/>
    <cellStyle name="40% - Accent4 6 2 5 2" xfId="3827"/>
    <cellStyle name="40% - Accent4 6 2 6" xfId="3828"/>
    <cellStyle name="40% - Accent4 6 2 7" xfId="3829"/>
    <cellStyle name="40% - Accent4 6 2 8" xfId="3830"/>
    <cellStyle name="40% - Accent4 6 2_Lcc_inputs" xfId="3831"/>
    <cellStyle name="40% - Accent4 6 3" xfId="3832"/>
    <cellStyle name="40% - Accent4 6 3 2" xfId="3833"/>
    <cellStyle name="40% - Accent4 6 3 2 2" xfId="3834"/>
    <cellStyle name="40% - Accent4 6 3 2 2 2" xfId="3835"/>
    <cellStyle name="40% - Accent4 6 3 2 3" xfId="3836"/>
    <cellStyle name="40% - Accent4 6 3 3" xfId="3837"/>
    <cellStyle name="40% - Accent4 6 3 3 2" xfId="3838"/>
    <cellStyle name="40% - Accent4 6 3 3 2 2" xfId="3839"/>
    <cellStyle name="40% - Accent4 6 3 3 3" xfId="3840"/>
    <cellStyle name="40% - Accent4 6 3 4" xfId="3841"/>
    <cellStyle name="40% - Accent4 6 3 4 2" xfId="3842"/>
    <cellStyle name="40% - Accent4 6 3 5" xfId="3843"/>
    <cellStyle name="40% - Accent4 6 3_Lcc_inputs" xfId="3844"/>
    <cellStyle name="40% - Accent4 6 4" xfId="3845"/>
    <cellStyle name="40% - Accent4 6 4 2" xfId="3846"/>
    <cellStyle name="40% - Accent4 6 4 2 2" xfId="3847"/>
    <cellStyle name="40% - Accent4 6 4 2 3" xfId="3848"/>
    <cellStyle name="40% - Accent4 6 4 3" xfId="3849"/>
    <cellStyle name="40% - Accent4 6 4 4" xfId="3850"/>
    <cellStyle name="40% - Accent4 6 4_Lcc_inputs" xfId="3851"/>
    <cellStyle name="40% - Accent4 6 5" xfId="3852"/>
    <cellStyle name="40% - Accent4 6 5 2" xfId="3853"/>
    <cellStyle name="40% - Accent4 6 5 2 2" xfId="3854"/>
    <cellStyle name="40% - Accent4 6 5 3" xfId="3855"/>
    <cellStyle name="40% - Accent4 6 6" xfId="3856"/>
    <cellStyle name="40% - Accent4 6 6 2" xfId="3857"/>
    <cellStyle name="40% - Accent4 6 7" xfId="3858"/>
    <cellStyle name="40% - Accent4 6 8" xfId="3859"/>
    <cellStyle name="40% - Accent4 6 9" xfId="3860"/>
    <cellStyle name="40% - Accent4 6_Lcc_inputs" xfId="3861"/>
    <cellStyle name="40% - Accent4 7" xfId="3862"/>
    <cellStyle name="40% - Accent4 7 2" xfId="3863"/>
    <cellStyle name="40% - Accent4 7 2 2" xfId="3864"/>
    <cellStyle name="40% - Accent4 7 2 2 2" xfId="3865"/>
    <cellStyle name="40% - Accent4 7 2 2 2 2" xfId="3866"/>
    <cellStyle name="40% - Accent4 7 2 2 2 2 2" xfId="3867"/>
    <cellStyle name="40% - Accent4 7 2 2 2 3" xfId="3868"/>
    <cellStyle name="40% - Accent4 7 2 2 3" xfId="3869"/>
    <cellStyle name="40% - Accent4 7 2 2 3 2" xfId="3870"/>
    <cellStyle name="40% - Accent4 7 2 2 3 2 2" xfId="3871"/>
    <cellStyle name="40% - Accent4 7 2 2 3 3" xfId="3872"/>
    <cellStyle name="40% - Accent4 7 2 2 4" xfId="3873"/>
    <cellStyle name="40% - Accent4 7 2 2 4 2" xfId="3874"/>
    <cellStyle name="40% - Accent4 7 2 2 5" xfId="3875"/>
    <cellStyle name="40% - Accent4 7 2 2_Lcc_inputs" xfId="3876"/>
    <cellStyle name="40% - Accent4 7 2 3" xfId="3877"/>
    <cellStyle name="40% - Accent4 7 2 3 2" xfId="3878"/>
    <cellStyle name="40% - Accent4 7 2 3 2 2" xfId="3879"/>
    <cellStyle name="40% - Accent4 7 2 3 2 3" xfId="3880"/>
    <cellStyle name="40% - Accent4 7 2 3 3" xfId="3881"/>
    <cellStyle name="40% - Accent4 7 2 3 4" xfId="3882"/>
    <cellStyle name="40% - Accent4 7 2 3_Lcc_inputs" xfId="3883"/>
    <cellStyle name="40% - Accent4 7 2 4" xfId="3884"/>
    <cellStyle name="40% - Accent4 7 2 4 2" xfId="3885"/>
    <cellStyle name="40% - Accent4 7 2 4 2 2" xfId="3886"/>
    <cellStyle name="40% - Accent4 7 2 4 3" xfId="3887"/>
    <cellStyle name="40% - Accent4 7 2 5" xfId="3888"/>
    <cellStyle name="40% - Accent4 7 2 5 2" xfId="3889"/>
    <cellStyle name="40% - Accent4 7 2 6" xfId="3890"/>
    <cellStyle name="40% - Accent4 7 2 7" xfId="3891"/>
    <cellStyle name="40% - Accent4 7 2 8" xfId="3892"/>
    <cellStyle name="40% - Accent4 7 2_Lcc_inputs" xfId="3893"/>
    <cellStyle name="40% - Accent4 7 3" xfId="3894"/>
    <cellStyle name="40% - Accent4 7 3 2" xfId="3895"/>
    <cellStyle name="40% - Accent4 7 3 2 2" xfId="3896"/>
    <cellStyle name="40% - Accent4 7 3 2 2 2" xfId="3897"/>
    <cellStyle name="40% - Accent4 7 3 2 3" xfId="3898"/>
    <cellStyle name="40% - Accent4 7 3 3" xfId="3899"/>
    <cellStyle name="40% - Accent4 7 3 3 2" xfId="3900"/>
    <cellStyle name="40% - Accent4 7 3 3 2 2" xfId="3901"/>
    <cellStyle name="40% - Accent4 7 3 3 3" xfId="3902"/>
    <cellStyle name="40% - Accent4 7 3 4" xfId="3903"/>
    <cellStyle name="40% - Accent4 7 3 4 2" xfId="3904"/>
    <cellStyle name="40% - Accent4 7 3 5" xfId="3905"/>
    <cellStyle name="40% - Accent4 7 3_Lcc_inputs" xfId="3906"/>
    <cellStyle name="40% - Accent4 7 4" xfId="3907"/>
    <cellStyle name="40% - Accent4 7 4 2" xfId="3908"/>
    <cellStyle name="40% - Accent4 7 4 2 2" xfId="3909"/>
    <cellStyle name="40% - Accent4 7 4 2 3" xfId="3910"/>
    <cellStyle name="40% - Accent4 7 4 3" xfId="3911"/>
    <cellStyle name="40% - Accent4 7 4 4" xfId="3912"/>
    <cellStyle name="40% - Accent4 7 4_Lcc_inputs" xfId="3913"/>
    <cellStyle name="40% - Accent4 7 5" xfId="3914"/>
    <cellStyle name="40% - Accent4 7 5 2" xfId="3915"/>
    <cellStyle name="40% - Accent4 7 5 2 2" xfId="3916"/>
    <cellStyle name="40% - Accent4 7 5 3" xfId="3917"/>
    <cellStyle name="40% - Accent4 7 6" xfId="3918"/>
    <cellStyle name="40% - Accent4 7 6 2" xfId="3919"/>
    <cellStyle name="40% - Accent4 7 7" xfId="3920"/>
    <cellStyle name="40% - Accent4 7 8" xfId="3921"/>
    <cellStyle name="40% - Accent4 7 9" xfId="3922"/>
    <cellStyle name="40% - Accent4 7_Lcc_inputs" xfId="3923"/>
    <cellStyle name="40% - Accent4 8" xfId="3924"/>
    <cellStyle name="40% - Accent4 8 2" xfId="3925"/>
    <cellStyle name="40% - Accent4 8 2 2" xfId="3926"/>
    <cellStyle name="40% - Accent4 8 2 2 2" xfId="3927"/>
    <cellStyle name="40% - Accent4 8 2 2 2 2" xfId="3928"/>
    <cellStyle name="40% - Accent4 8 2 2 3" xfId="3929"/>
    <cellStyle name="40% - Accent4 8 2 3" xfId="3930"/>
    <cellStyle name="40% - Accent4 8 2 3 2" xfId="3931"/>
    <cellStyle name="40% - Accent4 8 2 3 2 2" xfId="3932"/>
    <cellStyle name="40% - Accent4 8 2 3 3" xfId="3933"/>
    <cellStyle name="40% - Accent4 8 2 4" xfId="3934"/>
    <cellStyle name="40% - Accent4 8 2 4 2" xfId="3935"/>
    <cellStyle name="40% - Accent4 8 2 5" xfId="3936"/>
    <cellStyle name="40% - Accent4 8 2_Lcc_inputs" xfId="3937"/>
    <cellStyle name="40% - Accent4 8 3" xfId="3938"/>
    <cellStyle name="40% - Accent4 8 3 2" xfId="3939"/>
    <cellStyle name="40% - Accent4 8 3 2 2" xfId="3940"/>
    <cellStyle name="40% - Accent4 8 3 2 3" xfId="3941"/>
    <cellStyle name="40% - Accent4 8 3 3" xfId="3942"/>
    <cellStyle name="40% - Accent4 8 3 4" xfId="3943"/>
    <cellStyle name="40% - Accent4 8 3_Lcc_inputs" xfId="3944"/>
    <cellStyle name="40% - Accent4 8 4" xfId="3945"/>
    <cellStyle name="40% - Accent4 8 4 2" xfId="3946"/>
    <cellStyle name="40% - Accent4 8 4 2 2" xfId="3947"/>
    <cellStyle name="40% - Accent4 8 4 3" xfId="3948"/>
    <cellStyle name="40% - Accent4 8 5" xfId="3949"/>
    <cellStyle name="40% - Accent4 8 5 2" xfId="3950"/>
    <cellStyle name="40% - Accent4 8 6" xfId="3951"/>
    <cellStyle name="40% - Accent4 8 7" xfId="3952"/>
    <cellStyle name="40% - Accent4 8 8" xfId="3953"/>
    <cellStyle name="40% - Accent4 8_Lcc_inputs" xfId="3954"/>
    <cellStyle name="40% - Accent4 9" xfId="3955"/>
    <cellStyle name="40% - Accent4 9 2" xfId="3956"/>
    <cellStyle name="40% - Accent4 9 2 2" xfId="3957"/>
    <cellStyle name="40% - Accent4 9 2 2 2" xfId="3958"/>
    <cellStyle name="40% - Accent4 9 2 2 3" xfId="3959"/>
    <cellStyle name="40% - Accent4 9 2 3" xfId="3960"/>
    <cellStyle name="40% - Accent4 9 2 4" xfId="3961"/>
    <cellStyle name="40% - Accent4 9 2_Lcc_inputs" xfId="3962"/>
    <cellStyle name="40% - Accent4 9 3" xfId="3963"/>
    <cellStyle name="40% - Accent4 9 3 2" xfId="3964"/>
    <cellStyle name="40% - Accent4 9 3 2 2" xfId="3965"/>
    <cellStyle name="40% - Accent4 9 3 3" xfId="3966"/>
    <cellStyle name="40% - Accent4 9 4" xfId="3967"/>
    <cellStyle name="40% - Accent4 9 4 2" xfId="3968"/>
    <cellStyle name="40% - Accent4 9 5" xfId="3969"/>
    <cellStyle name="40% - Accent4 9 6" xfId="3970"/>
    <cellStyle name="40% - Accent4 9 7" xfId="3971"/>
    <cellStyle name="40% - Accent4 9_Lcc_inputs" xfId="3972"/>
    <cellStyle name="40% - Accent5 10" xfId="3973"/>
    <cellStyle name="40% - Accent5 10 2" xfId="3974"/>
    <cellStyle name="40% - Accent5 10 2 2" xfId="3975"/>
    <cellStyle name="40% - Accent5 10 2 3" xfId="3976"/>
    <cellStyle name="40% - Accent5 10 3" xfId="3977"/>
    <cellStyle name="40% - Accent5 10 4" xfId="3978"/>
    <cellStyle name="40% - Accent5 10_Lcc_inputs" xfId="3979"/>
    <cellStyle name="40% - Accent5 11" xfId="3980"/>
    <cellStyle name="40% - Accent5 11 2" xfId="3981"/>
    <cellStyle name="40% - Accent5 11 2 2" xfId="3982"/>
    <cellStyle name="40% - Accent5 11 3" xfId="3983"/>
    <cellStyle name="40% - Accent5 12" xfId="3984"/>
    <cellStyle name="40% - Accent5 12 2" xfId="3985"/>
    <cellStyle name="40% - Accent5 13" xfId="3986"/>
    <cellStyle name="40% - Accent5 13 2" xfId="3987"/>
    <cellStyle name="40% - Accent5 14" xfId="3988"/>
    <cellStyle name="40% - Accent5 15" xfId="3989"/>
    <cellStyle name="40% - Accent5 16" xfId="3990"/>
    <cellStyle name="40% - Accent5 2" xfId="25"/>
    <cellStyle name="40% - Accent5 2 2" xfId="3991"/>
    <cellStyle name="40% - Accent5 2 2 2" xfId="3992"/>
    <cellStyle name="40% - Accent5 2 2 2 2" xfId="54972"/>
    <cellStyle name="40% - Accent5 2 3" xfId="3993"/>
    <cellStyle name="40% - Accent5 2 3 2" xfId="3994"/>
    <cellStyle name="40% - Accent5 2 4" xfId="3995"/>
    <cellStyle name="40% - Accent5 2 4 2" xfId="3996"/>
    <cellStyle name="40% - Accent5 2 4 2 2" xfId="3997"/>
    <cellStyle name="40% - Accent5 2 4 2 2 2" xfId="3998"/>
    <cellStyle name="40% - Accent5 2 4 2 2 3" xfId="3999"/>
    <cellStyle name="40% - Accent5 2 4 2 3" xfId="4000"/>
    <cellStyle name="40% - Accent5 2 4 2 3 2" xfId="4001"/>
    <cellStyle name="40% - Accent5 2 4 2 4" xfId="4002"/>
    <cellStyle name="40% - Accent5 2 4 2 5" xfId="4003"/>
    <cellStyle name="40% - Accent5 2 4 2_Lcc_inputs" xfId="4004"/>
    <cellStyle name="40% - Accent5 2 4 3" xfId="4005"/>
    <cellStyle name="40% - Accent5 2 4 3 2" xfId="4006"/>
    <cellStyle name="40% - Accent5 2 4 3 2 2" xfId="4007"/>
    <cellStyle name="40% - Accent5 2 4 3 3" xfId="4008"/>
    <cellStyle name="40% - Accent5 2 4 3 4" xfId="4009"/>
    <cellStyle name="40% - Accent5 2 4 3_Lcc_inputs" xfId="4010"/>
    <cellStyle name="40% - Accent5 2 4 4" xfId="4011"/>
    <cellStyle name="40% - Accent5 2 4 4 2" xfId="4012"/>
    <cellStyle name="40% - Accent5 2 4 4 3" xfId="4013"/>
    <cellStyle name="40% - Accent5 2 4 5" xfId="4014"/>
    <cellStyle name="40% - Accent5 2 4 5 2" xfId="4015"/>
    <cellStyle name="40% - Accent5 2 4 6" xfId="4016"/>
    <cellStyle name="40% - Accent5 2 4_Lcc_inputs" xfId="4017"/>
    <cellStyle name="40% - Accent5 2 5" xfId="4018"/>
    <cellStyle name="40% - Accent5 2 5 2" xfId="4019"/>
    <cellStyle name="40% - Accent5 2 5 2 2" xfId="4020"/>
    <cellStyle name="40% - Accent5 2 5 2 3" xfId="4021"/>
    <cellStyle name="40% - Accent5 2 5 3" xfId="4022"/>
    <cellStyle name="40% - Accent5 2 5 3 2" xfId="4023"/>
    <cellStyle name="40% - Accent5 2 5 4" xfId="4024"/>
    <cellStyle name="40% - Accent5 2 5_Lcc_inputs" xfId="4025"/>
    <cellStyle name="40% - Accent5 2 6" xfId="4026"/>
    <cellStyle name="40% - Accent5 2 6 2" xfId="4027"/>
    <cellStyle name="40% - Accent5 2 6 2 2" xfId="4028"/>
    <cellStyle name="40% - Accent5 2 6 2 3" xfId="4029"/>
    <cellStyle name="40% - Accent5 2 6 3" xfId="4030"/>
    <cellStyle name="40% - Accent5 2 6 3 2" xfId="4031"/>
    <cellStyle name="40% - Accent5 2 6 4" xfId="4032"/>
    <cellStyle name="40% - Accent5 2 6_Lcc_inputs" xfId="4033"/>
    <cellStyle name="40% - Accent5 2 7" xfId="4034"/>
    <cellStyle name="40% - Accent5 2 8" xfId="4035"/>
    <cellStyle name="40% - Accent5 2_Lcc_inputs" xfId="4036"/>
    <cellStyle name="40% - Accent5 3" xfId="4037"/>
    <cellStyle name="40% - Accent5 3 2" xfId="4038"/>
    <cellStyle name="40% - Accent5 3 2 2" xfId="4039"/>
    <cellStyle name="40% - Accent5 3 2 2 2" xfId="54973"/>
    <cellStyle name="40% - Accent5 3 2 3" xfId="4040"/>
    <cellStyle name="40% - Accent5 3 3" xfId="4041"/>
    <cellStyle name="40% - Accent5 3 3 2" xfId="4042"/>
    <cellStyle name="40% - Accent5 3 3 3" xfId="54974"/>
    <cellStyle name="40% - Accent5 3 4" xfId="4043"/>
    <cellStyle name="40% - Accent5 3 4 2" xfId="4044"/>
    <cellStyle name="40% - Accent5 3 5" xfId="4045"/>
    <cellStyle name="40% - Accent5 3 5 2" xfId="4046"/>
    <cellStyle name="40% - Accent5 3 6" xfId="4047"/>
    <cellStyle name="40% - Accent5 3 7" xfId="4048"/>
    <cellStyle name="40% - Accent5 3 8" xfId="54975"/>
    <cellStyle name="40% - Accent5 4" xfId="4049"/>
    <cellStyle name="40% - Accent5 4 2" xfId="4050"/>
    <cellStyle name="40% - Accent5 4 2 2" xfId="4051"/>
    <cellStyle name="40% - Accent5 4 2 2 2" xfId="4052"/>
    <cellStyle name="40% - Accent5 4 2 2 2 2" xfId="4053"/>
    <cellStyle name="40% - Accent5 4 2 2 2 2 2" xfId="4054"/>
    <cellStyle name="40% - Accent5 4 2 2 2 3" xfId="4055"/>
    <cellStyle name="40% - Accent5 4 2 2 3" xfId="4056"/>
    <cellStyle name="40% - Accent5 4 2 2 3 2" xfId="4057"/>
    <cellStyle name="40% - Accent5 4 2 2 3 2 2" xfId="4058"/>
    <cellStyle name="40% - Accent5 4 2 2 3 3" xfId="4059"/>
    <cellStyle name="40% - Accent5 4 2 2 4" xfId="4060"/>
    <cellStyle name="40% - Accent5 4 2 2 4 2" xfId="4061"/>
    <cellStyle name="40% - Accent5 4 2 2 5" xfId="4062"/>
    <cellStyle name="40% - Accent5 4 2 2_Lcc_inputs" xfId="4063"/>
    <cellStyle name="40% - Accent5 4 2 3" xfId="4064"/>
    <cellStyle name="40% - Accent5 4 2 3 2" xfId="4065"/>
    <cellStyle name="40% - Accent5 4 2 3 2 2" xfId="4066"/>
    <cellStyle name="40% - Accent5 4 2 3 2 3" xfId="4067"/>
    <cellStyle name="40% - Accent5 4 2 3 3" xfId="4068"/>
    <cellStyle name="40% - Accent5 4 2 3 4" xfId="4069"/>
    <cellStyle name="40% - Accent5 4 2 3_Lcc_inputs" xfId="4070"/>
    <cellStyle name="40% - Accent5 4 2 4" xfId="4071"/>
    <cellStyle name="40% - Accent5 4 2 4 2" xfId="4072"/>
    <cellStyle name="40% - Accent5 4 2 4 2 2" xfId="4073"/>
    <cellStyle name="40% - Accent5 4 2 4 3" xfId="4074"/>
    <cellStyle name="40% - Accent5 4 2 5" xfId="4075"/>
    <cellStyle name="40% - Accent5 4 2 5 2" xfId="4076"/>
    <cellStyle name="40% - Accent5 4 2 6" xfId="4077"/>
    <cellStyle name="40% - Accent5 4 2 7" xfId="4078"/>
    <cellStyle name="40% - Accent5 4 2 8" xfId="4079"/>
    <cellStyle name="40% - Accent5 4 2_Lcc_inputs" xfId="4080"/>
    <cellStyle name="40% - Accent5 4 3" xfId="4081"/>
    <cellStyle name="40% - Accent5 4 3 2" xfId="4082"/>
    <cellStyle name="40% - Accent5 4 3 2 2" xfId="4083"/>
    <cellStyle name="40% - Accent5 4 3 2 2 2" xfId="4084"/>
    <cellStyle name="40% - Accent5 4 3 2 2 2 2" xfId="4085"/>
    <cellStyle name="40% - Accent5 4 3 2 2 3" xfId="4086"/>
    <cellStyle name="40% - Accent5 4 3 2 3" xfId="4087"/>
    <cellStyle name="40% - Accent5 4 3 2 3 2" xfId="4088"/>
    <cellStyle name="40% - Accent5 4 3 2 3 2 2" xfId="4089"/>
    <cellStyle name="40% - Accent5 4 3 2 3 3" xfId="4090"/>
    <cellStyle name="40% - Accent5 4 3 2 4" xfId="4091"/>
    <cellStyle name="40% - Accent5 4 3 2 4 2" xfId="4092"/>
    <cellStyle name="40% - Accent5 4 3 2 5" xfId="4093"/>
    <cellStyle name="40% - Accent5 4 3 2_Lcc_inputs" xfId="4094"/>
    <cellStyle name="40% - Accent5 4 3 3" xfId="4095"/>
    <cellStyle name="40% - Accent5 4 3 3 2" xfId="4096"/>
    <cellStyle name="40% - Accent5 4 3 3 2 2" xfId="4097"/>
    <cellStyle name="40% - Accent5 4 3 3 2 3" xfId="4098"/>
    <cellStyle name="40% - Accent5 4 3 3 3" xfId="4099"/>
    <cellStyle name="40% - Accent5 4 3 3 4" xfId="4100"/>
    <cellStyle name="40% - Accent5 4 3 3_Lcc_inputs" xfId="4101"/>
    <cellStyle name="40% - Accent5 4 3 4" xfId="4102"/>
    <cellStyle name="40% - Accent5 4 3 4 2" xfId="4103"/>
    <cellStyle name="40% - Accent5 4 3 4 2 2" xfId="4104"/>
    <cellStyle name="40% - Accent5 4 3 4 3" xfId="4105"/>
    <cellStyle name="40% - Accent5 4 3 5" xfId="4106"/>
    <cellStyle name="40% - Accent5 4 3 5 2" xfId="4107"/>
    <cellStyle name="40% - Accent5 4 3 6" xfId="4108"/>
    <cellStyle name="40% - Accent5 4 3 7" xfId="4109"/>
    <cellStyle name="40% - Accent5 4 3 8" xfId="4110"/>
    <cellStyle name="40% - Accent5 4 3_Lcc_inputs" xfId="4111"/>
    <cellStyle name="40% - Accent5 4 4" xfId="4112"/>
    <cellStyle name="40% - Accent5 5" xfId="4113"/>
    <cellStyle name="40% - Accent5 5 2" xfId="4114"/>
    <cellStyle name="40% - Accent5 5 2 2" xfId="4115"/>
    <cellStyle name="40% - Accent5 5 2 2 2" xfId="4116"/>
    <cellStyle name="40% - Accent5 5 2 2 2 2" xfId="4117"/>
    <cellStyle name="40% - Accent5 5 2 2 2 2 2" xfId="4118"/>
    <cellStyle name="40% - Accent5 5 2 2 2 3" xfId="4119"/>
    <cellStyle name="40% - Accent5 5 2 2 3" xfId="4120"/>
    <cellStyle name="40% - Accent5 5 2 2 3 2" xfId="4121"/>
    <cellStyle name="40% - Accent5 5 2 2 3 2 2" xfId="4122"/>
    <cellStyle name="40% - Accent5 5 2 2 3 3" xfId="4123"/>
    <cellStyle name="40% - Accent5 5 2 2 4" xfId="4124"/>
    <cellStyle name="40% - Accent5 5 2 2 4 2" xfId="4125"/>
    <cellStyle name="40% - Accent5 5 2 2 5" xfId="4126"/>
    <cellStyle name="40% - Accent5 5 2 2_Lcc_inputs" xfId="4127"/>
    <cellStyle name="40% - Accent5 5 2 3" xfId="4128"/>
    <cellStyle name="40% - Accent5 5 2 3 2" xfId="4129"/>
    <cellStyle name="40% - Accent5 5 2 3 2 2" xfId="4130"/>
    <cellStyle name="40% - Accent5 5 2 3 2 3" xfId="4131"/>
    <cellStyle name="40% - Accent5 5 2 3 3" xfId="4132"/>
    <cellStyle name="40% - Accent5 5 2 3 4" xfId="4133"/>
    <cellStyle name="40% - Accent5 5 2 3_Lcc_inputs" xfId="4134"/>
    <cellStyle name="40% - Accent5 5 2 4" xfId="4135"/>
    <cellStyle name="40% - Accent5 5 2 4 2" xfId="4136"/>
    <cellStyle name="40% - Accent5 5 2 4 2 2" xfId="4137"/>
    <cellStyle name="40% - Accent5 5 2 4 3" xfId="4138"/>
    <cellStyle name="40% - Accent5 5 2 5" xfId="4139"/>
    <cellStyle name="40% - Accent5 5 2 5 2" xfId="4140"/>
    <cellStyle name="40% - Accent5 5 2 6" xfId="4141"/>
    <cellStyle name="40% - Accent5 5 2 7" xfId="4142"/>
    <cellStyle name="40% - Accent5 5 2 8" xfId="4143"/>
    <cellStyle name="40% - Accent5 5 2_Lcc_inputs" xfId="4144"/>
    <cellStyle name="40% - Accent5 5 3" xfId="4145"/>
    <cellStyle name="40% - Accent5 5 3 2" xfId="4146"/>
    <cellStyle name="40% - Accent5 5 3 2 2" xfId="4147"/>
    <cellStyle name="40% - Accent5 5 3 2 2 2" xfId="4148"/>
    <cellStyle name="40% - Accent5 5 3 2 2 2 2" xfId="4149"/>
    <cellStyle name="40% - Accent5 5 3 2 2 3" xfId="4150"/>
    <cellStyle name="40% - Accent5 5 3 2 3" xfId="4151"/>
    <cellStyle name="40% - Accent5 5 3 2 3 2" xfId="4152"/>
    <cellStyle name="40% - Accent5 5 3 2 3 2 2" xfId="4153"/>
    <cellStyle name="40% - Accent5 5 3 2 3 3" xfId="4154"/>
    <cellStyle name="40% - Accent5 5 3 2 4" xfId="4155"/>
    <cellStyle name="40% - Accent5 5 3 2 4 2" xfId="4156"/>
    <cellStyle name="40% - Accent5 5 3 2 5" xfId="4157"/>
    <cellStyle name="40% - Accent5 5 3 2_Lcc_inputs" xfId="4158"/>
    <cellStyle name="40% - Accent5 5 3 3" xfId="4159"/>
    <cellStyle name="40% - Accent5 5 3 3 2" xfId="4160"/>
    <cellStyle name="40% - Accent5 5 3 3 2 2" xfId="4161"/>
    <cellStyle name="40% - Accent5 5 3 3 2 3" xfId="4162"/>
    <cellStyle name="40% - Accent5 5 3 3 3" xfId="4163"/>
    <cellStyle name="40% - Accent5 5 3 3 4" xfId="4164"/>
    <cellStyle name="40% - Accent5 5 3 3_Lcc_inputs" xfId="4165"/>
    <cellStyle name="40% - Accent5 5 3 4" xfId="4166"/>
    <cellStyle name="40% - Accent5 5 3 4 2" xfId="4167"/>
    <cellStyle name="40% - Accent5 5 3 4 2 2" xfId="4168"/>
    <cellStyle name="40% - Accent5 5 3 4 3" xfId="4169"/>
    <cellStyle name="40% - Accent5 5 3 5" xfId="4170"/>
    <cellStyle name="40% - Accent5 5 3 5 2" xfId="4171"/>
    <cellStyle name="40% - Accent5 5 3 6" xfId="4172"/>
    <cellStyle name="40% - Accent5 5 3 7" xfId="4173"/>
    <cellStyle name="40% - Accent5 5 3 8" xfId="4174"/>
    <cellStyle name="40% - Accent5 5 3_Lcc_inputs" xfId="4175"/>
    <cellStyle name="40% - Accent5 5 4" xfId="4176"/>
    <cellStyle name="40% - Accent5 6" xfId="4177"/>
    <cellStyle name="40% - Accent5 6 2" xfId="4178"/>
    <cellStyle name="40% - Accent5 6 2 2" xfId="4179"/>
    <cellStyle name="40% - Accent5 6 2 2 2" xfId="4180"/>
    <cellStyle name="40% - Accent5 6 2 2 2 2" xfId="4181"/>
    <cellStyle name="40% - Accent5 6 2 2 2 2 2" xfId="4182"/>
    <cellStyle name="40% - Accent5 6 2 2 2 3" xfId="4183"/>
    <cellStyle name="40% - Accent5 6 2 2 3" xfId="4184"/>
    <cellStyle name="40% - Accent5 6 2 2 3 2" xfId="4185"/>
    <cellStyle name="40% - Accent5 6 2 2 3 2 2" xfId="4186"/>
    <cellStyle name="40% - Accent5 6 2 2 3 3" xfId="4187"/>
    <cellStyle name="40% - Accent5 6 2 2 4" xfId="4188"/>
    <cellStyle name="40% - Accent5 6 2 2 4 2" xfId="4189"/>
    <cellStyle name="40% - Accent5 6 2 2 5" xfId="4190"/>
    <cellStyle name="40% - Accent5 6 2 2_Lcc_inputs" xfId="4191"/>
    <cellStyle name="40% - Accent5 6 2 3" xfId="4192"/>
    <cellStyle name="40% - Accent5 6 2 3 2" xfId="4193"/>
    <cellStyle name="40% - Accent5 6 2 3 2 2" xfId="4194"/>
    <cellStyle name="40% - Accent5 6 2 3 2 3" xfId="4195"/>
    <cellStyle name="40% - Accent5 6 2 3 3" xfId="4196"/>
    <cellStyle name="40% - Accent5 6 2 3 4" xfId="4197"/>
    <cellStyle name="40% - Accent5 6 2 3_Lcc_inputs" xfId="4198"/>
    <cellStyle name="40% - Accent5 6 2 4" xfId="4199"/>
    <cellStyle name="40% - Accent5 6 2 4 2" xfId="4200"/>
    <cellStyle name="40% - Accent5 6 2 4 2 2" xfId="4201"/>
    <cellStyle name="40% - Accent5 6 2 4 3" xfId="4202"/>
    <cellStyle name="40% - Accent5 6 2 5" xfId="4203"/>
    <cellStyle name="40% - Accent5 6 2 5 2" xfId="4204"/>
    <cellStyle name="40% - Accent5 6 2 6" xfId="4205"/>
    <cellStyle name="40% - Accent5 6 2 7" xfId="4206"/>
    <cellStyle name="40% - Accent5 6 2 8" xfId="4207"/>
    <cellStyle name="40% - Accent5 6 2_Lcc_inputs" xfId="4208"/>
    <cellStyle name="40% - Accent5 6 3" xfId="4209"/>
    <cellStyle name="40% - Accent5 6 3 2" xfId="4210"/>
    <cellStyle name="40% - Accent5 6 3 2 2" xfId="4211"/>
    <cellStyle name="40% - Accent5 6 3 2 2 2" xfId="4212"/>
    <cellStyle name="40% - Accent5 6 3 2 3" xfId="4213"/>
    <cellStyle name="40% - Accent5 6 3 3" xfId="4214"/>
    <cellStyle name="40% - Accent5 6 3 3 2" xfId="4215"/>
    <cellStyle name="40% - Accent5 6 3 3 2 2" xfId="4216"/>
    <cellStyle name="40% - Accent5 6 3 3 3" xfId="4217"/>
    <cellStyle name="40% - Accent5 6 3 4" xfId="4218"/>
    <cellStyle name="40% - Accent5 6 3 4 2" xfId="4219"/>
    <cellStyle name="40% - Accent5 6 3 5" xfId="4220"/>
    <cellStyle name="40% - Accent5 6 3_Lcc_inputs" xfId="4221"/>
    <cellStyle name="40% - Accent5 6 4" xfId="4222"/>
    <cellStyle name="40% - Accent5 6 4 2" xfId="4223"/>
    <cellStyle name="40% - Accent5 6 4 2 2" xfId="4224"/>
    <cellStyle name="40% - Accent5 6 4 2 3" xfId="4225"/>
    <cellStyle name="40% - Accent5 6 4 3" xfId="4226"/>
    <cellStyle name="40% - Accent5 6 4 4" xfId="4227"/>
    <cellStyle name="40% - Accent5 6 4_Lcc_inputs" xfId="4228"/>
    <cellStyle name="40% - Accent5 6 5" xfId="4229"/>
    <cellStyle name="40% - Accent5 6 5 2" xfId="4230"/>
    <cellStyle name="40% - Accent5 6 5 2 2" xfId="4231"/>
    <cellStyle name="40% - Accent5 6 5 3" xfId="4232"/>
    <cellStyle name="40% - Accent5 6 6" xfId="4233"/>
    <cellStyle name="40% - Accent5 6 6 2" xfId="4234"/>
    <cellStyle name="40% - Accent5 6 7" xfId="4235"/>
    <cellStyle name="40% - Accent5 6 8" xfId="4236"/>
    <cellStyle name="40% - Accent5 6 9" xfId="4237"/>
    <cellStyle name="40% - Accent5 6_Lcc_inputs" xfId="4238"/>
    <cellStyle name="40% - Accent5 7" xfId="4239"/>
    <cellStyle name="40% - Accent5 7 2" xfId="4240"/>
    <cellStyle name="40% - Accent5 7 2 2" xfId="4241"/>
    <cellStyle name="40% - Accent5 7 2 2 2" xfId="4242"/>
    <cellStyle name="40% - Accent5 7 2 2 2 2" xfId="4243"/>
    <cellStyle name="40% - Accent5 7 2 2 2 2 2" xfId="4244"/>
    <cellStyle name="40% - Accent5 7 2 2 2 3" xfId="4245"/>
    <cellStyle name="40% - Accent5 7 2 2 3" xfId="4246"/>
    <cellStyle name="40% - Accent5 7 2 2 3 2" xfId="4247"/>
    <cellStyle name="40% - Accent5 7 2 2 3 2 2" xfId="4248"/>
    <cellStyle name="40% - Accent5 7 2 2 3 3" xfId="4249"/>
    <cellStyle name="40% - Accent5 7 2 2 4" xfId="4250"/>
    <cellStyle name="40% - Accent5 7 2 2 4 2" xfId="4251"/>
    <cellStyle name="40% - Accent5 7 2 2 5" xfId="4252"/>
    <cellStyle name="40% - Accent5 7 2 2_Lcc_inputs" xfId="4253"/>
    <cellStyle name="40% - Accent5 7 2 3" xfId="4254"/>
    <cellStyle name="40% - Accent5 7 2 3 2" xfId="4255"/>
    <cellStyle name="40% - Accent5 7 2 3 2 2" xfId="4256"/>
    <cellStyle name="40% - Accent5 7 2 3 2 3" xfId="4257"/>
    <cellStyle name="40% - Accent5 7 2 3 3" xfId="4258"/>
    <cellStyle name="40% - Accent5 7 2 3 4" xfId="4259"/>
    <cellStyle name="40% - Accent5 7 2 3_Lcc_inputs" xfId="4260"/>
    <cellStyle name="40% - Accent5 7 2 4" xfId="4261"/>
    <cellStyle name="40% - Accent5 7 2 4 2" xfId="4262"/>
    <cellStyle name="40% - Accent5 7 2 4 2 2" xfId="4263"/>
    <cellStyle name="40% - Accent5 7 2 4 3" xfId="4264"/>
    <cellStyle name="40% - Accent5 7 2 5" xfId="4265"/>
    <cellStyle name="40% - Accent5 7 2 5 2" xfId="4266"/>
    <cellStyle name="40% - Accent5 7 2 6" xfId="4267"/>
    <cellStyle name="40% - Accent5 7 2 7" xfId="4268"/>
    <cellStyle name="40% - Accent5 7 2 8" xfId="4269"/>
    <cellStyle name="40% - Accent5 7 2_Lcc_inputs" xfId="4270"/>
    <cellStyle name="40% - Accent5 7 3" xfId="4271"/>
    <cellStyle name="40% - Accent5 7 3 2" xfId="4272"/>
    <cellStyle name="40% - Accent5 7 3 2 2" xfId="4273"/>
    <cellStyle name="40% - Accent5 7 3 2 2 2" xfId="4274"/>
    <cellStyle name="40% - Accent5 7 3 2 3" xfId="4275"/>
    <cellStyle name="40% - Accent5 7 3 3" xfId="4276"/>
    <cellStyle name="40% - Accent5 7 3 3 2" xfId="4277"/>
    <cellStyle name="40% - Accent5 7 3 3 2 2" xfId="4278"/>
    <cellStyle name="40% - Accent5 7 3 3 3" xfId="4279"/>
    <cellStyle name="40% - Accent5 7 3 4" xfId="4280"/>
    <cellStyle name="40% - Accent5 7 3 4 2" xfId="4281"/>
    <cellStyle name="40% - Accent5 7 3 5" xfId="4282"/>
    <cellStyle name="40% - Accent5 7 3_Lcc_inputs" xfId="4283"/>
    <cellStyle name="40% - Accent5 7 4" xfId="4284"/>
    <cellStyle name="40% - Accent5 7 4 2" xfId="4285"/>
    <cellStyle name="40% - Accent5 7 4 2 2" xfId="4286"/>
    <cellStyle name="40% - Accent5 7 4 2 3" xfId="4287"/>
    <cellStyle name="40% - Accent5 7 4 3" xfId="4288"/>
    <cellStyle name="40% - Accent5 7 4 4" xfId="4289"/>
    <cellStyle name="40% - Accent5 7 4_Lcc_inputs" xfId="4290"/>
    <cellStyle name="40% - Accent5 7 5" xfId="4291"/>
    <cellStyle name="40% - Accent5 7 5 2" xfId="4292"/>
    <cellStyle name="40% - Accent5 7 5 2 2" xfId="4293"/>
    <cellStyle name="40% - Accent5 7 5 3" xfId="4294"/>
    <cellStyle name="40% - Accent5 7 6" xfId="4295"/>
    <cellStyle name="40% - Accent5 7 6 2" xfId="4296"/>
    <cellStyle name="40% - Accent5 7 7" xfId="4297"/>
    <cellStyle name="40% - Accent5 7 8" xfId="4298"/>
    <cellStyle name="40% - Accent5 7 9" xfId="4299"/>
    <cellStyle name="40% - Accent5 7_Lcc_inputs" xfId="4300"/>
    <cellStyle name="40% - Accent5 8" xfId="4301"/>
    <cellStyle name="40% - Accent5 8 2" xfId="4302"/>
    <cellStyle name="40% - Accent5 8 2 2" xfId="4303"/>
    <cellStyle name="40% - Accent5 8 2 2 2" xfId="4304"/>
    <cellStyle name="40% - Accent5 8 2 2 2 2" xfId="4305"/>
    <cellStyle name="40% - Accent5 8 2 2 3" xfId="4306"/>
    <cellStyle name="40% - Accent5 8 2 3" xfId="4307"/>
    <cellStyle name="40% - Accent5 8 2 3 2" xfId="4308"/>
    <cellStyle name="40% - Accent5 8 2 3 2 2" xfId="4309"/>
    <cellStyle name="40% - Accent5 8 2 3 3" xfId="4310"/>
    <cellStyle name="40% - Accent5 8 2 4" xfId="4311"/>
    <cellStyle name="40% - Accent5 8 2 4 2" xfId="4312"/>
    <cellStyle name="40% - Accent5 8 2 5" xfId="4313"/>
    <cellStyle name="40% - Accent5 8 2_Lcc_inputs" xfId="4314"/>
    <cellStyle name="40% - Accent5 8 3" xfId="4315"/>
    <cellStyle name="40% - Accent5 8 3 2" xfId="4316"/>
    <cellStyle name="40% - Accent5 8 3 2 2" xfId="4317"/>
    <cellStyle name="40% - Accent5 8 3 2 3" xfId="4318"/>
    <cellStyle name="40% - Accent5 8 3 3" xfId="4319"/>
    <cellStyle name="40% - Accent5 8 3 4" xfId="4320"/>
    <cellStyle name="40% - Accent5 8 3_Lcc_inputs" xfId="4321"/>
    <cellStyle name="40% - Accent5 8 4" xfId="4322"/>
    <cellStyle name="40% - Accent5 8 4 2" xfId="4323"/>
    <cellStyle name="40% - Accent5 8 4 2 2" xfId="4324"/>
    <cellStyle name="40% - Accent5 8 4 3" xfId="4325"/>
    <cellStyle name="40% - Accent5 8 5" xfId="4326"/>
    <cellStyle name="40% - Accent5 8 5 2" xfId="4327"/>
    <cellStyle name="40% - Accent5 8 6" xfId="4328"/>
    <cellStyle name="40% - Accent5 8 7" xfId="4329"/>
    <cellStyle name="40% - Accent5 8 8" xfId="4330"/>
    <cellStyle name="40% - Accent5 8_Lcc_inputs" xfId="4331"/>
    <cellStyle name="40% - Accent5 9" xfId="4332"/>
    <cellStyle name="40% - Accent5 9 2" xfId="4333"/>
    <cellStyle name="40% - Accent5 9 2 2" xfId="4334"/>
    <cellStyle name="40% - Accent5 9 2 2 2" xfId="4335"/>
    <cellStyle name="40% - Accent5 9 2 2 3" xfId="4336"/>
    <cellStyle name="40% - Accent5 9 2 3" xfId="4337"/>
    <cellStyle name="40% - Accent5 9 2 4" xfId="4338"/>
    <cellStyle name="40% - Accent5 9 2_Lcc_inputs" xfId="4339"/>
    <cellStyle name="40% - Accent5 9 3" xfId="4340"/>
    <cellStyle name="40% - Accent5 9 3 2" xfId="4341"/>
    <cellStyle name="40% - Accent5 9 3 2 2" xfId="4342"/>
    <cellStyle name="40% - Accent5 9 3 3" xfId="4343"/>
    <cellStyle name="40% - Accent5 9 4" xfId="4344"/>
    <cellStyle name="40% - Accent5 9 4 2" xfId="4345"/>
    <cellStyle name="40% - Accent5 9 5" xfId="4346"/>
    <cellStyle name="40% - Accent5 9 6" xfId="4347"/>
    <cellStyle name="40% - Accent5 9 7" xfId="4348"/>
    <cellStyle name="40% - Accent5 9_Lcc_inputs" xfId="4349"/>
    <cellStyle name="40% - Accent6 10" xfId="4350"/>
    <cellStyle name="40% - Accent6 10 2" xfId="4351"/>
    <cellStyle name="40% - Accent6 10 2 2" xfId="4352"/>
    <cellStyle name="40% - Accent6 10 2 3" xfId="4353"/>
    <cellStyle name="40% - Accent6 10 3" xfId="4354"/>
    <cellStyle name="40% - Accent6 10 4" xfId="4355"/>
    <cellStyle name="40% - Accent6 10_Lcc_inputs" xfId="4356"/>
    <cellStyle name="40% - Accent6 11" xfId="4357"/>
    <cellStyle name="40% - Accent6 11 2" xfId="4358"/>
    <cellStyle name="40% - Accent6 11 2 2" xfId="4359"/>
    <cellStyle name="40% - Accent6 11 3" xfId="4360"/>
    <cellStyle name="40% - Accent6 12" xfId="4361"/>
    <cellStyle name="40% - Accent6 12 2" xfId="4362"/>
    <cellStyle name="40% - Accent6 13" xfId="4363"/>
    <cellStyle name="40% - Accent6 13 2" xfId="4364"/>
    <cellStyle name="40% - Accent6 14" xfId="4365"/>
    <cellStyle name="40% - Accent6 15" xfId="4366"/>
    <cellStyle name="40% - Accent6 16" xfId="4367"/>
    <cellStyle name="40% - Accent6 2" xfId="26"/>
    <cellStyle name="40% - Accent6 2 2" xfId="27"/>
    <cellStyle name="40% - Accent6 2 2 2" xfId="4368"/>
    <cellStyle name="40% - Accent6 2 2 2 2" xfId="54976"/>
    <cellStyle name="40% - Accent6 2 2 3" xfId="4369"/>
    <cellStyle name="40% - Accent6 2 3" xfId="4370"/>
    <cellStyle name="40% - Accent6 2 3 2" xfId="4371"/>
    <cellStyle name="40% - Accent6 2 4" xfId="4372"/>
    <cellStyle name="40% - Accent6 2 4 2" xfId="4373"/>
    <cellStyle name="40% - Accent6 2 4 2 2" xfId="4374"/>
    <cellStyle name="40% - Accent6 2 4 2 2 2" xfId="4375"/>
    <cellStyle name="40% - Accent6 2 4 2 2 3" xfId="4376"/>
    <cellStyle name="40% - Accent6 2 4 2 3" xfId="4377"/>
    <cellStyle name="40% - Accent6 2 4 2 3 2" xfId="4378"/>
    <cellStyle name="40% - Accent6 2 4 2 4" xfId="4379"/>
    <cellStyle name="40% - Accent6 2 4 2 5" xfId="4380"/>
    <cellStyle name="40% - Accent6 2 4 2_Lcc_inputs" xfId="4381"/>
    <cellStyle name="40% - Accent6 2 4 3" xfId="4382"/>
    <cellStyle name="40% - Accent6 2 4 3 2" xfId="4383"/>
    <cellStyle name="40% - Accent6 2 4 3 2 2" xfId="4384"/>
    <cellStyle name="40% - Accent6 2 4 3 3" xfId="4385"/>
    <cellStyle name="40% - Accent6 2 4 3 4" xfId="4386"/>
    <cellStyle name="40% - Accent6 2 4 3_Lcc_inputs" xfId="4387"/>
    <cellStyle name="40% - Accent6 2 4 4" xfId="4388"/>
    <cellStyle name="40% - Accent6 2 4 4 2" xfId="4389"/>
    <cellStyle name="40% - Accent6 2 4 4 3" xfId="4390"/>
    <cellStyle name="40% - Accent6 2 4 5" xfId="4391"/>
    <cellStyle name="40% - Accent6 2 4 5 2" xfId="4392"/>
    <cellStyle name="40% - Accent6 2 4 6" xfId="4393"/>
    <cellStyle name="40% - Accent6 2 4_Lcc_inputs" xfId="4394"/>
    <cellStyle name="40% - Accent6 2 5" xfId="4395"/>
    <cellStyle name="40% - Accent6 2 5 2" xfId="4396"/>
    <cellStyle name="40% - Accent6 2 5 2 2" xfId="4397"/>
    <cellStyle name="40% - Accent6 2 5 2 3" xfId="4398"/>
    <cellStyle name="40% - Accent6 2 5 3" xfId="4399"/>
    <cellStyle name="40% - Accent6 2 5 3 2" xfId="4400"/>
    <cellStyle name="40% - Accent6 2 5 4" xfId="4401"/>
    <cellStyle name="40% - Accent6 2 5_Lcc_inputs" xfId="4402"/>
    <cellStyle name="40% - Accent6 2 6" xfId="4403"/>
    <cellStyle name="40% - Accent6 2 6 2" xfId="4404"/>
    <cellStyle name="40% - Accent6 2 6 2 2" xfId="4405"/>
    <cellStyle name="40% - Accent6 2 6 2 3" xfId="4406"/>
    <cellStyle name="40% - Accent6 2 6 3" xfId="4407"/>
    <cellStyle name="40% - Accent6 2 6 3 2" xfId="4408"/>
    <cellStyle name="40% - Accent6 2 6 4" xfId="4409"/>
    <cellStyle name="40% - Accent6 2 6_Lcc_inputs" xfId="4410"/>
    <cellStyle name="40% - Accent6 2 7" xfId="4411"/>
    <cellStyle name="40% - Accent6 2 8" xfId="4412"/>
    <cellStyle name="40% - Accent6 2 9" xfId="54977"/>
    <cellStyle name="40% - Accent6 2_Lcc_inputs" xfId="4413"/>
    <cellStyle name="40% - Accent6 3" xfId="4414"/>
    <cellStyle name="40% - Accent6 3 2" xfId="4415"/>
    <cellStyle name="40% - Accent6 3 2 2" xfId="4416"/>
    <cellStyle name="40% - Accent6 3 2 2 2" xfId="54978"/>
    <cellStyle name="40% - Accent6 3 2 3" xfId="4417"/>
    <cellStyle name="40% - Accent6 3 3" xfId="4418"/>
    <cellStyle name="40% - Accent6 3 3 2" xfId="4419"/>
    <cellStyle name="40% - Accent6 3 3 3" xfId="54979"/>
    <cellStyle name="40% - Accent6 3 4" xfId="4420"/>
    <cellStyle name="40% - Accent6 3 4 2" xfId="4421"/>
    <cellStyle name="40% - Accent6 3 5" xfId="4422"/>
    <cellStyle name="40% - Accent6 3 5 2" xfId="4423"/>
    <cellStyle name="40% - Accent6 3 6" xfId="4424"/>
    <cellStyle name="40% - Accent6 3 7" xfId="4425"/>
    <cellStyle name="40% - Accent6 3 8" xfId="4426"/>
    <cellStyle name="40% - Accent6 3 9" xfId="54980"/>
    <cellStyle name="40% - Accent6 4" xfId="4427"/>
    <cellStyle name="40% - Accent6 4 2" xfId="4428"/>
    <cellStyle name="40% - Accent6 4 2 2" xfId="4429"/>
    <cellStyle name="40% - Accent6 4 2 2 2" xfId="4430"/>
    <cellStyle name="40% - Accent6 4 2 2 2 2" xfId="4431"/>
    <cellStyle name="40% - Accent6 4 2 2 2 2 2" xfId="4432"/>
    <cellStyle name="40% - Accent6 4 2 2 2 3" xfId="4433"/>
    <cellStyle name="40% - Accent6 4 2 2 3" xfId="4434"/>
    <cellStyle name="40% - Accent6 4 2 2 3 2" xfId="4435"/>
    <cellStyle name="40% - Accent6 4 2 2 3 2 2" xfId="4436"/>
    <cellStyle name="40% - Accent6 4 2 2 3 3" xfId="4437"/>
    <cellStyle name="40% - Accent6 4 2 2 4" xfId="4438"/>
    <cellStyle name="40% - Accent6 4 2 2 4 2" xfId="4439"/>
    <cellStyle name="40% - Accent6 4 2 2 5" xfId="4440"/>
    <cellStyle name="40% - Accent6 4 2 2_Lcc_inputs" xfId="4441"/>
    <cellStyle name="40% - Accent6 4 2 3" xfId="4442"/>
    <cellStyle name="40% - Accent6 4 2 3 2" xfId="4443"/>
    <cellStyle name="40% - Accent6 4 2 3 2 2" xfId="4444"/>
    <cellStyle name="40% - Accent6 4 2 3 2 3" xfId="4445"/>
    <cellStyle name="40% - Accent6 4 2 3 3" xfId="4446"/>
    <cellStyle name="40% - Accent6 4 2 3 4" xfId="4447"/>
    <cellStyle name="40% - Accent6 4 2 3_Lcc_inputs" xfId="4448"/>
    <cellStyle name="40% - Accent6 4 2 4" xfId="4449"/>
    <cellStyle name="40% - Accent6 4 2 4 2" xfId="4450"/>
    <cellStyle name="40% - Accent6 4 2 4 2 2" xfId="4451"/>
    <cellStyle name="40% - Accent6 4 2 4 3" xfId="4452"/>
    <cellStyle name="40% - Accent6 4 2 5" xfId="4453"/>
    <cellStyle name="40% - Accent6 4 2 5 2" xfId="4454"/>
    <cellStyle name="40% - Accent6 4 2 6" xfId="4455"/>
    <cellStyle name="40% - Accent6 4 2 7" xfId="4456"/>
    <cellStyle name="40% - Accent6 4 2 8" xfId="4457"/>
    <cellStyle name="40% - Accent6 4 2_Lcc_inputs" xfId="4458"/>
    <cellStyle name="40% - Accent6 4 3" xfId="4459"/>
    <cellStyle name="40% - Accent6 4 3 2" xfId="4460"/>
    <cellStyle name="40% - Accent6 4 3 2 2" xfId="4461"/>
    <cellStyle name="40% - Accent6 4 3 2 2 2" xfId="4462"/>
    <cellStyle name="40% - Accent6 4 3 2 2 2 2" xfId="4463"/>
    <cellStyle name="40% - Accent6 4 3 2 2 3" xfId="4464"/>
    <cellStyle name="40% - Accent6 4 3 2 3" xfId="4465"/>
    <cellStyle name="40% - Accent6 4 3 2 3 2" xfId="4466"/>
    <cellStyle name="40% - Accent6 4 3 2 3 2 2" xfId="4467"/>
    <cellStyle name="40% - Accent6 4 3 2 3 3" xfId="4468"/>
    <cellStyle name="40% - Accent6 4 3 2 4" xfId="4469"/>
    <cellStyle name="40% - Accent6 4 3 2 4 2" xfId="4470"/>
    <cellStyle name="40% - Accent6 4 3 2 5" xfId="4471"/>
    <cellStyle name="40% - Accent6 4 3 2_Lcc_inputs" xfId="4472"/>
    <cellStyle name="40% - Accent6 4 3 3" xfId="4473"/>
    <cellStyle name="40% - Accent6 4 3 3 2" xfId="4474"/>
    <cellStyle name="40% - Accent6 4 3 3 2 2" xfId="4475"/>
    <cellStyle name="40% - Accent6 4 3 3 2 3" xfId="4476"/>
    <cellStyle name="40% - Accent6 4 3 3 3" xfId="4477"/>
    <cellStyle name="40% - Accent6 4 3 3 4" xfId="4478"/>
    <cellStyle name="40% - Accent6 4 3 3_Lcc_inputs" xfId="4479"/>
    <cellStyle name="40% - Accent6 4 3 4" xfId="4480"/>
    <cellStyle name="40% - Accent6 4 3 4 2" xfId="4481"/>
    <cellStyle name="40% - Accent6 4 3 4 2 2" xfId="4482"/>
    <cellStyle name="40% - Accent6 4 3 4 3" xfId="4483"/>
    <cellStyle name="40% - Accent6 4 3 5" xfId="4484"/>
    <cellStyle name="40% - Accent6 4 3 5 2" xfId="4485"/>
    <cellStyle name="40% - Accent6 4 3 6" xfId="4486"/>
    <cellStyle name="40% - Accent6 4 3 7" xfId="4487"/>
    <cellStyle name="40% - Accent6 4 3 8" xfId="4488"/>
    <cellStyle name="40% - Accent6 4 3_Lcc_inputs" xfId="4489"/>
    <cellStyle name="40% - Accent6 4 4" xfId="4490"/>
    <cellStyle name="40% - Accent6 5" xfId="4491"/>
    <cellStyle name="40% - Accent6 5 2" xfId="4492"/>
    <cellStyle name="40% - Accent6 5 2 2" xfId="4493"/>
    <cellStyle name="40% - Accent6 5 2 2 2" xfId="4494"/>
    <cellStyle name="40% - Accent6 5 2 2 2 2" xfId="4495"/>
    <cellStyle name="40% - Accent6 5 2 2 2 2 2" xfId="4496"/>
    <cellStyle name="40% - Accent6 5 2 2 2 3" xfId="4497"/>
    <cellStyle name="40% - Accent6 5 2 2 3" xfId="4498"/>
    <cellStyle name="40% - Accent6 5 2 2 3 2" xfId="4499"/>
    <cellStyle name="40% - Accent6 5 2 2 3 2 2" xfId="4500"/>
    <cellStyle name="40% - Accent6 5 2 2 3 3" xfId="4501"/>
    <cellStyle name="40% - Accent6 5 2 2 4" xfId="4502"/>
    <cellStyle name="40% - Accent6 5 2 2 4 2" xfId="4503"/>
    <cellStyle name="40% - Accent6 5 2 2 5" xfId="4504"/>
    <cellStyle name="40% - Accent6 5 2 2_Lcc_inputs" xfId="4505"/>
    <cellStyle name="40% - Accent6 5 2 3" xfId="4506"/>
    <cellStyle name="40% - Accent6 5 2 3 2" xfId="4507"/>
    <cellStyle name="40% - Accent6 5 2 3 2 2" xfId="4508"/>
    <cellStyle name="40% - Accent6 5 2 3 2 3" xfId="4509"/>
    <cellStyle name="40% - Accent6 5 2 3 3" xfId="4510"/>
    <cellStyle name="40% - Accent6 5 2 3 4" xfId="4511"/>
    <cellStyle name="40% - Accent6 5 2 3_Lcc_inputs" xfId="4512"/>
    <cellStyle name="40% - Accent6 5 2 4" xfId="4513"/>
    <cellStyle name="40% - Accent6 5 2 4 2" xfId="4514"/>
    <cellStyle name="40% - Accent6 5 2 4 2 2" xfId="4515"/>
    <cellStyle name="40% - Accent6 5 2 4 3" xfId="4516"/>
    <cellStyle name="40% - Accent6 5 2 5" xfId="4517"/>
    <cellStyle name="40% - Accent6 5 2 5 2" xfId="4518"/>
    <cellStyle name="40% - Accent6 5 2 6" xfId="4519"/>
    <cellStyle name="40% - Accent6 5 2 7" xfId="4520"/>
    <cellStyle name="40% - Accent6 5 2 8" xfId="4521"/>
    <cellStyle name="40% - Accent6 5 2_Lcc_inputs" xfId="4522"/>
    <cellStyle name="40% - Accent6 5 3" xfId="4523"/>
    <cellStyle name="40% - Accent6 5 3 2" xfId="4524"/>
    <cellStyle name="40% - Accent6 5 3 2 2" xfId="4525"/>
    <cellStyle name="40% - Accent6 5 3 2 2 2" xfId="4526"/>
    <cellStyle name="40% - Accent6 5 3 2 2 2 2" xfId="4527"/>
    <cellStyle name="40% - Accent6 5 3 2 2 3" xfId="4528"/>
    <cellStyle name="40% - Accent6 5 3 2 3" xfId="4529"/>
    <cellStyle name="40% - Accent6 5 3 2 3 2" xfId="4530"/>
    <cellStyle name="40% - Accent6 5 3 2 3 2 2" xfId="4531"/>
    <cellStyle name="40% - Accent6 5 3 2 3 3" xfId="4532"/>
    <cellStyle name="40% - Accent6 5 3 2 4" xfId="4533"/>
    <cellStyle name="40% - Accent6 5 3 2 4 2" xfId="4534"/>
    <cellStyle name="40% - Accent6 5 3 2 5" xfId="4535"/>
    <cellStyle name="40% - Accent6 5 3 2_Lcc_inputs" xfId="4536"/>
    <cellStyle name="40% - Accent6 5 3 3" xfId="4537"/>
    <cellStyle name="40% - Accent6 5 3 3 2" xfId="4538"/>
    <cellStyle name="40% - Accent6 5 3 3 2 2" xfId="4539"/>
    <cellStyle name="40% - Accent6 5 3 3 2 3" xfId="4540"/>
    <cellStyle name="40% - Accent6 5 3 3 3" xfId="4541"/>
    <cellStyle name="40% - Accent6 5 3 3 4" xfId="4542"/>
    <cellStyle name="40% - Accent6 5 3 3_Lcc_inputs" xfId="4543"/>
    <cellStyle name="40% - Accent6 5 3 4" xfId="4544"/>
    <cellStyle name="40% - Accent6 5 3 4 2" xfId="4545"/>
    <cellStyle name="40% - Accent6 5 3 4 2 2" xfId="4546"/>
    <cellStyle name="40% - Accent6 5 3 4 3" xfId="4547"/>
    <cellStyle name="40% - Accent6 5 3 5" xfId="4548"/>
    <cellStyle name="40% - Accent6 5 3 5 2" xfId="4549"/>
    <cellStyle name="40% - Accent6 5 3 6" xfId="4550"/>
    <cellStyle name="40% - Accent6 5 3 7" xfId="4551"/>
    <cellStyle name="40% - Accent6 5 3 8" xfId="4552"/>
    <cellStyle name="40% - Accent6 5 3_Lcc_inputs" xfId="4553"/>
    <cellStyle name="40% - Accent6 5 4" xfId="4554"/>
    <cellStyle name="40% - Accent6 6" xfId="4555"/>
    <cellStyle name="40% - Accent6 6 2" xfId="4556"/>
    <cellStyle name="40% - Accent6 6 2 2" xfId="4557"/>
    <cellStyle name="40% - Accent6 6 2 2 2" xfId="4558"/>
    <cellStyle name="40% - Accent6 6 2 2 2 2" xfId="4559"/>
    <cellStyle name="40% - Accent6 6 2 2 2 2 2" xfId="4560"/>
    <cellStyle name="40% - Accent6 6 2 2 2 3" xfId="4561"/>
    <cellStyle name="40% - Accent6 6 2 2 3" xfId="4562"/>
    <cellStyle name="40% - Accent6 6 2 2 3 2" xfId="4563"/>
    <cellStyle name="40% - Accent6 6 2 2 3 2 2" xfId="4564"/>
    <cellStyle name="40% - Accent6 6 2 2 3 3" xfId="4565"/>
    <cellStyle name="40% - Accent6 6 2 2 4" xfId="4566"/>
    <cellStyle name="40% - Accent6 6 2 2 4 2" xfId="4567"/>
    <cellStyle name="40% - Accent6 6 2 2 5" xfId="4568"/>
    <cellStyle name="40% - Accent6 6 2 2_Lcc_inputs" xfId="4569"/>
    <cellStyle name="40% - Accent6 6 2 3" xfId="4570"/>
    <cellStyle name="40% - Accent6 6 2 3 2" xfId="4571"/>
    <cellStyle name="40% - Accent6 6 2 3 2 2" xfId="4572"/>
    <cellStyle name="40% - Accent6 6 2 3 2 3" xfId="4573"/>
    <cellStyle name="40% - Accent6 6 2 3 3" xfId="4574"/>
    <cellStyle name="40% - Accent6 6 2 3 4" xfId="4575"/>
    <cellStyle name="40% - Accent6 6 2 3_Lcc_inputs" xfId="4576"/>
    <cellStyle name="40% - Accent6 6 2 4" xfId="4577"/>
    <cellStyle name="40% - Accent6 6 2 4 2" xfId="4578"/>
    <cellStyle name="40% - Accent6 6 2 4 2 2" xfId="4579"/>
    <cellStyle name="40% - Accent6 6 2 4 3" xfId="4580"/>
    <cellStyle name="40% - Accent6 6 2 5" xfId="4581"/>
    <cellStyle name="40% - Accent6 6 2 5 2" xfId="4582"/>
    <cellStyle name="40% - Accent6 6 2 6" xfId="4583"/>
    <cellStyle name="40% - Accent6 6 2 7" xfId="4584"/>
    <cellStyle name="40% - Accent6 6 2 8" xfId="4585"/>
    <cellStyle name="40% - Accent6 6 2_Lcc_inputs" xfId="4586"/>
    <cellStyle name="40% - Accent6 6 3" xfId="4587"/>
    <cellStyle name="40% - Accent6 6 3 2" xfId="4588"/>
    <cellStyle name="40% - Accent6 6 3 2 2" xfId="4589"/>
    <cellStyle name="40% - Accent6 6 3 2 2 2" xfId="4590"/>
    <cellStyle name="40% - Accent6 6 3 2 3" xfId="4591"/>
    <cellStyle name="40% - Accent6 6 3 3" xfId="4592"/>
    <cellStyle name="40% - Accent6 6 3 3 2" xfId="4593"/>
    <cellStyle name="40% - Accent6 6 3 3 2 2" xfId="4594"/>
    <cellStyle name="40% - Accent6 6 3 3 3" xfId="4595"/>
    <cellStyle name="40% - Accent6 6 3 4" xfId="4596"/>
    <cellStyle name="40% - Accent6 6 3 4 2" xfId="4597"/>
    <cellStyle name="40% - Accent6 6 3 5" xfId="4598"/>
    <cellStyle name="40% - Accent6 6 3_Lcc_inputs" xfId="4599"/>
    <cellStyle name="40% - Accent6 6 4" xfId="4600"/>
    <cellStyle name="40% - Accent6 6 4 2" xfId="4601"/>
    <cellStyle name="40% - Accent6 6 4 2 2" xfId="4602"/>
    <cellStyle name="40% - Accent6 6 4 2 3" xfId="4603"/>
    <cellStyle name="40% - Accent6 6 4 3" xfId="4604"/>
    <cellStyle name="40% - Accent6 6 4 4" xfId="4605"/>
    <cellStyle name="40% - Accent6 6 4_Lcc_inputs" xfId="4606"/>
    <cellStyle name="40% - Accent6 6 5" xfId="4607"/>
    <cellStyle name="40% - Accent6 6 5 2" xfId="4608"/>
    <cellStyle name="40% - Accent6 6 5 2 2" xfId="4609"/>
    <cellStyle name="40% - Accent6 6 5 3" xfId="4610"/>
    <cellStyle name="40% - Accent6 6 6" xfId="4611"/>
    <cellStyle name="40% - Accent6 6 6 2" xfId="4612"/>
    <cellStyle name="40% - Accent6 6 7" xfId="4613"/>
    <cellStyle name="40% - Accent6 6 8" xfId="4614"/>
    <cellStyle name="40% - Accent6 6 9" xfId="4615"/>
    <cellStyle name="40% - Accent6 6_Lcc_inputs" xfId="4616"/>
    <cellStyle name="40% - Accent6 7" xfId="4617"/>
    <cellStyle name="40% - Accent6 7 2" xfId="4618"/>
    <cellStyle name="40% - Accent6 7 2 2" xfId="4619"/>
    <cellStyle name="40% - Accent6 7 2 2 2" xfId="4620"/>
    <cellStyle name="40% - Accent6 7 2 2 2 2" xfId="4621"/>
    <cellStyle name="40% - Accent6 7 2 2 2 2 2" xfId="4622"/>
    <cellStyle name="40% - Accent6 7 2 2 2 3" xfId="4623"/>
    <cellStyle name="40% - Accent6 7 2 2 3" xfId="4624"/>
    <cellStyle name="40% - Accent6 7 2 2 3 2" xfId="4625"/>
    <cellStyle name="40% - Accent6 7 2 2 3 2 2" xfId="4626"/>
    <cellStyle name="40% - Accent6 7 2 2 3 3" xfId="4627"/>
    <cellStyle name="40% - Accent6 7 2 2 4" xfId="4628"/>
    <cellStyle name="40% - Accent6 7 2 2 4 2" xfId="4629"/>
    <cellStyle name="40% - Accent6 7 2 2 5" xfId="4630"/>
    <cellStyle name="40% - Accent6 7 2 2_Lcc_inputs" xfId="4631"/>
    <cellStyle name="40% - Accent6 7 2 3" xfId="4632"/>
    <cellStyle name="40% - Accent6 7 2 3 2" xfId="4633"/>
    <cellStyle name="40% - Accent6 7 2 3 2 2" xfId="4634"/>
    <cellStyle name="40% - Accent6 7 2 3 2 3" xfId="4635"/>
    <cellStyle name="40% - Accent6 7 2 3 3" xfId="4636"/>
    <cellStyle name="40% - Accent6 7 2 3 4" xfId="4637"/>
    <cellStyle name="40% - Accent6 7 2 3_Lcc_inputs" xfId="4638"/>
    <cellStyle name="40% - Accent6 7 2 4" xfId="4639"/>
    <cellStyle name="40% - Accent6 7 2 4 2" xfId="4640"/>
    <cellStyle name="40% - Accent6 7 2 4 2 2" xfId="4641"/>
    <cellStyle name="40% - Accent6 7 2 4 3" xfId="4642"/>
    <cellStyle name="40% - Accent6 7 2 5" xfId="4643"/>
    <cellStyle name="40% - Accent6 7 2 5 2" xfId="4644"/>
    <cellStyle name="40% - Accent6 7 2 6" xfId="4645"/>
    <cellStyle name="40% - Accent6 7 2 7" xfId="4646"/>
    <cellStyle name="40% - Accent6 7 2 8" xfId="4647"/>
    <cellStyle name="40% - Accent6 7 2_Lcc_inputs" xfId="4648"/>
    <cellStyle name="40% - Accent6 7 3" xfId="4649"/>
    <cellStyle name="40% - Accent6 7 3 2" xfId="4650"/>
    <cellStyle name="40% - Accent6 7 3 2 2" xfId="4651"/>
    <cellStyle name="40% - Accent6 7 3 2 2 2" xfId="4652"/>
    <cellStyle name="40% - Accent6 7 3 2 3" xfId="4653"/>
    <cellStyle name="40% - Accent6 7 3 3" xfId="4654"/>
    <cellStyle name="40% - Accent6 7 3 3 2" xfId="4655"/>
    <cellStyle name="40% - Accent6 7 3 3 2 2" xfId="4656"/>
    <cellStyle name="40% - Accent6 7 3 3 3" xfId="4657"/>
    <cellStyle name="40% - Accent6 7 3 4" xfId="4658"/>
    <cellStyle name="40% - Accent6 7 3 4 2" xfId="4659"/>
    <cellStyle name="40% - Accent6 7 3 5" xfId="4660"/>
    <cellStyle name="40% - Accent6 7 3_Lcc_inputs" xfId="4661"/>
    <cellStyle name="40% - Accent6 7 4" xfId="4662"/>
    <cellStyle name="40% - Accent6 7 4 2" xfId="4663"/>
    <cellStyle name="40% - Accent6 7 4 2 2" xfId="4664"/>
    <cellStyle name="40% - Accent6 7 4 2 3" xfId="4665"/>
    <cellStyle name="40% - Accent6 7 4 3" xfId="4666"/>
    <cellStyle name="40% - Accent6 7 4 4" xfId="4667"/>
    <cellStyle name="40% - Accent6 7 4_Lcc_inputs" xfId="4668"/>
    <cellStyle name="40% - Accent6 7 5" xfId="4669"/>
    <cellStyle name="40% - Accent6 7 5 2" xfId="4670"/>
    <cellStyle name="40% - Accent6 7 5 2 2" xfId="4671"/>
    <cellStyle name="40% - Accent6 7 5 3" xfId="4672"/>
    <cellStyle name="40% - Accent6 7 6" xfId="4673"/>
    <cellStyle name="40% - Accent6 7 6 2" xfId="4674"/>
    <cellStyle name="40% - Accent6 7 7" xfId="4675"/>
    <cellStyle name="40% - Accent6 7 8" xfId="4676"/>
    <cellStyle name="40% - Accent6 7 9" xfId="4677"/>
    <cellStyle name="40% - Accent6 7_Lcc_inputs" xfId="4678"/>
    <cellStyle name="40% - Accent6 8" xfId="4679"/>
    <cellStyle name="40% - Accent6 8 2" xfId="4680"/>
    <cellStyle name="40% - Accent6 8 2 2" xfId="4681"/>
    <cellStyle name="40% - Accent6 8 2 2 2" xfId="4682"/>
    <cellStyle name="40% - Accent6 8 2 2 2 2" xfId="4683"/>
    <cellStyle name="40% - Accent6 8 2 2 3" xfId="4684"/>
    <cellStyle name="40% - Accent6 8 2 3" xfId="4685"/>
    <cellStyle name="40% - Accent6 8 2 3 2" xfId="4686"/>
    <cellStyle name="40% - Accent6 8 2 3 2 2" xfId="4687"/>
    <cellStyle name="40% - Accent6 8 2 3 3" xfId="4688"/>
    <cellStyle name="40% - Accent6 8 2 4" xfId="4689"/>
    <cellStyle name="40% - Accent6 8 2 4 2" xfId="4690"/>
    <cellStyle name="40% - Accent6 8 2 5" xfId="4691"/>
    <cellStyle name="40% - Accent6 8 2_Lcc_inputs" xfId="4692"/>
    <cellStyle name="40% - Accent6 8 3" xfId="4693"/>
    <cellStyle name="40% - Accent6 8 3 2" xfId="4694"/>
    <cellStyle name="40% - Accent6 8 3 2 2" xfId="4695"/>
    <cellStyle name="40% - Accent6 8 3 2 3" xfId="4696"/>
    <cellStyle name="40% - Accent6 8 3 3" xfId="4697"/>
    <cellStyle name="40% - Accent6 8 3 4" xfId="4698"/>
    <cellStyle name="40% - Accent6 8 3_Lcc_inputs" xfId="4699"/>
    <cellStyle name="40% - Accent6 8 4" xfId="4700"/>
    <cellStyle name="40% - Accent6 8 4 2" xfId="4701"/>
    <cellStyle name="40% - Accent6 8 4 2 2" xfId="4702"/>
    <cellStyle name="40% - Accent6 8 4 3" xfId="4703"/>
    <cellStyle name="40% - Accent6 8 5" xfId="4704"/>
    <cellStyle name="40% - Accent6 8 5 2" xfId="4705"/>
    <cellStyle name="40% - Accent6 8 6" xfId="4706"/>
    <cellStyle name="40% - Accent6 8 7" xfId="4707"/>
    <cellStyle name="40% - Accent6 8 8" xfId="4708"/>
    <cellStyle name="40% - Accent6 8_Lcc_inputs" xfId="4709"/>
    <cellStyle name="40% - Accent6 9" xfId="4710"/>
    <cellStyle name="40% - Accent6 9 2" xfId="4711"/>
    <cellStyle name="40% - Accent6 9 2 2" xfId="4712"/>
    <cellStyle name="40% - Accent6 9 2 2 2" xfId="4713"/>
    <cellStyle name="40% - Accent6 9 2 2 3" xfId="4714"/>
    <cellStyle name="40% - Accent6 9 2 3" xfId="4715"/>
    <cellStyle name="40% - Accent6 9 2 4" xfId="4716"/>
    <cellStyle name="40% - Accent6 9 2_Lcc_inputs" xfId="4717"/>
    <cellStyle name="40% - Accent6 9 3" xfId="4718"/>
    <cellStyle name="40% - Accent6 9 3 2" xfId="4719"/>
    <cellStyle name="40% - Accent6 9 3 2 2" xfId="4720"/>
    <cellStyle name="40% - Accent6 9 3 3" xfId="4721"/>
    <cellStyle name="40% - Accent6 9 4" xfId="4722"/>
    <cellStyle name="40% - Accent6 9 4 2" xfId="4723"/>
    <cellStyle name="40% - Accent6 9 5" xfId="4724"/>
    <cellStyle name="40% - Accent6 9 6" xfId="4725"/>
    <cellStyle name="40% - Accent6 9 7" xfId="4726"/>
    <cellStyle name="40% - Accent6 9_Lcc_inputs" xfId="4727"/>
    <cellStyle name="60% - Accent1 2" xfId="28"/>
    <cellStyle name="60% - Accent1 2 2" xfId="29"/>
    <cellStyle name="60% - Accent1 2 2 2" xfId="4728"/>
    <cellStyle name="60% - Accent1 2 2 3" xfId="54981"/>
    <cellStyle name="60% - Accent1 2 3" xfId="4729"/>
    <cellStyle name="60% - Accent1 2 4" xfId="4730"/>
    <cellStyle name="60% - Accent1 2 5" xfId="54982"/>
    <cellStyle name="60% - Accent1 3" xfId="4731"/>
    <cellStyle name="60% - Accent1 3 2" xfId="4732"/>
    <cellStyle name="60% - Accent1 3 2 2" xfId="54983"/>
    <cellStyle name="60% - Accent1 3 3" xfId="4733"/>
    <cellStyle name="60% - Accent1 3 3 2" xfId="54984"/>
    <cellStyle name="60% - Accent1 3 4" xfId="54985"/>
    <cellStyle name="60% - Accent1 4" xfId="4734"/>
    <cellStyle name="60% - Accent2 2" xfId="30"/>
    <cellStyle name="60% - Accent2 2 2" xfId="31"/>
    <cellStyle name="60% - Accent2 2 2 2" xfId="54986"/>
    <cellStyle name="60% - Accent2 2 2 3" xfId="54987"/>
    <cellStyle name="60% - Accent2 2 3" xfId="4735"/>
    <cellStyle name="60% - Accent2 2 4" xfId="4736"/>
    <cellStyle name="60% - Accent2 3" xfId="4737"/>
    <cellStyle name="60% - Accent2 3 2" xfId="4738"/>
    <cellStyle name="60% - Accent2 3 2 2" xfId="54988"/>
    <cellStyle name="60% - Accent2 3 3" xfId="4739"/>
    <cellStyle name="60% - Accent2 3 3 2" xfId="54989"/>
    <cellStyle name="60% - Accent2 3 4" xfId="54990"/>
    <cellStyle name="60% - Accent2 4" xfId="4740"/>
    <cellStyle name="60% - Accent3 2" xfId="32"/>
    <cellStyle name="60% - Accent3 2 2" xfId="33"/>
    <cellStyle name="60% - Accent3 2 2 2" xfId="4741"/>
    <cellStyle name="60% - Accent3 2 2 3" xfId="54991"/>
    <cellStyle name="60% - Accent3 2 3" xfId="4742"/>
    <cellStyle name="60% - Accent3 2 4" xfId="4743"/>
    <cellStyle name="60% - Accent3 2 5" xfId="54992"/>
    <cellStyle name="60% - Accent3 3" xfId="4744"/>
    <cellStyle name="60% - Accent3 3 2" xfId="4745"/>
    <cellStyle name="60% - Accent3 3 2 2" xfId="54993"/>
    <cellStyle name="60% - Accent3 3 3" xfId="4746"/>
    <cellStyle name="60% - Accent3 3 3 2" xfId="54994"/>
    <cellStyle name="60% - Accent3 3 4" xfId="54995"/>
    <cellStyle name="60% - Accent3 4" xfId="4747"/>
    <cellStyle name="60% - Accent4 2" xfId="34"/>
    <cellStyle name="60% - Accent4 2 2" xfId="35"/>
    <cellStyle name="60% - Accent4 2 2 2" xfId="4748"/>
    <cellStyle name="60% - Accent4 2 2 3" xfId="54996"/>
    <cellStyle name="60% - Accent4 2 3" xfId="4749"/>
    <cellStyle name="60% - Accent4 2 4" xfId="4750"/>
    <cellStyle name="60% - Accent4 2 5" xfId="54997"/>
    <cellStyle name="60% - Accent4 3" xfId="4751"/>
    <cellStyle name="60% - Accent4 3 2" xfId="4752"/>
    <cellStyle name="60% - Accent4 3 2 2" xfId="54998"/>
    <cellStyle name="60% - Accent4 3 3" xfId="4753"/>
    <cellStyle name="60% - Accent4 3 3 2" xfId="54999"/>
    <cellStyle name="60% - Accent4 3 4" xfId="55000"/>
    <cellStyle name="60% - Accent4 4" xfId="4754"/>
    <cellStyle name="60% - Accent5 2" xfId="36"/>
    <cellStyle name="60% - Accent5 2 2" xfId="4755"/>
    <cellStyle name="60% - Accent5 2 2 2" xfId="55001"/>
    <cellStyle name="60% - Accent5 2 2 3" xfId="55002"/>
    <cellStyle name="60% - Accent5 2 3" xfId="4756"/>
    <cellStyle name="60% - Accent5 2 4" xfId="4757"/>
    <cellStyle name="60% - Accent5 3" xfId="4758"/>
    <cellStyle name="60% - Accent5 3 2" xfId="4759"/>
    <cellStyle name="60% - Accent5 3 2 2" xfId="55003"/>
    <cellStyle name="60% - Accent5 3 3" xfId="4760"/>
    <cellStyle name="60% - Accent5 3 3 2" xfId="55004"/>
    <cellStyle name="60% - Accent5 3 4" xfId="55005"/>
    <cellStyle name="60% - Accent5 4" xfId="4761"/>
    <cellStyle name="60% - Accent6 2" xfId="37"/>
    <cellStyle name="60% - Accent6 2 2" xfId="38"/>
    <cellStyle name="60% - Accent6 2 2 2" xfId="4762"/>
    <cellStyle name="60% - Accent6 2 2 3" xfId="55006"/>
    <cellStyle name="60% - Accent6 2 3" xfId="4763"/>
    <cellStyle name="60% - Accent6 2 4" xfId="4764"/>
    <cellStyle name="60% - Accent6 2 5" xfId="55007"/>
    <cellStyle name="60% - Accent6 3" xfId="4765"/>
    <cellStyle name="60% - Accent6 3 2" xfId="4766"/>
    <cellStyle name="60% - Accent6 3 2 2" xfId="55008"/>
    <cellStyle name="60% - Accent6 3 3" xfId="4767"/>
    <cellStyle name="60% - Accent6 3 3 2" xfId="55009"/>
    <cellStyle name="60% - Accent6 3 4" xfId="55010"/>
    <cellStyle name="60% - Accent6 4" xfId="4768"/>
    <cellStyle name="Accent1 - 20%" xfId="55011"/>
    <cellStyle name="Accent1 - 20% 2" xfId="55012"/>
    <cellStyle name="Accent1 - 20% 3" xfId="55013"/>
    <cellStyle name="Accent1 - 40%" xfId="55014"/>
    <cellStyle name="Accent1 - 40% 2" xfId="55015"/>
    <cellStyle name="Accent1 - 40% 3" xfId="55016"/>
    <cellStyle name="Accent1 - 60%" xfId="55017"/>
    <cellStyle name="Accent1 2" xfId="39"/>
    <cellStyle name="Accent1 2 2" xfId="40"/>
    <cellStyle name="Accent1 2 2 2" xfId="4769"/>
    <cellStyle name="Accent1 2 2 3" xfId="55018"/>
    <cellStyle name="Accent1 2 3" xfId="4770"/>
    <cellStyle name="Accent1 2 4" xfId="4771"/>
    <cellStyle name="Accent1 2 5" xfId="55019"/>
    <cellStyle name="Accent1 3" xfId="4772"/>
    <cellStyle name="Accent1 3 2" xfId="4773"/>
    <cellStyle name="Accent1 3 2 2" xfId="55020"/>
    <cellStyle name="Accent1 3 3" xfId="4774"/>
    <cellStyle name="Accent1 3 3 2" xfId="55021"/>
    <cellStyle name="Accent1 3 4" xfId="55022"/>
    <cellStyle name="Accent1 4" xfId="4775"/>
    <cellStyle name="Accent2 - 20%" xfId="55023"/>
    <cellStyle name="Accent2 - 20% 2" xfId="55024"/>
    <cellStyle name="Accent2 - 20% 3" xfId="55025"/>
    <cellStyle name="Accent2 - 40%" xfId="55026"/>
    <cellStyle name="Accent2 - 40% 2" xfId="55027"/>
    <cellStyle name="Accent2 - 40% 3" xfId="55028"/>
    <cellStyle name="Accent2 - 60%" xfId="55029"/>
    <cellStyle name="Accent2 2" xfId="41"/>
    <cellStyle name="Accent2 2 2" xfId="4776"/>
    <cellStyle name="Accent2 2 2 2" xfId="4777"/>
    <cellStyle name="Accent2 2 2 3" xfId="55030"/>
    <cellStyle name="Accent2 2 3" xfId="4778"/>
    <cellStyle name="Accent2 2 4" xfId="4779"/>
    <cellStyle name="Accent2 2 5" xfId="55031"/>
    <cellStyle name="Accent2 3" xfId="4780"/>
    <cellStyle name="Accent2 3 2" xfId="4781"/>
    <cellStyle name="Accent2 3 2 2" xfId="55032"/>
    <cellStyle name="Accent2 3 3" xfId="4782"/>
    <cellStyle name="Accent2 3 3 2" xfId="55033"/>
    <cellStyle name="Accent2 3 4" xfId="55034"/>
    <cellStyle name="Accent2 4" xfId="4783"/>
    <cellStyle name="Accent3 - 20%" xfId="55035"/>
    <cellStyle name="Accent3 - 20% 2" xfId="55036"/>
    <cellStyle name="Accent3 - 20% 3" xfId="55037"/>
    <cellStyle name="Accent3 - 40%" xfId="55038"/>
    <cellStyle name="Accent3 - 40% 2" xfId="55039"/>
    <cellStyle name="Accent3 - 40% 3" xfId="55040"/>
    <cellStyle name="Accent3 - 60%" xfId="55041"/>
    <cellStyle name="Accent3 2" xfId="42"/>
    <cellStyle name="Accent3 2 2" xfId="43"/>
    <cellStyle name="Accent3 2 2 2" xfId="4784"/>
    <cellStyle name="Accent3 2 2 3" xfId="55042"/>
    <cellStyle name="Accent3 2 3" xfId="4785"/>
    <cellStyle name="Accent3 2 4" xfId="4786"/>
    <cellStyle name="Accent3 2 5" xfId="55043"/>
    <cellStyle name="Accent3 3" xfId="4787"/>
    <cellStyle name="Accent3 3 2" xfId="4788"/>
    <cellStyle name="Accent3 3 2 2" xfId="55044"/>
    <cellStyle name="Accent3 3 3" xfId="4789"/>
    <cellStyle name="Accent3 3 3 2" xfId="55045"/>
    <cellStyle name="Accent3 3 4" xfId="55046"/>
    <cellStyle name="Accent3 4" xfId="4790"/>
    <cellStyle name="Accent4 - 20%" xfId="55047"/>
    <cellStyle name="Accent4 - 20% 2" xfId="55048"/>
    <cellStyle name="Accent4 - 20% 3" xfId="55049"/>
    <cellStyle name="Accent4 - 40%" xfId="55050"/>
    <cellStyle name="Accent4 - 40% 2" xfId="55051"/>
    <cellStyle name="Accent4 - 40% 3" xfId="55052"/>
    <cellStyle name="Accent4 - 60%" xfId="55053"/>
    <cellStyle name="Accent4 2" xfId="44"/>
    <cellStyle name="Accent4 2 2" xfId="45"/>
    <cellStyle name="Accent4 2 2 2" xfId="4791"/>
    <cellStyle name="Accent4 2 2 3" xfId="55054"/>
    <cellStyle name="Accent4 2 3" xfId="4792"/>
    <cellStyle name="Accent4 2 4" xfId="4793"/>
    <cellStyle name="Accent4 2 5" xfId="55055"/>
    <cellStyle name="Accent4 3" xfId="4794"/>
    <cellStyle name="Accent4 3 2" xfId="4795"/>
    <cellStyle name="Accent4 3 2 2" xfId="55056"/>
    <cellStyle name="Accent4 3 3" xfId="4796"/>
    <cellStyle name="Accent4 3 3 2" xfId="55057"/>
    <cellStyle name="Accent4 3 4" xfId="55058"/>
    <cellStyle name="Accent4 4" xfId="4797"/>
    <cellStyle name="Accent5 - 20%" xfId="55059"/>
    <cellStyle name="Accent5 - 20% 2" xfId="55060"/>
    <cellStyle name="Accent5 - 20% 3" xfId="55061"/>
    <cellStyle name="Accent5 - 40%" xfId="55062"/>
    <cellStyle name="Accent5 - 40% 2" xfId="55063"/>
    <cellStyle name="Accent5 - 40% 3" xfId="55064"/>
    <cellStyle name="Accent5 - 60%" xfId="55065"/>
    <cellStyle name="Accent5 2" xfId="46"/>
    <cellStyle name="Accent5 2 2" xfId="4798"/>
    <cellStyle name="Accent5 2 2 2" xfId="55066"/>
    <cellStyle name="Accent5 2 2 3" xfId="55067"/>
    <cellStyle name="Accent5 2 3" xfId="4799"/>
    <cellStyle name="Accent5 2 4" xfId="4800"/>
    <cellStyle name="Accent5 3" xfId="4801"/>
    <cellStyle name="Accent5 3 2" xfId="4802"/>
    <cellStyle name="Accent5 3 2 2" xfId="55068"/>
    <cellStyle name="Accent5 3 3" xfId="4803"/>
    <cellStyle name="Accent5 3 3 2" xfId="55069"/>
    <cellStyle name="Accent5 3 4" xfId="55070"/>
    <cellStyle name="Accent5 4" xfId="4804"/>
    <cellStyle name="Accent6 - 20%" xfId="55071"/>
    <cellStyle name="Accent6 - 20% 2" xfId="55072"/>
    <cellStyle name="Accent6 - 20% 3" xfId="55073"/>
    <cellStyle name="Accent6 - 40%" xfId="55074"/>
    <cellStyle name="Accent6 - 40% 2" xfId="55075"/>
    <cellStyle name="Accent6 - 40% 3" xfId="55076"/>
    <cellStyle name="Accent6 - 60%" xfId="55077"/>
    <cellStyle name="Accent6 2" xfId="47"/>
    <cellStyle name="Accent6 2 2" xfId="4805"/>
    <cellStyle name="Accent6 2 2 2" xfId="4806"/>
    <cellStyle name="Accent6 2 2 3" xfId="55078"/>
    <cellStyle name="Accent6 2 3" xfId="4807"/>
    <cellStyle name="Accent6 2 4" xfId="4808"/>
    <cellStyle name="Accent6 2 5" xfId="55079"/>
    <cellStyle name="Accent6 3" xfId="4809"/>
    <cellStyle name="Accent6 3 2" xfId="4810"/>
    <cellStyle name="Accent6 3 2 2" xfId="55080"/>
    <cellStyle name="Accent6 3 3" xfId="4811"/>
    <cellStyle name="Accent6 3 3 2" xfId="55081"/>
    <cellStyle name="Accent6 3 4" xfId="55082"/>
    <cellStyle name="Accent6 4" xfId="4812"/>
    <cellStyle name="Bad 2" xfId="48"/>
    <cellStyle name="Bad 2 2" xfId="49"/>
    <cellStyle name="Bad 2 2 2" xfId="4813"/>
    <cellStyle name="Bad 2 3" xfId="4814"/>
    <cellStyle name="Bad 2 4" xfId="4815"/>
    <cellStyle name="Bad 2 5" xfId="55083"/>
    <cellStyle name="Bad 3" xfId="4816"/>
    <cellStyle name="Bad 3 2" xfId="4817"/>
    <cellStyle name="Bad 3 2 2" xfId="55084"/>
    <cellStyle name="Bad 3 3" xfId="4818"/>
    <cellStyle name="Bad 3 3 2" xfId="55085"/>
    <cellStyle name="Bad 4" xfId="4819"/>
    <cellStyle name="Body: normal cell" xfId="55086"/>
    <cellStyle name="BVM NonLink" xfId="4820"/>
    <cellStyle name="Calculated Value" xfId="4821"/>
    <cellStyle name="Calculated Value 2" xfId="4822"/>
    <cellStyle name="Calculated Value 2 2" xfId="4823"/>
    <cellStyle name="Calculated Value 2 2 2" xfId="4824"/>
    <cellStyle name="Calculated Value 2 3" xfId="4825"/>
    <cellStyle name="Calculated Value 3" xfId="4826"/>
    <cellStyle name="Calculated Value 3 2" xfId="4827"/>
    <cellStyle name="Calculated Value 4" xfId="4828"/>
    <cellStyle name="Calculated Value_Lcc_inputs" xfId="4829"/>
    <cellStyle name="Calculation 2" xfId="50"/>
    <cellStyle name="Calculation 2 2" xfId="51"/>
    <cellStyle name="Calculation 2 2 2" xfId="4830"/>
    <cellStyle name="Calculation 2 2 2 2" xfId="4831"/>
    <cellStyle name="Calculation 2 2 2 2 2" xfId="4832"/>
    <cellStyle name="Calculation 2 2 2 2 3" xfId="4833"/>
    <cellStyle name="Calculation 2 2 2 3" xfId="4834"/>
    <cellStyle name="Calculation 2 2 2 3 2" xfId="4835"/>
    <cellStyle name="Calculation 2 2 2 4" xfId="4836"/>
    <cellStyle name="Calculation 2 2 3" xfId="4837"/>
    <cellStyle name="Calculation 2 2 3 2" xfId="4838"/>
    <cellStyle name="Calculation 2 2 3 2 2" xfId="4839"/>
    <cellStyle name="Calculation 2 2 3 3" xfId="4840"/>
    <cellStyle name="Calculation 2 2 3 3 2" xfId="4841"/>
    <cellStyle name="Calculation 2 2 4" xfId="4842"/>
    <cellStyle name="Calculation 2 2 4 2" xfId="4843"/>
    <cellStyle name="Calculation 2 2 5" xfId="4844"/>
    <cellStyle name="Calculation 2 2 5 2" xfId="4845"/>
    <cellStyle name="Calculation 2 2_Lcc_inputs" xfId="4846"/>
    <cellStyle name="Calculation 2 3" xfId="4847"/>
    <cellStyle name="Calculation 2 3 2" xfId="4848"/>
    <cellStyle name="Calculation 2 3 2 2" xfId="4849"/>
    <cellStyle name="Calculation 2 3 3" xfId="4850"/>
    <cellStyle name="Calculation 2 3 4" xfId="4851"/>
    <cellStyle name="Calculation 2 3_Lcc_inputs" xfId="4852"/>
    <cellStyle name="Calculation 2 4" xfId="4853"/>
    <cellStyle name="Calculation 2 4 2" xfId="4854"/>
    <cellStyle name="Calculation 2 4 3" xfId="4855"/>
    <cellStyle name="Calculation 2 4 4" xfId="4856"/>
    <cellStyle name="Calculation 2 5" xfId="55087"/>
    <cellStyle name="Calculation 2_Lcc_inputs" xfId="4857"/>
    <cellStyle name="Calculation 3" xfId="4858"/>
    <cellStyle name="Calculation 3 2" xfId="4859"/>
    <cellStyle name="Calculation 3 2 2" xfId="55088"/>
    <cellStyle name="Calculation 3 3" xfId="4860"/>
    <cellStyle name="Calculation 3 3 2" xfId="4861"/>
    <cellStyle name="Calculation 3 3 3" xfId="55089"/>
    <cellStyle name="Calculation 3 4" xfId="55090"/>
    <cellStyle name="Calculation 3_Lcc_inputs" xfId="4862"/>
    <cellStyle name="Calculation 4" xfId="4863"/>
    <cellStyle name="Calculation 4 2" xfId="4864"/>
    <cellStyle name="Calculation 4 2 2" xfId="4865"/>
    <cellStyle name="Calculation 4_Lcc_inputs" xfId="4866"/>
    <cellStyle name="Check Cell 2" xfId="52"/>
    <cellStyle name="Check Cell 2 2" xfId="4867"/>
    <cellStyle name="Check Cell 2 2 2" xfId="4868"/>
    <cellStyle name="Check Cell 2 2 2 2" xfId="4869"/>
    <cellStyle name="Check Cell 2 2 3" xfId="4870"/>
    <cellStyle name="Check Cell 2 2 3 2" xfId="4871"/>
    <cellStyle name="Check Cell 2 2 4" xfId="4872"/>
    <cellStyle name="Check Cell 2 2 5" xfId="55091"/>
    <cellStyle name="Check Cell 2 3" xfId="4873"/>
    <cellStyle name="Check Cell 2 3 2" xfId="4874"/>
    <cellStyle name="Check Cell 2 3 2 2" xfId="4875"/>
    <cellStyle name="Check Cell 2 3 3" xfId="4876"/>
    <cellStyle name="Check Cell 2 3 3 2" xfId="4877"/>
    <cellStyle name="Check Cell 2 3 4" xfId="4878"/>
    <cellStyle name="Check Cell 2 4" xfId="4879"/>
    <cellStyle name="Check Cell 2 4 2" xfId="4880"/>
    <cellStyle name="Check Cell 2 5" xfId="4881"/>
    <cellStyle name="Check Cell 2 6" xfId="4882"/>
    <cellStyle name="Check Cell 2 7" xfId="4883"/>
    <cellStyle name="Check Cell 3" xfId="4884"/>
    <cellStyle name="Check Cell 3 2" xfId="4885"/>
    <cellStyle name="Check Cell 3 2 2" xfId="55092"/>
    <cellStyle name="Check Cell 3 3" xfId="4886"/>
    <cellStyle name="Check Cell 3 3 2" xfId="4887"/>
    <cellStyle name="Check Cell 3 3 3" xfId="55093"/>
    <cellStyle name="Check Cell 3 4" xfId="4888"/>
    <cellStyle name="Check Cell 3 4 2" xfId="4889"/>
    <cellStyle name="Check Cell 3 5" xfId="4890"/>
    <cellStyle name="Check Cell 4" xfId="4891"/>
    <cellStyle name="Check Cell 4 2" xfId="4892"/>
    <cellStyle name="Check Cell 4 2 2" xfId="4893"/>
    <cellStyle name="Check Cell 4 3" xfId="4894"/>
    <cellStyle name="Check Cell 4 3 2" xfId="4895"/>
    <cellStyle name="clsAltData" xfId="55094"/>
    <cellStyle name="clsAltMRVData" xfId="55095"/>
    <cellStyle name="clsAltRowHeader" xfId="55096"/>
    <cellStyle name="clsBlank" xfId="55097"/>
    <cellStyle name="clsColumnHeader" xfId="55098"/>
    <cellStyle name="clsColumnHeader1" xfId="55099"/>
    <cellStyle name="clsColumnHeader2" xfId="55100"/>
    <cellStyle name="clsData" xfId="55101"/>
    <cellStyle name="clsDefault" xfId="55102"/>
    <cellStyle name="clsIndexTableData" xfId="55103"/>
    <cellStyle name="clsIndexTableHdr" xfId="55104"/>
    <cellStyle name="clsIndexTableTitle" xfId="55105"/>
    <cellStyle name="clsMRVData" xfId="55106"/>
    <cellStyle name="clsMRVRow" xfId="55107"/>
    <cellStyle name="clsReportFooter" xfId="55108"/>
    <cellStyle name="clsReportHeader" xfId="55109"/>
    <cellStyle name="clsRowHeader" xfId="55110"/>
    <cellStyle name="clsRptComment" xfId="55111"/>
    <cellStyle name="clsScale" xfId="55112"/>
    <cellStyle name="clsSection" xfId="55113"/>
    <cellStyle name="Comma" xfId="1" builtinId="3"/>
    <cellStyle name="Comma [0] 2" xfId="4896"/>
    <cellStyle name="Comma [0] 2 2" xfId="55114"/>
    <cellStyle name="Comma 10" xfId="4897"/>
    <cellStyle name="Comma 10 2" xfId="4898"/>
    <cellStyle name="Comma 10 2 2" xfId="55115"/>
    <cellStyle name="Comma 10 2 3" xfId="55116"/>
    <cellStyle name="Comma 10 3" xfId="4899"/>
    <cellStyle name="Comma 10 4" xfId="55117"/>
    <cellStyle name="Comma 10 5" xfId="55118"/>
    <cellStyle name="Comma 11" xfId="4900"/>
    <cellStyle name="Comma 11 2" xfId="4901"/>
    <cellStyle name="Comma 11 2 2" xfId="55119"/>
    <cellStyle name="Comma 11 3" xfId="4902"/>
    <cellStyle name="Comma 11 4" xfId="4903"/>
    <cellStyle name="Comma 12" xfId="4904"/>
    <cellStyle name="Comma 12 2" xfId="4905"/>
    <cellStyle name="Comma 12 3" xfId="55120"/>
    <cellStyle name="Comma 12 4" xfId="55121"/>
    <cellStyle name="Comma 12 5" xfId="55122"/>
    <cellStyle name="Comma 13" xfId="4906"/>
    <cellStyle name="Comma 13 10" xfId="4907"/>
    <cellStyle name="Comma 13 11" xfId="55123"/>
    <cellStyle name="Comma 13 12" xfId="55124"/>
    <cellStyle name="Comma 13 13" xfId="55125"/>
    <cellStyle name="Comma 13 2" xfId="4908"/>
    <cellStyle name="Comma 13 2 2" xfId="4909"/>
    <cellStyle name="Comma 13 2 2 2" xfId="4910"/>
    <cellStyle name="Comma 13 2 2 2 2" xfId="4911"/>
    <cellStyle name="Comma 13 2 2 2 2 2" xfId="4912"/>
    <cellStyle name="Comma 13 2 2 2 3" xfId="4913"/>
    <cellStyle name="Comma 13 2 2 3" xfId="4914"/>
    <cellStyle name="Comma 13 2 2 3 2" xfId="4915"/>
    <cellStyle name="Comma 13 2 2 4" xfId="4916"/>
    <cellStyle name="Comma 13 3" xfId="4917"/>
    <cellStyle name="Comma 13 3 2" xfId="4918"/>
    <cellStyle name="Comma 13 3 2 2" xfId="4919"/>
    <cellStyle name="Comma 13 3 2 2 2" xfId="4920"/>
    <cellStyle name="Comma 13 3 2 2 2 2" xfId="4921"/>
    <cellStyle name="Comma 13 3 2 2 3" xfId="4922"/>
    <cellStyle name="Comma 13 3 2 3" xfId="4923"/>
    <cellStyle name="Comma 13 3 2 3 2" xfId="4924"/>
    <cellStyle name="Comma 13 3 2 3 2 2" xfId="4925"/>
    <cellStyle name="Comma 13 3 2 3 3" xfId="4926"/>
    <cellStyle name="Comma 13 3 2 4" xfId="4927"/>
    <cellStyle name="Comma 13 3 2 4 2" xfId="4928"/>
    <cellStyle name="Comma 13 3 2 5" xfId="4929"/>
    <cellStyle name="Comma 13 3 3" xfId="4930"/>
    <cellStyle name="Comma 13 3 3 2" xfId="4931"/>
    <cellStyle name="Comma 13 3 3 2 2" xfId="4932"/>
    <cellStyle name="Comma 13 3 3 3" xfId="4933"/>
    <cellStyle name="Comma 13 3 4" xfId="4934"/>
    <cellStyle name="Comma 13 3 4 2" xfId="4935"/>
    <cellStyle name="Comma 13 3 4 2 2" xfId="4936"/>
    <cellStyle name="Comma 13 3 4 3" xfId="4937"/>
    <cellStyle name="Comma 13 3 5" xfId="4938"/>
    <cellStyle name="Comma 13 3 5 2" xfId="4939"/>
    <cellStyle name="Comma 13 3 6" xfId="4940"/>
    <cellStyle name="Comma 13 4" xfId="4941"/>
    <cellStyle name="Comma 13 4 2" xfId="4942"/>
    <cellStyle name="Comma 13 4 2 2" xfId="4943"/>
    <cellStyle name="Comma 13 4 2 2 2" xfId="4944"/>
    <cellStyle name="Comma 13 4 2 3" xfId="4945"/>
    <cellStyle name="Comma 13 4 3" xfId="4946"/>
    <cellStyle name="Comma 13 4 3 2" xfId="4947"/>
    <cellStyle name="Comma 13 4 3 2 2" xfId="4948"/>
    <cellStyle name="Comma 13 4 3 3" xfId="4949"/>
    <cellStyle name="Comma 13 4 4" xfId="4950"/>
    <cellStyle name="Comma 13 4 4 2" xfId="4951"/>
    <cellStyle name="Comma 13 4 5" xfId="4952"/>
    <cellStyle name="Comma 13 5" xfId="4953"/>
    <cellStyle name="Comma 13 5 2" xfId="4954"/>
    <cellStyle name="Comma 13 5 2 2" xfId="4955"/>
    <cellStyle name="Comma 13 5 2 2 2" xfId="4956"/>
    <cellStyle name="Comma 13 5 2 3" xfId="4957"/>
    <cellStyle name="Comma 13 5 3" xfId="4958"/>
    <cellStyle name="Comma 13 5 3 2" xfId="4959"/>
    <cellStyle name="Comma 13 5 4" xfId="4960"/>
    <cellStyle name="Comma 13 6" xfId="4961"/>
    <cellStyle name="Comma 13 6 2" xfId="4962"/>
    <cellStyle name="Comma 13 6 3" xfId="4963"/>
    <cellStyle name="Comma 13 7" xfId="4964"/>
    <cellStyle name="Comma 13 7 2" xfId="4965"/>
    <cellStyle name="Comma 13 8" xfId="4966"/>
    <cellStyle name="Comma 13 9" xfId="4967"/>
    <cellStyle name="Comma 14" xfId="4968"/>
    <cellStyle name="Comma 14 2" xfId="4969"/>
    <cellStyle name="Comma 14 3" xfId="4970"/>
    <cellStyle name="Comma 14 4" xfId="55126"/>
    <cellStyle name="Comma 14 5" xfId="55127"/>
    <cellStyle name="Comma 14 6" xfId="55128"/>
    <cellStyle name="Comma 14 7" xfId="55129"/>
    <cellStyle name="Comma 15" xfId="4971"/>
    <cellStyle name="Comma 15 2" xfId="55130"/>
    <cellStyle name="Comma 15 3" xfId="55131"/>
    <cellStyle name="Comma 16" xfId="4972"/>
    <cellStyle name="Comma 16 2" xfId="55132"/>
    <cellStyle name="Comma 16 3" xfId="55133"/>
    <cellStyle name="Comma 17" xfId="4973"/>
    <cellStyle name="Comma 17 2" xfId="55134"/>
    <cellStyle name="Comma 17 3" xfId="55135"/>
    <cellStyle name="Comma 18" xfId="4974"/>
    <cellStyle name="Comma 18 2" xfId="55136"/>
    <cellStyle name="Comma 18 3" xfId="55137"/>
    <cellStyle name="Comma 19" xfId="4975"/>
    <cellStyle name="Comma 19 2" xfId="4976"/>
    <cellStyle name="Comma 19 3" xfId="55138"/>
    <cellStyle name="Comma 19 4" xfId="55139"/>
    <cellStyle name="Comma 2" xfId="53"/>
    <cellStyle name="Comma 2 2" xfId="54"/>
    <cellStyle name="Comma 2 2 10" xfId="55140"/>
    <cellStyle name="Comma 2 2 2" xfId="55"/>
    <cellStyle name="Comma 2 2 2 2" xfId="4977"/>
    <cellStyle name="Comma 2 2 3" xfId="56"/>
    <cellStyle name="Comma 2 2 3 2" xfId="4978"/>
    <cellStyle name="Comma 2 2 3 3" xfId="55141"/>
    <cellStyle name="Comma 2 2 4" xfId="4979"/>
    <cellStyle name="Comma 2 2 4 2" xfId="4980"/>
    <cellStyle name="Comma 2 2 4 3" xfId="55142"/>
    <cellStyle name="Comma 2 2 5" xfId="4981"/>
    <cellStyle name="Comma 2 2 5 2" xfId="4982"/>
    <cellStyle name="Comma 2 2 6" xfId="4983"/>
    <cellStyle name="Comma 2 2 6 2" xfId="4984"/>
    <cellStyle name="Comma 2 2 7" xfId="4985"/>
    <cellStyle name="Comma 2 2 8" xfId="4986"/>
    <cellStyle name="Comma 2 2 9" xfId="4987"/>
    <cellStyle name="Comma 2 2 9 2" xfId="4988"/>
    <cellStyle name="Comma 2 3" xfId="57"/>
    <cellStyle name="Comma 2 3 2" xfId="4989"/>
    <cellStyle name="Comma 2 3 2 2" xfId="55143"/>
    <cellStyle name="Comma 2 3 3" xfId="4990"/>
    <cellStyle name="Comma 2 3 4" xfId="4991"/>
    <cellStyle name="Comma 2 3 5" xfId="55144"/>
    <cellStyle name="Comma 2 3 6" xfId="55145"/>
    <cellStyle name="Comma 2 4" xfId="58"/>
    <cellStyle name="Comma 2 4 2" xfId="4992"/>
    <cellStyle name="Comma 2 4 3" xfId="55146"/>
    <cellStyle name="Comma 2 4 4" xfId="55147"/>
    <cellStyle name="Comma 2 5" xfId="4993"/>
    <cellStyle name="Comma 2 5 2" xfId="4994"/>
    <cellStyle name="Comma 2 6" xfId="4995"/>
    <cellStyle name="Comma 2 6 2" xfId="4996"/>
    <cellStyle name="Comma 2 7" xfId="55148"/>
    <cellStyle name="Comma 20" xfId="4997"/>
    <cellStyle name="Comma 20 2" xfId="4998"/>
    <cellStyle name="Comma 20 3" xfId="55149"/>
    <cellStyle name="Comma 21" xfId="4999"/>
    <cellStyle name="Comma 21 2" xfId="55150"/>
    <cellStyle name="Comma 22" xfId="5000"/>
    <cellStyle name="Comma 22 2" xfId="5001"/>
    <cellStyle name="Comma 22 3" xfId="5002"/>
    <cellStyle name="Comma 23" xfId="5003"/>
    <cellStyle name="Comma 23 2" xfId="55151"/>
    <cellStyle name="Comma 24" xfId="5004"/>
    <cellStyle name="Comma 24 2" xfId="55152"/>
    <cellStyle name="Comma 25" xfId="5005"/>
    <cellStyle name="Comma 25 2" xfId="5006"/>
    <cellStyle name="Comma 26" xfId="5007"/>
    <cellStyle name="Comma 26 2" xfId="5008"/>
    <cellStyle name="Comma 27" xfId="5009"/>
    <cellStyle name="Comma 27 2" xfId="55153"/>
    <cellStyle name="Comma 28" xfId="5010"/>
    <cellStyle name="Comma 28 2" xfId="55154"/>
    <cellStyle name="Comma 29" xfId="5011"/>
    <cellStyle name="Comma 29 2" xfId="55155"/>
    <cellStyle name="Comma 3" xfId="59"/>
    <cellStyle name="Comma 3 10" xfId="5012"/>
    <cellStyle name="Comma 3 10 2" xfId="5013"/>
    <cellStyle name="Comma 3 11" xfId="5014"/>
    <cellStyle name="Comma 3 12" xfId="5015"/>
    <cellStyle name="Comma 3 2" xfId="60"/>
    <cellStyle name="Comma 3 2 2" xfId="61"/>
    <cellStyle name="Comma 3 2 2 2" xfId="5016"/>
    <cellStyle name="Comma 3 2 2 3" xfId="55156"/>
    <cellStyle name="Comma 3 2 3" xfId="62"/>
    <cellStyle name="Comma 3 2 4" xfId="5017"/>
    <cellStyle name="Comma 3 2 5" xfId="55157"/>
    <cellStyle name="Comma 3 2 6" xfId="55158"/>
    <cellStyle name="Comma 3 2 7" xfId="55159"/>
    <cellStyle name="Comma 3 2 8" xfId="55160"/>
    <cellStyle name="Comma 3 3" xfId="63"/>
    <cellStyle name="Comma 3 3 2" xfId="5018"/>
    <cellStyle name="Comma 3 3 2 2" xfId="5019"/>
    <cellStyle name="Comma 3 3 3" xfId="5020"/>
    <cellStyle name="Comma 3 3 4" xfId="55161"/>
    <cellStyle name="Comma 3 3 5" xfId="55162"/>
    <cellStyle name="Comma 3 4" xfId="64"/>
    <cellStyle name="Comma 3 4 2" xfId="5021"/>
    <cellStyle name="Comma 3 4 2 2" xfId="5022"/>
    <cellStyle name="Comma 3 4 3" xfId="5023"/>
    <cellStyle name="Comma 3 4 3 2" xfId="55163"/>
    <cellStyle name="Comma 3 4 3 3" xfId="55164"/>
    <cellStyle name="Comma 3 4 4" xfId="55165"/>
    <cellStyle name="Comma 3 5" xfId="5024"/>
    <cellStyle name="Comma 3 5 2" xfId="5025"/>
    <cellStyle name="Comma 3 5 3" xfId="55166"/>
    <cellStyle name="Comma 3 6" xfId="5026"/>
    <cellStyle name="Comma 3 6 2" xfId="5027"/>
    <cellStyle name="Comma 3 6 3" xfId="55167"/>
    <cellStyle name="Comma 3 7" xfId="5028"/>
    <cellStyle name="Comma 3 8" xfId="5029"/>
    <cellStyle name="Comma 3 9" xfId="5030"/>
    <cellStyle name="Comma 30" xfId="5031"/>
    <cellStyle name="Comma 30 2" xfId="55168"/>
    <cellStyle name="Comma 31" xfId="5032"/>
    <cellStyle name="Comma 31 2" xfId="55169"/>
    <cellStyle name="Comma 32" xfId="5033"/>
    <cellStyle name="Comma 32 2" xfId="55170"/>
    <cellStyle name="Comma 33" xfId="5034"/>
    <cellStyle name="Comma 33 2" xfId="55171"/>
    <cellStyle name="Comma 34" xfId="5035"/>
    <cellStyle name="Comma 34 2" xfId="55172"/>
    <cellStyle name="Comma 35" xfId="5036"/>
    <cellStyle name="Comma 35 2" xfId="55173"/>
    <cellStyle name="Comma 36" xfId="5037"/>
    <cellStyle name="Comma 36 2" xfId="55174"/>
    <cellStyle name="Comma 37" xfId="5038"/>
    <cellStyle name="Comma 37 2" xfId="55175"/>
    <cellStyle name="Comma 38" xfId="5039"/>
    <cellStyle name="Comma 38 2" xfId="55176"/>
    <cellStyle name="Comma 39" xfId="5040"/>
    <cellStyle name="Comma 39 2" xfId="55177"/>
    <cellStyle name="Comma 4" xfId="187"/>
    <cellStyle name="Comma 4 2" xfId="5041"/>
    <cellStyle name="Comma 4 2 2" xfId="55178"/>
    <cellStyle name="Comma 4 2 3" xfId="55179"/>
    <cellStyle name="Comma 4 2 4" xfId="55180"/>
    <cellStyle name="Comma 4 2 5" xfId="55181"/>
    <cellStyle name="Comma 4 2 6" xfId="55182"/>
    <cellStyle name="Comma 4 3" xfId="5042"/>
    <cellStyle name="Comma 4 3 2" xfId="55183"/>
    <cellStyle name="Comma 4 4" xfId="55184"/>
    <cellStyle name="Comma 4 5" xfId="55185"/>
    <cellStyle name="Comma 40" xfId="5043"/>
    <cellStyle name="Comma 40 2" xfId="55186"/>
    <cellStyle name="Comma 41" xfId="5044"/>
    <cellStyle name="Comma 41 2" xfId="55187"/>
    <cellStyle name="Comma 42" xfId="5045"/>
    <cellStyle name="Comma 42 2" xfId="55188"/>
    <cellStyle name="Comma 43" xfId="5046"/>
    <cellStyle name="Comma 43 2" xfId="55189"/>
    <cellStyle name="Comma 44" xfId="5047"/>
    <cellStyle name="Comma 44 2" xfId="55190"/>
    <cellStyle name="Comma 45" xfId="5048"/>
    <cellStyle name="Comma 45 2" xfId="55191"/>
    <cellStyle name="Comma 46" xfId="5049"/>
    <cellStyle name="Comma 46 2" xfId="55192"/>
    <cellStyle name="Comma 47" xfId="5050"/>
    <cellStyle name="Comma 47 2" xfId="55193"/>
    <cellStyle name="Comma 48" xfId="5051"/>
    <cellStyle name="Comma 48 2" xfId="55194"/>
    <cellStyle name="Comma 49" xfId="5052"/>
    <cellStyle name="Comma 49 2" xfId="55195"/>
    <cellStyle name="Comma 5" xfId="5053"/>
    <cellStyle name="Comma 5 2" xfId="5054"/>
    <cellStyle name="Comma 5 2 2" xfId="5055"/>
    <cellStyle name="Comma 5 2 3" xfId="55196"/>
    <cellStyle name="Comma 5 2 4" xfId="55197"/>
    <cellStyle name="Comma 5 2 5" xfId="55198"/>
    <cellStyle name="Comma 5 3" xfId="5056"/>
    <cellStyle name="Comma 5 3 2" xfId="55199"/>
    <cellStyle name="Comma 5 3 3" xfId="55200"/>
    <cellStyle name="Comma 5 3 4" xfId="55201"/>
    <cellStyle name="Comma 5 4" xfId="55202"/>
    <cellStyle name="Comma 5 5" xfId="55203"/>
    <cellStyle name="Comma 5 6" xfId="55204"/>
    <cellStyle name="Comma 50" xfId="5057"/>
    <cellStyle name="Comma 50 2" xfId="55205"/>
    <cellStyle name="Comma 51" xfId="55206"/>
    <cellStyle name="Comma 51 2" xfId="55207"/>
    <cellStyle name="Comma 52" xfId="55208"/>
    <cellStyle name="Comma 52 2" xfId="55209"/>
    <cellStyle name="Comma 53" xfId="55210"/>
    <cellStyle name="Comma 53 2" xfId="55211"/>
    <cellStyle name="Comma 54" xfId="55212"/>
    <cellStyle name="Comma 54 2" xfId="55213"/>
    <cellStyle name="Comma 55" xfId="55214"/>
    <cellStyle name="Comma 55 2" xfId="55215"/>
    <cellStyle name="Comma 56" xfId="55216"/>
    <cellStyle name="Comma 56 2" xfId="55217"/>
    <cellStyle name="Comma 57" xfId="55218"/>
    <cellStyle name="Comma 57 2" xfId="55219"/>
    <cellStyle name="Comma 58" xfId="55220"/>
    <cellStyle name="Comma 58 2" xfId="55221"/>
    <cellStyle name="Comma 59" xfId="55222"/>
    <cellStyle name="Comma 59 2" xfId="55223"/>
    <cellStyle name="Comma 6" xfId="5058"/>
    <cellStyle name="Comma 6 2" xfId="5059"/>
    <cellStyle name="Comma 6 3" xfId="5060"/>
    <cellStyle name="Comma 6 3 2" xfId="55224"/>
    <cellStyle name="Comma 6 4" xfId="55225"/>
    <cellStyle name="Comma 6 5" xfId="55226"/>
    <cellStyle name="Comma 60" xfId="55227"/>
    <cellStyle name="Comma 60 2" xfId="55228"/>
    <cellStyle name="Comma 61" xfId="55229"/>
    <cellStyle name="Comma 61 2" xfId="55230"/>
    <cellStyle name="Comma 62" xfId="55231"/>
    <cellStyle name="Comma 62 2" xfId="55232"/>
    <cellStyle name="Comma 63" xfId="55233"/>
    <cellStyle name="Comma 63 2" xfId="55234"/>
    <cellStyle name="Comma 64" xfId="55235"/>
    <cellStyle name="Comma 64 2" xfId="55236"/>
    <cellStyle name="Comma 65" xfId="55237"/>
    <cellStyle name="Comma 66" xfId="55238"/>
    <cellStyle name="Comma 66 2" xfId="55239"/>
    <cellStyle name="Comma 67" xfId="55240"/>
    <cellStyle name="Comma 68" xfId="55241"/>
    <cellStyle name="Comma 69" xfId="55242"/>
    <cellStyle name="Comma 7" xfId="5061"/>
    <cellStyle name="Comma 7 2" xfId="55243"/>
    <cellStyle name="Comma 7 2 2" xfId="55244"/>
    <cellStyle name="Comma 70" xfId="55245"/>
    <cellStyle name="Comma 71" xfId="55246"/>
    <cellStyle name="Comma 72" xfId="55247"/>
    <cellStyle name="Comma 73" xfId="55248"/>
    <cellStyle name="Comma 74" xfId="55249"/>
    <cellStyle name="Comma 75" xfId="55250"/>
    <cellStyle name="Comma 76" xfId="55251"/>
    <cellStyle name="Comma 77" xfId="55252"/>
    <cellStyle name="Comma 78" xfId="55253"/>
    <cellStyle name="Comma 79" xfId="55254"/>
    <cellStyle name="Comma 8" xfId="5062"/>
    <cellStyle name="Comma 8 2" xfId="5063"/>
    <cellStyle name="Comma 8 2 2" xfId="55255"/>
    <cellStyle name="Comma 8 2 3" xfId="55256"/>
    <cellStyle name="Comma 8 3" xfId="55257"/>
    <cellStyle name="Comma 80" xfId="55258"/>
    <cellStyle name="Comma 81" xfId="55259"/>
    <cellStyle name="Comma 82" xfId="55260"/>
    <cellStyle name="Comma 83" xfId="55261"/>
    <cellStyle name="Comma 84" xfId="55262"/>
    <cellStyle name="Comma 85" xfId="55263"/>
    <cellStyle name="Comma 86" xfId="55264"/>
    <cellStyle name="Comma 87" xfId="55265"/>
    <cellStyle name="Comma 88" xfId="55266"/>
    <cellStyle name="Comma 89" xfId="55267"/>
    <cellStyle name="Comma 9" xfId="5064"/>
    <cellStyle name="Comma 9 2" xfId="5065"/>
    <cellStyle name="Comma 9 2 2" xfId="55268"/>
    <cellStyle name="Comma 9 2 3" xfId="55269"/>
    <cellStyle name="Comma 9 3" xfId="5066"/>
    <cellStyle name="Comma 9 4" xfId="55270"/>
    <cellStyle name="Comma 9 5" xfId="55271"/>
    <cellStyle name="Cost Premium Value" xfId="5067"/>
    <cellStyle name="Cost Premium Value 2" xfId="5068"/>
    <cellStyle name="Cost Premium Value 2 2" xfId="5069"/>
    <cellStyle name="Cost Premium Value 2 2 2" xfId="5070"/>
    <cellStyle name="Cost Premium Value 2 3" xfId="5071"/>
    <cellStyle name="Cost Premium Value 3" xfId="5072"/>
    <cellStyle name="Cost Premium Value 3 2" xfId="5073"/>
    <cellStyle name="Cost Premium Value 4" xfId="5074"/>
    <cellStyle name="Cost Premium Value 5" xfId="55272"/>
    <cellStyle name="Cost Premium Value_Lcc_inputs" xfId="5075"/>
    <cellStyle name="CRE Background" xfId="5076"/>
    <cellStyle name="CRE Calculated" xfId="5077"/>
    <cellStyle name="CRE Calculated 2" xfId="5078"/>
    <cellStyle name="CRE Calculated 2 2" xfId="5079"/>
    <cellStyle name="CRE Calculated 2 3" xfId="5080"/>
    <cellStyle name="CRE Calculated 3" xfId="5081"/>
    <cellStyle name="CRE Calculated_Lcc_inputs" xfId="5082"/>
    <cellStyle name="CRE HardCoded" xfId="5083"/>
    <cellStyle name="CRE Header Sub" xfId="5084"/>
    <cellStyle name="CRE Header Top" xfId="5085"/>
    <cellStyle name="CRE Info" xfId="5086"/>
    <cellStyle name="CRE Info 2" xfId="5087"/>
    <cellStyle name="CRE Info 2 2" xfId="5088"/>
    <cellStyle name="CRE Info 3" xfId="5089"/>
    <cellStyle name="CRE Info_Lcc_inputs" xfId="5090"/>
    <cellStyle name="CRE Input" xfId="5091"/>
    <cellStyle name="CRE Input 2" xfId="5092"/>
    <cellStyle name="CRE Input_Lcc_inputs" xfId="5093"/>
    <cellStyle name="CRE Link" xfId="5094"/>
    <cellStyle name="CRE Monetary" xfId="5095"/>
    <cellStyle name="CRE Monetary 2" xfId="5096"/>
    <cellStyle name="CRE NotApplicable" xfId="5097"/>
    <cellStyle name="CRE NotApplicable 2" xfId="5098"/>
    <cellStyle name="CRE NotApplicable 2 2" xfId="5099"/>
    <cellStyle name="CRE NotApplicable 3" xfId="5100"/>
    <cellStyle name="CRE NotApplicable_Lcc_inputs" xfId="5101"/>
    <cellStyle name="Currency" xfId="2" builtinId="4"/>
    <cellStyle name="Currency 10" xfId="5102"/>
    <cellStyle name="Currency 10 2" xfId="55273"/>
    <cellStyle name="Currency 11" xfId="5103"/>
    <cellStyle name="Currency 2" xfId="65"/>
    <cellStyle name="Currency 2 2" xfId="66"/>
    <cellStyle name="Currency 2 2 2" xfId="67"/>
    <cellStyle name="Currency 2 2 2 2" xfId="5104"/>
    <cellStyle name="Currency 2 2 3" xfId="68"/>
    <cellStyle name="Currency 2 2 4" xfId="5105"/>
    <cellStyle name="Currency 2 2 4 2" xfId="5106"/>
    <cellStyle name="Currency 2 2 5" xfId="55274"/>
    <cellStyle name="Currency 2 2 5 2" xfId="55275"/>
    <cellStyle name="Currency 2 2 6" xfId="55276"/>
    <cellStyle name="Currency 2 3" xfId="69"/>
    <cellStyle name="Currency 2 3 2" xfId="5107"/>
    <cellStyle name="Currency 2 3 2 2" xfId="55277"/>
    <cellStyle name="Currency 2 3 2 3" xfId="55278"/>
    <cellStyle name="Currency 2 3 3" xfId="55279"/>
    <cellStyle name="Currency 2 4" xfId="70"/>
    <cellStyle name="Currency 2 4 2" xfId="55280"/>
    <cellStyle name="Currency 2 5" xfId="5108"/>
    <cellStyle name="Currency 2 6" xfId="5109"/>
    <cellStyle name="Currency 2 6 2" xfId="5110"/>
    <cellStyle name="Currency 23" xfId="55281"/>
    <cellStyle name="Currency 24" xfId="55282"/>
    <cellStyle name="Currency 3" xfId="71"/>
    <cellStyle name="Currency 3 10" xfId="5111"/>
    <cellStyle name="Currency 3 10 2" xfId="5112"/>
    <cellStyle name="Currency 3 10 2 2" xfId="5113"/>
    <cellStyle name="Currency 3 10 3" xfId="5114"/>
    <cellStyle name="Currency 3 2" xfId="72"/>
    <cellStyle name="Currency 3 2 10" xfId="5115"/>
    <cellStyle name="Currency 3 2 2" xfId="73"/>
    <cellStyle name="Currency 3 2 2 2" xfId="5116"/>
    <cellStyle name="Currency 3 2 2 2 2" xfId="5117"/>
    <cellStyle name="Currency 3 2 2 2 2 2" xfId="5118"/>
    <cellStyle name="Currency 3 2 2 2 2 2 2" xfId="5119"/>
    <cellStyle name="Currency 3 2 2 2 2 3" xfId="5120"/>
    <cellStyle name="Currency 3 2 2 2 3" xfId="5121"/>
    <cellStyle name="Currency 3 2 2 2 3 2" xfId="5122"/>
    <cellStyle name="Currency 3 2 2 2 3 2 2" xfId="5123"/>
    <cellStyle name="Currency 3 2 2 2 3 3" xfId="5124"/>
    <cellStyle name="Currency 3 2 2 2 4" xfId="5125"/>
    <cellStyle name="Currency 3 2 2 2 4 2" xfId="5126"/>
    <cellStyle name="Currency 3 2 2 2 5" xfId="5127"/>
    <cellStyle name="Currency 3 2 2 2 6" xfId="5128"/>
    <cellStyle name="Currency 3 2 2 2 7" xfId="55283"/>
    <cellStyle name="Currency 3 2 2 3" xfId="5129"/>
    <cellStyle name="Currency 3 2 2 3 2" xfId="5130"/>
    <cellStyle name="Currency 3 2 2 3 2 2" xfId="5131"/>
    <cellStyle name="Currency 3 2 2 3 2 3" xfId="5132"/>
    <cellStyle name="Currency 3 2 2 3 3" xfId="5133"/>
    <cellStyle name="Currency 3 2 2 3 4" xfId="5134"/>
    <cellStyle name="Currency 3 2 2 4" xfId="5135"/>
    <cellStyle name="Currency 3 2 2 4 2" xfId="5136"/>
    <cellStyle name="Currency 3 2 2 4 2 2" xfId="5137"/>
    <cellStyle name="Currency 3 2 2 4 3" xfId="5138"/>
    <cellStyle name="Currency 3 2 2 5" xfId="5139"/>
    <cellStyle name="Currency 3 2 2 5 2" xfId="5140"/>
    <cellStyle name="Currency 3 2 2 6" xfId="5141"/>
    <cellStyle name="Currency 3 2 2 7" xfId="5142"/>
    <cellStyle name="Currency 3 2 2 8" xfId="5143"/>
    <cellStyle name="Currency 3 2 3" xfId="74"/>
    <cellStyle name="Currency 3 2 3 2" xfId="5144"/>
    <cellStyle name="Currency 3 2 3 2 2" xfId="5145"/>
    <cellStyle name="Currency 3 2 3 2 2 2" xfId="5146"/>
    <cellStyle name="Currency 3 2 3 2 2 2 2" xfId="5147"/>
    <cellStyle name="Currency 3 2 3 2 2 3" xfId="5148"/>
    <cellStyle name="Currency 3 2 3 2 3" xfId="5149"/>
    <cellStyle name="Currency 3 2 3 2 3 2" xfId="5150"/>
    <cellStyle name="Currency 3 2 3 2 3 2 2" xfId="5151"/>
    <cellStyle name="Currency 3 2 3 2 3 3" xfId="5152"/>
    <cellStyle name="Currency 3 2 3 2 4" xfId="5153"/>
    <cellStyle name="Currency 3 2 3 2 4 2" xfId="5154"/>
    <cellStyle name="Currency 3 2 3 2 5" xfId="5155"/>
    <cellStyle name="Currency 3 2 3 3" xfId="5156"/>
    <cellStyle name="Currency 3 2 3 3 2" xfId="5157"/>
    <cellStyle name="Currency 3 2 3 3 2 2" xfId="5158"/>
    <cellStyle name="Currency 3 2 3 3 3" xfId="5159"/>
    <cellStyle name="Currency 3 2 3 4" xfId="5160"/>
    <cellStyle name="Currency 3 2 3 4 2" xfId="5161"/>
    <cellStyle name="Currency 3 2 3 4 2 2" xfId="5162"/>
    <cellStyle name="Currency 3 2 3 4 3" xfId="5163"/>
    <cellStyle name="Currency 3 2 3 5" xfId="5164"/>
    <cellStyle name="Currency 3 2 3 5 2" xfId="5165"/>
    <cellStyle name="Currency 3 2 3 6" xfId="5166"/>
    <cellStyle name="Currency 3 2 3 7" xfId="5167"/>
    <cellStyle name="Currency 3 2 3 8" xfId="55284"/>
    <cellStyle name="Currency 3 2 4" xfId="5168"/>
    <cellStyle name="Currency 3 2 4 2" xfId="5169"/>
    <cellStyle name="Currency 3 2 4 2 2" xfId="5170"/>
    <cellStyle name="Currency 3 2 4 2 2 2" xfId="5171"/>
    <cellStyle name="Currency 3 2 4 2 3" xfId="5172"/>
    <cellStyle name="Currency 3 2 4 3" xfId="5173"/>
    <cellStyle name="Currency 3 2 4 3 2" xfId="5174"/>
    <cellStyle name="Currency 3 2 4 3 2 2" xfId="5175"/>
    <cellStyle name="Currency 3 2 4 3 3" xfId="5176"/>
    <cellStyle name="Currency 3 2 4 4" xfId="5177"/>
    <cellStyle name="Currency 3 2 4 4 2" xfId="5178"/>
    <cellStyle name="Currency 3 2 4 5" xfId="5179"/>
    <cellStyle name="Currency 3 2 4 6" xfId="5180"/>
    <cellStyle name="Currency 3 2 5" xfId="5181"/>
    <cellStyle name="Currency 3 2 5 2" xfId="5182"/>
    <cellStyle name="Currency 3 2 5 2 2" xfId="5183"/>
    <cellStyle name="Currency 3 2 5 2 3" xfId="5184"/>
    <cellStyle name="Currency 3 2 5 3" xfId="5185"/>
    <cellStyle name="Currency 3 2 5 4" xfId="5186"/>
    <cellStyle name="Currency 3 2 6" xfId="5187"/>
    <cellStyle name="Currency 3 2 6 2" xfId="5188"/>
    <cellStyle name="Currency 3 2 6 2 2" xfId="5189"/>
    <cellStyle name="Currency 3 2 6 3" xfId="5190"/>
    <cellStyle name="Currency 3 2 7" xfId="5191"/>
    <cellStyle name="Currency 3 2 7 2" xfId="5192"/>
    <cellStyle name="Currency 3 2 8" xfId="5193"/>
    <cellStyle name="Currency 3 2 9" xfId="5194"/>
    <cellStyle name="Currency 3 3" xfId="75"/>
    <cellStyle name="Currency 3 3 2" xfId="5195"/>
    <cellStyle name="Currency 3 3 2 2" xfId="5196"/>
    <cellStyle name="Currency 3 3 2 2 2" xfId="5197"/>
    <cellStyle name="Currency 3 3 2 2 2 2" xfId="5198"/>
    <cellStyle name="Currency 3 3 2 2 3" xfId="5199"/>
    <cellStyle name="Currency 3 3 2 3" xfId="5200"/>
    <cellStyle name="Currency 3 3 2 3 2" xfId="5201"/>
    <cellStyle name="Currency 3 3 2 3 2 2" xfId="5202"/>
    <cellStyle name="Currency 3 3 2 3 3" xfId="5203"/>
    <cellStyle name="Currency 3 3 2 4" xfId="5204"/>
    <cellStyle name="Currency 3 3 2 4 2" xfId="5205"/>
    <cellStyle name="Currency 3 3 2 5" xfId="5206"/>
    <cellStyle name="Currency 3 3 2 6" xfId="55285"/>
    <cellStyle name="Currency 3 3 3" xfId="5207"/>
    <cellStyle name="Currency 3 3 4" xfId="5208"/>
    <cellStyle name="Currency 3 3 4 2" xfId="5209"/>
    <cellStyle name="Currency 3 3 4 2 2" xfId="5210"/>
    <cellStyle name="Currency 3 3 4 2 3" xfId="5211"/>
    <cellStyle name="Currency 3 3 4 3" xfId="5212"/>
    <cellStyle name="Currency 3 3 4 4" xfId="5213"/>
    <cellStyle name="Currency 3 3 5" xfId="5214"/>
    <cellStyle name="Currency 3 3 5 2" xfId="5215"/>
    <cellStyle name="Currency 3 3 5 2 2" xfId="5216"/>
    <cellStyle name="Currency 3 3 5 3" xfId="5217"/>
    <cellStyle name="Currency 3 3 6" xfId="5218"/>
    <cellStyle name="Currency 3 3 6 2" xfId="5219"/>
    <cellStyle name="Currency 3 3 7" xfId="5220"/>
    <cellStyle name="Currency 3 3 8" xfId="5221"/>
    <cellStyle name="Currency 3 3 9" xfId="5222"/>
    <cellStyle name="Currency 3 4" xfId="76"/>
    <cellStyle name="Currency 3 4 10" xfId="55286"/>
    <cellStyle name="Currency 3 4 2" xfId="5223"/>
    <cellStyle name="Currency 3 4 2 2" xfId="5224"/>
    <cellStyle name="Currency 3 4 2 2 2" xfId="5225"/>
    <cellStyle name="Currency 3 4 2 2 2 2" xfId="5226"/>
    <cellStyle name="Currency 3 4 2 2 3" xfId="5227"/>
    <cellStyle name="Currency 3 4 2 3" xfId="5228"/>
    <cellStyle name="Currency 3 4 2 3 2" xfId="5229"/>
    <cellStyle name="Currency 3 4 2 3 2 2" xfId="5230"/>
    <cellStyle name="Currency 3 4 2 3 3" xfId="5231"/>
    <cellStyle name="Currency 3 4 2 4" xfId="5232"/>
    <cellStyle name="Currency 3 4 2 4 2" xfId="5233"/>
    <cellStyle name="Currency 3 4 2 5" xfId="5234"/>
    <cellStyle name="Currency 3 4 3" xfId="5235"/>
    <cellStyle name="Currency 3 4 4" xfId="5236"/>
    <cellStyle name="Currency 3 4 4 2" xfId="5237"/>
    <cellStyle name="Currency 3 4 4 2 2" xfId="5238"/>
    <cellStyle name="Currency 3 4 4 2 3" xfId="5239"/>
    <cellStyle name="Currency 3 4 4 3" xfId="5240"/>
    <cellStyle name="Currency 3 4 4 4" xfId="5241"/>
    <cellStyle name="Currency 3 4 5" xfId="5242"/>
    <cellStyle name="Currency 3 4 5 2" xfId="5243"/>
    <cellStyle name="Currency 3 4 5 2 2" xfId="5244"/>
    <cellStyle name="Currency 3 4 5 3" xfId="5245"/>
    <cellStyle name="Currency 3 4 6" xfId="5246"/>
    <cellStyle name="Currency 3 4 6 2" xfId="5247"/>
    <cellStyle name="Currency 3 4 7" xfId="5248"/>
    <cellStyle name="Currency 3 4 8" xfId="5249"/>
    <cellStyle name="Currency 3 4 9" xfId="5250"/>
    <cellStyle name="Currency 3 5" xfId="5251"/>
    <cellStyle name="Currency 3 5 2" xfId="5252"/>
    <cellStyle name="Currency 3 5 2 2" xfId="5253"/>
    <cellStyle name="Currency 3 5 3" xfId="5254"/>
    <cellStyle name="Currency 3 5 3 2" xfId="5255"/>
    <cellStyle name="Currency 3 5 3 3" xfId="5256"/>
    <cellStyle name="Currency 3 5 4" xfId="5257"/>
    <cellStyle name="Currency 3 5 4 2" xfId="5258"/>
    <cellStyle name="Currency 3 5 5" xfId="5259"/>
    <cellStyle name="Currency 3 5 6" xfId="55287"/>
    <cellStyle name="Currency 3 6" xfId="5260"/>
    <cellStyle name="Currency 3 6 2" xfId="5261"/>
    <cellStyle name="Currency 3 6 2 2" xfId="5262"/>
    <cellStyle name="Currency 3 6 2 2 2" xfId="5263"/>
    <cellStyle name="Currency 3 6 2 2 3" xfId="5264"/>
    <cellStyle name="Currency 3 6 2 3" xfId="5265"/>
    <cellStyle name="Currency 3 6 2 4" xfId="5266"/>
    <cellStyle name="Currency 3 6 3" xfId="5267"/>
    <cellStyle name="Currency 3 6 3 2" xfId="5268"/>
    <cellStyle name="Currency 3 6 3 2 2" xfId="5269"/>
    <cellStyle name="Currency 3 6 3 3" xfId="5270"/>
    <cellStyle name="Currency 3 6 4" xfId="5271"/>
    <cellStyle name="Currency 3 6 4 2" xfId="5272"/>
    <cellStyle name="Currency 3 6 5" xfId="5273"/>
    <cellStyle name="Currency 3 6 6" xfId="5274"/>
    <cellStyle name="Currency 3 6 7" xfId="5275"/>
    <cellStyle name="Currency 3 6 8" xfId="5276"/>
    <cellStyle name="Currency 3 7" xfId="5277"/>
    <cellStyle name="Currency 3 8" xfId="5278"/>
    <cellStyle name="Currency 3 9" xfId="5279"/>
    <cellStyle name="Currency 3 9 2" xfId="5280"/>
    <cellStyle name="Currency 3 9 2 2" xfId="5281"/>
    <cellStyle name="Currency 3 9 2 3" xfId="5282"/>
    <cellStyle name="Currency 3 9 3" xfId="5283"/>
    <cellStyle name="Currency 3 9 4" xfId="5284"/>
    <cellStyle name="Currency 4" xfId="188"/>
    <cellStyle name="Currency 4 2" xfId="5285"/>
    <cellStyle name="Currency 4 2 2" xfId="55288"/>
    <cellStyle name="Currency 4 2 2 2" xfId="55289"/>
    <cellStyle name="Currency 4 2 3" xfId="55290"/>
    <cellStyle name="Currency 4 2 4" xfId="55291"/>
    <cellStyle name="Currency 4 2 5" xfId="55292"/>
    <cellStyle name="Currency 4 3" xfId="5286"/>
    <cellStyle name="Currency 4 3 2" xfId="55293"/>
    <cellStyle name="Currency 4 3 3" xfId="55294"/>
    <cellStyle name="Currency 4 4" xfId="5287"/>
    <cellStyle name="Currency 4 4 2" xfId="55295"/>
    <cellStyle name="Currency 4 5" xfId="5288"/>
    <cellStyle name="Currency 4 5 2" xfId="55296"/>
    <cellStyle name="Currency 4 6" xfId="55297"/>
    <cellStyle name="Currency 5" xfId="5289"/>
    <cellStyle name="Currency 5 2" xfId="5290"/>
    <cellStyle name="Currency 5 2 2" xfId="5291"/>
    <cellStyle name="Currency 5 2 3" xfId="55298"/>
    <cellStyle name="Currency 5 2 4" xfId="55299"/>
    <cellStyle name="Currency 5 2 5" xfId="55300"/>
    <cellStyle name="Currency 5 2 6" xfId="55301"/>
    <cellStyle name="Currency 5 3" xfId="5292"/>
    <cellStyle name="Currency 5 4" xfId="55302"/>
    <cellStyle name="Currency 5 5" xfId="55303"/>
    <cellStyle name="Currency 5 6" xfId="55304"/>
    <cellStyle name="Currency 6" xfId="5293"/>
    <cellStyle name="Currency 6 2" xfId="55305"/>
    <cellStyle name="Currency 6 3" xfId="55306"/>
    <cellStyle name="Currency 7" xfId="5294"/>
    <cellStyle name="Currency 8" xfId="5295"/>
    <cellStyle name="Currency 8 2" xfId="5296"/>
    <cellStyle name="Currency 8 2 2" xfId="55307"/>
    <cellStyle name="Currency 9" xfId="5297"/>
    <cellStyle name="Data" xfId="55308"/>
    <cellStyle name="Data Field" xfId="77"/>
    <cellStyle name="Data Field 2" xfId="78"/>
    <cellStyle name="Data Field 2 2" xfId="79"/>
    <cellStyle name="Data Field 2 2 2" xfId="5298"/>
    <cellStyle name="Data Field 2 3" xfId="80"/>
    <cellStyle name="Data Field 2 4" xfId="5299"/>
    <cellStyle name="Data Field 3" xfId="81"/>
    <cellStyle name="Data Field 3 2" xfId="5300"/>
    <cellStyle name="Data Field 4" xfId="82"/>
    <cellStyle name="Data Field 4 2" xfId="5301"/>
    <cellStyle name="Data Field 5" xfId="5302"/>
    <cellStyle name="Data Field 6" xfId="5303"/>
    <cellStyle name="Data Name" xfId="83"/>
    <cellStyle name="Data Name 2" xfId="5304"/>
    <cellStyle name="Data Name 2 2" xfId="5305"/>
    <cellStyle name="Data Name 3" xfId="5306"/>
    <cellStyle name="Data Name 3 2" xfId="5307"/>
    <cellStyle name="Data Name 4" xfId="5308"/>
    <cellStyle name="Data Name 4 2" xfId="5309"/>
    <cellStyle name="Data Name 4 3" xfId="5310"/>
    <cellStyle name="Data Name 5" xfId="5311"/>
    <cellStyle name="Data Name 5 2" xfId="5312"/>
    <cellStyle name="Data Name 5 2 2" xfId="55309"/>
    <cellStyle name="Data Name 6" xfId="5313"/>
    <cellStyle name="Data Name 6 2" xfId="55310"/>
    <cellStyle name="Data Name 7" xfId="55311"/>
    <cellStyle name="Date/Time" xfId="84"/>
    <cellStyle name="Emphasis 1" xfId="55312"/>
    <cellStyle name="Emphasis 2" xfId="55313"/>
    <cellStyle name="Emphasis 3" xfId="55314"/>
    <cellStyle name="EPACT05" xfId="5314"/>
    <cellStyle name="EPACT05 2" xfId="5315"/>
    <cellStyle name="EPACT05 2 2" xfId="5316"/>
    <cellStyle name="EPACT05 2 2 2" xfId="5317"/>
    <cellStyle name="EPACT05 2 2_Lcc_inputs" xfId="5318"/>
    <cellStyle name="EPACT05 2 3" xfId="5319"/>
    <cellStyle name="EPACT05 2_Lcc_inputs" xfId="5320"/>
    <cellStyle name="EPACT05 3" xfId="5321"/>
    <cellStyle name="EPACT05 3 2" xfId="5322"/>
    <cellStyle name="EPACT05 3_Lcc_inputs" xfId="5323"/>
    <cellStyle name="EPACT05 4" xfId="5324"/>
    <cellStyle name="EPACT05_Lcc_inputs" xfId="5325"/>
    <cellStyle name="Explanatory Text 2" xfId="85"/>
    <cellStyle name="Explanatory Text 2 2" xfId="5326"/>
    <cellStyle name="Explanatory Text 2 2 2" xfId="55315"/>
    <cellStyle name="Explanatory Text 2 3" xfId="5327"/>
    <cellStyle name="Explanatory Text 2 4" xfId="5328"/>
    <cellStyle name="Explanatory Text 3" xfId="5329"/>
    <cellStyle name="Explanatory Text 3 2" xfId="5330"/>
    <cellStyle name="Explanatory Text 3 2 2" xfId="55316"/>
    <cellStyle name="Explanatory Text 3 3" xfId="5331"/>
    <cellStyle name="Explanatory Text 3 3 2" xfId="55317"/>
    <cellStyle name="Explanatory Text 4" xfId="5332"/>
    <cellStyle name="Font: Calibri, 9pt regular" xfId="55318"/>
    <cellStyle name="Footnotes: all except top row" xfId="55319"/>
    <cellStyle name="Footnotes: top row" xfId="55320"/>
    <cellStyle name="Good 2" xfId="86"/>
    <cellStyle name="Good 2 2" xfId="5333"/>
    <cellStyle name="Good 2 2 2" xfId="55321"/>
    <cellStyle name="Good 2 2 3" xfId="55322"/>
    <cellStyle name="Good 2 3" xfId="5334"/>
    <cellStyle name="Good 2 4" xfId="5335"/>
    <cellStyle name="Good 3" xfId="5336"/>
    <cellStyle name="Good 3 2" xfId="5337"/>
    <cellStyle name="Good 3 2 2" xfId="55323"/>
    <cellStyle name="Good 3 3" xfId="5338"/>
    <cellStyle name="Good 3 3 2" xfId="55324"/>
    <cellStyle name="Good 3 4" xfId="55325"/>
    <cellStyle name="Good 4" xfId="5339"/>
    <cellStyle name="Header" xfId="5340"/>
    <cellStyle name="Header: bottom row" xfId="55326"/>
    <cellStyle name="Header: top rows" xfId="55327"/>
    <cellStyle name="Heading" xfId="87"/>
    <cellStyle name="Heading 1 2" xfId="88"/>
    <cellStyle name="Heading 1 2 2" xfId="89"/>
    <cellStyle name="Heading 1 2 2 2" xfId="5341"/>
    <cellStyle name="Heading 1 2 2 3" xfId="55328"/>
    <cellStyle name="Heading 1 2 3" xfId="5342"/>
    <cellStyle name="Heading 1 2 4" xfId="5343"/>
    <cellStyle name="Heading 1 2 5" xfId="55329"/>
    <cellStyle name="Heading 1 2_Lcc_inputs" xfId="5344"/>
    <cellStyle name="Heading 1 3" xfId="5345"/>
    <cellStyle name="Heading 1 3 2" xfId="5346"/>
    <cellStyle name="Heading 1 3 2 2" xfId="55330"/>
    <cellStyle name="Heading 1 3 3" xfId="5347"/>
    <cellStyle name="Heading 1 3 3 2" xfId="55331"/>
    <cellStyle name="Heading 1 3 4" xfId="55332"/>
    <cellStyle name="Heading 1 3_Lcc_inputs" xfId="5348"/>
    <cellStyle name="Heading 1 4" xfId="5349"/>
    <cellStyle name="Heading 2 2" xfId="5350"/>
    <cellStyle name="Heading 2 2 2" xfId="5351"/>
    <cellStyle name="Heading 2 2 2 2" xfId="5352"/>
    <cellStyle name="Heading 2 2 2 2 2" xfId="5353"/>
    <cellStyle name="Heading 2 2 2 2 2 2" xfId="5354"/>
    <cellStyle name="Heading 2 2 2 2 3" xfId="5355"/>
    <cellStyle name="Heading 2 2 2 2 3 2" xfId="5356"/>
    <cellStyle name="Heading 2 2 2 2 4" xfId="5357"/>
    <cellStyle name="Heading 2 2 2 3" xfId="5358"/>
    <cellStyle name="Heading 2 2 2 3 2" xfId="5359"/>
    <cellStyle name="Heading 2 2 2 3 2 2" xfId="5360"/>
    <cellStyle name="Heading 2 2 2 3 3" xfId="5361"/>
    <cellStyle name="Heading 2 2 2 3 3 2" xfId="5362"/>
    <cellStyle name="Heading 2 2 2 4" xfId="5363"/>
    <cellStyle name="Heading 2 2 2 4 2" xfId="5364"/>
    <cellStyle name="Heading 2 2 2 4 2 2" xfId="5365"/>
    <cellStyle name="Heading 2 2 2 4 3" xfId="5366"/>
    <cellStyle name="Heading 2 2 2 4 3 2" xfId="5367"/>
    <cellStyle name="Heading 2 2 2 5" xfId="5368"/>
    <cellStyle name="Heading 2 2 3" xfId="5369"/>
    <cellStyle name="Heading 2 2 3 2" xfId="5370"/>
    <cellStyle name="Heading 2 2 3 2 2" xfId="5371"/>
    <cellStyle name="Heading 2 2 3 2 3" xfId="5372"/>
    <cellStyle name="Heading 2 2 3 3" xfId="5373"/>
    <cellStyle name="Heading 2 2 3 3 2" xfId="5374"/>
    <cellStyle name="Heading 2 2 3 4" xfId="5375"/>
    <cellStyle name="Heading 2 2 4" xfId="5376"/>
    <cellStyle name="Heading 2 2 4 2" xfId="5377"/>
    <cellStyle name="Heading 2 2 4 3" xfId="5378"/>
    <cellStyle name="Heading 2 2 4 4" xfId="55333"/>
    <cellStyle name="Heading 2 2 4 5" xfId="55334"/>
    <cellStyle name="Heading 2 2 5" xfId="5379"/>
    <cellStyle name="Heading 2 2 5 2" xfId="5380"/>
    <cellStyle name="Heading 2 2 5 3" xfId="5381"/>
    <cellStyle name="Heading 2 2 6" xfId="5382"/>
    <cellStyle name="Heading 2 2 6 2" xfId="5383"/>
    <cellStyle name="Heading 2 2_Lcc_inputs" xfId="5384"/>
    <cellStyle name="Heading 2 3" xfId="5385"/>
    <cellStyle name="Heading 2 3 2" xfId="5386"/>
    <cellStyle name="Heading 2 3 2 2" xfId="5387"/>
    <cellStyle name="Heading 2 3 2 2 2" xfId="55335"/>
    <cellStyle name="Heading 2 3 3" xfId="5388"/>
    <cellStyle name="Heading 2 3 3 2" xfId="55336"/>
    <cellStyle name="Heading 2 3 4" xfId="5389"/>
    <cellStyle name="Heading 2 3 5" xfId="55337"/>
    <cellStyle name="Heading 2 3_Lcc_inputs" xfId="5390"/>
    <cellStyle name="Heading 2 4" xfId="5391"/>
    <cellStyle name="Heading 2 4 2" xfId="5392"/>
    <cellStyle name="Heading 2 4 2 2" xfId="5393"/>
    <cellStyle name="Heading 2 4 2 3" xfId="5394"/>
    <cellStyle name="Heading 2 4 3" xfId="5395"/>
    <cellStyle name="Heading 2 4 3 2" xfId="5396"/>
    <cellStyle name="Heading 2 4 3 3" xfId="5397"/>
    <cellStyle name="Heading 2 4 4" xfId="55338"/>
    <cellStyle name="Heading 2 5" xfId="5398"/>
    <cellStyle name="Heading 3 2" xfId="90"/>
    <cellStyle name="Heading 3 2 2" xfId="91"/>
    <cellStyle name="Heading 3 2 2 2" xfId="5399"/>
    <cellStyle name="Heading 3 2 2 3" xfId="55339"/>
    <cellStyle name="Heading 3 2 3" xfId="5400"/>
    <cellStyle name="Heading 3 2 3 2" xfId="5401"/>
    <cellStyle name="Heading 3 2 4" xfId="5402"/>
    <cellStyle name="Heading 3 2 5" xfId="55340"/>
    <cellStyle name="Heading 3 2 6" xfId="55341"/>
    <cellStyle name="Heading 3 2 7" xfId="55342"/>
    <cellStyle name="Heading 3 2 8" xfId="55343"/>
    <cellStyle name="Heading 3 3" xfId="5403"/>
    <cellStyle name="Heading 3 3 2" xfId="5404"/>
    <cellStyle name="Heading 3 3 2 2" xfId="55344"/>
    <cellStyle name="Heading 3 3 3" xfId="5405"/>
    <cellStyle name="Heading 3 3 3 2" xfId="55345"/>
    <cellStyle name="Heading 3 3 4" xfId="55346"/>
    <cellStyle name="Heading 3 4" xfId="5406"/>
    <cellStyle name="Heading 3 4 2" xfId="5407"/>
    <cellStyle name="Heading 4 2" xfId="92"/>
    <cellStyle name="Heading 4 2 2" xfId="93"/>
    <cellStyle name="Heading 4 2 2 2" xfId="5408"/>
    <cellStyle name="Heading 4 2 2 3" xfId="55347"/>
    <cellStyle name="Heading 4 2 3" xfId="5409"/>
    <cellStyle name="Heading 4 2 4" xfId="5410"/>
    <cellStyle name="Heading 4 2 5" xfId="55348"/>
    <cellStyle name="Heading 4 3" xfId="5411"/>
    <cellStyle name="Heading 4 3 2" xfId="5412"/>
    <cellStyle name="Heading 4 3 2 2" xfId="55349"/>
    <cellStyle name="Heading 4 3 3" xfId="5413"/>
    <cellStyle name="Heading 4 3 3 2" xfId="55350"/>
    <cellStyle name="Heading 4 3 4" xfId="55351"/>
    <cellStyle name="Heading 4 4" xfId="5414"/>
    <cellStyle name="Hed Side_Sheet1" xfId="55352"/>
    <cellStyle name="Hed Top" xfId="55353"/>
    <cellStyle name="Hyperlink" xfId="191" builtinId="8"/>
    <cellStyle name="Hyperlink 2" xfId="94"/>
    <cellStyle name="Hyperlink 2 2" xfId="5415"/>
    <cellStyle name="Hyperlink 2 2 2" xfId="5416"/>
    <cellStyle name="Hyperlink 2 2 3" xfId="5417"/>
    <cellStyle name="Hyperlink 2 2 3 2" xfId="5418"/>
    <cellStyle name="Hyperlink 2 2 4" xfId="55354"/>
    <cellStyle name="Hyperlink 2 2 5" xfId="55355"/>
    <cellStyle name="Hyperlink 2 2 6" xfId="55356"/>
    <cellStyle name="Hyperlink 2 3" xfId="5419"/>
    <cellStyle name="Hyperlink 2_ResWXMF_FY10v2_0" xfId="55357"/>
    <cellStyle name="Hyperlink 3" xfId="95"/>
    <cellStyle name="Hyperlink 3 2" xfId="5420"/>
    <cellStyle name="Hyperlink 3 2 2" xfId="5421"/>
    <cellStyle name="Hyperlink 3 2 3" xfId="55358"/>
    <cellStyle name="Hyperlink 3 2 4" xfId="55359"/>
    <cellStyle name="Hyperlink 3 2 5" xfId="55360"/>
    <cellStyle name="Hyperlink 3 2 6" xfId="55361"/>
    <cellStyle name="Hyperlink 3 3" xfId="5422"/>
    <cellStyle name="Hyperlink 3 4" xfId="5423"/>
    <cellStyle name="Hyperlink 3 5" xfId="55362"/>
    <cellStyle name="Hyperlink 3 6" xfId="55363"/>
    <cellStyle name="Hyperlink 3 7" xfId="55364"/>
    <cellStyle name="Hyperlink 4" xfId="5424"/>
    <cellStyle name="Hyperlink 4 2" xfId="5425"/>
    <cellStyle name="Hyperlink 4 2 2" xfId="55365"/>
    <cellStyle name="Hyperlink 4 3" xfId="5426"/>
    <cellStyle name="Hyperlink 4 4" xfId="55366"/>
    <cellStyle name="Hyperlink 4 5" xfId="55367"/>
    <cellStyle name="Hyperlink 4 6" xfId="55368"/>
    <cellStyle name="Hyperlink 5" xfId="5427"/>
    <cellStyle name="Hyperlink 5 2" xfId="55369"/>
    <cellStyle name="Hyperlink 6" xfId="55370"/>
    <cellStyle name="Hyperlink 6 2" xfId="55371"/>
    <cellStyle name="Hyperlink 7" xfId="55372"/>
    <cellStyle name="Input 2" xfId="96"/>
    <cellStyle name="Input 2 2" xfId="5428"/>
    <cellStyle name="Input 2 2 2" xfId="5429"/>
    <cellStyle name="Input 2 2 2 2" xfId="5430"/>
    <cellStyle name="Input 2 2 2 2 2" xfId="5431"/>
    <cellStyle name="Input 2 2 2 2 3" xfId="5432"/>
    <cellStyle name="Input 2 2 2 3" xfId="5433"/>
    <cellStyle name="Input 2 2 2 3 2" xfId="5434"/>
    <cellStyle name="Input 2 2 2 4" xfId="5435"/>
    <cellStyle name="Input 2 2 3" xfId="5436"/>
    <cellStyle name="Input 2 2 3 2" xfId="5437"/>
    <cellStyle name="Input 2 2 3 2 2" xfId="5438"/>
    <cellStyle name="Input 2 2 3 3" xfId="5439"/>
    <cellStyle name="Input 2 2 3 3 2" xfId="5440"/>
    <cellStyle name="Input 2 2 4" xfId="5441"/>
    <cellStyle name="Input 2 2 4 2" xfId="5442"/>
    <cellStyle name="Input 2 2 5" xfId="5443"/>
    <cellStyle name="Input 2 2 5 2" xfId="5444"/>
    <cellStyle name="Input 2 2_Lcc_inputs" xfId="5445"/>
    <cellStyle name="Input 2 3" xfId="5446"/>
    <cellStyle name="Input 2 3 2" xfId="5447"/>
    <cellStyle name="Input 2 3 2 2" xfId="5448"/>
    <cellStyle name="Input 2 3 3" xfId="5449"/>
    <cellStyle name="Input 2 3 4" xfId="5450"/>
    <cellStyle name="Input 2 3_Lcc_inputs" xfId="5451"/>
    <cellStyle name="Input 2 4" xfId="5452"/>
    <cellStyle name="Input 2 4 2" xfId="5453"/>
    <cellStyle name="Input 2 4 3" xfId="5454"/>
    <cellStyle name="Input 2 4 4" xfId="5455"/>
    <cellStyle name="Input 2_Lcc_inputs" xfId="5456"/>
    <cellStyle name="Input 3" xfId="5457"/>
    <cellStyle name="Input 3 2" xfId="5458"/>
    <cellStyle name="Input 3 2 2" xfId="55373"/>
    <cellStyle name="Input 3 3" xfId="5459"/>
    <cellStyle name="Input 3 3 2" xfId="5460"/>
    <cellStyle name="Input 3 3 3" xfId="55374"/>
    <cellStyle name="Input 3_Lcc_inputs" xfId="5461"/>
    <cellStyle name="Input 4" xfId="5462"/>
    <cellStyle name="Input 4 2" xfId="5463"/>
    <cellStyle name="Input 4 2 2" xfId="5464"/>
    <cellStyle name="Input 4_Lcc_inputs" xfId="5465"/>
    <cellStyle name="Linked Cell 2" xfId="97"/>
    <cellStyle name="Linked Cell 2 2" xfId="5466"/>
    <cellStyle name="Linked Cell 2 2 2" xfId="5467"/>
    <cellStyle name="Linked Cell 2 2 2 2" xfId="5468"/>
    <cellStyle name="Linked Cell 2 2 2 2 2" xfId="5469"/>
    <cellStyle name="Linked Cell 2 2 2 2 2 2" xfId="5470"/>
    <cellStyle name="Linked Cell 2 2 2 2 3" xfId="5471"/>
    <cellStyle name="Linked Cell 2 2 2 2 4" xfId="5472"/>
    <cellStyle name="Linked Cell 2 2 2 2_Lcc_inputs" xfId="5473"/>
    <cellStyle name="Linked Cell 2 2 2 3" xfId="5474"/>
    <cellStyle name="Linked Cell 2 2 2 3 2" xfId="5475"/>
    <cellStyle name="Linked Cell 2 2 2 3 3" xfId="5476"/>
    <cellStyle name="Linked Cell 2 2 2 4" xfId="5477"/>
    <cellStyle name="Linked Cell 2 2 2 4 2" xfId="5478"/>
    <cellStyle name="Linked Cell 2 2 2 5" xfId="5479"/>
    <cellStyle name="Linked Cell 2 2 2 6" xfId="5480"/>
    <cellStyle name="Linked Cell 2 2 3" xfId="5481"/>
    <cellStyle name="Linked Cell 2 2 3 2" xfId="5482"/>
    <cellStyle name="Linked Cell 2 2 4" xfId="55375"/>
    <cellStyle name="Linked Cell 2 2_Lcc_inputs" xfId="5483"/>
    <cellStyle name="Linked Cell 2 3" xfId="5484"/>
    <cellStyle name="Linked Cell 2 3 2" xfId="5485"/>
    <cellStyle name="Linked Cell 2 3 2 2" xfId="5486"/>
    <cellStyle name="Linked Cell 2 3 2 2 2" xfId="5487"/>
    <cellStyle name="Linked Cell 2 3 2 2 2 2" xfId="5488"/>
    <cellStyle name="Linked Cell 2 3 2 2 3" xfId="5489"/>
    <cellStyle name="Linked Cell 2 3 2 2 4" xfId="5490"/>
    <cellStyle name="Linked Cell 2 3 2 2_Lcc_inputs" xfId="5491"/>
    <cellStyle name="Linked Cell 2 3 2 3" xfId="5492"/>
    <cellStyle name="Linked Cell 2 3 2 3 2" xfId="5493"/>
    <cellStyle name="Linked Cell 2 3 2 3 3" xfId="5494"/>
    <cellStyle name="Linked Cell 2 3 2 4" xfId="5495"/>
    <cellStyle name="Linked Cell 2 3 2 4 2" xfId="5496"/>
    <cellStyle name="Linked Cell 2 3 2 5" xfId="5497"/>
    <cellStyle name="Linked Cell 2 3 2 6" xfId="5498"/>
    <cellStyle name="Linked Cell 2 3 3" xfId="5499"/>
    <cellStyle name="Linked Cell 2 3 3 2" xfId="5500"/>
    <cellStyle name="Linked Cell 2 3_Lcc_inputs" xfId="5501"/>
    <cellStyle name="Linked Cell 2 4" xfId="5502"/>
    <cellStyle name="Linked Cell 2 4 2" xfId="5503"/>
    <cellStyle name="Linked Cell 2 4 2 2" xfId="5504"/>
    <cellStyle name="Linked Cell 2 4 2 2 2" xfId="5505"/>
    <cellStyle name="Linked Cell 2 4 2 3" xfId="5506"/>
    <cellStyle name="Linked Cell 2 4 2 4" xfId="5507"/>
    <cellStyle name="Linked Cell 2 4 2_Lcc_inputs" xfId="5508"/>
    <cellStyle name="Linked Cell 2 4 3" xfId="5509"/>
    <cellStyle name="Linked Cell 2 4 3 2" xfId="5510"/>
    <cellStyle name="Linked Cell 2 4 3 3" xfId="5511"/>
    <cellStyle name="Linked Cell 2 4 4" xfId="5512"/>
    <cellStyle name="Linked Cell 2 4 4 2" xfId="5513"/>
    <cellStyle name="Linked Cell 2 4 5" xfId="5514"/>
    <cellStyle name="Linked Cell 2 4 6" xfId="5515"/>
    <cellStyle name="Linked Cell 2 5" xfId="5516"/>
    <cellStyle name="Linked Cell 2 5 2" xfId="5517"/>
    <cellStyle name="Linked Cell 2_Lcc_inputs" xfId="5518"/>
    <cellStyle name="Linked Cell 3" xfId="5519"/>
    <cellStyle name="Linked Cell 3 2" xfId="5520"/>
    <cellStyle name="Linked Cell 3 2 2" xfId="55376"/>
    <cellStyle name="Linked Cell 3 3" xfId="5521"/>
    <cellStyle name="Linked Cell 3 3 2" xfId="5522"/>
    <cellStyle name="Linked Cell 3 3 2 2" xfId="5523"/>
    <cellStyle name="Linked Cell 3 3 3" xfId="5524"/>
    <cellStyle name="Linked Cell 3 3 4" xfId="5525"/>
    <cellStyle name="Linked Cell 3 3 5" xfId="55377"/>
    <cellStyle name="Linked Cell 3 3_Lcc_inputs" xfId="5526"/>
    <cellStyle name="Linked Cell 3 4" xfId="5527"/>
    <cellStyle name="Linked Cell 3 4 2" xfId="5528"/>
    <cellStyle name="Linked Cell 3 4 3" xfId="5529"/>
    <cellStyle name="Linked Cell 3 5" xfId="5530"/>
    <cellStyle name="Linked Cell 3 5 2" xfId="5531"/>
    <cellStyle name="Linked Cell 3 6" xfId="5532"/>
    <cellStyle name="Linked Cell 3_Lcc_inputs" xfId="5533"/>
    <cellStyle name="Linked Cell 4" xfId="5534"/>
    <cellStyle name="Linked Cell 4 2" xfId="5535"/>
    <cellStyle name="Linked Cell 4 2 2" xfId="5536"/>
    <cellStyle name="Linked Cell 4 2 2 2" xfId="5537"/>
    <cellStyle name="Linked Cell 4 2 3" xfId="5538"/>
    <cellStyle name="Linked Cell 4 2 4" xfId="5539"/>
    <cellStyle name="Linked Cell 4 2_Lcc_inputs" xfId="5540"/>
    <cellStyle name="Linked Cell 4 3" xfId="5541"/>
    <cellStyle name="Linked Cell 4 3 2" xfId="5542"/>
    <cellStyle name="Linked Cell 4 3 3" xfId="5543"/>
    <cellStyle name="Linked Cell 4 4" xfId="5544"/>
    <cellStyle name="Linked Cell 4 4 2" xfId="5545"/>
    <cellStyle name="Linked Cell 4 5" xfId="5546"/>
    <cellStyle name="Linked Cell 4_Lcc_inputs" xfId="5547"/>
    <cellStyle name="Neutral 2" xfId="98"/>
    <cellStyle name="Neutral 2 2" xfId="5548"/>
    <cellStyle name="Neutral 2 2 2" xfId="5549"/>
    <cellStyle name="Neutral 2 3" xfId="5550"/>
    <cellStyle name="Neutral 2 4" xfId="5551"/>
    <cellStyle name="Neutral 2 5" xfId="55378"/>
    <cellStyle name="Neutral 3" xfId="5552"/>
    <cellStyle name="Neutral 3 2" xfId="5553"/>
    <cellStyle name="Neutral 3 2 2" xfId="55379"/>
    <cellStyle name="Neutral 3 3" xfId="5554"/>
    <cellStyle name="Neutral 3 3 2" xfId="55380"/>
    <cellStyle name="Neutral 4" xfId="5555"/>
    <cellStyle name="Normal" xfId="0" builtinId="0"/>
    <cellStyle name="Normal 10" xfId="99"/>
    <cellStyle name="Normal 10 10" xfId="5556"/>
    <cellStyle name="Normal 10 10 2" xfId="5557"/>
    <cellStyle name="Normal 10 10 2 2" xfId="5558"/>
    <cellStyle name="Normal 10 10 2 2 2" xfId="5559"/>
    <cellStyle name="Normal 10 10 2 2 3" xfId="5560"/>
    <cellStyle name="Normal 10 10 2 3" xfId="5561"/>
    <cellStyle name="Normal 10 10 2 4" xfId="5562"/>
    <cellStyle name="Normal 10 10 2_Lcc_inputs" xfId="5563"/>
    <cellStyle name="Normal 10 10 3" xfId="5564"/>
    <cellStyle name="Normal 10 10 3 2" xfId="5565"/>
    <cellStyle name="Normal 10 10 3 2 2" xfId="5566"/>
    <cellStyle name="Normal 10 10 3 3" xfId="5567"/>
    <cellStyle name="Normal 10 10 4" xfId="5568"/>
    <cellStyle name="Normal 10 10 4 2" xfId="5569"/>
    <cellStyle name="Normal 10 10 5" xfId="5570"/>
    <cellStyle name="Normal 10 10 6" xfId="5571"/>
    <cellStyle name="Normal 10 10 7" xfId="5572"/>
    <cellStyle name="Normal 10 10_Lcc_inputs" xfId="5573"/>
    <cellStyle name="Normal 10 11" xfId="5574"/>
    <cellStyle name="Normal 10 11 2" xfId="5575"/>
    <cellStyle name="Normal 10 11 2 2" xfId="5576"/>
    <cellStyle name="Normal 10 11 2 3" xfId="5577"/>
    <cellStyle name="Normal 10 11 3" xfId="5578"/>
    <cellStyle name="Normal 10 11 3 2" xfId="5579"/>
    <cellStyle name="Normal 10 11 4" xfId="5580"/>
    <cellStyle name="Normal 10 11 5" xfId="5581"/>
    <cellStyle name="Normal 10 11_Lcc_inputs" xfId="5582"/>
    <cellStyle name="Normal 10 12" xfId="5583"/>
    <cellStyle name="Normal 10 12 2" xfId="5584"/>
    <cellStyle name="Normal 10 12 2 2" xfId="5585"/>
    <cellStyle name="Normal 10 12 2 3" xfId="5586"/>
    <cellStyle name="Normal 10 12 3" xfId="5587"/>
    <cellStyle name="Normal 10 12 4" xfId="5588"/>
    <cellStyle name="Normal 10 12_Lcc_inputs" xfId="5589"/>
    <cellStyle name="Normal 10 13" xfId="5590"/>
    <cellStyle name="Normal 10 13 2" xfId="5591"/>
    <cellStyle name="Normal 10 13 3" xfId="5592"/>
    <cellStyle name="Normal 10 14" xfId="5593"/>
    <cellStyle name="Normal 10 14 2" xfId="5594"/>
    <cellStyle name="Normal 10 15" xfId="5595"/>
    <cellStyle name="Normal 10 16" xfId="5596"/>
    <cellStyle name="Normal 10 17" xfId="55381"/>
    <cellStyle name="Normal 10 18" xfId="55382"/>
    <cellStyle name="Normal 10 19" xfId="55383"/>
    <cellStyle name="Normal 10 2" xfId="5597"/>
    <cellStyle name="Normal 10 2 10" xfId="5598"/>
    <cellStyle name="Normal 10 2 11" xfId="5599"/>
    <cellStyle name="Normal 10 2 12" xfId="55384"/>
    <cellStyle name="Normal 10 2 13" xfId="55385"/>
    <cellStyle name="Normal 10 2 14" xfId="55386"/>
    <cellStyle name="Normal 10 2 2" xfId="5600"/>
    <cellStyle name="Normal 10 2 2 10" xfId="55387"/>
    <cellStyle name="Normal 10 2 2 2" xfId="5601"/>
    <cellStyle name="Normal 10 2 2 3" xfId="5602"/>
    <cellStyle name="Normal 10 2 2 3 2" xfId="5603"/>
    <cellStyle name="Normal 10 2 2 3 2 2" xfId="5604"/>
    <cellStyle name="Normal 10 2 2 3 2 2 2" xfId="5605"/>
    <cellStyle name="Normal 10 2 2 3 2 2 3" xfId="5606"/>
    <cellStyle name="Normal 10 2 2 3 2 3" xfId="5607"/>
    <cellStyle name="Normal 10 2 2 3 2 4" xfId="5608"/>
    <cellStyle name="Normal 10 2 2 3 2_Lcc_inputs" xfId="5609"/>
    <cellStyle name="Normal 10 2 2 3 3" xfId="5610"/>
    <cellStyle name="Normal 10 2 2 3 3 2" xfId="5611"/>
    <cellStyle name="Normal 10 2 2 3 3 2 2" xfId="5612"/>
    <cellStyle name="Normal 10 2 2 3 3 3" xfId="5613"/>
    <cellStyle name="Normal 10 2 2 3 4" xfId="5614"/>
    <cellStyle name="Normal 10 2 2 3 4 2" xfId="5615"/>
    <cellStyle name="Normal 10 2 2 3 5" xfId="5616"/>
    <cellStyle name="Normal 10 2 2 3 6" xfId="5617"/>
    <cellStyle name="Normal 10 2 2 3 7" xfId="5618"/>
    <cellStyle name="Normal 10 2 2 3_Lcc_inputs" xfId="5619"/>
    <cellStyle name="Normal 10 2 2 4" xfId="5620"/>
    <cellStyle name="Normal 10 2 2 4 2" xfId="5621"/>
    <cellStyle name="Normal 10 2 2 4 2 2" xfId="5622"/>
    <cellStyle name="Normal 10 2 2 4 2 3" xfId="5623"/>
    <cellStyle name="Normal 10 2 2 4 3" xfId="5624"/>
    <cellStyle name="Normal 10 2 2 4 3 2" xfId="5625"/>
    <cellStyle name="Normal 10 2 2 4 4" xfId="5626"/>
    <cellStyle name="Normal 10 2 2 4 5" xfId="5627"/>
    <cellStyle name="Normal 10 2 2 4_Lcc_inputs" xfId="5628"/>
    <cellStyle name="Normal 10 2 2 5" xfId="5629"/>
    <cellStyle name="Normal 10 2 2 5 2" xfId="5630"/>
    <cellStyle name="Normal 10 2 2 5 2 2" xfId="5631"/>
    <cellStyle name="Normal 10 2 2 5 2 3" xfId="5632"/>
    <cellStyle name="Normal 10 2 2 5 3" xfId="5633"/>
    <cellStyle name="Normal 10 2 2 5 4" xfId="5634"/>
    <cellStyle name="Normal 10 2 2 5_Lcc_inputs" xfId="5635"/>
    <cellStyle name="Normal 10 2 2 6" xfId="5636"/>
    <cellStyle name="Normal 10 2 2 6 2" xfId="5637"/>
    <cellStyle name="Normal 10 2 2 6 3" xfId="5638"/>
    <cellStyle name="Normal 10 2 2 7" xfId="5639"/>
    <cellStyle name="Normal 10 2 2 7 2" xfId="5640"/>
    <cellStyle name="Normal 10 2 2 8" xfId="5641"/>
    <cellStyle name="Normal 10 2 2 9" xfId="5642"/>
    <cellStyle name="Normal 10 2 2_Lcc_inputs" xfId="5643"/>
    <cellStyle name="Normal 10 2 3" xfId="5644"/>
    <cellStyle name="Normal 10 2 4" xfId="5645"/>
    <cellStyle name="Normal 10 2 4 2" xfId="5646"/>
    <cellStyle name="Normal 10 2 4 2 2" xfId="5647"/>
    <cellStyle name="Normal 10 2 4 2 2 2" xfId="5648"/>
    <cellStyle name="Normal 10 2 4 2 2 2 2" xfId="5649"/>
    <cellStyle name="Normal 10 2 4 2 2 3" xfId="5650"/>
    <cellStyle name="Normal 10 2 4 2 3" xfId="5651"/>
    <cellStyle name="Normal 10 2 4 2 3 2" xfId="5652"/>
    <cellStyle name="Normal 10 2 4 2 3 2 2" xfId="5653"/>
    <cellStyle name="Normal 10 2 4 2 3 3" xfId="5654"/>
    <cellStyle name="Normal 10 2 4 2 4" xfId="5655"/>
    <cellStyle name="Normal 10 2 4 2 4 2" xfId="5656"/>
    <cellStyle name="Normal 10 2 4 2 5" xfId="5657"/>
    <cellStyle name="Normal 10 2 4 2_Lcc_inputs" xfId="5658"/>
    <cellStyle name="Normal 10 2 4 3" xfId="5659"/>
    <cellStyle name="Normal 10 2 4 3 2" xfId="5660"/>
    <cellStyle name="Normal 10 2 4 3 2 2" xfId="5661"/>
    <cellStyle name="Normal 10 2 4 3 2 3" xfId="5662"/>
    <cellStyle name="Normal 10 2 4 3 3" xfId="5663"/>
    <cellStyle name="Normal 10 2 4 3 4" xfId="5664"/>
    <cellStyle name="Normal 10 2 4 3_Lcc_inputs" xfId="5665"/>
    <cellStyle name="Normal 10 2 4 4" xfId="5666"/>
    <cellStyle name="Normal 10 2 4 4 2" xfId="5667"/>
    <cellStyle name="Normal 10 2 4 4 2 2" xfId="5668"/>
    <cellStyle name="Normal 10 2 4 4 3" xfId="5669"/>
    <cellStyle name="Normal 10 2 4 5" xfId="5670"/>
    <cellStyle name="Normal 10 2 4 5 2" xfId="5671"/>
    <cellStyle name="Normal 10 2 4 6" xfId="5672"/>
    <cellStyle name="Normal 10 2 4 7" xfId="5673"/>
    <cellStyle name="Normal 10 2 4 8" xfId="5674"/>
    <cellStyle name="Normal 10 2 4_Lcc_inputs" xfId="5675"/>
    <cellStyle name="Normal 10 2 5" xfId="5676"/>
    <cellStyle name="Normal 10 2 5 2" xfId="5677"/>
    <cellStyle name="Normal 10 2 5 2 2" xfId="5678"/>
    <cellStyle name="Normal 10 2 5 2 2 2" xfId="5679"/>
    <cellStyle name="Normal 10 2 5 2 2 2 2" xfId="5680"/>
    <cellStyle name="Normal 10 2 5 2 2 3" xfId="5681"/>
    <cellStyle name="Normal 10 2 5 2 3" xfId="5682"/>
    <cellStyle name="Normal 10 2 5 2 3 2" xfId="5683"/>
    <cellStyle name="Normal 10 2 5 2 3 2 2" xfId="5684"/>
    <cellStyle name="Normal 10 2 5 2 3 3" xfId="5685"/>
    <cellStyle name="Normal 10 2 5 2 4" xfId="5686"/>
    <cellStyle name="Normal 10 2 5 2 4 2" xfId="5687"/>
    <cellStyle name="Normal 10 2 5 2 5" xfId="5688"/>
    <cellStyle name="Normal 10 2 5 2_Lcc_inputs" xfId="5689"/>
    <cellStyle name="Normal 10 2 5 3" xfId="5690"/>
    <cellStyle name="Normal 10 2 5 3 2" xfId="5691"/>
    <cellStyle name="Normal 10 2 5 3 2 2" xfId="5692"/>
    <cellStyle name="Normal 10 2 5 3 2 3" xfId="5693"/>
    <cellStyle name="Normal 10 2 5 3 3" xfId="5694"/>
    <cellStyle name="Normal 10 2 5 3 4" xfId="5695"/>
    <cellStyle name="Normal 10 2 5 3_Lcc_inputs" xfId="5696"/>
    <cellStyle name="Normal 10 2 5 4" xfId="5697"/>
    <cellStyle name="Normal 10 2 5 4 2" xfId="5698"/>
    <cellStyle name="Normal 10 2 5 4 2 2" xfId="5699"/>
    <cellStyle name="Normal 10 2 5 4 3" xfId="5700"/>
    <cellStyle name="Normal 10 2 5 5" xfId="5701"/>
    <cellStyle name="Normal 10 2 5 5 2" xfId="5702"/>
    <cellStyle name="Normal 10 2 5 6" xfId="5703"/>
    <cellStyle name="Normal 10 2 5 7" xfId="5704"/>
    <cellStyle name="Normal 10 2 5 8" xfId="5705"/>
    <cellStyle name="Normal 10 2 5_Lcc_inputs" xfId="5706"/>
    <cellStyle name="Normal 10 2 6" xfId="5707"/>
    <cellStyle name="Normal 10 2 6 2" xfId="5708"/>
    <cellStyle name="Normal 10 2 6 2 2" xfId="5709"/>
    <cellStyle name="Normal 10 2 6 2 2 2" xfId="5710"/>
    <cellStyle name="Normal 10 2 6 2 2 3" xfId="5711"/>
    <cellStyle name="Normal 10 2 6 2 3" xfId="5712"/>
    <cellStyle name="Normal 10 2 6 2 4" xfId="5713"/>
    <cellStyle name="Normal 10 2 6 2_Lcc_inputs" xfId="5714"/>
    <cellStyle name="Normal 10 2 6 3" xfId="5715"/>
    <cellStyle name="Normal 10 2 6 3 2" xfId="5716"/>
    <cellStyle name="Normal 10 2 6 3 2 2" xfId="5717"/>
    <cellStyle name="Normal 10 2 6 3 3" xfId="5718"/>
    <cellStyle name="Normal 10 2 6 4" xfId="5719"/>
    <cellStyle name="Normal 10 2 6 4 2" xfId="5720"/>
    <cellStyle name="Normal 10 2 6 5" xfId="5721"/>
    <cellStyle name="Normal 10 2 6 6" xfId="5722"/>
    <cellStyle name="Normal 10 2 6 7" xfId="5723"/>
    <cellStyle name="Normal 10 2 6_Lcc_inputs" xfId="5724"/>
    <cellStyle name="Normal 10 2 7" xfId="5725"/>
    <cellStyle name="Normal 10 2 7 2" xfId="5726"/>
    <cellStyle name="Normal 10 2 7 3" xfId="5727"/>
    <cellStyle name="Normal 10 2 8" xfId="5728"/>
    <cellStyle name="Normal 10 2 8 2" xfId="5729"/>
    <cellStyle name="Normal 10 2 9" xfId="5730"/>
    <cellStyle name="Normal 10 2 9 2" xfId="5731"/>
    <cellStyle name="Normal 10 2_Lcc_inputs" xfId="5732"/>
    <cellStyle name="Normal 10 20" xfId="55388"/>
    <cellStyle name="Normal 10 21" xfId="55389"/>
    <cellStyle name="Normal 10 22" xfId="55390"/>
    <cellStyle name="Normal 10 23" xfId="55391"/>
    <cellStyle name="Normal 10 3" xfId="5733"/>
    <cellStyle name="Normal 10 3 2" xfId="5734"/>
    <cellStyle name="Normal 10 3 2 2" xfId="5735"/>
    <cellStyle name="Normal 10 3 2 2 2" xfId="5736"/>
    <cellStyle name="Normal 10 3 2 2 2 2" xfId="5737"/>
    <cellStyle name="Normal 10 3 2 2 2 2 2" xfId="5738"/>
    <cellStyle name="Normal 10 3 2 2 2 2 2 2" xfId="5739"/>
    <cellStyle name="Normal 10 3 2 2 2 2 3" xfId="5740"/>
    <cellStyle name="Normal 10 3 2 2 2 3" xfId="5741"/>
    <cellStyle name="Normal 10 3 2 2 2 3 2" xfId="5742"/>
    <cellStyle name="Normal 10 3 2 2 2 3 2 2" xfId="5743"/>
    <cellStyle name="Normal 10 3 2 2 2 3 3" xfId="5744"/>
    <cellStyle name="Normal 10 3 2 2 2 4" xfId="5745"/>
    <cellStyle name="Normal 10 3 2 2 2 4 2" xfId="5746"/>
    <cellStyle name="Normal 10 3 2 2 2 5" xfId="5747"/>
    <cellStyle name="Normal 10 3 2 2 2_Lcc_inputs" xfId="5748"/>
    <cellStyle name="Normal 10 3 2 2 3" xfId="5749"/>
    <cellStyle name="Normal 10 3 2 2 3 2" xfId="5750"/>
    <cellStyle name="Normal 10 3 2 2 3 2 2" xfId="5751"/>
    <cellStyle name="Normal 10 3 2 2 3 2 3" xfId="5752"/>
    <cellStyle name="Normal 10 3 2 2 3 3" xfId="5753"/>
    <cellStyle name="Normal 10 3 2 2 3 4" xfId="5754"/>
    <cellStyle name="Normal 10 3 2 2 3_Lcc_inputs" xfId="5755"/>
    <cellStyle name="Normal 10 3 2 2 4" xfId="5756"/>
    <cellStyle name="Normal 10 3 2 2 4 2" xfId="5757"/>
    <cellStyle name="Normal 10 3 2 2 4 2 2" xfId="5758"/>
    <cellStyle name="Normal 10 3 2 2 4 3" xfId="5759"/>
    <cellStyle name="Normal 10 3 2 2 5" xfId="5760"/>
    <cellStyle name="Normal 10 3 2 2 5 2" xfId="5761"/>
    <cellStyle name="Normal 10 3 2 2 6" xfId="5762"/>
    <cellStyle name="Normal 10 3 2 2 7" xfId="5763"/>
    <cellStyle name="Normal 10 3 2 2 8" xfId="5764"/>
    <cellStyle name="Normal 10 3 2 2_Lcc_inputs" xfId="5765"/>
    <cellStyle name="Normal 10 3 2 3" xfId="5766"/>
    <cellStyle name="Normal 10 3 2 3 2" xfId="5767"/>
    <cellStyle name="Normal 10 3 2 3 2 2" xfId="5768"/>
    <cellStyle name="Normal 10 3 2 3 2 2 2" xfId="5769"/>
    <cellStyle name="Normal 10 3 2 3 2 3" xfId="5770"/>
    <cellStyle name="Normal 10 3 2 3 3" xfId="5771"/>
    <cellStyle name="Normal 10 3 2 3 3 2" xfId="5772"/>
    <cellStyle name="Normal 10 3 2 3 3 2 2" xfId="5773"/>
    <cellStyle name="Normal 10 3 2 3 3 3" xfId="5774"/>
    <cellStyle name="Normal 10 3 2 3 4" xfId="5775"/>
    <cellStyle name="Normal 10 3 2 3 4 2" xfId="5776"/>
    <cellStyle name="Normal 10 3 2 3 5" xfId="5777"/>
    <cellStyle name="Normal 10 3 2 3_Lcc_inputs" xfId="5778"/>
    <cellStyle name="Normal 10 3 2 4" xfId="5779"/>
    <cellStyle name="Normal 10 3 2 4 2" xfId="5780"/>
    <cellStyle name="Normal 10 3 2 4 2 2" xfId="5781"/>
    <cellStyle name="Normal 10 3 2 4 2 3" xfId="5782"/>
    <cellStyle name="Normal 10 3 2 4 3" xfId="5783"/>
    <cellStyle name="Normal 10 3 2 4 4" xfId="5784"/>
    <cellStyle name="Normal 10 3 2 4_Lcc_inputs" xfId="5785"/>
    <cellStyle name="Normal 10 3 2 5" xfId="5786"/>
    <cellStyle name="Normal 10 3 2 5 2" xfId="5787"/>
    <cellStyle name="Normal 10 3 2 5 2 2" xfId="5788"/>
    <cellStyle name="Normal 10 3 2 5 3" xfId="5789"/>
    <cellStyle name="Normal 10 3 2 6" xfId="5790"/>
    <cellStyle name="Normal 10 3 2 6 2" xfId="5791"/>
    <cellStyle name="Normal 10 3 2 7" xfId="5792"/>
    <cellStyle name="Normal 10 3 2 8" xfId="5793"/>
    <cellStyle name="Normal 10 3 2 9" xfId="5794"/>
    <cellStyle name="Normal 10 3 2_Lcc_inputs" xfId="5795"/>
    <cellStyle name="Normal 10 3 3" xfId="5796"/>
    <cellStyle name="Normal 10 3 3 2" xfId="5797"/>
    <cellStyle name="Normal 10 3 3 2 2" xfId="5798"/>
    <cellStyle name="Normal 10 3 3 2 2 2" xfId="5799"/>
    <cellStyle name="Normal 10 3 3 2 2 2 2" xfId="5800"/>
    <cellStyle name="Normal 10 3 3 2 2 3" xfId="5801"/>
    <cellStyle name="Normal 10 3 3 2 3" xfId="5802"/>
    <cellStyle name="Normal 10 3 3 2 3 2" xfId="5803"/>
    <cellStyle name="Normal 10 3 3 2 3 2 2" xfId="5804"/>
    <cellStyle name="Normal 10 3 3 2 3 3" xfId="5805"/>
    <cellStyle name="Normal 10 3 3 2 4" xfId="5806"/>
    <cellStyle name="Normal 10 3 3 2 4 2" xfId="5807"/>
    <cellStyle name="Normal 10 3 3 2 5" xfId="5808"/>
    <cellStyle name="Normal 10 3 3 2_Lcc_inputs" xfId="5809"/>
    <cellStyle name="Normal 10 3 3 3" xfId="5810"/>
    <cellStyle name="Normal 10 3 3 3 2" xfId="5811"/>
    <cellStyle name="Normal 10 3 3 3 2 2" xfId="5812"/>
    <cellStyle name="Normal 10 3 3 3 2 3" xfId="5813"/>
    <cellStyle name="Normal 10 3 3 3 3" xfId="5814"/>
    <cellStyle name="Normal 10 3 3 3 4" xfId="5815"/>
    <cellStyle name="Normal 10 3 3 3_Lcc_inputs" xfId="5816"/>
    <cellStyle name="Normal 10 3 3 4" xfId="5817"/>
    <cellStyle name="Normal 10 3 3 4 2" xfId="5818"/>
    <cellStyle name="Normal 10 3 3 4 2 2" xfId="5819"/>
    <cellStyle name="Normal 10 3 3 4 3" xfId="5820"/>
    <cellStyle name="Normal 10 3 3 5" xfId="5821"/>
    <cellStyle name="Normal 10 3 3 5 2" xfId="5822"/>
    <cellStyle name="Normal 10 3 3 6" xfId="5823"/>
    <cellStyle name="Normal 10 3 3 7" xfId="5824"/>
    <cellStyle name="Normal 10 3 3 8" xfId="5825"/>
    <cellStyle name="Normal 10 3 3_Lcc_inputs" xfId="5826"/>
    <cellStyle name="Normal 10 3 4" xfId="5827"/>
    <cellStyle name="Normal 10 3 4 2" xfId="5828"/>
    <cellStyle name="Normal 10 3 4 2 2" xfId="5829"/>
    <cellStyle name="Normal 10 3 4 3" xfId="5830"/>
    <cellStyle name="Normal 10 3 4 3 2" xfId="5831"/>
    <cellStyle name="Normal 10 3 4 3 3" xfId="5832"/>
    <cellStyle name="Normal 10 3 4 4" xfId="5833"/>
    <cellStyle name="Normal 10 3 4 4 2" xfId="5834"/>
    <cellStyle name="Normal 10 3 4 5" xfId="5835"/>
    <cellStyle name="Normal 10 3 4_Lcc_inputs" xfId="5836"/>
    <cellStyle name="Normal 10 3 5" xfId="5837"/>
    <cellStyle name="Normal 10 3 5 2" xfId="5838"/>
    <cellStyle name="Normal 10 3 5 2 2" xfId="5839"/>
    <cellStyle name="Normal 10 3 5 2 2 2" xfId="5840"/>
    <cellStyle name="Normal 10 3 5 2 2 3" xfId="5841"/>
    <cellStyle name="Normal 10 3 5 2 3" xfId="5842"/>
    <cellStyle name="Normal 10 3 5 2 4" xfId="5843"/>
    <cellStyle name="Normal 10 3 5 2_Lcc_inputs" xfId="5844"/>
    <cellStyle name="Normal 10 3 5 3" xfId="5845"/>
    <cellStyle name="Normal 10 3 5 3 2" xfId="5846"/>
    <cellStyle name="Normal 10 3 5 3 2 2" xfId="5847"/>
    <cellStyle name="Normal 10 3 5 3 3" xfId="5848"/>
    <cellStyle name="Normal 10 3 5 4" xfId="5849"/>
    <cellStyle name="Normal 10 3 5 4 2" xfId="5850"/>
    <cellStyle name="Normal 10 3 5 5" xfId="5851"/>
    <cellStyle name="Normal 10 3 5 6" xfId="5852"/>
    <cellStyle name="Normal 10 3 5 7" xfId="5853"/>
    <cellStyle name="Normal 10 3 5_Lcc_inputs" xfId="5854"/>
    <cellStyle name="Normal 10 3 6" xfId="5855"/>
    <cellStyle name="Normal 10 3 7" xfId="5856"/>
    <cellStyle name="Normal 10 3 7 2" xfId="5857"/>
    <cellStyle name="Normal 10 3 7 2 2" xfId="5858"/>
    <cellStyle name="Normal 10 3 7 2 3" xfId="5859"/>
    <cellStyle name="Normal 10 3 7 3" xfId="5860"/>
    <cellStyle name="Normal 10 3 7 4" xfId="5861"/>
    <cellStyle name="Normal 10 3 7_Lcc_inputs" xfId="5862"/>
    <cellStyle name="Normal 10 3 8" xfId="5863"/>
    <cellStyle name="Normal 10 3 8 2" xfId="5864"/>
    <cellStyle name="Normal 10 3 8 2 2" xfId="5865"/>
    <cellStyle name="Normal 10 3 8 3" xfId="5866"/>
    <cellStyle name="Normal 10 3 9" xfId="55392"/>
    <cellStyle name="Normal 10 4" xfId="5867"/>
    <cellStyle name="Normal 10 4 10" xfId="55393"/>
    <cellStyle name="Normal 10 4 2" xfId="5868"/>
    <cellStyle name="Normal 10 4 2 2" xfId="5869"/>
    <cellStyle name="Normal 10 4 2 2 2" xfId="5870"/>
    <cellStyle name="Normal 10 4 2 2 2 2" xfId="5871"/>
    <cellStyle name="Normal 10 4 2 2 2 2 2" xfId="5872"/>
    <cellStyle name="Normal 10 4 2 2 2 3" xfId="5873"/>
    <cellStyle name="Normal 10 4 2 2 3" xfId="5874"/>
    <cellStyle name="Normal 10 4 2 2 3 2" xfId="5875"/>
    <cellStyle name="Normal 10 4 2 2 3 2 2" xfId="5876"/>
    <cellStyle name="Normal 10 4 2 2 3 3" xfId="5877"/>
    <cellStyle name="Normal 10 4 2 2 4" xfId="5878"/>
    <cellStyle name="Normal 10 4 2 2 4 2" xfId="5879"/>
    <cellStyle name="Normal 10 4 2 2 5" xfId="5880"/>
    <cellStyle name="Normal 10 4 2 2_Lcc_inputs" xfId="5881"/>
    <cellStyle name="Normal 10 4 2 3" xfId="5882"/>
    <cellStyle name="Normal 10 4 2 3 2" xfId="5883"/>
    <cellStyle name="Normal 10 4 2 3 2 2" xfId="5884"/>
    <cellStyle name="Normal 10 4 2 3 2 3" xfId="5885"/>
    <cellStyle name="Normal 10 4 2 3 3" xfId="5886"/>
    <cellStyle name="Normal 10 4 2 3 4" xfId="5887"/>
    <cellStyle name="Normal 10 4 2 3_Lcc_inputs" xfId="5888"/>
    <cellStyle name="Normal 10 4 2 4" xfId="5889"/>
    <cellStyle name="Normal 10 4 2 4 2" xfId="5890"/>
    <cellStyle name="Normal 10 4 2 4 2 2" xfId="5891"/>
    <cellStyle name="Normal 10 4 2 4 3" xfId="5892"/>
    <cellStyle name="Normal 10 4 2 5" xfId="5893"/>
    <cellStyle name="Normal 10 4 2 5 2" xfId="5894"/>
    <cellStyle name="Normal 10 4 2 6" xfId="5895"/>
    <cellStyle name="Normal 10 4 2 7" xfId="5896"/>
    <cellStyle name="Normal 10 4 2 8" xfId="5897"/>
    <cellStyle name="Normal 10 4 2_Lcc_inputs" xfId="5898"/>
    <cellStyle name="Normal 10 4 3" xfId="5899"/>
    <cellStyle name="Normal 10 4 3 2" xfId="5900"/>
    <cellStyle name="Normal 10 4 3 2 2" xfId="5901"/>
    <cellStyle name="Normal 10 4 3 2 2 2" xfId="5902"/>
    <cellStyle name="Normal 10 4 3 2 2 3" xfId="5903"/>
    <cellStyle name="Normal 10 4 3 2 3" xfId="5904"/>
    <cellStyle name="Normal 10 4 3 2 4" xfId="5905"/>
    <cellStyle name="Normal 10 4 3 2_Lcc_inputs" xfId="5906"/>
    <cellStyle name="Normal 10 4 3 3" xfId="5907"/>
    <cellStyle name="Normal 10 4 3 3 2" xfId="5908"/>
    <cellStyle name="Normal 10 4 3 3 2 2" xfId="5909"/>
    <cellStyle name="Normal 10 4 3 3 3" xfId="5910"/>
    <cellStyle name="Normal 10 4 3 4" xfId="5911"/>
    <cellStyle name="Normal 10 4 3 4 2" xfId="5912"/>
    <cellStyle name="Normal 10 4 3 5" xfId="5913"/>
    <cellStyle name="Normal 10 4 3 6" xfId="5914"/>
    <cellStyle name="Normal 10 4 3 7" xfId="5915"/>
    <cellStyle name="Normal 10 4 3_Lcc_inputs" xfId="5916"/>
    <cellStyle name="Normal 10 4 4" xfId="5917"/>
    <cellStyle name="Normal 10 4 4 2" xfId="5918"/>
    <cellStyle name="Normal 10 4 4 2 2" xfId="5919"/>
    <cellStyle name="Normal 10 4 4 2 3" xfId="5920"/>
    <cellStyle name="Normal 10 4 4 3" xfId="5921"/>
    <cellStyle name="Normal 10 4 4 3 2" xfId="5922"/>
    <cellStyle name="Normal 10 4 4 4" xfId="5923"/>
    <cellStyle name="Normal 10 4 4 5" xfId="5924"/>
    <cellStyle name="Normal 10 4 4_Lcc_inputs" xfId="5925"/>
    <cellStyle name="Normal 10 4 5" xfId="5926"/>
    <cellStyle name="Normal 10 4 5 2" xfId="5927"/>
    <cellStyle name="Normal 10 4 5 2 2" xfId="5928"/>
    <cellStyle name="Normal 10 4 5 2 3" xfId="5929"/>
    <cellStyle name="Normal 10 4 5 3" xfId="5930"/>
    <cellStyle name="Normal 10 4 5 4" xfId="5931"/>
    <cellStyle name="Normal 10 4 5_Lcc_inputs" xfId="5932"/>
    <cellStyle name="Normal 10 4 6" xfId="5933"/>
    <cellStyle name="Normal 10 4 6 2" xfId="5934"/>
    <cellStyle name="Normal 10 4 6 3" xfId="5935"/>
    <cellStyle name="Normal 10 4 7" xfId="5936"/>
    <cellStyle name="Normal 10 4 7 2" xfId="5937"/>
    <cellStyle name="Normal 10 4 8" xfId="5938"/>
    <cellStyle name="Normal 10 4 9" xfId="5939"/>
    <cellStyle name="Normal 10 4_Lcc_inputs" xfId="5940"/>
    <cellStyle name="Normal 10 5" xfId="5941"/>
    <cellStyle name="Normal 10 5 2" xfId="5942"/>
    <cellStyle name="Normal 10 5 2 2" xfId="5943"/>
    <cellStyle name="Normal 10 5 2 2 2" xfId="5944"/>
    <cellStyle name="Normal 10 5 2 2 2 2" xfId="5945"/>
    <cellStyle name="Normal 10 5 2 2 2 2 2" xfId="5946"/>
    <cellStyle name="Normal 10 5 2 2 2 3" xfId="5947"/>
    <cellStyle name="Normal 10 5 2 2 3" xfId="5948"/>
    <cellStyle name="Normal 10 5 2 2 3 2" xfId="5949"/>
    <cellStyle name="Normal 10 5 2 2 3 2 2" xfId="5950"/>
    <cellStyle name="Normal 10 5 2 2 3 3" xfId="5951"/>
    <cellStyle name="Normal 10 5 2 2 4" xfId="5952"/>
    <cellStyle name="Normal 10 5 2 2 4 2" xfId="5953"/>
    <cellStyle name="Normal 10 5 2 2 5" xfId="5954"/>
    <cellStyle name="Normal 10 5 2 2_Lcc_inputs" xfId="5955"/>
    <cellStyle name="Normal 10 5 2 3" xfId="5956"/>
    <cellStyle name="Normal 10 5 2 3 2" xfId="5957"/>
    <cellStyle name="Normal 10 5 2 3 2 2" xfId="5958"/>
    <cellStyle name="Normal 10 5 2 3 2 3" xfId="5959"/>
    <cellStyle name="Normal 10 5 2 3 3" xfId="5960"/>
    <cellStyle name="Normal 10 5 2 3 4" xfId="5961"/>
    <cellStyle name="Normal 10 5 2 3_Lcc_inputs" xfId="5962"/>
    <cellStyle name="Normal 10 5 2 4" xfId="5963"/>
    <cellStyle name="Normal 10 5 2 4 2" xfId="5964"/>
    <cellStyle name="Normal 10 5 2 4 2 2" xfId="5965"/>
    <cellStyle name="Normal 10 5 2 4 3" xfId="5966"/>
    <cellStyle name="Normal 10 5 2 5" xfId="5967"/>
    <cellStyle name="Normal 10 5 2 5 2" xfId="5968"/>
    <cellStyle name="Normal 10 5 2 6" xfId="5969"/>
    <cellStyle name="Normal 10 5 2 7" xfId="5970"/>
    <cellStyle name="Normal 10 5 2 8" xfId="5971"/>
    <cellStyle name="Normal 10 5 2_Lcc_inputs" xfId="5972"/>
    <cellStyle name="Normal 10 5 3" xfId="5973"/>
    <cellStyle name="Normal 10 5 3 2" xfId="5974"/>
    <cellStyle name="Normal 10 5 3 2 2" xfId="5975"/>
    <cellStyle name="Normal 10 5 3 2 2 2" xfId="5976"/>
    <cellStyle name="Normal 10 5 3 2 3" xfId="5977"/>
    <cellStyle name="Normal 10 5 3 3" xfId="5978"/>
    <cellStyle name="Normal 10 5 3 3 2" xfId="5979"/>
    <cellStyle name="Normal 10 5 3 3 2 2" xfId="5980"/>
    <cellStyle name="Normal 10 5 3 3 3" xfId="5981"/>
    <cellStyle name="Normal 10 5 3 4" xfId="5982"/>
    <cellStyle name="Normal 10 5 3 4 2" xfId="5983"/>
    <cellStyle name="Normal 10 5 3 5" xfId="5984"/>
    <cellStyle name="Normal 10 5 3_Lcc_inputs" xfId="5985"/>
    <cellStyle name="Normal 10 5 4" xfId="5986"/>
    <cellStyle name="Normal 10 5 4 2" xfId="5987"/>
    <cellStyle name="Normal 10 5 4 2 2" xfId="5988"/>
    <cellStyle name="Normal 10 5 4 2 3" xfId="5989"/>
    <cellStyle name="Normal 10 5 4 3" xfId="5990"/>
    <cellStyle name="Normal 10 5 4 4" xfId="5991"/>
    <cellStyle name="Normal 10 5 4_Lcc_inputs" xfId="5992"/>
    <cellStyle name="Normal 10 5 5" xfId="5993"/>
    <cellStyle name="Normal 10 5 5 2" xfId="5994"/>
    <cellStyle name="Normal 10 5 5 2 2" xfId="5995"/>
    <cellStyle name="Normal 10 5 5 3" xfId="5996"/>
    <cellStyle name="Normal 10 5 6" xfId="5997"/>
    <cellStyle name="Normal 10 5 6 2" xfId="5998"/>
    <cellStyle name="Normal 10 5 7" xfId="5999"/>
    <cellStyle name="Normal 10 5 8" xfId="6000"/>
    <cellStyle name="Normal 10 5 9" xfId="6001"/>
    <cellStyle name="Normal 10 5_Lcc_inputs" xfId="6002"/>
    <cellStyle name="Normal 10 6" xfId="6003"/>
    <cellStyle name="Normal 10 6 2" xfId="6004"/>
    <cellStyle name="Normal 10 6 2 2" xfId="6005"/>
    <cellStyle name="Normal 10 6 2 2 2" xfId="6006"/>
    <cellStyle name="Normal 10 6 2 2 2 2" xfId="6007"/>
    <cellStyle name="Normal 10 6 2 2 2 2 2" xfId="6008"/>
    <cellStyle name="Normal 10 6 2 2 2 3" xfId="6009"/>
    <cellStyle name="Normal 10 6 2 2 3" xfId="6010"/>
    <cellStyle name="Normal 10 6 2 2 3 2" xfId="6011"/>
    <cellStyle name="Normal 10 6 2 2 3 2 2" xfId="6012"/>
    <cellStyle name="Normal 10 6 2 2 3 3" xfId="6013"/>
    <cellStyle name="Normal 10 6 2 2 4" xfId="6014"/>
    <cellStyle name="Normal 10 6 2 2 4 2" xfId="6015"/>
    <cellStyle name="Normal 10 6 2 2 5" xfId="6016"/>
    <cellStyle name="Normal 10 6 2 2_Lcc_inputs" xfId="6017"/>
    <cellStyle name="Normal 10 6 2 3" xfId="6018"/>
    <cellStyle name="Normal 10 6 2 3 2" xfId="6019"/>
    <cellStyle name="Normal 10 6 2 3 2 2" xfId="6020"/>
    <cellStyle name="Normal 10 6 2 3 2 3" xfId="6021"/>
    <cellStyle name="Normal 10 6 2 3 3" xfId="6022"/>
    <cellStyle name="Normal 10 6 2 3 4" xfId="6023"/>
    <cellStyle name="Normal 10 6 2 3_Lcc_inputs" xfId="6024"/>
    <cellStyle name="Normal 10 6 2 4" xfId="6025"/>
    <cellStyle name="Normal 10 6 2 4 2" xfId="6026"/>
    <cellStyle name="Normal 10 6 2 4 2 2" xfId="6027"/>
    <cellStyle name="Normal 10 6 2 4 3" xfId="6028"/>
    <cellStyle name="Normal 10 6 2 5" xfId="6029"/>
    <cellStyle name="Normal 10 6 2 5 2" xfId="6030"/>
    <cellStyle name="Normal 10 6 2 6" xfId="6031"/>
    <cellStyle name="Normal 10 6 2 7" xfId="6032"/>
    <cellStyle name="Normal 10 6 2 8" xfId="6033"/>
    <cellStyle name="Normal 10 6 2_Lcc_inputs" xfId="6034"/>
    <cellStyle name="Normal 10 6 3" xfId="6035"/>
    <cellStyle name="Normal 10 6 3 2" xfId="6036"/>
    <cellStyle name="Normal 10 6 3 2 2" xfId="6037"/>
    <cellStyle name="Normal 10 6 3 2 2 2" xfId="6038"/>
    <cellStyle name="Normal 10 6 3 2 3" xfId="6039"/>
    <cellStyle name="Normal 10 6 3 3" xfId="6040"/>
    <cellStyle name="Normal 10 6 3 3 2" xfId="6041"/>
    <cellStyle name="Normal 10 6 3 3 2 2" xfId="6042"/>
    <cellStyle name="Normal 10 6 3 3 3" xfId="6043"/>
    <cellStyle name="Normal 10 6 3 4" xfId="6044"/>
    <cellStyle name="Normal 10 6 3 4 2" xfId="6045"/>
    <cellStyle name="Normal 10 6 3 5" xfId="6046"/>
    <cellStyle name="Normal 10 6 3_Lcc_inputs" xfId="6047"/>
    <cellStyle name="Normal 10 6 4" xfId="6048"/>
    <cellStyle name="Normal 10 6 4 2" xfId="6049"/>
    <cellStyle name="Normal 10 6 4 2 2" xfId="6050"/>
    <cellStyle name="Normal 10 6 4 2 3" xfId="6051"/>
    <cellStyle name="Normal 10 6 4 3" xfId="6052"/>
    <cellStyle name="Normal 10 6 4 4" xfId="6053"/>
    <cellStyle name="Normal 10 6 4_Lcc_inputs" xfId="6054"/>
    <cellStyle name="Normal 10 6 5" xfId="6055"/>
    <cellStyle name="Normal 10 6 5 2" xfId="6056"/>
    <cellStyle name="Normal 10 6 5 2 2" xfId="6057"/>
    <cellStyle name="Normal 10 6 5 3" xfId="6058"/>
    <cellStyle name="Normal 10 6 6" xfId="6059"/>
    <cellStyle name="Normal 10 6 6 2" xfId="6060"/>
    <cellStyle name="Normal 10 6 7" xfId="6061"/>
    <cellStyle name="Normal 10 6 8" xfId="6062"/>
    <cellStyle name="Normal 10 6 9" xfId="6063"/>
    <cellStyle name="Normal 10 6_Lcc_inputs" xfId="6064"/>
    <cellStyle name="Normal 10 7" xfId="6065"/>
    <cellStyle name="Normal 10 7 2" xfId="6066"/>
    <cellStyle name="Normal 10 7 2 2" xfId="6067"/>
    <cellStyle name="Normal 10 7 2 2 2" xfId="6068"/>
    <cellStyle name="Normal 10 7 2 2 2 2" xfId="6069"/>
    <cellStyle name="Normal 10 7 2 2 2 2 2" xfId="6070"/>
    <cellStyle name="Normal 10 7 2 2 2 3" xfId="6071"/>
    <cellStyle name="Normal 10 7 2 2 3" xfId="6072"/>
    <cellStyle name="Normal 10 7 2 2 3 2" xfId="6073"/>
    <cellStyle name="Normal 10 7 2 2 3 2 2" xfId="6074"/>
    <cellStyle name="Normal 10 7 2 2 3 3" xfId="6075"/>
    <cellStyle name="Normal 10 7 2 2 4" xfId="6076"/>
    <cellStyle name="Normal 10 7 2 2 4 2" xfId="6077"/>
    <cellStyle name="Normal 10 7 2 2 5" xfId="6078"/>
    <cellStyle name="Normal 10 7 2 2_Lcc_inputs" xfId="6079"/>
    <cellStyle name="Normal 10 7 2 3" xfId="6080"/>
    <cellStyle name="Normal 10 7 2 3 2" xfId="6081"/>
    <cellStyle name="Normal 10 7 2 3 2 2" xfId="6082"/>
    <cellStyle name="Normal 10 7 2 3 2 3" xfId="6083"/>
    <cellStyle name="Normal 10 7 2 3 3" xfId="6084"/>
    <cellStyle name="Normal 10 7 2 3 4" xfId="6085"/>
    <cellStyle name="Normal 10 7 2 3_Lcc_inputs" xfId="6086"/>
    <cellStyle name="Normal 10 7 2 4" xfId="6087"/>
    <cellStyle name="Normal 10 7 2 4 2" xfId="6088"/>
    <cellStyle name="Normal 10 7 2 4 2 2" xfId="6089"/>
    <cellStyle name="Normal 10 7 2 4 3" xfId="6090"/>
    <cellStyle name="Normal 10 7 2 5" xfId="6091"/>
    <cellStyle name="Normal 10 7 2 5 2" xfId="6092"/>
    <cellStyle name="Normal 10 7 2 6" xfId="6093"/>
    <cellStyle name="Normal 10 7 2 7" xfId="6094"/>
    <cellStyle name="Normal 10 7 2 8" xfId="6095"/>
    <cellStyle name="Normal 10 7 2_Lcc_inputs" xfId="6096"/>
    <cellStyle name="Normal 10 7 3" xfId="6097"/>
    <cellStyle name="Normal 10 7 3 2" xfId="6098"/>
    <cellStyle name="Normal 10 7 3 2 2" xfId="6099"/>
    <cellStyle name="Normal 10 7 3 2 2 2" xfId="6100"/>
    <cellStyle name="Normal 10 7 3 2 3" xfId="6101"/>
    <cellStyle name="Normal 10 7 3 3" xfId="6102"/>
    <cellStyle name="Normal 10 7 3 3 2" xfId="6103"/>
    <cellStyle name="Normal 10 7 3 3 2 2" xfId="6104"/>
    <cellStyle name="Normal 10 7 3 3 3" xfId="6105"/>
    <cellStyle name="Normal 10 7 3 4" xfId="6106"/>
    <cellStyle name="Normal 10 7 3 4 2" xfId="6107"/>
    <cellStyle name="Normal 10 7 3 5" xfId="6108"/>
    <cellStyle name="Normal 10 7 3_Lcc_inputs" xfId="6109"/>
    <cellStyle name="Normal 10 7 4" xfId="6110"/>
    <cellStyle name="Normal 10 7 4 2" xfId="6111"/>
    <cellStyle name="Normal 10 7 4 2 2" xfId="6112"/>
    <cellStyle name="Normal 10 7 4 2 3" xfId="6113"/>
    <cellStyle name="Normal 10 7 4 3" xfId="6114"/>
    <cellStyle name="Normal 10 7 4 4" xfId="6115"/>
    <cellStyle name="Normal 10 7 4_Lcc_inputs" xfId="6116"/>
    <cellStyle name="Normal 10 7 5" xfId="6117"/>
    <cellStyle name="Normal 10 7 5 2" xfId="6118"/>
    <cellStyle name="Normal 10 7 5 2 2" xfId="6119"/>
    <cellStyle name="Normal 10 7 5 3" xfId="6120"/>
    <cellStyle name="Normal 10 7 6" xfId="6121"/>
    <cellStyle name="Normal 10 7 6 2" xfId="6122"/>
    <cellStyle name="Normal 10 7 7" xfId="6123"/>
    <cellStyle name="Normal 10 7 8" xfId="6124"/>
    <cellStyle name="Normal 10 7 9" xfId="6125"/>
    <cellStyle name="Normal 10 7_Lcc_inputs" xfId="6126"/>
    <cellStyle name="Normal 10 8" xfId="6127"/>
    <cellStyle name="Normal 10 8 2" xfId="6128"/>
    <cellStyle name="Normal 10 8 2 2" xfId="6129"/>
    <cellStyle name="Normal 10 8 2 2 2" xfId="6130"/>
    <cellStyle name="Normal 10 8 2 2 2 2" xfId="6131"/>
    <cellStyle name="Normal 10 8 2 2 3" xfId="6132"/>
    <cellStyle name="Normal 10 8 2 3" xfId="6133"/>
    <cellStyle name="Normal 10 8 2 3 2" xfId="6134"/>
    <cellStyle name="Normal 10 8 2 3 2 2" xfId="6135"/>
    <cellStyle name="Normal 10 8 2 3 3" xfId="6136"/>
    <cellStyle name="Normal 10 8 2 4" xfId="6137"/>
    <cellStyle name="Normal 10 8 2 4 2" xfId="6138"/>
    <cellStyle name="Normal 10 8 2 5" xfId="6139"/>
    <cellStyle name="Normal 10 8 2_Lcc_inputs" xfId="6140"/>
    <cellStyle name="Normal 10 8 3" xfId="6141"/>
    <cellStyle name="Normal 10 8 3 2" xfId="6142"/>
    <cellStyle name="Normal 10 8 3 2 2" xfId="6143"/>
    <cellStyle name="Normal 10 8 3 2 3" xfId="6144"/>
    <cellStyle name="Normal 10 8 3 3" xfId="6145"/>
    <cellStyle name="Normal 10 8 3 4" xfId="6146"/>
    <cellStyle name="Normal 10 8 3_Lcc_inputs" xfId="6147"/>
    <cellStyle name="Normal 10 8 4" xfId="6148"/>
    <cellStyle name="Normal 10 8 4 2" xfId="6149"/>
    <cellStyle name="Normal 10 8 4 2 2" xfId="6150"/>
    <cellStyle name="Normal 10 8 4 3" xfId="6151"/>
    <cellStyle name="Normal 10 8 5" xfId="6152"/>
    <cellStyle name="Normal 10 8 5 2" xfId="6153"/>
    <cellStyle name="Normal 10 8 6" xfId="6154"/>
    <cellStyle name="Normal 10 8 7" xfId="6155"/>
    <cellStyle name="Normal 10 8 8" xfId="6156"/>
    <cellStyle name="Normal 10 8_Lcc_inputs" xfId="6157"/>
    <cellStyle name="Normal 10 9" xfId="6158"/>
    <cellStyle name="Normal 10 9 2" xfId="6159"/>
    <cellStyle name="Normal 10 9 2 2" xfId="6160"/>
    <cellStyle name="Normal 10 9 2 2 2" xfId="6161"/>
    <cellStyle name="Normal 10 9 2 2 2 2" xfId="6162"/>
    <cellStyle name="Normal 10 9 2 2 3" xfId="6163"/>
    <cellStyle name="Normal 10 9 2 3" xfId="6164"/>
    <cellStyle name="Normal 10 9 2 3 2" xfId="6165"/>
    <cellStyle name="Normal 10 9 2 3 2 2" xfId="6166"/>
    <cellStyle name="Normal 10 9 2 3 3" xfId="6167"/>
    <cellStyle name="Normal 10 9 2 4" xfId="6168"/>
    <cellStyle name="Normal 10 9 2 4 2" xfId="6169"/>
    <cellStyle name="Normal 10 9 2 5" xfId="6170"/>
    <cellStyle name="Normal 10 9 2_Lcc_inputs" xfId="6171"/>
    <cellStyle name="Normal 10 9 3" xfId="6172"/>
    <cellStyle name="Normal 10 9 3 2" xfId="6173"/>
    <cellStyle name="Normal 10 9 3 2 2" xfId="6174"/>
    <cellStyle name="Normal 10 9 3 2 3" xfId="6175"/>
    <cellStyle name="Normal 10 9 3 3" xfId="6176"/>
    <cellStyle name="Normal 10 9 3 4" xfId="6177"/>
    <cellStyle name="Normal 10 9 3_Lcc_inputs" xfId="6178"/>
    <cellStyle name="Normal 10 9 4" xfId="6179"/>
    <cellStyle name="Normal 10 9 4 2" xfId="6180"/>
    <cellStyle name="Normal 10 9 4 2 2" xfId="6181"/>
    <cellStyle name="Normal 10 9 4 3" xfId="6182"/>
    <cellStyle name="Normal 10 9 5" xfId="6183"/>
    <cellStyle name="Normal 10 9 5 2" xfId="6184"/>
    <cellStyle name="Normal 10 9 6" xfId="6185"/>
    <cellStyle name="Normal 10 9 7" xfId="6186"/>
    <cellStyle name="Normal 10 9 8" xfId="6187"/>
    <cellStyle name="Normal 10 9_Lcc_inputs" xfId="6188"/>
    <cellStyle name="Normal 10_Lcc_inputs" xfId="6189"/>
    <cellStyle name="Normal 100" xfId="6190"/>
    <cellStyle name="Normal 100 2" xfId="6191"/>
    <cellStyle name="Normal 101" xfId="6192"/>
    <cellStyle name="Normal 101 2" xfId="6193"/>
    <cellStyle name="Normal 102" xfId="6194"/>
    <cellStyle name="Normal 102 2" xfId="6195"/>
    <cellStyle name="Normal 103" xfId="6196"/>
    <cellStyle name="Normal 103 2" xfId="6197"/>
    <cellStyle name="Normal 104" xfId="6198"/>
    <cellStyle name="Normal 104 2" xfId="6199"/>
    <cellStyle name="Normal 105" xfId="6200"/>
    <cellStyle name="Normal 105 2" xfId="6201"/>
    <cellStyle name="Normal 106" xfId="6202"/>
    <cellStyle name="Normal 107" xfId="6203"/>
    <cellStyle name="Normal 108" xfId="6204"/>
    <cellStyle name="Normal 109" xfId="6205"/>
    <cellStyle name="Normal 11" xfId="100"/>
    <cellStyle name="Normal 11 10" xfId="6206"/>
    <cellStyle name="Normal 11 10 2" xfId="6207"/>
    <cellStyle name="Normal 11 10 2 2" xfId="6208"/>
    <cellStyle name="Normal 11 10 2 2 2" xfId="6209"/>
    <cellStyle name="Normal 11 10 2 2 3" xfId="6210"/>
    <cellStyle name="Normal 11 10 2 3" xfId="6211"/>
    <cellStyle name="Normal 11 10 2 4" xfId="6212"/>
    <cellStyle name="Normal 11 10 2_Lcc_inputs" xfId="6213"/>
    <cellStyle name="Normal 11 10 3" xfId="6214"/>
    <cellStyle name="Normal 11 10 3 2" xfId="6215"/>
    <cellStyle name="Normal 11 10 3 2 2" xfId="6216"/>
    <cellStyle name="Normal 11 10 3 3" xfId="6217"/>
    <cellStyle name="Normal 11 10 4" xfId="6218"/>
    <cellStyle name="Normal 11 10 4 2" xfId="6219"/>
    <cellStyle name="Normal 11 10 5" xfId="6220"/>
    <cellStyle name="Normal 11 10 6" xfId="6221"/>
    <cellStyle name="Normal 11 10 7" xfId="6222"/>
    <cellStyle name="Normal 11 10_Lcc_inputs" xfId="6223"/>
    <cellStyle name="Normal 11 11" xfId="6224"/>
    <cellStyle name="Normal 11 11 2" xfId="6225"/>
    <cellStyle name="Normal 11 11 2 2" xfId="6226"/>
    <cellStyle name="Normal 11 11 2 3" xfId="6227"/>
    <cellStyle name="Normal 11 11 3" xfId="6228"/>
    <cellStyle name="Normal 11 11 3 2" xfId="6229"/>
    <cellStyle name="Normal 11 11 4" xfId="6230"/>
    <cellStyle name="Normal 11 11 5" xfId="6231"/>
    <cellStyle name="Normal 11 11_Lcc_inputs" xfId="6232"/>
    <cellStyle name="Normal 11 12" xfId="6233"/>
    <cellStyle name="Normal 11 12 2" xfId="6234"/>
    <cellStyle name="Normal 11 12 2 2" xfId="6235"/>
    <cellStyle name="Normal 11 12 2 3" xfId="6236"/>
    <cellStyle name="Normal 11 12 3" xfId="6237"/>
    <cellStyle name="Normal 11 12 4" xfId="6238"/>
    <cellStyle name="Normal 11 12_Lcc_inputs" xfId="6239"/>
    <cellStyle name="Normal 11 13" xfId="6240"/>
    <cellStyle name="Normal 11 13 2" xfId="6241"/>
    <cellStyle name="Normal 11 13 3" xfId="6242"/>
    <cellStyle name="Normal 11 14" xfId="6243"/>
    <cellStyle name="Normal 11 14 2" xfId="6244"/>
    <cellStyle name="Normal 11 15" xfId="6245"/>
    <cellStyle name="Normal 11 16" xfId="6246"/>
    <cellStyle name="Normal 11 17" xfId="55394"/>
    <cellStyle name="Normal 11 18" xfId="55395"/>
    <cellStyle name="Normal 11 2" xfId="6247"/>
    <cellStyle name="Normal 11 2 10" xfId="6248"/>
    <cellStyle name="Normal 11 2 11" xfId="6249"/>
    <cellStyle name="Normal 11 2 12" xfId="55396"/>
    <cellStyle name="Normal 11 2 13" xfId="55397"/>
    <cellStyle name="Normal 11 2 14" xfId="55398"/>
    <cellStyle name="Normal 11 2 2" xfId="6250"/>
    <cellStyle name="Normal 11 2 2 2" xfId="6251"/>
    <cellStyle name="Normal 11 2 2 3" xfId="6252"/>
    <cellStyle name="Normal 11 2 2 3 2" xfId="6253"/>
    <cellStyle name="Normal 11 2 2 3 2 2" xfId="6254"/>
    <cellStyle name="Normal 11 2 2 3 2 2 2" xfId="6255"/>
    <cellStyle name="Normal 11 2 2 3 2 2 3" xfId="6256"/>
    <cellStyle name="Normal 11 2 2 3 2 3" xfId="6257"/>
    <cellStyle name="Normal 11 2 2 3 2 4" xfId="6258"/>
    <cellStyle name="Normal 11 2 2 3 2_Lcc_inputs" xfId="6259"/>
    <cellStyle name="Normal 11 2 2 3 3" xfId="6260"/>
    <cellStyle name="Normal 11 2 2 3 3 2" xfId="6261"/>
    <cellStyle name="Normal 11 2 2 3 3 2 2" xfId="6262"/>
    <cellStyle name="Normal 11 2 2 3 3 3" xfId="6263"/>
    <cellStyle name="Normal 11 2 2 3 4" xfId="6264"/>
    <cellStyle name="Normal 11 2 2 3 4 2" xfId="6265"/>
    <cellStyle name="Normal 11 2 2 3 5" xfId="6266"/>
    <cellStyle name="Normal 11 2 2 3 6" xfId="6267"/>
    <cellStyle name="Normal 11 2 2 3 7" xfId="6268"/>
    <cellStyle name="Normal 11 2 2 3_Lcc_inputs" xfId="6269"/>
    <cellStyle name="Normal 11 2 2 4" xfId="6270"/>
    <cellStyle name="Normal 11 2 2 4 2" xfId="6271"/>
    <cellStyle name="Normal 11 2 2 4 2 2" xfId="6272"/>
    <cellStyle name="Normal 11 2 2 4 2 3" xfId="6273"/>
    <cellStyle name="Normal 11 2 2 4 3" xfId="6274"/>
    <cellStyle name="Normal 11 2 2 4 3 2" xfId="6275"/>
    <cellStyle name="Normal 11 2 2 4 4" xfId="6276"/>
    <cellStyle name="Normal 11 2 2 4 5" xfId="6277"/>
    <cellStyle name="Normal 11 2 2 4_Lcc_inputs" xfId="6278"/>
    <cellStyle name="Normal 11 2 2 5" xfId="6279"/>
    <cellStyle name="Normal 11 2 2 5 2" xfId="6280"/>
    <cellStyle name="Normal 11 2 2 5 2 2" xfId="6281"/>
    <cellStyle name="Normal 11 2 2 5 2 3" xfId="6282"/>
    <cellStyle name="Normal 11 2 2 5 3" xfId="6283"/>
    <cellStyle name="Normal 11 2 2 5 4" xfId="6284"/>
    <cellStyle name="Normal 11 2 2 5_Lcc_inputs" xfId="6285"/>
    <cellStyle name="Normal 11 2 2 6" xfId="6286"/>
    <cellStyle name="Normal 11 2 2 6 2" xfId="6287"/>
    <cellStyle name="Normal 11 2 2 6 3" xfId="6288"/>
    <cellStyle name="Normal 11 2 2 7" xfId="6289"/>
    <cellStyle name="Normal 11 2 2 7 2" xfId="6290"/>
    <cellStyle name="Normal 11 2 2 8" xfId="6291"/>
    <cellStyle name="Normal 11 2 2 9" xfId="6292"/>
    <cellStyle name="Normal 11 2 2_Lcc_inputs" xfId="6293"/>
    <cellStyle name="Normal 11 2 3" xfId="6294"/>
    <cellStyle name="Normal 11 2 4" xfId="6295"/>
    <cellStyle name="Normal 11 2 4 2" xfId="6296"/>
    <cellStyle name="Normal 11 2 4 2 2" xfId="6297"/>
    <cellStyle name="Normal 11 2 4 2 2 2" xfId="6298"/>
    <cellStyle name="Normal 11 2 4 2 2 2 2" xfId="6299"/>
    <cellStyle name="Normal 11 2 4 2 2 3" xfId="6300"/>
    <cellStyle name="Normal 11 2 4 2 3" xfId="6301"/>
    <cellStyle name="Normal 11 2 4 2 3 2" xfId="6302"/>
    <cellStyle name="Normal 11 2 4 2 3 2 2" xfId="6303"/>
    <cellStyle name="Normal 11 2 4 2 3 3" xfId="6304"/>
    <cellStyle name="Normal 11 2 4 2 4" xfId="6305"/>
    <cellStyle name="Normal 11 2 4 2 4 2" xfId="6306"/>
    <cellStyle name="Normal 11 2 4 2 5" xfId="6307"/>
    <cellStyle name="Normal 11 2 4 2_Lcc_inputs" xfId="6308"/>
    <cellStyle name="Normal 11 2 4 3" xfId="6309"/>
    <cellStyle name="Normal 11 2 4 3 2" xfId="6310"/>
    <cellStyle name="Normal 11 2 4 3 2 2" xfId="6311"/>
    <cellStyle name="Normal 11 2 4 3 2 3" xfId="6312"/>
    <cellStyle name="Normal 11 2 4 3 3" xfId="6313"/>
    <cellStyle name="Normal 11 2 4 3 4" xfId="6314"/>
    <cellStyle name="Normal 11 2 4 3_Lcc_inputs" xfId="6315"/>
    <cellStyle name="Normal 11 2 4 4" xfId="6316"/>
    <cellStyle name="Normal 11 2 4 4 2" xfId="6317"/>
    <cellStyle name="Normal 11 2 4 4 2 2" xfId="6318"/>
    <cellStyle name="Normal 11 2 4 4 3" xfId="6319"/>
    <cellStyle name="Normal 11 2 4 5" xfId="6320"/>
    <cellStyle name="Normal 11 2 4 5 2" xfId="6321"/>
    <cellStyle name="Normal 11 2 4 6" xfId="6322"/>
    <cellStyle name="Normal 11 2 4 7" xfId="6323"/>
    <cellStyle name="Normal 11 2 4 8" xfId="6324"/>
    <cellStyle name="Normal 11 2 4_Lcc_inputs" xfId="6325"/>
    <cellStyle name="Normal 11 2 5" xfId="6326"/>
    <cellStyle name="Normal 11 2 5 2" xfId="6327"/>
    <cellStyle name="Normal 11 2 5 2 2" xfId="6328"/>
    <cellStyle name="Normal 11 2 5 2 2 2" xfId="6329"/>
    <cellStyle name="Normal 11 2 5 2 2 2 2" xfId="6330"/>
    <cellStyle name="Normal 11 2 5 2 2 3" xfId="6331"/>
    <cellStyle name="Normal 11 2 5 2 3" xfId="6332"/>
    <cellStyle name="Normal 11 2 5 2 3 2" xfId="6333"/>
    <cellStyle name="Normal 11 2 5 2 3 2 2" xfId="6334"/>
    <cellStyle name="Normal 11 2 5 2 3 3" xfId="6335"/>
    <cellStyle name="Normal 11 2 5 2 4" xfId="6336"/>
    <cellStyle name="Normal 11 2 5 2 4 2" xfId="6337"/>
    <cellStyle name="Normal 11 2 5 2 5" xfId="6338"/>
    <cellStyle name="Normal 11 2 5 2_Lcc_inputs" xfId="6339"/>
    <cellStyle name="Normal 11 2 5 3" xfId="6340"/>
    <cellStyle name="Normal 11 2 5 3 2" xfId="6341"/>
    <cellStyle name="Normal 11 2 5 3 2 2" xfId="6342"/>
    <cellStyle name="Normal 11 2 5 3 2 3" xfId="6343"/>
    <cellStyle name="Normal 11 2 5 3 3" xfId="6344"/>
    <cellStyle name="Normal 11 2 5 3 4" xfId="6345"/>
    <cellStyle name="Normal 11 2 5 3_Lcc_inputs" xfId="6346"/>
    <cellStyle name="Normal 11 2 5 4" xfId="6347"/>
    <cellStyle name="Normal 11 2 5 4 2" xfId="6348"/>
    <cellStyle name="Normal 11 2 5 4 2 2" xfId="6349"/>
    <cellStyle name="Normal 11 2 5 4 3" xfId="6350"/>
    <cellStyle name="Normal 11 2 5 5" xfId="6351"/>
    <cellStyle name="Normal 11 2 5 5 2" xfId="6352"/>
    <cellStyle name="Normal 11 2 5 6" xfId="6353"/>
    <cellStyle name="Normal 11 2 5 7" xfId="6354"/>
    <cellStyle name="Normal 11 2 5 8" xfId="6355"/>
    <cellStyle name="Normal 11 2 5_Lcc_inputs" xfId="6356"/>
    <cellStyle name="Normal 11 2 6" xfId="6357"/>
    <cellStyle name="Normal 11 2 6 2" xfId="6358"/>
    <cellStyle name="Normal 11 2 6 2 2" xfId="6359"/>
    <cellStyle name="Normal 11 2 6 2 2 2" xfId="6360"/>
    <cellStyle name="Normal 11 2 6 2 2 3" xfId="6361"/>
    <cellStyle name="Normal 11 2 6 2 3" xfId="6362"/>
    <cellStyle name="Normal 11 2 6 2 4" xfId="6363"/>
    <cellStyle name="Normal 11 2 6 2_Lcc_inputs" xfId="6364"/>
    <cellStyle name="Normal 11 2 6 3" xfId="6365"/>
    <cellStyle name="Normal 11 2 6 3 2" xfId="6366"/>
    <cellStyle name="Normal 11 2 6 3 2 2" xfId="6367"/>
    <cellStyle name="Normal 11 2 6 3 3" xfId="6368"/>
    <cellStyle name="Normal 11 2 6 4" xfId="6369"/>
    <cellStyle name="Normal 11 2 6 4 2" xfId="6370"/>
    <cellStyle name="Normal 11 2 6 5" xfId="6371"/>
    <cellStyle name="Normal 11 2 6 6" xfId="6372"/>
    <cellStyle name="Normal 11 2 6 7" xfId="6373"/>
    <cellStyle name="Normal 11 2 6_Lcc_inputs" xfId="6374"/>
    <cellStyle name="Normal 11 2 7" xfId="6375"/>
    <cellStyle name="Normal 11 2 7 2" xfId="6376"/>
    <cellStyle name="Normal 11 2 7 3" xfId="6377"/>
    <cellStyle name="Normal 11 2 8" xfId="6378"/>
    <cellStyle name="Normal 11 2 8 2" xfId="6379"/>
    <cellStyle name="Normal 11 2 9" xfId="6380"/>
    <cellStyle name="Normal 11 2 9 2" xfId="6381"/>
    <cellStyle name="Normal 11 2_Lcc_inputs" xfId="6382"/>
    <cellStyle name="Normal 11 3" xfId="6383"/>
    <cellStyle name="Normal 11 3 2" xfId="6384"/>
    <cellStyle name="Normal 11 3 2 2" xfId="6385"/>
    <cellStyle name="Normal 11 3 2 2 2" xfId="6386"/>
    <cellStyle name="Normal 11 3 2 2 2 2" xfId="6387"/>
    <cellStyle name="Normal 11 3 2 2 2 2 2" xfId="6388"/>
    <cellStyle name="Normal 11 3 2 2 2 2 2 2" xfId="6389"/>
    <cellStyle name="Normal 11 3 2 2 2 2 3" xfId="6390"/>
    <cellStyle name="Normal 11 3 2 2 2 3" xfId="6391"/>
    <cellStyle name="Normal 11 3 2 2 2 3 2" xfId="6392"/>
    <cellStyle name="Normal 11 3 2 2 2 3 2 2" xfId="6393"/>
    <cellStyle name="Normal 11 3 2 2 2 3 3" xfId="6394"/>
    <cellStyle name="Normal 11 3 2 2 2 4" xfId="6395"/>
    <cellStyle name="Normal 11 3 2 2 2 4 2" xfId="6396"/>
    <cellStyle name="Normal 11 3 2 2 2 5" xfId="6397"/>
    <cellStyle name="Normal 11 3 2 2 2_Lcc_inputs" xfId="6398"/>
    <cellStyle name="Normal 11 3 2 2 3" xfId="6399"/>
    <cellStyle name="Normal 11 3 2 2 3 2" xfId="6400"/>
    <cellStyle name="Normal 11 3 2 2 3 2 2" xfId="6401"/>
    <cellStyle name="Normal 11 3 2 2 3 2 3" xfId="6402"/>
    <cellStyle name="Normal 11 3 2 2 3 3" xfId="6403"/>
    <cellStyle name="Normal 11 3 2 2 3 4" xfId="6404"/>
    <cellStyle name="Normal 11 3 2 2 3_Lcc_inputs" xfId="6405"/>
    <cellStyle name="Normal 11 3 2 2 4" xfId="6406"/>
    <cellStyle name="Normal 11 3 2 2 4 2" xfId="6407"/>
    <cellStyle name="Normal 11 3 2 2 4 2 2" xfId="6408"/>
    <cellStyle name="Normal 11 3 2 2 4 3" xfId="6409"/>
    <cellStyle name="Normal 11 3 2 2 5" xfId="6410"/>
    <cellStyle name="Normal 11 3 2 2 5 2" xfId="6411"/>
    <cellStyle name="Normal 11 3 2 2 6" xfId="6412"/>
    <cellStyle name="Normal 11 3 2 2 7" xfId="6413"/>
    <cellStyle name="Normal 11 3 2 2 8" xfId="6414"/>
    <cellStyle name="Normal 11 3 2 2_Lcc_inputs" xfId="6415"/>
    <cellStyle name="Normal 11 3 2 3" xfId="6416"/>
    <cellStyle name="Normal 11 3 2 3 2" xfId="6417"/>
    <cellStyle name="Normal 11 3 2 3 2 2" xfId="6418"/>
    <cellStyle name="Normal 11 3 2 3 2 2 2" xfId="6419"/>
    <cellStyle name="Normal 11 3 2 3 2 3" xfId="6420"/>
    <cellStyle name="Normal 11 3 2 3 3" xfId="6421"/>
    <cellStyle name="Normal 11 3 2 3 3 2" xfId="6422"/>
    <cellStyle name="Normal 11 3 2 3 3 2 2" xfId="6423"/>
    <cellStyle name="Normal 11 3 2 3 3 3" xfId="6424"/>
    <cellStyle name="Normal 11 3 2 3 4" xfId="6425"/>
    <cellStyle name="Normal 11 3 2 3 4 2" xfId="6426"/>
    <cellStyle name="Normal 11 3 2 3 5" xfId="6427"/>
    <cellStyle name="Normal 11 3 2 3_Lcc_inputs" xfId="6428"/>
    <cellStyle name="Normal 11 3 2 4" xfId="6429"/>
    <cellStyle name="Normal 11 3 2 4 2" xfId="6430"/>
    <cellStyle name="Normal 11 3 2 4 2 2" xfId="6431"/>
    <cellStyle name="Normal 11 3 2 4 2 3" xfId="6432"/>
    <cellStyle name="Normal 11 3 2 4 3" xfId="6433"/>
    <cellStyle name="Normal 11 3 2 4 4" xfId="6434"/>
    <cellStyle name="Normal 11 3 2 4_Lcc_inputs" xfId="6435"/>
    <cellStyle name="Normal 11 3 2 5" xfId="6436"/>
    <cellStyle name="Normal 11 3 2 5 2" xfId="6437"/>
    <cellStyle name="Normal 11 3 2 5 2 2" xfId="6438"/>
    <cellStyle name="Normal 11 3 2 5 3" xfId="6439"/>
    <cellStyle name="Normal 11 3 2 6" xfId="6440"/>
    <cellStyle name="Normal 11 3 2 6 2" xfId="6441"/>
    <cellStyle name="Normal 11 3 2 7" xfId="6442"/>
    <cellStyle name="Normal 11 3 2 8" xfId="6443"/>
    <cellStyle name="Normal 11 3 2 9" xfId="6444"/>
    <cellStyle name="Normal 11 3 2_Lcc_inputs" xfId="6445"/>
    <cellStyle name="Normal 11 3 3" xfId="6446"/>
    <cellStyle name="Normal 11 3 3 2" xfId="6447"/>
    <cellStyle name="Normal 11 3 3 2 2" xfId="6448"/>
    <cellStyle name="Normal 11 3 3 2 2 2" xfId="6449"/>
    <cellStyle name="Normal 11 3 3 2 2 2 2" xfId="6450"/>
    <cellStyle name="Normal 11 3 3 2 2 3" xfId="6451"/>
    <cellStyle name="Normal 11 3 3 2 3" xfId="6452"/>
    <cellStyle name="Normal 11 3 3 2 3 2" xfId="6453"/>
    <cellStyle name="Normal 11 3 3 2 3 2 2" xfId="6454"/>
    <cellStyle name="Normal 11 3 3 2 3 3" xfId="6455"/>
    <cellStyle name="Normal 11 3 3 2 4" xfId="6456"/>
    <cellStyle name="Normal 11 3 3 2 4 2" xfId="6457"/>
    <cellStyle name="Normal 11 3 3 2 5" xfId="6458"/>
    <cellStyle name="Normal 11 3 3 2_Lcc_inputs" xfId="6459"/>
    <cellStyle name="Normal 11 3 3 3" xfId="6460"/>
    <cellStyle name="Normal 11 3 3 3 2" xfId="6461"/>
    <cellStyle name="Normal 11 3 3 3 2 2" xfId="6462"/>
    <cellStyle name="Normal 11 3 3 3 2 3" xfId="6463"/>
    <cellStyle name="Normal 11 3 3 3 3" xfId="6464"/>
    <cellStyle name="Normal 11 3 3 3 4" xfId="6465"/>
    <cellStyle name="Normal 11 3 3 3_Lcc_inputs" xfId="6466"/>
    <cellStyle name="Normal 11 3 3 4" xfId="6467"/>
    <cellStyle name="Normal 11 3 3 4 2" xfId="6468"/>
    <cellStyle name="Normal 11 3 3 4 2 2" xfId="6469"/>
    <cellStyle name="Normal 11 3 3 4 3" xfId="6470"/>
    <cellStyle name="Normal 11 3 3 5" xfId="6471"/>
    <cellStyle name="Normal 11 3 3 5 2" xfId="6472"/>
    <cellStyle name="Normal 11 3 3 6" xfId="6473"/>
    <cellStyle name="Normal 11 3 3 7" xfId="6474"/>
    <cellStyle name="Normal 11 3 3 8" xfId="6475"/>
    <cellStyle name="Normal 11 3 3_Lcc_inputs" xfId="6476"/>
    <cellStyle name="Normal 11 3 4" xfId="6477"/>
    <cellStyle name="Normal 11 3 4 2" xfId="6478"/>
    <cellStyle name="Normal 11 3 4 2 2" xfId="6479"/>
    <cellStyle name="Normal 11 3 4 3" xfId="6480"/>
    <cellStyle name="Normal 11 3 4 3 2" xfId="6481"/>
    <cellStyle name="Normal 11 3 4 3 3" xfId="6482"/>
    <cellStyle name="Normal 11 3 4 4" xfId="6483"/>
    <cellStyle name="Normal 11 3 4 4 2" xfId="6484"/>
    <cellStyle name="Normal 11 3 4 5" xfId="6485"/>
    <cellStyle name="Normal 11 3 4_Lcc_inputs" xfId="6486"/>
    <cellStyle name="Normal 11 3 5" xfId="6487"/>
    <cellStyle name="Normal 11 3 5 2" xfId="6488"/>
    <cellStyle name="Normal 11 3 5 2 2" xfId="6489"/>
    <cellStyle name="Normal 11 3 5 2 2 2" xfId="6490"/>
    <cellStyle name="Normal 11 3 5 2 2 3" xfId="6491"/>
    <cellStyle name="Normal 11 3 5 2 3" xfId="6492"/>
    <cellStyle name="Normal 11 3 5 2 4" xfId="6493"/>
    <cellStyle name="Normal 11 3 5 2_Lcc_inputs" xfId="6494"/>
    <cellStyle name="Normal 11 3 5 3" xfId="6495"/>
    <cellStyle name="Normal 11 3 5 3 2" xfId="6496"/>
    <cellStyle name="Normal 11 3 5 3 2 2" xfId="6497"/>
    <cellStyle name="Normal 11 3 5 3 3" xfId="6498"/>
    <cellStyle name="Normal 11 3 5 4" xfId="6499"/>
    <cellStyle name="Normal 11 3 5 4 2" xfId="6500"/>
    <cellStyle name="Normal 11 3 5 5" xfId="6501"/>
    <cellStyle name="Normal 11 3 5 6" xfId="6502"/>
    <cellStyle name="Normal 11 3 5 7" xfId="6503"/>
    <cellStyle name="Normal 11 3 5_Lcc_inputs" xfId="6504"/>
    <cellStyle name="Normal 11 3 6" xfId="6505"/>
    <cellStyle name="Normal 11 3 7" xfId="6506"/>
    <cellStyle name="Normal 11 3 7 2" xfId="6507"/>
    <cellStyle name="Normal 11 3 7 2 2" xfId="6508"/>
    <cellStyle name="Normal 11 3 7 2 3" xfId="6509"/>
    <cellStyle name="Normal 11 3 7 3" xfId="6510"/>
    <cellStyle name="Normal 11 3 7 4" xfId="6511"/>
    <cellStyle name="Normal 11 3 7_Lcc_inputs" xfId="6512"/>
    <cellStyle name="Normal 11 3 8" xfId="6513"/>
    <cellStyle name="Normal 11 3 8 2" xfId="6514"/>
    <cellStyle name="Normal 11 3 8 2 2" xfId="6515"/>
    <cellStyle name="Normal 11 3 8 3" xfId="6516"/>
    <cellStyle name="Normal 11 4" xfId="6517"/>
    <cellStyle name="Normal 11 4 2" xfId="6518"/>
    <cellStyle name="Normal 11 4 2 2" xfId="6519"/>
    <cellStyle name="Normal 11 4 2 2 2" xfId="6520"/>
    <cellStyle name="Normal 11 4 2 2 2 2" xfId="6521"/>
    <cellStyle name="Normal 11 4 2 2 2 2 2" xfId="6522"/>
    <cellStyle name="Normal 11 4 2 2 2 3" xfId="6523"/>
    <cellStyle name="Normal 11 4 2 2 3" xfId="6524"/>
    <cellStyle name="Normal 11 4 2 2 3 2" xfId="6525"/>
    <cellStyle name="Normal 11 4 2 2 3 2 2" xfId="6526"/>
    <cellStyle name="Normal 11 4 2 2 3 3" xfId="6527"/>
    <cellStyle name="Normal 11 4 2 2 4" xfId="6528"/>
    <cellStyle name="Normal 11 4 2 2 4 2" xfId="6529"/>
    <cellStyle name="Normal 11 4 2 2 5" xfId="6530"/>
    <cellStyle name="Normal 11 4 2 2_Lcc_inputs" xfId="6531"/>
    <cellStyle name="Normal 11 4 2 3" xfId="6532"/>
    <cellStyle name="Normal 11 4 2 3 2" xfId="6533"/>
    <cellStyle name="Normal 11 4 2 3 2 2" xfId="6534"/>
    <cellStyle name="Normal 11 4 2 3 2 3" xfId="6535"/>
    <cellStyle name="Normal 11 4 2 3 3" xfId="6536"/>
    <cellStyle name="Normal 11 4 2 3 4" xfId="6537"/>
    <cellStyle name="Normal 11 4 2 3_Lcc_inputs" xfId="6538"/>
    <cellStyle name="Normal 11 4 2 4" xfId="6539"/>
    <cellStyle name="Normal 11 4 2 4 2" xfId="6540"/>
    <cellStyle name="Normal 11 4 2 4 2 2" xfId="6541"/>
    <cellStyle name="Normal 11 4 2 4 3" xfId="6542"/>
    <cellStyle name="Normal 11 4 2 5" xfId="6543"/>
    <cellStyle name="Normal 11 4 2 5 2" xfId="6544"/>
    <cellStyle name="Normal 11 4 2 6" xfId="6545"/>
    <cellStyle name="Normal 11 4 2 7" xfId="6546"/>
    <cellStyle name="Normal 11 4 2 8" xfId="6547"/>
    <cellStyle name="Normal 11 4 2_Lcc_inputs" xfId="6548"/>
    <cellStyle name="Normal 11 4 3" xfId="6549"/>
    <cellStyle name="Normal 11 4 3 2" xfId="6550"/>
    <cellStyle name="Normal 11 4 3 2 2" xfId="6551"/>
    <cellStyle name="Normal 11 4 3 2 2 2" xfId="6552"/>
    <cellStyle name="Normal 11 4 3 2 2 3" xfId="6553"/>
    <cellStyle name="Normal 11 4 3 2 3" xfId="6554"/>
    <cellStyle name="Normal 11 4 3 2 4" xfId="6555"/>
    <cellStyle name="Normal 11 4 3 2_Lcc_inputs" xfId="6556"/>
    <cellStyle name="Normal 11 4 3 3" xfId="6557"/>
    <cellStyle name="Normal 11 4 3 3 2" xfId="6558"/>
    <cellStyle name="Normal 11 4 3 3 2 2" xfId="6559"/>
    <cellStyle name="Normal 11 4 3 3 3" xfId="6560"/>
    <cellStyle name="Normal 11 4 3 4" xfId="6561"/>
    <cellStyle name="Normal 11 4 3 4 2" xfId="6562"/>
    <cellStyle name="Normal 11 4 3 5" xfId="6563"/>
    <cellStyle name="Normal 11 4 3 6" xfId="6564"/>
    <cellStyle name="Normal 11 4 3 7" xfId="6565"/>
    <cellStyle name="Normal 11 4 3_Lcc_inputs" xfId="6566"/>
    <cellStyle name="Normal 11 4 4" xfId="6567"/>
    <cellStyle name="Normal 11 4 4 2" xfId="6568"/>
    <cellStyle name="Normal 11 4 4 2 2" xfId="6569"/>
    <cellStyle name="Normal 11 4 4 2 3" xfId="6570"/>
    <cellStyle name="Normal 11 4 4 3" xfId="6571"/>
    <cellStyle name="Normal 11 4 4 3 2" xfId="6572"/>
    <cellStyle name="Normal 11 4 4 4" xfId="6573"/>
    <cellStyle name="Normal 11 4 4 5" xfId="6574"/>
    <cellStyle name="Normal 11 4 4_Lcc_inputs" xfId="6575"/>
    <cellStyle name="Normal 11 4 5" xfId="6576"/>
    <cellStyle name="Normal 11 4 5 2" xfId="6577"/>
    <cellStyle name="Normal 11 4 5 2 2" xfId="6578"/>
    <cellStyle name="Normal 11 4 5 2 3" xfId="6579"/>
    <cellStyle name="Normal 11 4 5 3" xfId="6580"/>
    <cellStyle name="Normal 11 4 5 4" xfId="6581"/>
    <cellStyle name="Normal 11 4 5_Lcc_inputs" xfId="6582"/>
    <cellStyle name="Normal 11 4 6" xfId="6583"/>
    <cellStyle name="Normal 11 4 6 2" xfId="6584"/>
    <cellStyle name="Normal 11 4 6 3" xfId="6585"/>
    <cellStyle name="Normal 11 4 7" xfId="6586"/>
    <cellStyle name="Normal 11 4 7 2" xfId="6587"/>
    <cellStyle name="Normal 11 4 8" xfId="6588"/>
    <cellStyle name="Normal 11 4 9" xfId="6589"/>
    <cellStyle name="Normal 11 4_Lcc_inputs" xfId="6590"/>
    <cellStyle name="Normal 11 5" xfId="6591"/>
    <cellStyle name="Normal 11 5 2" xfId="6592"/>
    <cellStyle name="Normal 11 5 2 2" xfId="6593"/>
    <cellStyle name="Normal 11 5 2 2 2" xfId="6594"/>
    <cellStyle name="Normal 11 5 2 2 2 2" xfId="6595"/>
    <cellStyle name="Normal 11 5 2 2 2 2 2" xfId="6596"/>
    <cellStyle name="Normal 11 5 2 2 2 3" xfId="6597"/>
    <cellStyle name="Normal 11 5 2 2 3" xfId="6598"/>
    <cellStyle name="Normal 11 5 2 2 3 2" xfId="6599"/>
    <cellStyle name="Normal 11 5 2 2 3 2 2" xfId="6600"/>
    <cellStyle name="Normal 11 5 2 2 3 3" xfId="6601"/>
    <cellStyle name="Normal 11 5 2 2 4" xfId="6602"/>
    <cellStyle name="Normal 11 5 2 2 4 2" xfId="6603"/>
    <cellStyle name="Normal 11 5 2 2 5" xfId="6604"/>
    <cellStyle name="Normal 11 5 2 2_Lcc_inputs" xfId="6605"/>
    <cellStyle name="Normal 11 5 2 3" xfId="6606"/>
    <cellStyle name="Normal 11 5 2 3 2" xfId="6607"/>
    <cellStyle name="Normal 11 5 2 3 2 2" xfId="6608"/>
    <cellStyle name="Normal 11 5 2 3 2 3" xfId="6609"/>
    <cellStyle name="Normal 11 5 2 3 3" xfId="6610"/>
    <cellStyle name="Normal 11 5 2 3 4" xfId="6611"/>
    <cellStyle name="Normal 11 5 2 3_Lcc_inputs" xfId="6612"/>
    <cellStyle name="Normal 11 5 2 4" xfId="6613"/>
    <cellStyle name="Normal 11 5 2 4 2" xfId="6614"/>
    <cellStyle name="Normal 11 5 2 4 2 2" xfId="6615"/>
    <cellStyle name="Normal 11 5 2 4 3" xfId="6616"/>
    <cellStyle name="Normal 11 5 2 5" xfId="6617"/>
    <cellStyle name="Normal 11 5 2 5 2" xfId="6618"/>
    <cellStyle name="Normal 11 5 2 6" xfId="6619"/>
    <cellStyle name="Normal 11 5 2 7" xfId="6620"/>
    <cellStyle name="Normal 11 5 2 8" xfId="6621"/>
    <cellStyle name="Normal 11 5 2_Lcc_inputs" xfId="6622"/>
    <cellStyle name="Normal 11 5 3" xfId="6623"/>
    <cellStyle name="Normal 11 5 3 2" xfId="6624"/>
    <cellStyle name="Normal 11 5 3 2 2" xfId="6625"/>
    <cellStyle name="Normal 11 5 3 2 2 2" xfId="6626"/>
    <cellStyle name="Normal 11 5 3 2 3" xfId="6627"/>
    <cellStyle name="Normal 11 5 3 3" xfId="6628"/>
    <cellStyle name="Normal 11 5 3 3 2" xfId="6629"/>
    <cellStyle name="Normal 11 5 3 3 2 2" xfId="6630"/>
    <cellStyle name="Normal 11 5 3 3 3" xfId="6631"/>
    <cellStyle name="Normal 11 5 3 4" xfId="6632"/>
    <cellStyle name="Normal 11 5 3 4 2" xfId="6633"/>
    <cellStyle name="Normal 11 5 3 5" xfId="6634"/>
    <cellStyle name="Normal 11 5 3_Lcc_inputs" xfId="6635"/>
    <cellStyle name="Normal 11 5 4" xfId="6636"/>
    <cellStyle name="Normal 11 5 4 2" xfId="6637"/>
    <cellStyle name="Normal 11 5 4 2 2" xfId="6638"/>
    <cellStyle name="Normal 11 5 4 2 3" xfId="6639"/>
    <cellStyle name="Normal 11 5 4 3" xfId="6640"/>
    <cellStyle name="Normal 11 5 4 4" xfId="6641"/>
    <cellStyle name="Normal 11 5 4_Lcc_inputs" xfId="6642"/>
    <cellStyle name="Normal 11 5 5" xfId="6643"/>
    <cellStyle name="Normal 11 5 5 2" xfId="6644"/>
    <cellStyle name="Normal 11 5 5 2 2" xfId="6645"/>
    <cellStyle name="Normal 11 5 5 3" xfId="6646"/>
    <cellStyle name="Normal 11 5 6" xfId="6647"/>
    <cellStyle name="Normal 11 5 6 2" xfId="6648"/>
    <cellStyle name="Normal 11 5 7" xfId="6649"/>
    <cellStyle name="Normal 11 5 8" xfId="6650"/>
    <cellStyle name="Normal 11 5 9" xfId="6651"/>
    <cellStyle name="Normal 11 5_Lcc_inputs" xfId="6652"/>
    <cellStyle name="Normal 11 6" xfId="6653"/>
    <cellStyle name="Normal 11 6 2" xfId="6654"/>
    <cellStyle name="Normal 11 6 2 2" xfId="6655"/>
    <cellStyle name="Normal 11 6 2 2 2" xfId="6656"/>
    <cellStyle name="Normal 11 6 2 2 2 2" xfId="6657"/>
    <cellStyle name="Normal 11 6 2 2 2 2 2" xfId="6658"/>
    <cellStyle name="Normal 11 6 2 2 2 3" xfId="6659"/>
    <cellStyle name="Normal 11 6 2 2 3" xfId="6660"/>
    <cellStyle name="Normal 11 6 2 2 3 2" xfId="6661"/>
    <cellStyle name="Normal 11 6 2 2 3 2 2" xfId="6662"/>
    <cellStyle name="Normal 11 6 2 2 3 3" xfId="6663"/>
    <cellStyle name="Normal 11 6 2 2 4" xfId="6664"/>
    <cellStyle name="Normal 11 6 2 2 4 2" xfId="6665"/>
    <cellStyle name="Normal 11 6 2 2 5" xfId="6666"/>
    <cellStyle name="Normal 11 6 2 2_Lcc_inputs" xfId="6667"/>
    <cellStyle name="Normal 11 6 2 3" xfId="6668"/>
    <cellStyle name="Normal 11 6 2 3 2" xfId="6669"/>
    <cellStyle name="Normal 11 6 2 3 2 2" xfId="6670"/>
    <cellStyle name="Normal 11 6 2 3 2 3" xfId="6671"/>
    <cellStyle name="Normal 11 6 2 3 3" xfId="6672"/>
    <cellStyle name="Normal 11 6 2 3 4" xfId="6673"/>
    <cellStyle name="Normal 11 6 2 3_Lcc_inputs" xfId="6674"/>
    <cellStyle name="Normal 11 6 2 4" xfId="6675"/>
    <cellStyle name="Normal 11 6 2 4 2" xfId="6676"/>
    <cellStyle name="Normal 11 6 2 4 2 2" xfId="6677"/>
    <cellStyle name="Normal 11 6 2 4 3" xfId="6678"/>
    <cellStyle name="Normal 11 6 2 5" xfId="6679"/>
    <cellStyle name="Normal 11 6 2 5 2" xfId="6680"/>
    <cellStyle name="Normal 11 6 2 6" xfId="6681"/>
    <cellStyle name="Normal 11 6 2 7" xfId="6682"/>
    <cellStyle name="Normal 11 6 2 8" xfId="6683"/>
    <cellStyle name="Normal 11 6 2_Lcc_inputs" xfId="6684"/>
    <cellStyle name="Normal 11 6 3" xfId="6685"/>
    <cellStyle name="Normal 11 6 3 2" xfId="6686"/>
    <cellStyle name="Normal 11 6 3 2 2" xfId="6687"/>
    <cellStyle name="Normal 11 6 3 2 2 2" xfId="6688"/>
    <cellStyle name="Normal 11 6 3 2 3" xfId="6689"/>
    <cellStyle name="Normal 11 6 3 3" xfId="6690"/>
    <cellStyle name="Normal 11 6 3 3 2" xfId="6691"/>
    <cellStyle name="Normal 11 6 3 3 2 2" xfId="6692"/>
    <cellStyle name="Normal 11 6 3 3 3" xfId="6693"/>
    <cellStyle name="Normal 11 6 3 4" xfId="6694"/>
    <cellStyle name="Normal 11 6 3 4 2" xfId="6695"/>
    <cellStyle name="Normal 11 6 3 5" xfId="6696"/>
    <cellStyle name="Normal 11 6 3_Lcc_inputs" xfId="6697"/>
    <cellStyle name="Normal 11 6 4" xfId="6698"/>
    <cellStyle name="Normal 11 6 4 2" xfId="6699"/>
    <cellStyle name="Normal 11 6 4 2 2" xfId="6700"/>
    <cellStyle name="Normal 11 6 4 2 3" xfId="6701"/>
    <cellStyle name="Normal 11 6 4 3" xfId="6702"/>
    <cellStyle name="Normal 11 6 4 4" xfId="6703"/>
    <cellStyle name="Normal 11 6 4_Lcc_inputs" xfId="6704"/>
    <cellStyle name="Normal 11 6 5" xfId="6705"/>
    <cellStyle name="Normal 11 6 5 2" xfId="6706"/>
    <cellStyle name="Normal 11 6 5 2 2" xfId="6707"/>
    <cellStyle name="Normal 11 6 5 3" xfId="6708"/>
    <cellStyle name="Normal 11 6 6" xfId="6709"/>
    <cellStyle name="Normal 11 6 6 2" xfId="6710"/>
    <cellStyle name="Normal 11 6 7" xfId="6711"/>
    <cellStyle name="Normal 11 6 8" xfId="6712"/>
    <cellStyle name="Normal 11 6 9" xfId="6713"/>
    <cellStyle name="Normal 11 6_Lcc_inputs" xfId="6714"/>
    <cellStyle name="Normal 11 7" xfId="6715"/>
    <cellStyle name="Normal 11 7 2" xfId="6716"/>
    <cellStyle name="Normal 11 7 2 2" xfId="6717"/>
    <cellStyle name="Normal 11 7 2 2 2" xfId="6718"/>
    <cellStyle name="Normal 11 7 2 2 2 2" xfId="6719"/>
    <cellStyle name="Normal 11 7 2 2 2 2 2" xfId="6720"/>
    <cellStyle name="Normal 11 7 2 2 2 3" xfId="6721"/>
    <cellStyle name="Normal 11 7 2 2 3" xfId="6722"/>
    <cellStyle name="Normal 11 7 2 2 3 2" xfId="6723"/>
    <cellStyle name="Normal 11 7 2 2 3 2 2" xfId="6724"/>
    <cellStyle name="Normal 11 7 2 2 3 3" xfId="6725"/>
    <cellStyle name="Normal 11 7 2 2 4" xfId="6726"/>
    <cellStyle name="Normal 11 7 2 2 4 2" xfId="6727"/>
    <cellStyle name="Normal 11 7 2 2 5" xfId="6728"/>
    <cellStyle name="Normal 11 7 2 2_Lcc_inputs" xfId="6729"/>
    <cellStyle name="Normal 11 7 2 3" xfId="6730"/>
    <cellStyle name="Normal 11 7 2 3 2" xfId="6731"/>
    <cellStyle name="Normal 11 7 2 3 2 2" xfId="6732"/>
    <cellStyle name="Normal 11 7 2 3 2 3" xfId="6733"/>
    <cellStyle name="Normal 11 7 2 3 3" xfId="6734"/>
    <cellStyle name="Normal 11 7 2 3 4" xfId="6735"/>
    <cellStyle name="Normal 11 7 2 3_Lcc_inputs" xfId="6736"/>
    <cellStyle name="Normal 11 7 2 4" xfId="6737"/>
    <cellStyle name="Normal 11 7 2 4 2" xfId="6738"/>
    <cellStyle name="Normal 11 7 2 4 2 2" xfId="6739"/>
    <cellStyle name="Normal 11 7 2 4 3" xfId="6740"/>
    <cellStyle name="Normal 11 7 2 5" xfId="6741"/>
    <cellStyle name="Normal 11 7 2 5 2" xfId="6742"/>
    <cellStyle name="Normal 11 7 2 6" xfId="6743"/>
    <cellStyle name="Normal 11 7 2 7" xfId="6744"/>
    <cellStyle name="Normal 11 7 2 8" xfId="6745"/>
    <cellStyle name="Normal 11 7 2_Lcc_inputs" xfId="6746"/>
    <cellStyle name="Normal 11 7 3" xfId="6747"/>
    <cellStyle name="Normal 11 7 3 2" xfId="6748"/>
    <cellStyle name="Normal 11 7 3 2 2" xfId="6749"/>
    <cellStyle name="Normal 11 7 3 2 2 2" xfId="6750"/>
    <cellStyle name="Normal 11 7 3 2 3" xfId="6751"/>
    <cellStyle name="Normal 11 7 3 3" xfId="6752"/>
    <cellStyle name="Normal 11 7 3 3 2" xfId="6753"/>
    <cellStyle name="Normal 11 7 3 3 2 2" xfId="6754"/>
    <cellStyle name="Normal 11 7 3 3 3" xfId="6755"/>
    <cellStyle name="Normal 11 7 3 4" xfId="6756"/>
    <cellStyle name="Normal 11 7 3 4 2" xfId="6757"/>
    <cellStyle name="Normal 11 7 3 5" xfId="6758"/>
    <cellStyle name="Normal 11 7 3_Lcc_inputs" xfId="6759"/>
    <cellStyle name="Normal 11 7 4" xfId="6760"/>
    <cellStyle name="Normal 11 7 4 2" xfId="6761"/>
    <cellStyle name="Normal 11 7 4 2 2" xfId="6762"/>
    <cellStyle name="Normal 11 7 4 2 3" xfId="6763"/>
    <cellStyle name="Normal 11 7 4 3" xfId="6764"/>
    <cellStyle name="Normal 11 7 4 4" xfId="6765"/>
    <cellStyle name="Normal 11 7 4_Lcc_inputs" xfId="6766"/>
    <cellStyle name="Normal 11 7 5" xfId="6767"/>
    <cellStyle name="Normal 11 7 5 2" xfId="6768"/>
    <cellStyle name="Normal 11 7 5 2 2" xfId="6769"/>
    <cellStyle name="Normal 11 7 5 3" xfId="6770"/>
    <cellStyle name="Normal 11 7 6" xfId="6771"/>
    <cellStyle name="Normal 11 7 6 2" xfId="6772"/>
    <cellStyle name="Normal 11 7 7" xfId="6773"/>
    <cellStyle name="Normal 11 7 8" xfId="6774"/>
    <cellStyle name="Normal 11 7 9" xfId="6775"/>
    <cellStyle name="Normal 11 7_Lcc_inputs" xfId="6776"/>
    <cellStyle name="Normal 11 8" xfId="6777"/>
    <cellStyle name="Normal 11 8 2" xfId="6778"/>
    <cellStyle name="Normal 11 8 2 2" xfId="6779"/>
    <cellStyle name="Normal 11 8 2 2 2" xfId="6780"/>
    <cellStyle name="Normal 11 8 2 2 2 2" xfId="6781"/>
    <cellStyle name="Normal 11 8 2 2 3" xfId="6782"/>
    <cellStyle name="Normal 11 8 2 3" xfId="6783"/>
    <cellStyle name="Normal 11 8 2 3 2" xfId="6784"/>
    <cellStyle name="Normal 11 8 2 3 2 2" xfId="6785"/>
    <cellStyle name="Normal 11 8 2 3 3" xfId="6786"/>
    <cellStyle name="Normal 11 8 2 4" xfId="6787"/>
    <cellStyle name="Normal 11 8 2 4 2" xfId="6788"/>
    <cellStyle name="Normal 11 8 2 5" xfId="6789"/>
    <cellStyle name="Normal 11 8 2_Lcc_inputs" xfId="6790"/>
    <cellStyle name="Normal 11 8 3" xfId="6791"/>
    <cellStyle name="Normal 11 8 3 2" xfId="6792"/>
    <cellStyle name="Normal 11 8 3 2 2" xfId="6793"/>
    <cellStyle name="Normal 11 8 3 2 3" xfId="6794"/>
    <cellStyle name="Normal 11 8 3 3" xfId="6795"/>
    <cellStyle name="Normal 11 8 3 4" xfId="6796"/>
    <cellStyle name="Normal 11 8 3_Lcc_inputs" xfId="6797"/>
    <cellStyle name="Normal 11 8 4" xfId="6798"/>
    <cellStyle name="Normal 11 8 4 2" xfId="6799"/>
    <cellStyle name="Normal 11 8 4 2 2" xfId="6800"/>
    <cellStyle name="Normal 11 8 4 3" xfId="6801"/>
    <cellStyle name="Normal 11 8 5" xfId="6802"/>
    <cellStyle name="Normal 11 8 5 2" xfId="6803"/>
    <cellStyle name="Normal 11 8 6" xfId="6804"/>
    <cellStyle name="Normal 11 8 7" xfId="6805"/>
    <cellStyle name="Normal 11 8 8" xfId="6806"/>
    <cellStyle name="Normal 11 8_Lcc_inputs" xfId="6807"/>
    <cellStyle name="Normal 11 9" xfId="6808"/>
    <cellStyle name="Normal 11 9 2" xfId="6809"/>
    <cellStyle name="Normal 11 9 2 2" xfId="6810"/>
    <cellStyle name="Normal 11 9 2 2 2" xfId="6811"/>
    <cellStyle name="Normal 11 9 2 2 2 2" xfId="6812"/>
    <cellStyle name="Normal 11 9 2 2 3" xfId="6813"/>
    <cellStyle name="Normal 11 9 2 3" xfId="6814"/>
    <cellStyle name="Normal 11 9 2 3 2" xfId="6815"/>
    <cellStyle name="Normal 11 9 2 3 2 2" xfId="6816"/>
    <cellStyle name="Normal 11 9 2 3 3" xfId="6817"/>
    <cellStyle name="Normal 11 9 2 4" xfId="6818"/>
    <cellStyle name="Normal 11 9 2 4 2" xfId="6819"/>
    <cellStyle name="Normal 11 9 2 5" xfId="6820"/>
    <cellStyle name="Normal 11 9 2_Lcc_inputs" xfId="6821"/>
    <cellStyle name="Normal 11 9 3" xfId="6822"/>
    <cellStyle name="Normal 11 9 3 2" xfId="6823"/>
    <cellStyle name="Normal 11 9 3 2 2" xfId="6824"/>
    <cellStyle name="Normal 11 9 3 2 3" xfId="6825"/>
    <cellStyle name="Normal 11 9 3 3" xfId="6826"/>
    <cellStyle name="Normal 11 9 3 4" xfId="6827"/>
    <cellStyle name="Normal 11 9 3_Lcc_inputs" xfId="6828"/>
    <cellStyle name="Normal 11 9 4" xfId="6829"/>
    <cellStyle name="Normal 11 9 4 2" xfId="6830"/>
    <cellStyle name="Normal 11 9 4 2 2" xfId="6831"/>
    <cellStyle name="Normal 11 9 4 3" xfId="6832"/>
    <cellStyle name="Normal 11 9 5" xfId="6833"/>
    <cellStyle name="Normal 11 9 5 2" xfId="6834"/>
    <cellStyle name="Normal 11 9 6" xfId="6835"/>
    <cellStyle name="Normal 11 9 7" xfId="6836"/>
    <cellStyle name="Normal 11 9 8" xfId="6837"/>
    <cellStyle name="Normal 11 9_Lcc_inputs" xfId="6838"/>
    <cellStyle name="Normal 11_Lcc_inputs" xfId="6839"/>
    <cellStyle name="Normal 110" xfId="6840"/>
    <cellStyle name="Normal 111" xfId="6841"/>
    <cellStyle name="Normal 112" xfId="6842"/>
    <cellStyle name="Normal 113" xfId="6843"/>
    <cellStyle name="Normal 12" xfId="101"/>
    <cellStyle name="Normal 12 10" xfId="6844"/>
    <cellStyle name="Normal 12 10 2" xfId="6845"/>
    <cellStyle name="Normal 12 10 2 2" xfId="6846"/>
    <cellStyle name="Normal 12 10 2 2 2" xfId="6847"/>
    <cellStyle name="Normal 12 10 2 2 3" xfId="6848"/>
    <cellStyle name="Normal 12 10 2 3" xfId="6849"/>
    <cellStyle name="Normal 12 10 2 4" xfId="6850"/>
    <cellStyle name="Normal 12 10 2_Lcc_inputs" xfId="6851"/>
    <cellStyle name="Normal 12 10 3" xfId="6852"/>
    <cellStyle name="Normal 12 10 3 2" xfId="6853"/>
    <cellStyle name="Normal 12 10 3 2 2" xfId="6854"/>
    <cellStyle name="Normal 12 10 3 3" xfId="6855"/>
    <cellStyle name="Normal 12 10 4" xfId="6856"/>
    <cellStyle name="Normal 12 10 4 2" xfId="6857"/>
    <cellStyle name="Normal 12 10 5" xfId="6858"/>
    <cellStyle name="Normal 12 10 6" xfId="6859"/>
    <cellStyle name="Normal 12 10 7" xfId="6860"/>
    <cellStyle name="Normal 12 10_Lcc_inputs" xfId="6861"/>
    <cellStyle name="Normal 12 11" xfId="6862"/>
    <cellStyle name="Normal 12 11 2" xfId="6863"/>
    <cellStyle name="Normal 12 11 2 2" xfId="6864"/>
    <cellStyle name="Normal 12 11 2 3" xfId="6865"/>
    <cellStyle name="Normal 12 11 3" xfId="6866"/>
    <cellStyle name="Normal 12 11 3 2" xfId="6867"/>
    <cellStyle name="Normal 12 11 4" xfId="6868"/>
    <cellStyle name="Normal 12 11 5" xfId="6869"/>
    <cellStyle name="Normal 12 11_Lcc_inputs" xfId="6870"/>
    <cellStyle name="Normal 12 12" xfId="6871"/>
    <cellStyle name="Normal 12 12 2" xfId="6872"/>
    <cellStyle name="Normal 12 12 2 2" xfId="6873"/>
    <cellStyle name="Normal 12 12 2 3" xfId="6874"/>
    <cellStyle name="Normal 12 12 3" xfId="6875"/>
    <cellStyle name="Normal 12 12 4" xfId="6876"/>
    <cellStyle name="Normal 12 12_Lcc_inputs" xfId="6877"/>
    <cellStyle name="Normal 12 13" xfId="6878"/>
    <cellStyle name="Normal 12 13 2" xfId="6879"/>
    <cellStyle name="Normal 12 13 3" xfId="6880"/>
    <cellStyle name="Normal 12 14" xfId="6881"/>
    <cellStyle name="Normal 12 14 2" xfId="6882"/>
    <cellStyle name="Normal 12 15" xfId="6883"/>
    <cellStyle name="Normal 12 16" xfId="6884"/>
    <cellStyle name="Normal 12 2" xfId="6885"/>
    <cellStyle name="Normal 12 2 10" xfId="6886"/>
    <cellStyle name="Normal 12 2 11" xfId="6887"/>
    <cellStyle name="Normal 12 2 12" xfId="55399"/>
    <cellStyle name="Normal 12 2 13" xfId="55400"/>
    <cellStyle name="Normal 12 2 2" xfId="6888"/>
    <cellStyle name="Normal 12 2 2 2" xfId="6889"/>
    <cellStyle name="Normal 12 2 2 3" xfId="6890"/>
    <cellStyle name="Normal 12 2 2 3 2" xfId="6891"/>
    <cellStyle name="Normal 12 2 2 3 2 2" xfId="6892"/>
    <cellStyle name="Normal 12 2 2 3 2 2 2" xfId="6893"/>
    <cellStyle name="Normal 12 2 2 3 2 2 3" xfId="6894"/>
    <cellStyle name="Normal 12 2 2 3 2 3" xfId="6895"/>
    <cellStyle name="Normal 12 2 2 3 2 4" xfId="6896"/>
    <cellStyle name="Normal 12 2 2 3 2_Lcc_inputs" xfId="6897"/>
    <cellStyle name="Normal 12 2 2 3 3" xfId="6898"/>
    <cellStyle name="Normal 12 2 2 3 3 2" xfId="6899"/>
    <cellStyle name="Normal 12 2 2 3 3 2 2" xfId="6900"/>
    <cellStyle name="Normal 12 2 2 3 3 3" xfId="6901"/>
    <cellStyle name="Normal 12 2 2 3 4" xfId="6902"/>
    <cellStyle name="Normal 12 2 2 3 4 2" xfId="6903"/>
    <cellStyle name="Normal 12 2 2 3 5" xfId="6904"/>
    <cellStyle name="Normal 12 2 2 3 6" xfId="6905"/>
    <cellStyle name="Normal 12 2 2 3 7" xfId="6906"/>
    <cellStyle name="Normal 12 2 2 3_Lcc_inputs" xfId="6907"/>
    <cellStyle name="Normal 12 2 2 4" xfId="6908"/>
    <cellStyle name="Normal 12 2 2 4 2" xfId="6909"/>
    <cellStyle name="Normal 12 2 2 4 2 2" xfId="6910"/>
    <cellStyle name="Normal 12 2 2 4 2 3" xfId="6911"/>
    <cellStyle name="Normal 12 2 2 4 3" xfId="6912"/>
    <cellStyle name="Normal 12 2 2 4 3 2" xfId="6913"/>
    <cellStyle name="Normal 12 2 2 4 4" xfId="6914"/>
    <cellStyle name="Normal 12 2 2 4 5" xfId="6915"/>
    <cellStyle name="Normal 12 2 2 4_Lcc_inputs" xfId="6916"/>
    <cellStyle name="Normal 12 2 2 5" xfId="6917"/>
    <cellStyle name="Normal 12 2 2 5 2" xfId="6918"/>
    <cellStyle name="Normal 12 2 2 5 2 2" xfId="6919"/>
    <cellStyle name="Normal 12 2 2 5 2 3" xfId="6920"/>
    <cellStyle name="Normal 12 2 2 5 3" xfId="6921"/>
    <cellStyle name="Normal 12 2 2 5 4" xfId="6922"/>
    <cellStyle name="Normal 12 2 2 5_Lcc_inputs" xfId="6923"/>
    <cellStyle name="Normal 12 2 2 6" xfId="6924"/>
    <cellStyle name="Normal 12 2 2 6 2" xfId="6925"/>
    <cellStyle name="Normal 12 2 2 6 3" xfId="6926"/>
    <cellStyle name="Normal 12 2 2 7" xfId="6927"/>
    <cellStyle name="Normal 12 2 2 7 2" xfId="6928"/>
    <cellStyle name="Normal 12 2 2 8" xfId="6929"/>
    <cellStyle name="Normal 12 2 2 9" xfId="6930"/>
    <cellStyle name="Normal 12 2 2_Lcc_inputs" xfId="6931"/>
    <cellStyle name="Normal 12 2 3" xfId="6932"/>
    <cellStyle name="Normal 12 2 4" xfId="6933"/>
    <cellStyle name="Normal 12 2 4 2" xfId="6934"/>
    <cellStyle name="Normal 12 2 4 2 2" xfId="6935"/>
    <cellStyle name="Normal 12 2 4 2 2 2" xfId="6936"/>
    <cellStyle name="Normal 12 2 4 2 2 2 2" xfId="6937"/>
    <cellStyle name="Normal 12 2 4 2 2 3" xfId="6938"/>
    <cellStyle name="Normal 12 2 4 2 3" xfId="6939"/>
    <cellStyle name="Normal 12 2 4 2 3 2" xfId="6940"/>
    <cellStyle name="Normal 12 2 4 2 3 2 2" xfId="6941"/>
    <cellStyle name="Normal 12 2 4 2 3 3" xfId="6942"/>
    <cellStyle name="Normal 12 2 4 2 4" xfId="6943"/>
    <cellStyle name="Normal 12 2 4 2 4 2" xfId="6944"/>
    <cellStyle name="Normal 12 2 4 2 5" xfId="6945"/>
    <cellStyle name="Normal 12 2 4 2_Lcc_inputs" xfId="6946"/>
    <cellStyle name="Normal 12 2 4 3" xfId="6947"/>
    <cellStyle name="Normal 12 2 4 3 2" xfId="6948"/>
    <cellStyle name="Normal 12 2 4 3 2 2" xfId="6949"/>
    <cellStyle name="Normal 12 2 4 3 2 3" xfId="6950"/>
    <cellStyle name="Normal 12 2 4 3 3" xfId="6951"/>
    <cellStyle name="Normal 12 2 4 3 4" xfId="6952"/>
    <cellStyle name="Normal 12 2 4 3_Lcc_inputs" xfId="6953"/>
    <cellStyle name="Normal 12 2 4 4" xfId="6954"/>
    <cellStyle name="Normal 12 2 4 4 2" xfId="6955"/>
    <cellStyle name="Normal 12 2 4 4 2 2" xfId="6956"/>
    <cellStyle name="Normal 12 2 4 4 3" xfId="6957"/>
    <cellStyle name="Normal 12 2 4 5" xfId="6958"/>
    <cellStyle name="Normal 12 2 4 5 2" xfId="6959"/>
    <cellStyle name="Normal 12 2 4 6" xfId="6960"/>
    <cellStyle name="Normal 12 2 4 7" xfId="6961"/>
    <cellStyle name="Normal 12 2 4 8" xfId="6962"/>
    <cellStyle name="Normal 12 2 4_Lcc_inputs" xfId="6963"/>
    <cellStyle name="Normal 12 2 5" xfId="6964"/>
    <cellStyle name="Normal 12 2 5 2" xfId="6965"/>
    <cellStyle name="Normal 12 2 5 2 2" xfId="6966"/>
    <cellStyle name="Normal 12 2 5 2 2 2" xfId="6967"/>
    <cellStyle name="Normal 12 2 5 2 2 2 2" xfId="6968"/>
    <cellStyle name="Normal 12 2 5 2 2 3" xfId="6969"/>
    <cellStyle name="Normal 12 2 5 2 3" xfId="6970"/>
    <cellStyle name="Normal 12 2 5 2 3 2" xfId="6971"/>
    <cellStyle name="Normal 12 2 5 2 3 2 2" xfId="6972"/>
    <cellStyle name="Normal 12 2 5 2 3 3" xfId="6973"/>
    <cellStyle name="Normal 12 2 5 2 4" xfId="6974"/>
    <cellStyle name="Normal 12 2 5 2 4 2" xfId="6975"/>
    <cellStyle name="Normal 12 2 5 2 5" xfId="6976"/>
    <cellStyle name="Normal 12 2 5 2_Lcc_inputs" xfId="6977"/>
    <cellStyle name="Normal 12 2 5 3" xfId="6978"/>
    <cellStyle name="Normal 12 2 5 3 2" xfId="6979"/>
    <cellStyle name="Normal 12 2 5 3 2 2" xfId="6980"/>
    <cellStyle name="Normal 12 2 5 3 2 3" xfId="6981"/>
    <cellStyle name="Normal 12 2 5 3 3" xfId="6982"/>
    <cellStyle name="Normal 12 2 5 3 4" xfId="6983"/>
    <cellStyle name="Normal 12 2 5 3_Lcc_inputs" xfId="6984"/>
    <cellStyle name="Normal 12 2 5 4" xfId="6985"/>
    <cellStyle name="Normal 12 2 5 4 2" xfId="6986"/>
    <cellStyle name="Normal 12 2 5 4 2 2" xfId="6987"/>
    <cellStyle name="Normal 12 2 5 4 3" xfId="6988"/>
    <cellStyle name="Normal 12 2 5 5" xfId="6989"/>
    <cellStyle name="Normal 12 2 5 5 2" xfId="6990"/>
    <cellStyle name="Normal 12 2 5 6" xfId="6991"/>
    <cellStyle name="Normal 12 2 5 7" xfId="6992"/>
    <cellStyle name="Normal 12 2 5 8" xfId="6993"/>
    <cellStyle name="Normal 12 2 5_Lcc_inputs" xfId="6994"/>
    <cellStyle name="Normal 12 2 6" xfId="6995"/>
    <cellStyle name="Normal 12 2 6 2" xfId="6996"/>
    <cellStyle name="Normal 12 2 6 2 2" xfId="6997"/>
    <cellStyle name="Normal 12 2 6 2 2 2" xfId="6998"/>
    <cellStyle name="Normal 12 2 6 2 2 3" xfId="6999"/>
    <cellStyle name="Normal 12 2 6 2 3" xfId="7000"/>
    <cellStyle name="Normal 12 2 6 2 4" xfId="7001"/>
    <cellStyle name="Normal 12 2 6 2_Lcc_inputs" xfId="7002"/>
    <cellStyle name="Normal 12 2 6 3" xfId="7003"/>
    <cellStyle name="Normal 12 2 6 3 2" xfId="7004"/>
    <cellStyle name="Normal 12 2 6 3 2 2" xfId="7005"/>
    <cellStyle name="Normal 12 2 6 3 3" xfId="7006"/>
    <cellStyle name="Normal 12 2 6 4" xfId="7007"/>
    <cellStyle name="Normal 12 2 6 4 2" xfId="7008"/>
    <cellStyle name="Normal 12 2 6 5" xfId="7009"/>
    <cellStyle name="Normal 12 2 6 6" xfId="7010"/>
    <cellStyle name="Normal 12 2 6 7" xfId="7011"/>
    <cellStyle name="Normal 12 2 6_Lcc_inputs" xfId="7012"/>
    <cellStyle name="Normal 12 2 7" xfId="7013"/>
    <cellStyle name="Normal 12 2 7 2" xfId="7014"/>
    <cellStyle name="Normal 12 2 7 3" xfId="7015"/>
    <cellStyle name="Normal 12 2 8" xfId="7016"/>
    <cellStyle name="Normal 12 2 8 2" xfId="7017"/>
    <cellStyle name="Normal 12 2 9" xfId="7018"/>
    <cellStyle name="Normal 12 2 9 2" xfId="7019"/>
    <cellStyle name="Normal 12 2_Lcc_inputs" xfId="7020"/>
    <cellStyle name="Normal 12 3" xfId="7021"/>
    <cellStyle name="Normal 12 3 2" xfId="7022"/>
    <cellStyle name="Normal 12 3 2 2" xfId="7023"/>
    <cellStyle name="Normal 12 3 2 2 2" xfId="7024"/>
    <cellStyle name="Normal 12 3 2 2 2 2" xfId="7025"/>
    <cellStyle name="Normal 12 3 2 2 2 2 2" xfId="7026"/>
    <cellStyle name="Normal 12 3 2 2 2 2 2 2" xfId="7027"/>
    <cellStyle name="Normal 12 3 2 2 2 2 3" xfId="7028"/>
    <cellStyle name="Normal 12 3 2 2 2 3" xfId="7029"/>
    <cellStyle name="Normal 12 3 2 2 2 3 2" xfId="7030"/>
    <cellStyle name="Normal 12 3 2 2 2 3 2 2" xfId="7031"/>
    <cellStyle name="Normal 12 3 2 2 2 3 3" xfId="7032"/>
    <cellStyle name="Normal 12 3 2 2 2 4" xfId="7033"/>
    <cellStyle name="Normal 12 3 2 2 2 4 2" xfId="7034"/>
    <cellStyle name="Normal 12 3 2 2 2 5" xfId="7035"/>
    <cellStyle name="Normal 12 3 2 2 2_Lcc_inputs" xfId="7036"/>
    <cellStyle name="Normal 12 3 2 2 3" xfId="7037"/>
    <cellStyle name="Normal 12 3 2 2 3 2" xfId="7038"/>
    <cellStyle name="Normal 12 3 2 2 3 2 2" xfId="7039"/>
    <cellStyle name="Normal 12 3 2 2 3 2 3" xfId="7040"/>
    <cellStyle name="Normal 12 3 2 2 3 3" xfId="7041"/>
    <cellStyle name="Normal 12 3 2 2 3 4" xfId="7042"/>
    <cellStyle name="Normal 12 3 2 2 3_Lcc_inputs" xfId="7043"/>
    <cellStyle name="Normal 12 3 2 2 4" xfId="7044"/>
    <cellStyle name="Normal 12 3 2 2 4 2" xfId="7045"/>
    <cellStyle name="Normal 12 3 2 2 4 2 2" xfId="7046"/>
    <cellStyle name="Normal 12 3 2 2 4 3" xfId="7047"/>
    <cellStyle name="Normal 12 3 2 2 5" xfId="7048"/>
    <cellStyle name="Normal 12 3 2 2 5 2" xfId="7049"/>
    <cellStyle name="Normal 12 3 2 2 6" xfId="7050"/>
    <cellStyle name="Normal 12 3 2 2 7" xfId="7051"/>
    <cellStyle name="Normal 12 3 2 2 8" xfId="7052"/>
    <cellStyle name="Normal 12 3 2 2_Lcc_inputs" xfId="7053"/>
    <cellStyle name="Normal 12 3 2 3" xfId="7054"/>
    <cellStyle name="Normal 12 3 2 3 2" xfId="7055"/>
    <cellStyle name="Normal 12 3 2 3 2 2" xfId="7056"/>
    <cellStyle name="Normal 12 3 2 3 2 2 2" xfId="7057"/>
    <cellStyle name="Normal 12 3 2 3 2 3" xfId="7058"/>
    <cellStyle name="Normal 12 3 2 3 3" xfId="7059"/>
    <cellStyle name="Normal 12 3 2 3 3 2" xfId="7060"/>
    <cellStyle name="Normal 12 3 2 3 3 2 2" xfId="7061"/>
    <cellStyle name="Normal 12 3 2 3 3 3" xfId="7062"/>
    <cellStyle name="Normal 12 3 2 3 4" xfId="7063"/>
    <cellStyle name="Normal 12 3 2 3 4 2" xfId="7064"/>
    <cellStyle name="Normal 12 3 2 3 5" xfId="7065"/>
    <cellStyle name="Normal 12 3 2 3_Lcc_inputs" xfId="7066"/>
    <cellStyle name="Normal 12 3 2 4" xfId="7067"/>
    <cellStyle name="Normal 12 3 2 4 2" xfId="7068"/>
    <cellStyle name="Normal 12 3 2 4 2 2" xfId="7069"/>
    <cellStyle name="Normal 12 3 2 4 2 3" xfId="7070"/>
    <cellStyle name="Normal 12 3 2 4 3" xfId="7071"/>
    <cellStyle name="Normal 12 3 2 4 4" xfId="7072"/>
    <cellStyle name="Normal 12 3 2 4_Lcc_inputs" xfId="7073"/>
    <cellStyle name="Normal 12 3 2 5" xfId="7074"/>
    <cellStyle name="Normal 12 3 2 5 2" xfId="7075"/>
    <cellStyle name="Normal 12 3 2 5 2 2" xfId="7076"/>
    <cellStyle name="Normal 12 3 2 5 3" xfId="7077"/>
    <cellStyle name="Normal 12 3 2 6" xfId="7078"/>
    <cellStyle name="Normal 12 3 2 6 2" xfId="7079"/>
    <cellStyle name="Normal 12 3 2 7" xfId="7080"/>
    <cellStyle name="Normal 12 3 2 8" xfId="7081"/>
    <cellStyle name="Normal 12 3 2 9" xfId="7082"/>
    <cellStyle name="Normal 12 3 2_Lcc_inputs" xfId="7083"/>
    <cellStyle name="Normal 12 3 3" xfId="7084"/>
    <cellStyle name="Normal 12 3 3 2" xfId="7085"/>
    <cellStyle name="Normal 12 3 3 2 2" xfId="7086"/>
    <cellStyle name="Normal 12 3 3 2 2 2" xfId="7087"/>
    <cellStyle name="Normal 12 3 3 2 2 2 2" xfId="7088"/>
    <cellStyle name="Normal 12 3 3 2 2 3" xfId="7089"/>
    <cellStyle name="Normal 12 3 3 2 3" xfId="7090"/>
    <cellStyle name="Normal 12 3 3 2 3 2" xfId="7091"/>
    <cellStyle name="Normal 12 3 3 2 3 2 2" xfId="7092"/>
    <cellStyle name="Normal 12 3 3 2 3 3" xfId="7093"/>
    <cellStyle name="Normal 12 3 3 2 4" xfId="7094"/>
    <cellStyle name="Normal 12 3 3 2 4 2" xfId="7095"/>
    <cellStyle name="Normal 12 3 3 2 5" xfId="7096"/>
    <cellStyle name="Normal 12 3 3 2_Lcc_inputs" xfId="7097"/>
    <cellStyle name="Normal 12 3 3 3" xfId="7098"/>
    <cellStyle name="Normal 12 3 3 3 2" xfId="7099"/>
    <cellStyle name="Normal 12 3 3 3 2 2" xfId="7100"/>
    <cellStyle name="Normal 12 3 3 3 2 3" xfId="7101"/>
    <cellStyle name="Normal 12 3 3 3 3" xfId="7102"/>
    <cellStyle name="Normal 12 3 3 3 4" xfId="7103"/>
    <cellStyle name="Normal 12 3 3 3_Lcc_inputs" xfId="7104"/>
    <cellStyle name="Normal 12 3 3 4" xfId="7105"/>
    <cellStyle name="Normal 12 3 3 4 2" xfId="7106"/>
    <cellStyle name="Normal 12 3 3 4 2 2" xfId="7107"/>
    <cellStyle name="Normal 12 3 3 4 3" xfId="7108"/>
    <cellStyle name="Normal 12 3 3 5" xfId="7109"/>
    <cellStyle name="Normal 12 3 3 5 2" xfId="7110"/>
    <cellStyle name="Normal 12 3 3 6" xfId="7111"/>
    <cellStyle name="Normal 12 3 3 7" xfId="7112"/>
    <cellStyle name="Normal 12 3 3 8" xfId="7113"/>
    <cellStyle name="Normal 12 3 3_Lcc_inputs" xfId="7114"/>
    <cellStyle name="Normal 12 3 4" xfId="7115"/>
    <cellStyle name="Normal 12 3 4 2" xfId="7116"/>
    <cellStyle name="Normal 12 3 4 2 2" xfId="7117"/>
    <cellStyle name="Normal 12 3 4 3" xfId="7118"/>
    <cellStyle name="Normal 12 3 4 3 2" xfId="7119"/>
    <cellStyle name="Normal 12 3 4 3 3" xfId="7120"/>
    <cellStyle name="Normal 12 3 4 4" xfId="7121"/>
    <cellStyle name="Normal 12 3 4 4 2" xfId="7122"/>
    <cellStyle name="Normal 12 3 4 5" xfId="7123"/>
    <cellStyle name="Normal 12 3 4_Lcc_inputs" xfId="7124"/>
    <cellStyle name="Normal 12 3 5" xfId="7125"/>
    <cellStyle name="Normal 12 3 5 2" xfId="7126"/>
    <cellStyle name="Normal 12 3 5 2 2" xfId="7127"/>
    <cellStyle name="Normal 12 3 5 2 2 2" xfId="7128"/>
    <cellStyle name="Normal 12 3 5 2 2 3" xfId="7129"/>
    <cellStyle name="Normal 12 3 5 2 3" xfId="7130"/>
    <cellStyle name="Normal 12 3 5 2 4" xfId="7131"/>
    <cellStyle name="Normal 12 3 5 2_Lcc_inputs" xfId="7132"/>
    <cellStyle name="Normal 12 3 5 3" xfId="7133"/>
    <cellStyle name="Normal 12 3 5 3 2" xfId="7134"/>
    <cellStyle name="Normal 12 3 5 3 2 2" xfId="7135"/>
    <cellStyle name="Normal 12 3 5 3 3" xfId="7136"/>
    <cellStyle name="Normal 12 3 5 4" xfId="7137"/>
    <cellStyle name="Normal 12 3 5 4 2" xfId="7138"/>
    <cellStyle name="Normal 12 3 5 5" xfId="7139"/>
    <cellStyle name="Normal 12 3 5 6" xfId="7140"/>
    <cellStyle name="Normal 12 3 5 7" xfId="7141"/>
    <cellStyle name="Normal 12 3 5_Lcc_inputs" xfId="7142"/>
    <cellStyle name="Normal 12 3 6" xfId="7143"/>
    <cellStyle name="Normal 12 3 7" xfId="7144"/>
    <cellStyle name="Normal 12 3 7 2" xfId="7145"/>
    <cellStyle name="Normal 12 3 7 2 2" xfId="7146"/>
    <cellStyle name="Normal 12 3 7 2 3" xfId="7147"/>
    <cellStyle name="Normal 12 3 7 3" xfId="7148"/>
    <cellStyle name="Normal 12 3 7 4" xfId="7149"/>
    <cellStyle name="Normal 12 3 7_Lcc_inputs" xfId="7150"/>
    <cellStyle name="Normal 12 3 8" xfId="7151"/>
    <cellStyle name="Normal 12 3 8 2" xfId="7152"/>
    <cellStyle name="Normal 12 3 8 2 2" xfId="7153"/>
    <cellStyle name="Normal 12 3 8 3" xfId="7154"/>
    <cellStyle name="Normal 12 3 9" xfId="55401"/>
    <cellStyle name="Normal 12 4" xfId="7155"/>
    <cellStyle name="Normal 12 4 2" xfId="7156"/>
    <cellStyle name="Normal 12 4 2 2" xfId="7157"/>
    <cellStyle name="Normal 12 4 2 2 2" xfId="7158"/>
    <cellStyle name="Normal 12 4 2 2 2 2" xfId="7159"/>
    <cellStyle name="Normal 12 4 2 2 2 2 2" xfId="7160"/>
    <cellStyle name="Normal 12 4 2 2 2 3" xfId="7161"/>
    <cellStyle name="Normal 12 4 2 2 3" xfId="7162"/>
    <cellStyle name="Normal 12 4 2 2 3 2" xfId="7163"/>
    <cellStyle name="Normal 12 4 2 2 3 2 2" xfId="7164"/>
    <cellStyle name="Normal 12 4 2 2 3 3" xfId="7165"/>
    <cellStyle name="Normal 12 4 2 2 4" xfId="7166"/>
    <cellStyle name="Normal 12 4 2 2 4 2" xfId="7167"/>
    <cellStyle name="Normal 12 4 2 2 5" xfId="7168"/>
    <cellStyle name="Normal 12 4 2 2_Lcc_inputs" xfId="7169"/>
    <cellStyle name="Normal 12 4 2 3" xfId="7170"/>
    <cellStyle name="Normal 12 4 2 3 2" xfId="7171"/>
    <cellStyle name="Normal 12 4 2 3 2 2" xfId="7172"/>
    <cellStyle name="Normal 12 4 2 3 2 3" xfId="7173"/>
    <cellStyle name="Normal 12 4 2 3 3" xfId="7174"/>
    <cellStyle name="Normal 12 4 2 3 4" xfId="7175"/>
    <cellStyle name="Normal 12 4 2 3_Lcc_inputs" xfId="7176"/>
    <cellStyle name="Normal 12 4 2 4" xfId="7177"/>
    <cellStyle name="Normal 12 4 2 4 2" xfId="7178"/>
    <cellStyle name="Normal 12 4 2 4 2 2" xfId="7179"/>
    <cellStyle name="Normal 12 4 2 4 3" xfId="7180"/>
    <cellStyle name="Normal 12 4 2 5" xfId="7181"/>
    <cellStyle name="Normal 12 4 2 5 2" xfId="7182"/>
    <cellStyle name="Normal 12 4 2 6" xfId="7183"/>
    <cellStyle name="Normal 12 4 2 7" xfId="7184"/>
    <cellStyle name="Normal 12 4 2 8" xfId="7185"/>
    <cellStyle name="Normal 12 4 2_Lcc_inputs" xfId="7186"/>
    <cellStyle name="Normal 12 4 3" xfId="7187"/>
    <cellStyle name="Normal 12 4 3 2" xfId="7188"/>
    <cellStyle name="Normal 12 4 3 2 2" xfId="7189"/>
    <cellStyle name="Normal 12 4 3 2 2 2" xfId="7190"/>
    <cellStyle name="Normal 12 4 3 2 2 3" xfId="7191"/>
    <cellStyle name="Normal 12 4 3 2 3" xfId="7192"/>
    <cellStyle name="Normal 12 4 3 2 4" xfId="7193"/>
    <cellStyle name="Normal 12 4 3 2_Lcc_inputs" xfId="7194"/>
    <cellStyle name="Normal 12 4 3 3" xfId="7195"/>
    <cellStyle name="Normal 12 4 3 3 2" xfId="7196"/>
    <cellStyle name="Normal 12 4 3 3 2 2" xfId="7197"/>
    <cellStyle name="Normal 12 4 3 3 3" xfId="7198"/>
    <cellStyle name="Normal 12 4 3 4" xfId="7199"/>
    <cellStyle name="Normal 12 4 3 4 2" xfId="7200"/>
    <cellStyle name="Normal 12 4 3 5" xfId="7201"/>
    <cellStyle name="Normal 12 4 3 6" xfId="7202"/>
    <cellStyle name="Normal 12 4 3 7" xfId="7203"/>
    <cellStyle name="Normal 12 4 3_Lcc_inputs" xfId="7204"/>
    <cellStyle name="Normal 12 4 4" xfId="7205"/>
    <cellStyle name="Normal 12 4 4 2" xfId="7206"/>
    <cellStyle name="Normal 12 4 4 2 2" xfId="7207"/>
    <cellStyle name="Normal 12 4 4 2 3" xfId="7208"/>
    <cellStyle name="Normal 12 4 4 3" xfId="7209"/>
    <cellStyle name="Normal 12 4 4 3 2" xfId="7210"/>
    <cellStyle name="Normal 12 4 4 4" xfId="7211"/>
    <cellStyle name="Normal 12 4 4 5" xfId="7212"/>
    <cellStyle name="Normal 12 4 4_Lcc_inputs" xfId="7213"/>
    <cellStyle name="Normal 12 4 5" xfId="7214"/>
    <cellStyle name="Normal 12 4 5 2" xfId="7215"/>
    <cellStyle name="Normal 12 4 5 2 2" xfId="7216"/>
    <cellStyle name="Normal 12 4 5 2 3" xfId="7217"/>
    <cellStyle name="Normal 12 4 5 3" xfId="7218"/>
    <cellStyle name="Normal 12 4 5 4" xfId="7219"/>
    <cellStyle name="Normal 12 4 5_Lcc_inputs" xfId="7220"/>
    <cellStyle name="Normal 12 4 6" xfId="7221"/>
    <cellStyle name="Normal 12 4 6 2" xfId="7222"/>
    <cellStyle name="Normal 12 4 6 3" xfId="7223"/>
    <cellStyle name="Normal 12 4 7" xfId="7224"/>
    <cellStyle name="Normal 12 4 7 2" xfId="7225"/>
    <cellStyle name="Normal 12 4 8" xfId="7226"/>
    <cellStyle name="Normal 12 4 9" xfId="7227"/>
    <cellStyle name="Normal 12 4_Lcc_inputs" xfId="7228"/>
    <cellStyle name="Normal 12 5" xfId="7229"/>
    <cellStyle name="Normal 12 5 2" xfId="7230"/>
    <cellStyle name="Normal 12 5 2 2" xfId="7231"/>
    <cellStyle name="Normal 12 5 2 2 2" xfId="7232"/>
    <cellStyle name="Normal 12 5 2 2 2 2" xfId="7233"/>
    <cellStyle name="Normal 12 5 2 2 2 2 2" xfId="7234"/>
    <cellStyle name="Normal 12 5 2 2 2 3" xfId="7235"/>
    <cellStyle name="Normal 12 5 2 2 3" xfId="7236"/>
    <cellStyle name="Normal 12 5 2 2 3 2" xfId="7237"/>
    <cellStyle name="Normal 12 5 2 2 3 2 2" xfId="7238"/>
    <cellStyle name="Normal 12 5 2 2 3 3" xfId="7239"/>
    <cellStyle name="Normal 12 5 2 2 4" xfId="7240"/>
    <cellStyle name="Normal 12 5 2 2 4 2" xfId="7241"/>
    <cellStyle name="Normal 12 5 2 2 5" xfId="7242"/>
    <cellStyle name="Normal 12 5 2 2_Lcc_inputs" xfId="7243"/>
    <cellStyle name="Normal 12 5 2 3" xfId="7244"/>
    <cellStyle name="Normal 12 5 2 3 2" xfId="7245"/>
    <cellStyle name="Normal 12 5 2 3 2 2" xfId="7246"/>
    <cellStyle name="Normal 12 5 2 3 2 3" xfId="7247"/>
    <cellStyle name="Normal 12 5 2 3 3" xfId="7248"/>
    <cellStyle name="Normal 12 5 2 3 4" xfId="7249"/>
    <cellStyle name="Normal 12 5 2 3_Lcc_inputs" xfId="7250"/>
    <cellStyle name="Normal 12 5 2 4" xfId="7251"/>
    <cellStyle name="Normal 12 5 2 4 2" xfId="7252"/>
    <cellStyle name="Normal 12 5 2 4 2 2" xfId="7253"/>
    <cellStyle name="Normal 12 5 2 4 3" xfId="7254"/>
    <cellStyle name="Normal 12 5 2 5" xfId="7255"/>
    <cellStyle name="Normal 12 5 2 5 2" xfId="7256"/>
    <cellStyle name="Normal 12 5 2 6" xfId="7257"/>
    <cellStyle name="Normal 12 5 2 7" xfId="7258"/>
    <cellStyle name="Normal 12 5 2 8" xfId="7259"/>
    <cellStyle name="Normal 12 5 2_Lcc_inputs" xfId="7260"/>
    <cellStyle name="Normal 12 5 3" xfId="7261"/>
    <cellStyle name="Normal 12 5 3 2" xfId="7262"/>
    <cellStyle name="Normal 12 5 3 2 2" xfId="7263"/>
    <cellStyle name="Normal 12 5 3 2 2 2" xfId="7264"/>
    <cellStyle name="Normal 12 5 3 2 3" xfId="7265"/>
    <cellStyle name="Normal 12 5 3 3" xfId="7266"/>
    <cellStyle name="Normal 12 5 3 3 2" xfId="7267"/>
    <cellStyle name="Normal 12 5 3 3 2 2" xfId="7268"/>
    <cellStyle name="Normal 12 5 3 3 3" xfId="7269"/>
    <cellStyle name="Normal 12 5 3 4" xfId="7270"/>
    <cellStyle name="Normal 12 5 3 4 2" xfId="7271"/>
    <cellStyle name="Normal 12 5 3 5" xfId="7272"/>
    <cellStyle name="Normal 12 5 3_Lcc_inputs" xfId="7273"/>
    <cellStyle name="Normal 12 5 4" xfId="7274"/>
    <cellStyle name="Normal 12 5 4 2" xfId="7275"/>
    <cellStyle name="Normal 12 5 4 2 2" xfId="7276"/>
    <cellStyle name="Normal 12 5 4 2 3" xfId="7277"/>
    <cellStyle name="Normal 12 5 4 3" xfId="7278"/>
    <cellStyle name="Normal 12 5 4 4" xfId="7279"/>
    <cellStyle name="Normal 12 5 4_Lcc_inputs" xfId="7280"/>
    <cellStyle name="Normal 12 5 5" xfId="7281"/>
    <cellStyle name="Normal 12 5 5 2" xfId="7282"/>
    <cellStyle name="Normal 12 5 5 2 2" xfId="7283"/>
    <cellStyle name="Normal 12 5 5 3" xfId="7284"/>
    <cellStyle name="Normal 12 5 6" xfId="7285"/>
    <cellStyle name="Normal 12 5 6 2" xfId="7286"/>
    <cellStyle name="Normal 12 5 7" xfId="7287"/>
    <cellStyle name="Normal 12 5 8" xfId="7288"/>
    <cellStyle name="Normal 12 5 9" xfId="7289"/>
    <cellStyle name="Normal 12 5_Lcc_inputs" xfId="7290"/>
    <cellStyle name="Normal 12 6" xfId="7291"/>
    <cellStyle name="Normal 12 6 2" xfId="7292"/>
    <cellStyle name="Normal 12 6 2 2" xfId="7293"/>
    <cellStyle name="Normal 12 6 2 2 2" xfId="7294"/>
    <cellStyle name="Normal 12 6 2 2 2 2" xfId="7295"/>
    <cellStyle name="Normal 12 6 2 2 2 2 2" xfId="7296"/>
    <cellStyle name="Normal 12 6 2 2 2 3" xfId="7297"/>
    <cellStyle name="Normal 12 6 2 2 3" xfId="7298"/>
    <cellStyle name="Normal 12 6 2 2 3 2" xfId="7299"/>
    <cellStyle name="Normal 12 6 2 2 3 2 2" xfId="7300"/>
    <cellStyle name="Normal 12 6 2 2 3 3" xfId="7301"/>
    <cellStyle name="Normal 12 6 2 2 4" xfId="7302"/>
    <cellStyle name="Normal 12 6 2 2 4 2" xfId="7303"/>
    <cellStyle name="Normal 12 6 2 2 5" xfId="7304"/>
    <cellStyle name="Normal 12 6 2 2_Lcc_inputs" xfId="7305"/>
    <cellStyle name="Normal 12 6 2 3" xfId="7306"/>
    <cellStyle name="Normal 12 6 2 3 2" xfId="7307"/>
    <cellStyle name="Normal 12 6 2 3 2 2" xfId="7308"/>
    <cellStyle name="Normal 12 6 2 3 2 3" xfId="7309"/>
    <cellStyle name="Normal 12 6 2 3 3" xfId="7310"/>
    <cellStyle name="Normal 12 6 2 3 4" xfId="7311"/>
    <cellStyle name="Normal 12 6 2 3_Lcc_inputs" xfId="7312"/>
    <cellStyle name="Normal 12 6 2 4" xfId="7313"/>
    <cellStyle name="Normal 12 6 2 4 2" xfId="7314"/>
    <cellStyle name="Normal 12 6 2 4 2 2" xfId="7315"/>
    <cellStyle name="Normal 12 6 2 4 3" xfId="7316"/>
    <cellStyle name="Normal 12 6 2 5" xfId="7317"/>
    <cellStyle name="Normal 12 6 2 5 2" xfId="7318"/>
    <cellStyle name="Normal 12 6 2 6" xfId="7319"/>
    <cellStyle name="Normal 12 6 2 7" xfId="7320"/>
    <cellStyle name="Normal 12 6 2 8" xfId="7321"/>
    <cellStyle name="Normal 12 6 2_Lcc_inputs" xfId="7322"/>
    <cellStyle name="Normal 12 6 3" xfId="7323"/>
    <cellStyle name="Normal 12 6 3 2" xfId="7324"/>
    <cellStyle name="Normal 12 6 3 2 2" xfId="7325"/>
    <cellStyle name="Normal 12 6 3 2 2 2" xfId="7326"/>
    <cellStyle name="Normal 12 6 3 2 3" xfId="7327"/>
    <cellStyle name="Normal 12 6 3 3" xfId="7328"/>
    <cellStyle name="Normal 12 6 3 3 2" xfId="7329"/>
    <cellStyle name="Normal 12 6 3 3 2 2" xfId="7330"/>
    <cellStyle name="Normal 12 6 3 3 3" xfId="7331"/>
    <cellStyle name="Normal 12 6 3 4" xfId="7332"/>
    <cellStyle name="Normal 12 6 3 4 2" xfId="7333"/>
    <cellStyle name="Normal 12 6 3 5" xfId="7334"/>
    <cellStyle name="Normal 12 6 3_Lcc_inputs" xfId="7335"/>
    <cellStyle name="Normal 12 6 4" xfId="7336"/>
    <cellStyle name="Normal 12 6 4 2" xfId="7337"/>
    <cellStyle name="Normal 12 6 4 2 2" xfId="7338"/>
    <cellStyle name="Normal 12 6 4 2 3" xfId="7339"/>
    <cellStyle name="Normal 12 6 4 3" xfId="7340"/>
    <cellStyle name="Normal 12 6 4 4" xfId="7341"/>
    <cellStyle name="Normal 12 6 4_Lcc_inputs" xfId="7342"/>
    <cellStyle name="Normal 12 6 5" xfId="7343"/>
    <cellStyle name="Normal 12 6 5 2" xfId="7344"/>
    <cellStyle name="Normal 12 6 5 2 2" xfId="7345"/>
    <cellStyle name="Normal 12 6 5 3" xfId="7346"/>
    <cellStyle name="Normal 12 6 6" xfId="7347"/>
    <cellStyle name="Normal 12 6 6 2" xfId="7348"/>
    <cellStyle name="Normal 12 6 7" xfId="7349"/>
    <cellStyle name="Normal 12 6 8" xfId="7350"/>
    <cellStyle name="Normal 12 6 9" xfId="7351"/>
    <cellStyle name="Normal 12 6_Lcc_inputs" xfId="7352"/>
    <cellStyle name="Normal 12 7" xfId="7353"/>
    <cellStyle name="Normal 12 7 2" xfId="7354"/>
    <cellStyle name="Normal 12 7 2 2" xfId="7355"/>
    <cellStyle name="Normal 12 7 2 2 2" xfId="7356"/>
    <cellStyle name="Normal 12 7 2 2 2 2" xfId="7357"/>
    <cellStyle name="Normal 12 7 2 2 2 2 2" xfId="7358"/>
    <cellStyle name="Normal 12 7 2 2 2 3" xfId="7359"/>
    <cellStyle name="Normal 12 7 2 2 3" xfId="7360"/>
    <cellStyle name="Normal 12 7 2 2 3 2" xfId="7361"/>
    <cellStyle name="Normal 12 7 2 2 3 2 2" xfId="7362"/>
    <cellStyle name="Normal 12 7 2 2 3 3" xfId="7363"/>
    <cellStyle name="Normal 12 7 2 2 4" xfId="7364"/>
    <cellStyle name="Normal 12 7 2 2 4 2" xfId="7365"/>
    <cellStyle name="Normal 12 7 2 2 5" xfId="7366"/>
    <cellStyle name="Normal 12 7 2 2_Lcc_inputs" xfId="7367"/>
    <cellStyle name="Normal 12 7 2 3" xfId="7368"/>
    <cellStyle name="Normal 12 7 2 3 2" xfId="7369"/>
    <cellStyle name="Normal 12 7 2 3 2 2" xfId="7370"/>
    <cellStyle name="Normal 12 7 2 3 2 3" xfId="7371"/>
    <cellStyle name="Normal 12 7 2 3 3" xfId="7372"/>
    <cellStyle name="Normal 12 7 2 3 4" xfId="7373"/>
    <cellStyle name="Normal 12 7 2 3_Lcc_inputs" xfId="7374"/>
    <cellStyle name="Normal 12 7 2 4" xfId="7375"/>
    <cellStyle name="Normal 12 7 2 4 2" xfId="7376"/>
    <cellStyle name="Normal 12 7 2 4 2 2" xfId="7377"/>
    <cellStyle name="Normal 12 7 2 4 3" xfId="7378"/>
    <cellStyle name="Normal 12 7 2 5" xfId="7379"/>
    <cellStyle name="Normal 12 7 2 5 2" xfId="7380"/>
    <cellStyle name="Normal 12 7 2 6" xfId="7381"/>
    <cellStyle name="Normal 12 7 2 7" xfId="7382"/>
    <cellStyle name="Normal 12 7 2 8" xfId="7383"/>
    <cellStyle name="Normal 12 7 2_Lcc_inputs" xfId="7384"/>
    <cellStyle name="Normal 12 7 3" xfId="7385"/>
    <cellStyle name="Normal 12 7 3 2" xfId="7386"/>
    <cellStyle name="Normal 12 7 3 2 2" xfId="7387"/>
    <cellStyle name="Normal 12 7 3 2 2 2" xfId="7388"/>
    <cellStyle name="Normal 12 7 3 2 3" xfId="7389"/>
    <cellStyle name="Normal 12 7 3 3" xfId="7390"/>
    <cellStyle name="Normal 12 7 3 3 2" xfId="7391"/>
    <cellStyle name="Normal 12 7 3 3 2 2" xfId="7392"/>
    <cellStyle name="Normal 12 7 3 3 3" xfId="7393"/>
    <cellStyle name="Normal 12 7 3 4" xfId="7394"/>
    <cellStyle name="Normal 12 7 3 4 2" xfId="7395"/>
    <cellStyle name="Normal 12 7 3 5" xfId="7396"/>
    <cellStyle name="Normal 12 7 3_Lcc_inputs" xfId="7397"/>
    <cellStyle name="Normal 12 7 4" xfId="7398"/>
    <cellStyle name="Normal 12 7 4 2" xfId="7399"/>
    <cellStyle name="Normal 12 7 4 2 2" xfId="7400"/>
    <cellStyle name="Normal 12 7 4 2 3" xfId="7401"/>
    <cellStyle name="Normal 12 7 4 3" xfId="7402"/>
    <cellStyle name="Normal 12 7 4 4" xfId="7403"/>
    <cellStyle name="Normal 12 7 4_Lcc_inputs" xfId="7404"/>
    <cellStyle name="Normal 12 7 5" xfId="7405"/>
    <cellStyle name="Normal 12 7 5 2" xfId="7406"/>
    <cellStyle name="Normal 12 7 5 2 2" xfId="7407"/>
    <cellStyle name="Normal 12 7 5 3" xfId="7408"/>
    <cellStyle name="Normal 12 7 6" xfId="7409"/>
    <cellStyle name="Normal 12 7 6 2" xfId="7410"/>
    <cellStyle name="Normal 12 7 7" xfId="7411"/>
    <cellStyle name="Normal 12 7 8" xfId="7412"/>
    <cellStyle name="Normal 12 7 9" xfId="7413"/>
    <cellStyle name="Normal 12 7_Lcc_inputs" xfId="7414"/>
    <cellStyle name="Normal 12 8" xfId="7415"/>
    <cellStyle name="Normal 12 8 2" xfId="7416"/>
    <cellStyle name="Normal 12 8 2 2" xfId="7417"/>
    <cellStyle name="Normal 12 8 2 2 2" xfId="7418"/>
    <cellStyle name="Normal 12 8 2 2 2 2" xfId="7419"/>
    <cellStyle name="Normal 12 8 2 2 3" xfId="7420"/>
    <cellStyle name="Normal 12 8 2 3" xfId="7421"/>
    <cellStyle name="Normal 12 8 2 3 2" xfId="7422"/>
    <cellStyle name="Normal 12 8 2 3 2 2" xfId="7423"/>
    <cellStyle name="Normal 12 8 2 3 3" xfId="7424"/>
    <cellStyle name="Normal 12 8 2 4" xfId="7425"/>
    <cellStyle name="Normal 12 8 2 4 2" xfId="7426"/>
    <cellStyle name="Normal 12 8 2 5" xfId="7427"/>
    <cellStyle name="Normal 12 8 2_Lcc_inputs" xfId="7428"/>
    <cellStyle name="Normal 12 8 3" xfId="7429"/>
    <cellStyle name="Normal 12 8 3 2" xfId="7430"/>
    <cellStyle name="Normal 12 8 3 2 2" xfId="7431"/>
    <cellStyle name="Normal 12 8 3 2 3" xfId="7432"/>
    <cellStyle name="Normal 12 8 3 3" xfId="7433"/>
    <cellStyle name="Normal 12 8 3 4" xfId="7434"/>
    <cellStyle name="Normal 12 8 3_Lcc_inputs" xfId="7435"/>
    <cellStyle name="Normal 12 8 4" xfId="7436"/>
    <cellStyle name="Normal 12 8 4 2" xfId="7437"/>
    <cellStyle name="Normal 12 8 4 2 2" xfId="7438"/>
    <cellStyle name="Normal 12 8 4 3" xfId="7439"/>
    <cellStyle name="Normal 12 8 5" xfId="7440"/>
    <cellStyle name="Normal 12 8 5 2" xfId="7441"/>
    <cellStyle name="Normal 12 8 6" xfId="7442"/>
    <cellStyle name="Normal 12 8 7" xfId="7443"/>
    <cellStyle name="Normal 12 8 8" xfId="7444"/>
    <cellStyle name="Normal 12 8_Lcc_inputs" xfId="7445"/>
    <cellStyle name="Normal 12 9" xfId="7446"/>
    <cellStyle name="Normal 12 9 2" xfId="7447"/>
    <cellStyle name="Normal 12 9 2 2" xfId="7448"/>
    <cellStyle name="Normal 12 9 2 2 2" xfId="7449"/>
    <cellStyle name="Normal 12 9 2 2 2 2" xfId="7450"/>
    <cellStyle name="Normal 12 9 2 2 3" xfId="7451"/>
    <cellStyle name="Normal 12 9 2 3" xfId="7452"/>
    <cellStyle name="Normal 12 9 2 3 2" xfId="7453"/>
    <cellStyle name="Normal 12 9 2 3 2 2" xfId="7454"/>
    <cellStyle name="Normal 12 9 2 3 3" xfId="7455"/>
    <cellStyle name="Normal 12 9 2 4" xfId="7456"/>
    <cellStyle name="Normal 12 9 2 4 2" xfId="7457"/>
    <cellStyle name="Normal 12 9 2 5" xfId="7458"/>
    <cellStyle name="Normal 12 9 2_Lcc_inputs" xfId="7459"/>
    <cellStyle name="Normal 12 9 3" xfId="7460"/>
    <cellStyle name="Normal 12 9 3 2" xfId="7461"/>
    <cellStyle name="Normal 12 9 3 2 2" xfId="7462"/>
    <cellStyle name="Normal 12 9 3 2 3" xfId="7463"/>
    <cellStyle name="Normal 12 9 3 3" xfId="7464"/>
    <cellStyle name="Normal 12 9 3 4" xfId="7465"/>
    <cellStyle name="Normal 12 9 3_Lcc_inputs" xfId="7466"/>
    <cellStyle name="Normal 12 9 4" xfId="7467"/>
    <cellStyle name="Normal 12 9 4 2" xfId="7468"/>
    <cellStyle name="Normal 12 9 4 2 2" xfId="7469"/>
    <cellStyle name="Normal 12 9 4 3" xfId="7470"/>
    <cellStyle name="Normal 12 9 5" xfId="7471"/>
    <cellStyle name="Normal 12 9 5 2" xfId="7472"/>
    <cellStyle name="Normal 12 9 6" xfId="7473"/>
    <cellStyle name="Normal 12 9 7" xfId="7474"/>
    <cellStyle name="Normal 12 9 8" xfId="7475"/>
    <cellStyle name="Normal 12 9_Lcc_inputs" xfId="7476"/>
    <cellStyle name="Normal 12_Lcc_inputs" xfId="7477"/>
    <cellStyle name="Normal 13" xfId="4"/>
    <cellStyle name="Normal 13 10" xfId="7478"/>
    <cellStyle name="Normal 13 10 2" xfId="7479"/>
    <cellStyle name="Normal 13 10 2 2" xfId="7480"/>
    <cellStyle name="Normal 13 10 2 2 2" xfId="7481"/>
    <cellStyle name="Normal 13 10 2 2 3" xfId="7482"/>
    <cellStyle name="Normal 13 10 2 3" xfId="7483"/>
    <cellStyle name="Normal 13 10 2 4" xfId="7484"/>
    <cellStyle name="Normal 13 10 2_Lcc_inputs" xfId="7485"/>
    <cellStyle name="Normal 13 10 3" xfId="7486"/>
    <cellStyle name="Normal 13 10 3 2" xfId="7487"/>
    <cellStyle name="Normal 13 10 3 2 2" xfId="7488"/>
    <cellStyle name="Normal 13 10 3 3" xfId="7489"/>
    <cellStyle name="Normal 13 10 4" xfId="7490"/>
    <cellStyle name="Normal 13 10 4 2" xfId="7491"/>
    <cellStyle name="Normal 13 10 5" xfId="7492"/>
    <cellStyle name="Normal 13 10 6" xfId="7493"/>
    <cellStyle name="Normal 13 10 7" xfId="7494"/>
    <cellStyle name="Normal 13 10_Lcc_inputs" xfId="7495"/>
    <cellStyle name="Normal 13 11" xfId="7496"/>
    <cellStyle name="Normal 13 11 2" xfId="7497"/>
    <cellStyle name="Normal 13 11 2 2" xfId="7498"/>
    <cellStyle name="Normal 13 11 2 3" xfId="7499"/>
    <cellStyle name="Normal 13 11 3" xfId="7500"/>
    <cellStyle name="Normal 13 11 3 2" xfId="7501"/>
    <cellStyle name="Normal 13 11 4" xfId="7502"/>
    <cellStyle name="Normal 13 11 5" xfId="7503"/>
    <cellStyle name="Normal 13 11_Lcc_inputs" xfId="7504"/>
    <cellStyle name="Normal 13 12" xfId="7505"/>
    <cellStyle name="Normal 13 12 2" xfId="7506"/>
    <cellStyle name="Normal 13 12 2 2" xfId="7507"/>
    <cellStyle name="Normal 13 12 2 3" xfId="7508"/>
    <cellStyle name="Normal 13 12 3" xfId="7509"/>
    <cellStyle name="Normal 13 12 4" xfId="7510"/>
    <cellStyle name="Normal 13 12_Lcc_inputs" xfId="7511"/>
    <cellStyle name="Normal 13 13" xfId="7512"/>
    <cellStyle name="Normal 13 13 2" xfId="7513"/>
    <cellStyle name="Normal 13 13 3" xfId="7514"/>
    <cellStyle name="Normal 13 14" xfId="7515"/>
    <cellStyle name="Normal 13 14 2" xfId="7516"/>
    <cellStyle name="Normal 13 15" xfId="7517"/>
    <cellStyle name="Normal 13 16" xfId="7518"/>
    <cellStyle name="Normal 13 17" xfId="7519"/>
    <cellStyle name="Normal 13 18" xfId="7520"/>
    <cellStyle name="Normal 13 2" xfId="102"/>
    <cellStyle name="Normal 13 2 10" xfId="7521"/>
    <cellStyle name="Normal 13 2 10 2" xfId="7522"/>
    <cellStyle name="Normal 13 2 11" xfId="7523"/>
    <cellStyle name="Normal 13 2 12" xfId="7524"/>
    <cellStyle name="Normal 13 2 13" xfId="55402"/>
    <cellStyle name="Normal 13 2 2" xfId="7525"/>
    <cellStyle name="Normal 13 2 2 10" xfId="55403"/>
    <cellStyle name="Normal 13 2 2 2" xfId="7526"/>
    <cellStyle name="Normal 13 2 2 2 2" xfId="7527"/>
    <cellStyle name="Normal 13 2 2 2 2 2" xfId="7528"/>
    <cellStyle name="Normal 13 2 2 2 2 2 2" xfId="7529"/>
    <cellStyle name="Normal 13 2 2 2 2 2 2 2" xfId="7530"/>
    <cellStyle name="Normal 13 2 2 2 2 2 3" xfId="7531"/>
    <cellStyle name="Normal 13 2 2 2 2 3" xfId="7532"/>
    <cellStyle name="Normal 13 2 2 2 2 3 2" xfId="7533"/>
    <cellStyle name="Normal 13 2 2 2 2 3 2 2" xfId="7534"/>
    <cellStyle name="Normal 13 2 2 2 2 3 3" xfId="7535"/>
    <cellStyle name="Normal 13 2 2 2 2 4" xfId="7536"/>
    <cellStyle name="Normal 13 2 2 2 2 4 2" xfId="7537"/>
    <cellStyle name="Normal 13 2 2 2 2 5" xfId="7538"/>
    <cellStyle name="Normal 13 2 2 2 2_Lcc_inputs" xfId="7539"/>
    <cellStyle name="Normal 13 2 2 2 3" xfId="7540"/>
    <cellStyle name="Normal 13 2 2 2 3 2" xfId="7541"/>
    <cellStyle name="Normal 13 2 2 2 3 2 2" xfId="7542"/>
    <cellStyle name="Normal 13 2 2 2 3 2 3" xfId="7543"/>
    <cellStyle name="Normal 13 2 2 2 3 3" xfId="7544"/>
    <cellStyle name="Normal 13 2 2 2 3 4" xfId="7545"/>
    <cellStyle name="Normal 13 2 2 2 3_Lcc_inputs" xfId="7546"/>
    <cellStyle name="Normal 13 2 2 2 4" xfId="7547"/>
    <cellStyle name="Normal 13 2 2 2 4 2" xfId="7548"/>
    <cellStyle name="Normal 13 2 2 2 4 2 2" xfId="7549"/>
    <cellStyle name="Normal 13 2 2 2 4 3" xfId="7550"/>
    <cellStyle name="Normal 13 2 2 2 5" xfId="7551"/>
    <cellStyle name="Normal 13 2 2 2 5 2" xfId="7552"/>
    <cellStyle name="Normal 13 2 2 2 6" xfId="7553"/>
    <cellStyle name="Normal 13 2 2 2 7" xfId="7554"/>
    <cellStyle name="Normal 13 2 2 2 8" xfId="7555"/>
    <cellStyle name="Normal 13 2 2 2_Lcc_inputs" xfId="7556"/>
    <cellStyle name="Normal 13 2 2 3" xfId="7557"/>
    <cellStyle name="Normal 13 2 2 3 2" xfId="7558"/>
    <cellStyle name="Normal 13 2 2 3 2 2" xfId="7559"/>
    <cellStyle name="Normal 13 2 2 3 2 2 2" xfId="7560"/>
    <cellStyle name="Normal 13 2 2 3 2 3" xfId="7561"/>
    <cellStyle name="Normal 13 2 2 3 3" xfId="7562"/>
    <cellStyle name="Normal 13 2 2 3 3 2" xfId="7563"/>
    <cellStyle name="Normal 13 2 2 3 3 2 2" xfId="7564"/>
    <cellStyle name="Normal 13 2 2 3 3 3" xfId="7565"/>
    <cellStyle name="Normal 13 2 2 3 4" xfId="7566"/>
    <cellStyle name="Normal 13 2 2 3 4 2" xfId="7567"/>
    <cellStyle name="Normal 13 2 2 3 5" xfId="7568"/>
    <cellStyle name="Normal 13 2 2 3_Lcc_inputs" xfId="7569"/>
    <cellStyle name="Normal 13 2 2 4" xfId="7570"/>
    <cellStyle name="Normal 13 2 2 4 2" xfId="7571"/>
    <cellStyle name="Normal 13 2 2 4 2 2" xfId="7572"/>
    <cellStyle name="Normal 13 2 2 4 2 3" xfId="7573"/>
    <cellStyle name="Normal 13 2 2 4 3" xfId="7574"/>
    <cellStyle name="Normal 13 2 2 4 4" xfId="7575"/>
    <cellStyle name="Normal 13 2 2 4_Lcc_inputs" xfId="7576"/>
    <cellStyle name="Normal 13 2 2 5" xfId="7577"/>
    <cellStyle name="Normal 13 2 2 5 2" xfId="7578"/>
    <cellStyle name="Normal 13 2 2 5 2 2" xfId="7579"/>
    <cellStyle name="Normal 13 2 2 5 3" xfId="7580"/>
    <cellStyle name="Normal 13 2 2 6" xfId="7581"/>
    <cellStyle name="Normal 13 2 2 6 2" xfId="7582"/>
    <cellStyle name="Normal 13 2 2 7" xfId="7583"/>
    <cellStyle name="Normal 13 2 2 8" xfId="7584"/>
    <cellStyle name="Normal 13 2 2 9" xfId="7585"/>
    <cellStyle name="Normal 13 2 2_Lcc_inputs" xfId="7586"/>
    <cellStyle name="Normal 13 2 3" xfId="7587"/>
    <cellStyle name="Normal 13 2 3 2" xfId="7588"/>
    <cellStyle name="Normal 13 2 3 2 2" xfId="7589"/>
    <cellStyle name="Normal 13 2 3 2 2 2" xfId="7590"/>
    <cellStyle name="Normal 13 2 3 2 2 2 2" xfId="7591"/>
    <cellStyle name="Normal 13 2 3 2 2 3" xfId="7592"/>
    <cellStyle name="Normal 13 2 3 2 3" xfId="7593"/>
    <cellStyle name="Normal 13 2 3 2 3 2" xfId="7594"/>
    <cellStyle name="Normal 13 2 3 2 3 2 2" xfId="7595"/>
    <cellStyle name="Normal 13 2 3 2 3 3" xfId="7596"/>
    <cellStyle name="Normal 13 2 3 2 4" xfId="7597"/>
    <cellStyle name="Normal 13 2 3 2 4 2" xfId="7598"/>
    <cellStyle name="Normal 13 2 3 2 5" xfId="7599"/>
    <cellStyle name="Normal 13 2 3 2_Lcc_inputs" xfId="7600"/>
    <cellStyle name="Normal 13 2 3 3" xfId="7601"/>
    <cellStyle name="Normal 13 2 3 3 2" xfId="7602"/>
    <cellStyle name="Normal 13 2 3 3 2 2" xfId="7603"/>
    <cellStyle name="Normal 13 2 3 3 2 3" xfId="7604"/>
    <cellStyle name="Normal 13 2 3 3 3" xfId="7605"/>
    <cellStyle name="Normal 13 2 3 3 4" xfId="7606"/>
    <cellStyle name="Normal 13 2 3 3_Lcc_inputs" xfId="7607"/>
    <cellStyle name="Normal 13 2 3 4" xfId="7608"/>
    <cellStyle name="Normal 13 2 3 4 2" xfId="7609"/>
    <cellStyle name="Normal 13 2 3 4 2 2" xfId="7610"/>
    <cellStyle name="Normal 13 2 3 4 3" xfId="7611"/>
    <cellStyle name="Normal 13 2 3 5" xfId="7612"/>
    <cellStyle name="Normal 13 2 3 5 2" xfId="7613"/>
    <cellStyle name="Normal 13 2 3 6" xfId="7614"/>
    <cellStyle name="Normal 13 2 3 7" xfId="7615"/>
    <cellStyle name="Normal 13 2 3 8" xfId="7616"/>
    <cellStyle name="Normal 13 2 3_Lcc_inputs" xfId="7617"/>
    <cellStyle name="Normal 13 2 4" xfId="7618"/>
    <cellStyle name="Normal 13 2 4 2" xfId="7619"/>
    <cellStyle name="Normal 13 2 4 2 2" xfId="7620"/>
    <cellStyle name="Normal 13 2 4 2 2 2" xfId="7621"/>
    <cellStyle name="Normal 13 2 4 2 2 2 2" xfId="7622"/>
    <cellStyle name="Normal 13 2 4 2 2 3" xfId="7623"/>
    <cellStyle name="Normal 13 2 4 2 3" xfId="7624"/>
    <cellStyle name="Normal 13 2 4 2 3 2" xfId="7625"/>
    <cellStyle name="Normal 13 2 4 2 3 2 2" xfId="7626"/>
    <cellStyle name="Normal 13 2 4 2 3 3" xfId="7627"/>
    <cellStyle name="Normal 13 2 4 2 4" xfId="7628"/>
    <cellStyle name="Normal 13 2 4 2 4 2" xfId="7629"/>
    <cellStyle name="Normal 13 2 4 2 5" xfId="7630"/>
    <cellStyle name="Normal 13 2 4 2_Lcc_inputs" xfId="7631"/>
    <cellStyle name="Normal 13 2 4 3" xfId="7632"/>
    <cellStyle name="Normal 13 2 4 3 2" xfId="7633"/>
    <cellStyle name="Normal 13 2 4 3 2 2" xfId="7634"/>
    <cellStyle name="Normal 13 2 4 3 2 3" xfId="7635"/>
    <cellStyle name="Normal 13 2 4 3 3" xfId="7636"/>
    <cellStyle name="Normal 13 2 4 3 4" xfId="7637"/>
    <cellStyle name="Normal 13 2 4 3_Lcc_inputs" xfId="7638"/>
    <cellStyle name="Normal 13 2 4 4" xfId="7639"/>
    <cellStyle name="Normal 13 2 4 4 2" xfId="7640"/>
    <cellStyle name="Normal 13 2 4 4 2 2" xfId="7641"/>
    <cellStyle name="Normal 13 2 4 4 3" xfId="7642"/>
    <cellStyle name="Normal 13 2 4 5" xfId="7643"/>
    <cellStyle name="Normal 13 2 4 5 2" xfId="7644"/>
    <cellStyle name="Normal 13 2 4 6" xfId="7645"/>
    <cellStyle name="Normal 13 2 4 7" xfId="7646"/>
    <cellStyle name="Normal 13 2 4 8" xfId="7647"/>
    <cellStyle name="Normal 13 2 4_Lcc_inputs" xfId="7648"/>
    <cellStyle name="Normal 13 2 5" xfId="7649"/>
    <cellStyle name="Normal 13 2 5 2" xfId="7650"/>
    <cellStyle name="Normal 13 2 5 2 2" xfId="7651"/>
    <cellStyle name="Normal 13 2 5 2 2 2" xfId="7652"/>
    <cellStyle name="Normal 13 2 5 2 2 3" xfId="7653"/>
    <cellStyle name="Normal 13 2 5 2 3" xfId="7654"/>
    <cellStyle name="Normal 13 2 5 2 4" xfId="7655"/>
    <cellStyle name="Normal 13 2 5 2_Lcc_inputs" xfId="7656"/>
    <cellStyle name="Normal 13 2 5 3" xfId="7657"/>
    <cellStyle name="Normal 13 2 5 3 2" xfId="7658"/>
    <cellStyle name="Normal 13 2 5 3 2 2" xfId="7659"/>
    <cellStyle name="Normal 13 2 5 3 3" xfId="7660"/>
    <cellStyle name="Normal 13 2 5 4" xfId="7661"/>
    <cellStyle name="Normal 13 2 5 4 2" xfId="7662"/>
    <cellStyle name="Normal 13 2 5 5" xfId="7663"/>
    <cellStyle name="Normal 13 2 5 6" xfId="7664"/>
    <cellStyle name="Normal 13 2 5 7" xfId="7665"/>
    <cellStyle name="Normal 13 2 5_Lcc_inputs" xfId="7666"/>
    <cellStyle name="Normal 13 2 6" xfId="7667"/>
    <cellStyle name="Normal 13 2 6 2" xfId="7668"/>
    <cellStyle name="Normal 13 2 6 2 2" xfId="7669"/>
    <cellStyle name="Normal 13 2 6 2 3" xfId="7670"/>
    <cellStyle name="Normal 13 2 6 3" xfId="7671"/>
    <cellStyle name="Normal 13 2 6 3 2" xfId="7672"/>
    <cellStyle name="Normal 13 2 6 4" xfId="7673"/>
    <cellStyle name="Normal 13 2 6 5" xfId="7674"/>
    <cellStyle name="Normal 13 2 6_Lcc_inputs" xfId="7675"/>
    <cellStyle name="Normal 13 2 7" xfId="7676"/>
    <cellStyle name="Normal 13 2 7 2" xfId="7677"/>
    <cellStyle name="Normal 13 2 7 2 2" xfId="7678"/>
    <cellStyle name="Normal 13 2 7 2 3" xfId="7679"/>
    <cellStyle name="Normal 13 2 7 3" xfId="7680"/>
    <cellStyle name="Normal 13 2 7 4" xfId="7681"/>
    <cellStyle name="Normal 13 2 7_Lcc_inputs" xfId="7682"/>
    <cellStyle name="Normal 13 2 8" xfId="7683"/>
    <cellStyle name="Normal 13 2 8 2" xfId="7684"/>
    <cellStyle name="Normal 13 2 8 3" xfId="7685"/>
    <cellStyle name="Normal 13 2 9" xfId="7686"/>
    <cellStyle name="Normal 13 2 9 2" xfId="7687"/>
    <cellStyle name="Normal 13 2_Lcc_inputs" xfId="7688"/>
    <cellStyle name="Normal 13 3" xfId="7689"/>
    <cellStyle name="Normal 13 3 10" xfId="7690"/>
    <cellStyle name="Normal 13 3 11" xfId="55404"/>
    <cellStyle name="Normal 13 3 12" xfId="55405"/>
    <cellStyle name="Normal 13 3 13" xfId="55406"/>
    <cellStyle name="Normal 13 3 2" xfId="7691"/>
    <cellStyle name="Normal 13 3 2 2" xfId="7692"/>
    <cellStyle name="Normal 13 3 2 2 2" xfId="7693"/>
    <cellStyle name="Normal 13 3 2 2 2 2" xfId="7694"/>
    <cellStyle name="Normal 13 3 2 2 2 2 2" xfId="7695"/>
    <cellStyle name="Normal 13 3 2 2 2 3" xfId="7696"/>
    <cellStyle name="Normal 13 3 2 2 3" xfId="7697"/>
    <cellStyle name="Normal 13 3 2 2 3 2" xfId="7698"/>
    <cellStyle name="Normal 13 3 2 2 3 2 2" xfId="7699"/>
    <cellStyle name="Normal 13 3 2 2 3 3" xfId="7700"/>
    <cellStyle name="Normal 13 3 2 2 4" xfId="7701"/>
    <cellStyle name="Normal 13 3 2 2 4 2" xfId="7702"/>
    <cellStyle name="Normal 13 3 2 2 5" xfId="7703"/>
    <cellStyle name="Normal 13 3 2 2_Lcc_inputs" xfId="7704"/>
    <cellStyle name="Normal 13 3 2 3" xfId="7705"/>
    <cellStyle name="Normal 13 3 2 3 2" xfId="7706"/>
    <cellStyle name="Normal 13 3 2 3 2 2" xfId="7707"/>
    <cellStyle name="Normal 13 3 2 3 2 3" xfId="7708"/>
    <cellStyle name="Normal 13 3 2 3 3" xfId="7709"/>
    <cellStyle name="Normal 13 3 2 3 4" xfId="7710"/>
    <cellStyle name="Normal 13 3 2 3_Lcc_inputs" xfId="7711"/>
    <cellStyle name="Normal 13 3 2 4" xfId="7712"/>
    <cellStyle name="Normal 13 3 2 4 2" xfId="7713"/>
    <cellStyle name="Normal 13 3 2 4 2 2" xfId="7714"/>
    <cellStyle name="Normal 13 3 2 4 3" xfId="7715"/>
    <cellStyle name="Normal 13 3 2 5" xfId="7716"/>
    <cellStyle name="Normal 13 3 2 5 2" xfId="7717"/>
    <cellStyle name="Normal 13 3 2 6" xfId="7718"/>
    <cellStyle name="Normal 13 3 2 7" xfId="7719"/>
    <cellStyle name="Normal 13 3 2 8" xfId="7720"/>
    <cellStyle name="Normal 13 3 2_Lcc_inputs" xfId="7721"/>
    <cellStyle name="Normal 13 3 3" xfId="7722"/>
    <cellStyle name="Normal 13 3 3 2" xfId="7723"/>
    <cellStyle name="Normal 13 3 3 2 2" xfId="7724"/>
    <cellStyle name="Normal 13 3 3 2 2 2" xfId="7725"/>
    <cellStyle name="Normal 13 3 3 2 2 2 2" xfId="7726"/>
    <cellStyle name="Normal 13 3 3 2 2 3" xfId="7727"/>
    <cellStyle name="Normal 13 3 3 2 3" xfId="7728"/>
    <cellStyle name="Normal 13 3 3 2 3 2" xfId="7729"/>
    <cellStyle name="Normal 13 3 3 2 3 2 2" xfId="7730"/>
    <cellStyle name="Normal 13 3 3 2 3 3" xfId="7731"/>
    <cellStyle name="Normal 13 3 3 2 4" xfId="7732"/>
    <cellStyle name="Normal 13 3 3 2 4 2" xfId="7733"/>
    <cellStyle name="Normal 13 3 3 2 5" xfId="7734"/>
    <cellStyle name="Normal 13 3 3 2_Lcc_inputs" xfId="7735"/>
    <cellStyle name="Normal 13 3 3 3" xfId="7736"/>
    <cellStyle name="Normal 13 3 3 3 2" xfId="7737"/>
    <cellStyle name="Normal 13 3 3 3 2 2" xfId="7738"/>
    <cellStyle name="Normal 13 3 3 3 2 3" xfId="7739"/>
    <cellStyle name="Normal 13 3 3 3 3" xfId="7740"/>
    <cellStyle name="Normal 13 3 3 3 4" xfId="7741"/>
    <cellStyle name="Normal 13 3 3 3_Lcc_inputs" xfId="7742"/>
    <cellStyle name="Normal 13 3 3 4" xfId="7743"/>
    <cellStyle name="Normal 13 3 3 4 2" xfId="7744"/>
    <cellStyle name="Normal 13 3 3 4 2 2" xfId="7745"/>
    <cellStyle name="Normal 13 3 3 4 3" xfId="7746"/>
    <cellStyle name="Normal 13 3 3 5" xfId="7747"/>
    <cellStyle name="Normal 13 3 3 5 2" xfId="7748"/>
    <cellStyle name="Normal 13 3 3 6" xfId="7749"/>
    <cellStyle name="Normal 13 3 3 7" xfId="7750"/>
    <cellStyle name="Normal 13 3 3 8" xfId="7751"/>
    <cellStyle name="Normal 13 3 3_Lcc_inputs" xfId="7752"/>
    <cellStyle name="Normal 13 3 4" xfId="7753"/>
    <cellStyle name="Normal 13 3 4 2" xfId="7754"/>
    <cellStyle name="Normal 13 3 4 2 2" xfId="7755"/>
    <cellStyle name="Normal 13 3 4 3" xfId="7756"/>
    <cellStyle name="Normal 13 3 4 3 2" xfId="7757"/>
    <cellStyle name="Normal 13 3 4 3 3" xfId="7758"/>
    <cellStyle name="Normal 13 3 4 4" xfId="7759"/>
    <cellStyle name="Normal 13 3 4 4 2" xfId="7760"/>
    <cellStyle name="Normal 13 3 4 5" xfId="7761"/>
    <cellStyle name="Normal 13 3 4_Lcc_inputs" xfId="7762"/>
    <cellStyle name="Normal 13 3 5" xfId="7763"/>
    <cellStyle name="Normal 13 3 5 2" xfId="7764"/>
    <cellStyle name="Normal 13 3 5 2 2" xfId="7765"/>
    <cellStyle name="Normal 13 3 5 2 2 2" xfId="7766"/>
    <cellStyle name="Normal 13 3 5 2 2 3" xfId="7767"/>
    <cellStyle name="Normal 13 3 5 2 3" xfId="7768"/>
    <cellStyle name="Normal 13 3 5 2 4" xfId="7769"/>
    <cellStyle name="Normal 13 3 5 2_Lcc_inputs" xfId="7770"/>
    <cellStyle name="Normal 13 3 5 3" xfId="7771"/>
    <cellStyle name="Normal 13 3 5 3 2" xfId="7772"/>
    <cellStyle name="Normal 13 3 5 3 2 2" xfId="7773"/>
    <cellStyle name="Normal 13 3 5 3 3" xfId="7774"/>
    <cellStyle name="Normal 13 3 5 4" xfId="7775"/>
    <cellStyle name="Normal 13 3 5 4 2" xfId="7776"/>
    <cellStyle name="Normal 13 3 5 5" xfId="7777"/>
    <cellStyle name="Normal 13 3 5 6" xfId="7778"/>
    <cellStyle name="Normal 13 3 5 7" xfId="7779"/>
    <cellStyle name="Normal 13 3 5_Lcc_inputs" xfId="7780"/>
    <cellStyle name="Normal 13 3 6" xfId="7781"/>
    <cellStyle name="Normal 13 3 7" xfId="7782"/>
    <cellStyle name="Normal 13 3 7 2" xfId="7783"/>
    <cellStyle name="Normal 13 3 7 2 2" xfId="7784"/>
    <cellStyle name="Normal 13 3 7 2 3" xfId="7785"/>
    <cellStyle name="Normal 13 3 7 3" xfId="7786"/>
    <cellStyle name="Normal 13 3 7 4" xfId="7787"/>
    <cellStyle name="Normal 13 3 7_Lcc_inputs" xfId="7788"/>
    <cellStyle name="Normal 13 3 8" xfId="7789"/>
    <cellStyle name="Normal 13 3 8 2" xfId="7790"/>
    <cellStyle name="Normal 13 3 8 2 2" xfId="7791"/>
    <cellStyle name="Normal 13 3 8 3" xfId="7792"/>
    <cellStyle name="Normal 13 3 9" xfId="7793"/>
    <cellStyle name="Normal 13 4" xfId="7794"/>
    <cellStyle name="Normal 13 4 2" xfId="7795"/>
    <cellStyle name="Normal 13 4 2 2" xfId="7796"/>
    <cellStyle name="Normal 13 4 2 2 2" xfId="7797"/>
    <cellStyle name="Normal 13 4 2 2 2 2" xfId="7798"/>
    <cellStyle name="Normal 13 4 2 2 2 2 2" xfId="7799"/>
    <cellStyle name="Normal 13 4 2 2 2 3" xfId="7800"/>
    <cellStyle name="Normal 13 4 2 2 3" xfId="7801"/>
    <cellStyle name="Normal 13 4 2 2 3 2" xfId="7802"/>
    <cellStyle name="Normal 13 4 2 2 3 2 2" xfId="7803"/>
    <cellStyle name="Normal 13 4 2 2 3 3" xfId="7804"/>
    <cellStyle name="Normal 13 4 2 2 4" xfId="7805"/>
    <cellStyle name="Normal 13 4 2 2 4 2" xfId="7806"/>
    <cellStyle name="Normal 13 4 2 2 5" xfId="7807"/>
    <cellStyle name="Normal 13 4 2 2_Lcc_inputs" xfId="7808"/>
    <cellStyle name="Normal 13 4 2 3" xfId="7809"/>
    <cellStyle name="Normal 13 4 2 3 2" xfId="7810"/>
    <cellStyle name="Normal 13 4 2 3 2 2" xfId="7811"/>
    <cellStyle name="Normal 13 4 2 3 2 3" xfId="7812"/>
    <cellStyle name="Normal 13 4 2 3 3" xfId="7813"/>
    <cellStyle name="Normal 13 4 2 3 4" xfId="7814"/>
    <cellStyle name="Normal 13 4 2 3_Lcc_inputs" xfId="7815"/>
    <cellStyle name="Normal 13 4 2 4" xfId="7816"/>
    <cellStyle name="Normal 13 4 2 4 2" xfId="7817"/>
    <cellStyle name="Normal 13 4 2 4 2 2" xfId="7818"/>
    <cellStyle name="Normal 13 4 2 4 3" xfId="7819"/>
    <cellStyle name="Normal 13 4 2 5" xfId="7820"/>
    <cellStyle name="Normal 13 4 2 5 2" xfId="7821"/>
    <cellStyle name="Normal 13 4 2 6" xfId="7822"/>
    <cellStyle name="Normal 13 4 2 7" xfId="7823"/>
    <cellStyle name="Normal 13 4 2 8" xfId="7824"/>
    <cellStyle name="Normal 13 4 2_Lcc_inputs" xfId="7825"/>
    <cellStyle name="Normal 13 4 3" xfId="7826"/>
    <cellStyle name="Normal 13 4 3 2" xfId="7827"/>
    <cellStyle name="Normal 13 4 3 2 2" xfId="7828"/>
    <cellStyle name="Normal 13 4 3 2 2 2" xfId="7829"/>
    <cellStyle name="Normal 13 4 3 2 3" xfId="7830"/>
    <cellStyle name="Normal 13 4 3 3" xfId="7831"/>
    <cellStyle name="Normal 13 4 3 3 2" xfId="7832"/>
    <cellStyle name="Normal 13 4 3 3 2 2" xfId="7833"/>
    <cellStyle name="Normal 13 4 3 3 3" xfId="7834"/>
    <cellStyle name="Normal 13 4 3 4" xfId="7835"/>
    <cellStyle name="Normal 13 4 3 4 2" xfId="7836"/>
    <cellStyle name="Normal 13 4 3 5" xfId="7837"/>
    <cellStyle name="Normal 13 4 3_Lcc_inputs" xfId="7838"/>
    <cellStyle name="Normal 13 4 4" xfId="7839"/>
    <cellStyle name="Normal 13 4 4 2" xfId="7840"/>
    <cellStyle name="Normal 13 4 4 2 2" xfId="7841"/>
    <cellStyle name="Normal 13 4 4 2 3" xfId="7842"/>
    <cellStyle name="Normal 13 4 4 3" xfId="7843"/>
    <cellStyle name="Normal 13 4 4 4" xfId="7844"/>
    <cellStyle name="Normal 13 4 4_Lcc_inputs" xfId="7845"/>
    <cellStyle name="Normal 13 4 5" xfId="7846"/>
    <cellStyle name="Normal 13 4 5 2" xfId="7847"/>
    <cellStyle name="Normal 13 4 5 2 2" xfId="7848"/>
    <cellStyle name="Normal 13 4 5 3" xfId="7849"/>
    <cellStyle name="Normal 13 4 6" xfId="7850"/>
    <cellStyle name="Normal 13 4 6 2" xfId="7851"/>
    <cellStyle name="Normal 13 4 7" xfId="7852"/>
    <cellStyle name="Normal 13 4 8" xfId="7853"/>
    <cellStyle name="Normal 13 4 9" xfId="7854"/>
    <cellStyle name="Normal 13 4_Lcc_inputs" xfId="7855"/>
    <cellStyle name="Normal 13 5" xfId="7856"/>
    <cellStyle name="Normal 13 5 2" xfId="7857"/>
    <cellStyle name="Normal 13 5 2 2" xfId="7858"/>
    <cellStyle name="Normal 13 5 2 2 2" xfId="7859"/>
    <cellStyle name="Normal 13 5 2 2 2 2" xfId="7860"/>
    <cellStyle name="Normal 13 5 2 2 2 2 2" xfId="7861"/>
    <cellStyle name="Normal 13 5 2 2 2 3" xfId="7862"/>
    <cellStyle name="Normal 13 5 2 2 3" xfId="7863"/>
    <cellStyle name="Normal 13 5 2 2 3 2" xfId="7864"/>
    <cellStyle name="Normal 13 5 2 2 3 2 2" xfId="7865"/>
    <cellStyle name="Normal 13 5 2 2 3 3" xfId="7866"/>
    <cellStyle name="Normal 13 5 2 2 4" xfId="7867"/>
    <cellStyle name="Normal 13 5 2 2 4 2" xfId="7868"/>
    <cellStyle name="Normal 13 5 2 2 5" xfId="7869"/>
    <cellStyle name="Normal 13 5 2 2_Lcc_inputs" xfId="7870"/>
    <cellStyle name="Normal 13 5 2 3" xfId="7871"/>
    <cellStyle name="Normal 13 5 2 3 2" xfId="7872"/>
    <cellStyle name="Normal 13 5 2 3 2 2" xfId="7873"/>
    <cellStyle name="Normal 13 5 2 3 2 3" xfId="7874"/>
    <cellStyle name="Normal 13 5 2 3 3" xfId="7875"/>
    <cellStyle name="Normal 13 5 2 3 4" xfId="7876"/>
    <cellStyle name="Normal 13 5 2 3_Lcc_inputs" xfId="7877"/>
    <cellStyle name="Normal 13 5 2 4" xfId="7878"/>
    <cellStyle name="Normal 13 5 2 4 2" xfId="7879"/>
    <cellStyle name="Normal 13 5 2 4 2 2" xfId="7880"/>
    <cellStyle name="Normal 13 5 2 4 3" xfId="7881"/>
    <cellStyle name="Normal 13 5 2 5" xfId="7882"/>
    <cellStyle name="Normal 13 5 2 5 2" xfId="7883"/>
    <cellStyle name="Normal 13 5 2 6" xfId="7884"/>
    <cellStyle name="Normal 13 5 2 7" xfId="7885"/>
    <cellStyle name="Normal 13 5 2 8" xfId="7886"/>
    <cellStyle name="Normal 13 5 2_Lcc_inputs" xfId="7887"/>
    <cellStyle name="Normal 13 5 3" xfId="7888"/>
    <cellStyle name="Normal 13 5 3 2" xfId="7889"/>
    <cellStyle name="Normal 13 5 3 2 2" xfId="7890"/>
    <cellStyle name="Normal 13 5 3 2 2 2" xfId="7891"/>
    <cellStyle name="Normal 13 5 3 2 3" xfId="7892"/>
    <cellStyle name="Normal 13 5 3 3" xfId="7893"/>
    <cellStyle name="Normal 13 5 3 3 2" xfId="7894"/>
    <cellStyle name="Normal 13 5 3 3 2 2" xfId="7895"/>
    <cellStyle name="Normal 13 5 3 3 3" xfId="7896"/>
    <cellStyle name="Normal 13 5 3 4" xfId="7897"/>
    <cellStyle name="Normal 13 5 3 4 2" xfId="7898"/>
    <cellStyle name="Normal 13 5 3 5" xfId="7899"/>
    <cellStyle name="Normal 13 5 3_Lcc_inputs" xfId="7900"/>
    <cellStyle name="Normal 13 5 4" xfId="7901"/>
    <cellStyle name="Normal 13 5 4 2" xfId="7902"/>
    <cellStyle name="Normal 13 5 4 2 2" xfId="7903"/>
    <cellStyle name="Normal 13 5 4 2 3" xfId="7904"/>
    <cellStyle name="Normal 13 5 4 3" xfId="7905"/>
    <cellStyle name="Normal 13 5 4 4" xfId="7906"/>
    <cellStyle name="Normal 13 5 4_Lcc_inputs" xfId="7907"/>
    <cellStyle name="Normal 13 5 5" xfId="7908"/>
    <cellStyle name="Normal 13 5 5 2" xfId="7909"/>
    <cellStyle name="Normal 13 5 5 2 2" xfId="7910"/>
    <cellStyle name="Normal 13 5 5 3" xfId="7911"/>
    <cellStyle name="Normal 13 5 6" xfId="7912"/>
    <cellStyle name="Normal 13 5 6 2" xfId="7913"/>
    <cellStyle name="Normal 13 5 7" xfId="7914"/>
    <cellStyle name="Normal 13 5 8" xfId="7915"/>
    <cellStyle name="Normal 13 5 9" xfId="7916"/>
    <cellStyle name="Normal 13 5_Lcc_inputs" xfId="7917"/>
    <cellStyle name="Normal 13 6" xfId="7918"/>
    <cellStyle name="Normal 13 6 2" xfId="7919"/>
    <cellStyle name="Normal 13 6 2 2" xfId="7920"/>
    <cellStyle name="Normal 13 6 2 2 2" xfId="7921"/>
    <cellStyle name="Normal 13 6 2 2 2 2" xfId="7922"/>
    <cellStyle name="Normal 13 6 2 2 2 2 2" xfId="7923"/>
    <cellStyle name="Normal 13 6 2 2 2 3" xfId="7924"/>
    <cellStyle name="Normal 13 6 2 2 3" xfId="7925"/>
    <cellStyle name="Normal 13 6 2 2 3 2" xfId="7926"/>
    <cellStyle name="Normal 13 6 2 2 3 2 2" xfId="7927"/>
    <cellStyle name="Normal 13 6 2 2 3 3" xfId="7928"/>
    <cellStyle name="Normal 13 6 2 2 4" xfId="7929"/>
    <cellStyle name="Normal 13 6 2 2 4 2" xfId="7930"/>
    <cellStyle name="Normal 13 6 2 2 5" xfId="7931"/>
    <cellStyle name="Normal 13 6 2 2_Lcc_inputs" xfId="7932"/>
    <cellStyle name="Normal 13 6 2 3" xfId="7933"/>
    <cellStyle name="Normal 13 6 2 3 2" xfId="7934"/>
    <cellStyle name="Normal 13 6 2 3 2 2" xfId="7935"/>
    <cellStyle name="Normal 13 6 2 3 2 3" xfId="7936"/>
    <cellStyle name="Normal 13 6 2 3 3" xfId="7937"/>
    <cellStyle name="Normal 13 6 2 3 4" xfId="7938"/>
    <cellStyle name="Normal 13 6 2 3_Lcc_inputs" xfId="7939"/>
    <cellStyle name="Normal 13 6 2 4" xfId="7940"/>
    <cellStyle name="Normal 13 6 2 4 2" xfId="7941"/>
    <cellStyle name="Normal 13 6 2 4 2 2" xfId="7942"/>
    <cellStyle name="Normal 13 6 2 4 3" xfId="7943"/>
    <cellStyle name="Normal 13 6 2 5" xfId="7944"/>
    <cellStyle name="Normal 13 6 2 5 2" xfId="7945"/>
    <cellStyle name="Normal 13 6 2 6" xfId="7946"/>
    <cellStyle name="Normal 13 6 2 7" xfId="7947"/>
    <cellStyle name="Normal 13 6 2 8" xfId="7948"/>
    <cellStyle name="Normal 13 6 2_Lcc_inputs" xfId="7949"/>
    <cellStyle name="Normal 13 6 3" xfId="7950"/>
    <cellStyle name="Normal 13 6 3 2" xfId="7951"/>
    <cellStyle name="Normal 13 6 3 2 2" xfId="7952"/>
    <cellStyle name="Normal 13 6 3 2 2 2" xfId="7953"/>
    <cellStyle name="Normal 13 6 3 2 3" xfId="7954"/>
    <cellStyle name="Normal 13 6 3 3" xfId="7955"/>
    <cellStyle name="Normal 13 6 3 3 2" xfId="7956"/>
    <cellStyle name="Normal 13 6 3 3 2 2" xfId="7957"/>
    <cellStyle name="Normal 13 6 3 3 3" xfId="7958"/>
    <cellStyle name="Normal 13 6 3 4" xfId="7959"/>
    <cellStyle name="Normal 13 6 3 4 2" xfId="7960"/>
    <cellStyle name="Normal 13 6 3 5" xfId="7961"/>
    <cellStyle name="Normal 13 6 3_Lcc_inputs" xfId="7962"/>
    <cellStyle name="Normal 13 6 4" xfId="7963"/>
    <cellStyle name="Normal 13 6 4 2" xfId="7964"/>
    <cellStyle name="Normal 13 6 4 2 2" xfId="7965"/>
    <cellStyle name="Normal 13 6 4 2 3" xfId="7966"/>
    <cellStyle name="Normal 13 6 4 3" xfId="7967"/>
    <cellStyle name="Normal 13 6 4 4" xfId="7968"/>
    <cellStyle name="Normal 13 6 4_Lcc_inputs" xfId="7969"/>
    <cellStyle name="Normal 13 6 5" xfId="7970"/>
    <cellStyle name="Normal 13 6 5 2" xfId="7971"/>
    <cellStyle name="Normal 13 6 5 2 2" xfId="7972"/>
    <cellStyle name="Normal 13 6 5 3" xfId="7973"/>
    <cellStyle name="Normal 13 6 6" xfId="7974"/>
    <cellStyle name="Normal 13 6 6 2" xfId="7975"/>
    <cellStyle name="Normal 13 6 7" xfId="7976"/>
    <cellStyle name="Normal 13 6 8" xfId="7977"/>
    <cellStyle name="Normal 13 6 9" xfId="7978"/>
    <cellStyle name="Normal 13 6_Lcc_inputs" xfId="7979"/>
    <cellStyle name="Normal 13 7" xfId="7980"/>
    <cellStyle name="Normal 13 7 2" xfId="7981"/>
    <cellStyle name="Normal 13 7 2 2" xfId="7982"/>
    <cellStyle name="Normal 13 7 2 2 2" xfId="7983"/>
    <cellStyle name="Normal 13 7 2 2 2 2" xfId="7984"/>
    <cellStyle name="Normal 13 7 2 2 2 2 2" xfId="7985"/>
    <cellStyle name="Normal 13 7 2 2 2 3" xfId="7986"/>
    <cellStyle name="Normal 13 7 2 2 3" xfId="7987"/>
    <cellStyle name="Normal 13 7 2 2 3 2" xfId="7988"/>
    <cellStyle name="Normal 13 7 2 2 3 2 2" xfId="7989"/>
    <cellStyle name="Normal 13 7 2 2 3 3" xfId="7990"/>
    <cellStyle name="Normal 13 7 2 2 4" xfId="7991"/>
    <cellStyle name="Normal 13 7 2 2 4 2" xfId="7992"/>
    <cellStyle name="Normal 13 7 2 2 5" xfId="7993"/>
    <cellStyle name="Normal 13 7 2 2_Lcc_inputs" xfId="7994"/>
    <cellStyle name="Normal 13 7 2 3" xfId="7995"/>
    <cellStyle name="Normal 13 7 2 3 2" xfId="7996"/>
    <cellStyle name="Normal 13 7 2 3 2 2" xfId="7997"/>
    <cellStyle name="Normal 13 7 2 3 2 3" xfId="7998"/>
    <cellStyle name="Normal 13 7 2 3 3" xfId="7999"/>
    <cellStyle name="Normal 13 7 2 3 4" xfId="8000"/>
    <cellStyle name="Normal 13 7 2 3_Lcc_inputs" xfId="8001"/>
    <cellStyle name="Normal 13 7 2 4" xfId="8002"/>
    <cellStyle name="Normal 13 7 2 4 2" xfId="8003"/>
    <cellStyle name="Normal 13 7 2 4 2 2" xfId="8004"/>
    <cellStyle name="Normal 13 7 2 4 3" xfId="8005"/>
    <cellStyle name="Normal 13 7 2 5" xfId="8006"/>
    <cellStyle name="Normal 13 7 2 5 2" xfId="8007"/>
    <cellStyle name="Normal 13 7 2 6" xfId="8008"/>
    <cellStyle name="Normal 13 7 2 7" xfId="8009"/>
    <cellStyle name="Normal 13 7 2 8" xfId="8010"/>
    <cellStyle name="Normal 13 7 2_Lcc_inputs" xfId="8011"/>
    <cellStyle name="Normal 13 7 3" xfId="8012"/>
    <cellStyle name="Normal 13 7 3 2" xfId="8013"/>
    <cellStyle name="Normal 13 7 3 2 2" xfId="8014"/>
    <cellStyle name="Normal 13 7 3 2 2 2" xfId="8015"/>
    <cellStyle name="Normal 13 7 3 2 3" xfId="8016"/>
    <cellStyle name="Normal 13 7 3 3" xfId="8017"/>
    <cellStyle name="Normal 13 7 3 3 2" xfId="8018"/>
    <cellStyle name="Normal 13 7 3 3 2 2" xfId="8019"/>
    <cellStyle name="Normal 13 7 3 3 3" xfId="8020"/>
    <cellStyle name="Normal 13 7 3 4" xfId="8021"/>
    <cellStyle name="Normal 13 7 3 4 2" xfId="8022"/>
    <cellStyle name="Normal 13 7 3 5" xfId="8023"/>
    <cellStyle name="Normal 13 7 3_Lcc_inputs" xfId="8024"/>
    <cellStyle name="Normal 13 7 4" xfId="8025"/>
    <cellStyle name="Normal 13 7 4 2" xfId="8026"/>
    <cellStyle name="Normal 13 7 4 2 2" xfId="8027"/>
    <cellStyle name="Normal 13 7 4 2 3" xfId="8028"/>
    <cellStyle name="Normal 13 7 4 3" xfId="8029"/>
    <cellStyle name="Normal 13 7 4 4" xfId="8030"/>
    <cellStyle name="Normal 13 7 4_Lcc_inputs" xfId="8031"/>
    <cellStyle name="Normal 13 7 5" xfId="8032"/>
    <cellStyle name="Normal 13 7 5 2" xfId="8033"/>
    <cellStyle name="Normal 13 7 5 2 2" xfId="8034"/>
    <cellStyle name="Normal 13 7 5 3" xfId="8035"/>
    <cellStyle name="Normal 13 7 6" xfId="8036"/>
    <cellStyle name="Normal 13 7 6 2" xfId="8037"/>
    <cellStyle name="Normal 13 7 7" xfId="8038"/>
    <cellStyle name="Normal 13 7 8" xfId="8039"/>
    <cellStyle name="Normal 13 7 9" xfId="8040"/>
    <cellStyle name="Normal 13 7_Lcc_inputs" xfId="8041"/>
    <cellStyle name="Normal 13 8" xfId="8042"/>
    <cellStyle name="Normal 13 8 2" xfId="8043"/>
    <cellStyle name="Normal 13 8 2 2" xfId="8044"/>
    <cellStyle name="Normal 13 8 2 2 2" xfId="8045"/>
    <cellStyle name="Normal 13 8 2 2 2 2" xfId="8046"/>
    <cellStyle name="Normal 13 8 2 2 3" xfId="8047"/>
    <cellStyle name="Normal 13 8 2 3" xfId="8048"/>
    <cellStyle name="Normal 13 8 2 3 2" xfId="8049"/>
    <cellStyle name="Normal 13 8 2 3 2 2" xfId="8050"/>
    <cellStyle name="Normal 13 8 2 3 3" xfId="8051"/>
    <cellStyle name="Normal 13 8 2 4" xfId="8052"/>
    <cellStyle name="Normal 13 8 2 4 2" xfId="8053"/>
    <cellStyle name="Normal 13 8 2 5" xfId="8054"/>
    <cellStyle name="Normal 13 8 2_Lcc_inputs" xfId="8055"/>
    <cellStyle name="Normal 13 8 3" xfId="8056"/>
    <cellStyle name="Normal 13 8 3 2" xfId="8057"/>
    <cellStyle name="Normal 13 8 3 2 2" xfId="8058"/>
    <cellStyle name="Normal 13 8 3 2 3" xfId="8059"/>
    <cellStyle name="Normal 13 8 3 3" xfId="8060"/>
    <cellStyle name="Normal 13 8 3 4" xfId="8061"/>
    <cellStyle name="Normal 13 8 3_Lcc_inputs" xfId="8062"/>
    <cellStyle name="Normal 13 8 4" xfId="8063"/>
    <cellStyle name="Normal 13 8 4 2" xfId="8064"/>
    <cellStyle name="Normal 13 8 4 2 2" xfId="8065"/>
    <cellStyle name="Normal 13 8 4 3" xfId="8066"/>
    <cellStyle name="Normal 13 8 5" xfId="8067"/>
    <cellStyle name="Normal 13 8 5 2" xfId="8068"/>
    <cellStyle name="Normal 13 8 6" xfId="8069"/>
    <cellStyle name="Normal 13 8 7" xfId="8070"/>
    <cellStyle name="Normal 13 8 8" xfId="8071"/>
    <cellStyle name="Normal 13 8_Lcc_inputs" xfId="8072"/>
    <cellStyle name="Normal 13 9" xfId="8073"/>
    <cellStyle name="Normal 13 9 2" xfId="8074"/>
    <cellStyle name="Normal 13 9 2 2" xfId="8075"/>
    <cellStyle name="Normal 13 9 2 2 2" xfId="8076"/>
    <cellStyle name="Normal 13 9 2 2 2 2" xfId="8077"/>
    <cellStyle name="Normal 13 9 2 2 3" xfId="8078"/>
    <cellStyle name="Normal 13 9 2 3" xfId="8079"/>
    <cellStyle name="Normal 13 9 2 3 2" xfId="8080"/>
    <cellStyle name="Normal 13 9 2 3 2 2" xfId="8081"/>
    <cellStyle name="Normal 13 9 2 3 3" xfId="8082"/>
    <cellStyle name="Normal 13 9 2 4" xfId="8083"/>
    <cellStyle name="Normal 13 9 2 4 2" xfId="8084"/>
    <cellStyle name="Normal 13 9 2 5" xfId="8085"/>
    <cellStyle name="Normal 13 9 2_Lcc_inputs" xfId="8086"/>
    <cellStyle name="Normal 13 9 3" xfId="8087"/>
    <cellStyle name="Normal 13 9 3 2" xfId="8088"/>
    <cellStyle name="Normal 13 9 3 2 2" xfId="8089"/>
    <cellStyle name="Normal 13 9 3 2 3" xfId="8090"/>
    <cellStyle name="Normal 13 9 3 3" xfId="8091"/>
    <cellStyle name="Normal 13 9 3 4" xfId="8092"/>
    <cellStyle name="Normal 13 9 3_Lcc_inputs" xfId="8093"/>
    <cellStyle name="Normal 13 9 4" xfId="8094"/>
    <cellStyle name="Normal 13 9 4 2" xfId="8095"/>
    <cellStyle name="Normal 13 9 4 2 2" xfId="8096"/>
    <cellStyle name="Normal 13 9 4 3" xfId="8097"/>
    <cellStyle name="Normal 13 9 5" xfId="8098"/>
    <cellStyle name="Normal 13 9 5 2" xfId="8099"/>
    <cellStyle name="Normal 13 9 6" xfId="8100"/>
    <cellStyle name="Normal 13 9 7" xfId="8101"/>
    <cellStyle name="Normal 13 9 8" xfId="8102"/>
    <cellStyle name="Normal 13 9_Lcc_inputs" xfId="8103"/>
    <cellStyle name="Normal 13_Lcc_inputs" xfId="8104"/>
    <cellStyle name="Normal 14" xfId="103"/>
    <cellStyle name="Normal 14 10" xfId="8105"/>
    <cellStyle name="Normal 14 10 2" xfId="8106"/>
    <cellStyle name="Normal 14 10 2 2" xfId="8107"/>
    <cellStyle name="Normal 14 10 2 2 2" xfId="8108"/>
    <cellStyle name="Normal 14 10 2 2 3" xfId="8109"/>
    <cellStyle name="Normal 14 10 2 3" xfId="8110"/>
    <cellStyle name="Normal 14 10 2 4" xfId="8111"/>
    <cellStyle name="Normal 14 10 2_Lcc_inputs" xfId="8112"/>
    <cellStyle name="Normal 14 10 3" xfId="8113"/>
    <cellStyle name="Normal 14 10 3 2" xfId="8114"/>
    <cellStyle name="Normal 14 10 3 2 2" xfId="8115"/>
    <cellStyle name="Normal 14 10 3 3" xfId="8116"/>
    <cellStyle name="Normal 14 10 4" xfId="8117"/>
    <cellStyle name="Normal 14 10 4 2" xfId="8118"/>
    <cellStyle name="Normal 14 10 5" xfId="8119"/>
    <cellStyle name="Normal 14 10 6" xfId="8120"/>
    <cellStyle name="Normal 14 10 7" xfId="8121"/>
    <cellStyle name="Normal 14 10_Lcc_inputs" xfId="8122"/>
    <cellStyle name="Normal 14 11" xfId="8123"/>
    <cellStyle name="Normal 14 11 2" xfId="8124"/>
    <cellStyle name="Normal 14 11 2 2" xfId="8125"/>
    <cellStyle name="Normal 14 11 2 3" xfId="8126"/>
    <cellStyle name="Normal 14 11 3" xfId="8127"/>
    <cellStyle name="Normal 14 11 3 2" xfId="8128"/>
    <cellStyle name="Normal 14 11 4" xfId="8129"/>
    <cellStyle name="Normal 14 11 5" xfId="8130"/>
    <cellStyle name="Normal 14 11_Lcc_inputs" xfId="8131"/>
    <cellStyle name="Normal 14 12" xfId="8132"/>
    <cellStyle name="Normal 14 12 2" xfId="8133"/>
    <cellStyle name="Normal 14 12 2 2" xfId="8134"/>
    <cellStyle name="Normal 14 12 2 3" xfId="8135"/>
    <cellStyle name="Normal 14 12 3" xfId="8136"/>
    <cellStyle name="Normal 14 12 4" xfId="8137"/>
    <cellStyle name="Normal 14 12_Lcc_inputs" xfId="8138"/>
    <cellStyle name="Normal 14 13" xfId="8139"/>
    <cellStyle name="Normal 14 13 2" xfId="8140"/>
    <cellStyle name="Normal 14 13 3" xfId="8141"/>
    <cellStyle name="Normal 14 14" xfId="8142"/>
    <cellStyle name="Normal 14 14 2" xfId="8143"/>
    <cellStyle name="Normal 14 15" xfId="8144"/>
    <cellStyle name="Normal 14 16" xfId="8145"/>
    <cellStyle name="Normal 14 17" xfId="8146"/>
    <cellStyle name="Normal 14 18" xfId="8147"/>
    <cellStyle name="Normal 14 19" xfId="55407"/>
    <cellStyle name="Normal 14 2" xfId="104"/>
    <cellStyle name="Normal 14 2 10" xfId="8148"/>
    <cellStyle name="Normal 14 2 10 2" xfId="8149"/>
    <cellStyle name="Normal 14 2 11" xfId="8150"/>
    <cellStyle name="Normal 14 2 2" xfId="8151"/>
    <cellStyle name="Normal 14 2 2 10" xfId="55408"/>
    <cellStyle name="Normal 14 2 2 2" xfId="8152"/>
    <cellStyle name="Normal 14 2 2 2 2" xfId="8153"/>
    <cellStyle name="Normal 14 2 2 2 2 2" xfId="8154"/>
    <cellStyle name="Normal 14 2 2 2 2 2 2" xfId="8155"/>
    <cellStyle name="Normal 14 2 2 2 2 2 2 2" xfId="8156"/>
    <cellStyle name="Normal 14 2 2 2 2 2 3" xfId="8157"/>
    <cellStyle name="Normal 14 2 2 2 2 3" xfId="8158"/>
    <cellStyle name="Normal 14 2 2 2 2 3 2" xfId="8159"/>
    <cellStyle name="Normal 14 2 2 2 2 3 2 2" xfId="8160"/>
    <cellStyle name="Normal 14 2 2 2 2 3 3" xfId="8161"/>
    <cellStyle name="Normal 14 2 2 2 2 4" xfId="8162"/>
    <cellStyle name="Normal 14 2 2 2 2 4 2" xfId="8163"/>
    <cellStyle name="Normal 14 2 2 2 2 5" xfId="8164"/>
    <cellStyle name="Normal 14 2 2 2 2_Lcc_inputs" xfId="8165"/>
    <cellStyle name="Normal 14 2 2 2 3" xfId="8166"/>
    <cellStyle name="Normal 14 2 2 2 3 2" xfId="8167"/>
    <cellStyle name="Normal 14 2 2 2 3 2 2" xfId="8168"/>
    <cellStyle name="Normal 14 2 2 2 3 2 3" xfId="8169"/>
    <cellStyle name="Normal 14 2 2 2 3 3" xfId="8170"/>
    <cellStyle name="Normal 14 2 2 2 3 4" xfId="8171"/>
    <cellStyle name="Normal 14 2 2 2 3_Lcc_inputs" xfId="8172"/>
    <cellStyle name="Normal 14 2 2 2 4" xfId="8173"/>
    <cellStyle name="Normal 14 2 2 2 4 2" xfId="8174"/>
    <cellStyle name="Normal 14 2 2 2 4 2 2" xfId="8175"/>
    <cellStyle name="Normal 14 2 2 2 4 3" xfId="8176"/>
    <cellStyle name="Normal 14 2 2 2 5" xfId="8177"/>
    <cellStyle name="Normal 14 2 2 2 5 2" xfId="8178"/>
    <cellStyle name="Normal 14 2 2 2 6" xfId="8179"/>
    <cellStyle name="Normal 14 2 2 2 7" xfId="8180"/>
    <cellStyle name="Normal 14 2 2 2 8" xfId="8181"/>
    <cellStyle name="Normal 14 2 2 2_Lcc_inputs" xfId="8182"/>
    <cellStyle name="Normal 14 2 2 3" xfId="8183"/>
    <cellStyle name="Normal 14 2 2 3 2" xfId="8184"/>
    <cellStyle name="Normal 14 2 2 3 2 2" xfId="8185"/>
    <cellStyle name="Normal 14 2 2 3 2 2 2" xfId="8186"/>
    <cellStyle name="Normal 14 2 2 3 2 3" xfId="8187"/>
    <cellStyle name="Normal 14 2 2 3 3" xfId="8188"/>
    <cellStyle name="Normal 14 2 2 3 3 2" xfId="8189"/>
    <cellStyle name="Normal 14 2 2 3 3 2 2" xfId="8190"/>
    <cellStyle name="Normal 14 2 2 3 3 3" xfId="8191"/>
    <cellStyle name="Normal 14 2 2 3 4" xfId="8192"/>
    <cellStyle name="Normal 14 2 2 3 4 2" xfId="8193"/>
    <cellStyle name="Normal 14 2 2 3 5" xfId="8194"/>
    <cellStyle name="Normal 14 2 2 3_Lcc_inputs" xfId="8195"/>
    <cellStyle name="Normal 14 2 2 4" xfId="8196"/>
    <cellStyle name="Normal 14 2 2 4 2" xfId="8197"/>
    <cellStyle name="Normal 14 2 2 4 2 2" xfId="8198"/>
    <cellStyle name="Normal 14 2 2 4 2 3" xfId="8199"/>
    <cellStyle name="Normal 14 2 2 4 3" xfId="8200"/>
    <cellStyle name="Normal 14 2 2 4 4" xfId="8201"/>
    <cellStyle name="Normal 14 2 2 4_Lcc_inputs" xfId="8202"/>
    <cellStyle name="Normal 14 2 2 5" xfId="8203"/>
    <cellStyle name="Normal 14 2 2 5 2" xfId="8204"/>
    <cellStyle name="Normal 14 2 2 5 2 2" xfId="8205"/>
    <cellStyle name="Normal 14 2 2 5 3" xfId="8206"/>
    <cellStyle name="Normal 14 2 2 6" xfId="8207"/>
    <cellStyle name="Normal 14 2 2 6 2" xfId="8208"/>
    <cellStyle name="Normal 14 2 2 7" xfId="8209"/>
    <cellStyle name="Normal 14 2 2 8" xfId="8210"/>
    <cellStyle name="Normal 14 2 2 9" xfId="8211"/>
    <cellStyle name="Normal 14 2 2_Lcc_inputs" xfId="8212"/>
    <cellStyle name="Normal 14 2 3" xfId="8213"/>
    <cellStyle name="Normal 14 2 3 2" xfId="8214"/>
    <cellStyle name="Normal 14 2 3 2 2" xfId="8215"/>
    <cellStyle name="Normal 14 2 3 2 2 2" xfId="8216"/>
    <cellStyle name="Normal 14 2 3 2 2 2 2" xfId="8217"/>
    <cellStyle name="Normal 14 2 3 2 2 3" xfId="8218"/>
    <cellStyle name="Normal 14 2 3 2 3" xfId="8219"/>
    <cellStyle name="Normal 14 2 3 2 3 2" xfId="8220"/>
    <cellStyle name="Normal 14 2 3 2 3 2 2" xfId="8221"/>
    <cellStyle name="Normal 14 2 3 2 3 3" xfId="8222"/>
    <cellStyle name="Normal 14 2 3 2 4" xfId="8223"/>
    <cellStyle name="Normal 14 2 3 2 4 2" xfId="8224"/>
    <cellStyle name="Normal 14 2 3 2 5" xfId="8225"/>
    <cellStyle name="Normal 14 2 3 2_Lcc_inputs" xfId="8226"/>
    <cellStyle name="Normal 14 2 3 3" xfId="8227"/>
    <cellStyle name="Normal 14 2 3 3 2" xfId="8228"/>
    <cellStyle name="Normal 14 2 3 3 2 2" xfId="8229"/>
    <cellStyle name="Normal 14 2 3 3 2 3" xfId="8230"/>
    <cellStyle name="Normal 14 2 3 3 3" xfId="8231"/>
    <cellStyle name="Normal 14 2 3 3 4" xfId="8232"/>
    <cellStyle name="Normal 14 2 3 3_Lcc_inputs" xfId="8233"/>
    <cellStyle name="Normal 14 2 3 4" xfId="8234"/>
    <cellStyle name="Normal 14 2 3 4 2" xfId="8235"/>
    <cellStyle name="Normal 14 2 3 4 2 2" xfId="8236"/>
    <cellStyle name="Normal 14 2 3 4 3" xfId="8237"/>
    <cellStyle name="Normal 14 2 3 5" xfId="8238"/>
    <cellStyle name="Normal 14 2 3 5 2" xfId="8239"/>
    <cellStyle name="Normal 14 2 3 6" xfId="8240"/>
    <cellStyle name="Normal 14 2 3 7" xfId="8241"/>
    <cellStyle name="Normal 14 2 3 8" xfId="8242"/>
    <cellStyle name="Normal 14 2 3_Lcc_inputs" xfId="8243"/>
    <cellStyle name="Normal 14 2 4" xfId="8244"/>
    <cellStyle name="Normal 14 2 4 2" xfId="8245"/>
    <cellStyle name="Normal 14 2 4 2 2" xfId="8246"/>
    <cellStyle name="Normal 14 2 4 2 2 2" xfId="8247"/>
    <cellStyle name="Normal 14 2 4 2 2 2 2" xfId="8248"/>
    <cellStyle name="Normal 14 2 4 2 2 3" xfId="8249"/>
    <cellStyle name="Normal 14 2 4 2 3" xfId="8250"/>
    <cellStyle name="Normal 14 2 4 2 3 2" xfId="8251"/>
    <cellStyle name="Normal 14 2 4 2 3 2 2" xfId="8252"/>
    <cellStyle name="Normal 14 2 4 2 3 3" xfId="8253"/>
    <cellStyle name="Normal 14 2 4 2 4" xfId="8254"/>
    <cellStyle name="Normal 14 2 4 2 4 2" xfId="8255"/>
    <cellStyle name="Normal 14 2 4 2 5" xfId="8256"/>
    <cellStyle name="Normal 14 2 4 2_Lcc_inputs" xfId="8257"/>
    <cellStyle name="Normal 14 2 4 3" xfId="8258"/>
    <cellStyle name="Normal 14 2 4 3 2" xfId="8259"/>
    <cellStyle name="Normal 14 2 4 3 2 2" xfId="8260"/>
    <cellStyle name="Normal 14 2 4 3 2 3" xfId="8261"/>
    <cellStyle name="Normal 14 2 4 3 3" xfId="8262"/>
    <cellStyle name="Normal 14 2 4 3 4" xfId="8263"/>
    <cellStyle name="Normal 14 2 4 3_Lcc_inputs" xfId="8264"/>
    <cellStyle name="Normal 14 2 4 4" xfId="8265"/>
    <cellStyle name="Normal 14 2 4 4 2" xfId="8266"/>
    <cellStyle name="Normal 14 2 4 4 2 2" xfId="8267"/>
    <cellStyle name="Normal 14 2 4 4 3" xfId="8268"/>
    <cellStyle name="Normal 14 2 4 5" xfId="8269"/>
    <cellStyle name="Normal 14 2 4 5 2" xfId="8270"/>
    <cellStyle name="Normal 14 2 4 6" xfId="8271"/>
    <cellStyle name="Normal 14 2 4 7" xfId="8272"/>
    <cellStyle name="Normal 14 2 4 8" xfId="8273"/>
    <cellStyle name="Normal 14 2 4_Lcc_inputs" xfId="8274"/>
    <cellStyle name="Normal 14 2 5" xfId="8275"/>
    <cellStyle name="Normal 14 2 5 2" xfId="8276"/>
    <cellStyle name="Normal 14 2 5 2 2" xfId="8277"/>
    <cellStyle name="Normal 14 2 5 2 2 2" xfId="8278"/>
    <cellStyle name="Normal 14 2 5 2 2 3" xfId="8279"/>
    <cellStyle name="Normal 14 2 5 2 3" xfId="8280"/>
    <cellStyle name="Normal 14 2 5 2 4" xfId="8281"/>
    <cellStyle name="Normal 14 2 5 2_Lcc_inputs" xfId="8282"/>
    <cellStyle name="Normal 14 2 5 3" xfId="8283"/>
    <cellStyle name="Normal 14 2 5 3 2" xfId="8284"/>
    <cellStyle name="Normal 14 2 5 3 2 2" xfId="8285"/>
    <cellStyle name="Normal 14 2 5 3 3" xfId="8286"/>
    <cellStyle name="Normal 14 2 5 4" xfId="8287"/>
    <cellStyle name="Normal 14 2 5 4 2" xfId="8288"/>
    <cellStyle name="Normal 14 2 5 5" xfId="8289"/>
    <cellStyle name="Normal 14 2 5 6" xfId="8290"/>
    <cellStyle name="Normal 14 2 5 7" xfId="8291"/>
    <cellStyle name="Normal 14 2 5_Lcc_inputs" xfId="8292"/>
    <cellStyle name="Normal 14 2 6" xfId="8293"/>
    <cellStyle name="Normal 14 2 6 2" xfId="8294"/>
    <cellStyle name="Normal 14 2 6 2 2" xfId="8295"/>
    <cellStyle name="Normal 14 2 6 2 3" xfId="8296"/>
    <cellStyle name="Normal 14 2 6 3" xfId="8297"/>
    <cellStyle name="Normal 14 2 6 3 2" xfId="8298"/>
    <cellStyle name="Normal 14 2 6 4" xfId="8299"/>
    <cellStyle name="Normal 14 2 6 5" xfId="8300"/>
    <cellStyle name="Normal 14 2 6_Lcc_inputs" xfId="8301"/>
    <cellStyle name="Normal 14 2 7" xfId="8302"/>
    <cellStyle name="Normal 14 2 7 2" xfId="8303"/>
    <cellStyle name="Normal 14 2 7 2 2" xfId="8304"/>
    <cellStyle name="Normal 14 2 7 2 3" xfId="8305"/>
    <cellStyle name="Normal 14 2 7 3" xfId="8306"/>
    <cellStyle name="Normal 14 2 7 4" xfId="8307"/>
    <cellStyle name="Normal 14 2 7_Lcc_inputs" xfId="8308"/>
    <cellStyle name="Normal 14 2 8" xfId="8309"/>
    <cellStyle name="Normal 14 2 8 2" xfId="8310"/>
    <cellStyle name="Normal 14 2 8 3" xfId="8311"/>
    <cellStyle name="Normal 14 2 9" xfId="8312"/>
    <cellStyle name="Normal 14 2 9 2" xfId="8313"/>
    <cellStyle name="Normal 14 2_Lcc_inputs" xfId="8314"/>
    <cellStyle name="Normal 14 3" xfId="105"/>
    <cellStyle name="Normal 14 3 10" xfId="55409"/>
    <cellStyle name="Normal 14 3 2" xfId="8315"/>
    <cellStyle name="Normal 14 3 2 2" xfId="8316"/>
    <cellStyle name="Normal 14 3 2 2 2" xfId="8317"/>
    <cellStyle name="Normal 14 3 2 2 2 2" xfId="8318"/>
    <cellStyle name="Normal 14 3 2 2 2 2 2" xfId="8319"/>
    <cellStyle name="Normal 14 3 2 2 2 3" xfId="8320"/>
    <cellStyle name="Normal 14 3 2 2 3" xfId="8321"/>
    <cellStyle name="Normal 14 3 2 2 3 2" xfId="8322"/>
    <cellStyle name="Normal 14 3 2 2 3 2 2" xfId="8323"/>
    <cellStyle name="Normal 14 3 2 2 3 3" xfId="8324"/>
    <cellStyle name="Normal 14 3 2 2 4" xfId="8325"/>
    <cellStyle name="Normal 14 3 2 2 4 2" xfId="8326"/>
    <cellStyle name="Normal 14 3 2 2 5" xfId="8327"/>
    <cellStyle name="Normal 14 3 2 2_Lcc_inputs" xfId="8328"/>
    <cellStyle name="Normal 14 3 2 3" xfId="8329"/>
    <cellStyle name="Normal 14 3 2 3 2" xfId="8330"/>
    <cellStyle name="Normal 14 3 2 3 2 2" xfId="8331"/>
    <cellStyle name="Normal 14 3 2 3 2 3" xfId="8332"/>
    <cellStyle name="Normal 14 3 2 3 3" xfId="8333"/>
    <cellStyle name="Normal 14 3 2 3 4" xfId="8334"/>
    <cellStyle name="Normal 14 3 2 3_Lcc_inputs" xfId="8335"/>
    <cellStyle name="Normal 14 3 2 4" xfId="8336"/>
    <cellStyle name="Normal 14 3 2 4 2" xfId="8337"/>
    <cellStyle name="Normal 14 3 2 4 2 2" xfId="8338"/>
    <cellStyle name="Normal 14 3 2 4 3" xfId="8339"/>
    <cellStyle name="Normal 14 3 2 5" xfId="8340"/>
    <cellStyle name="Normal 14 3 2 5 2" xfId="8341"/>
    <cellStyle name="Normal 14 3 2 6" xfId="8342"/>
    <cellStyle name="Normal 14 3 2 7" xfId="8343"/>
    <cellStyle name="Normal 14 3 2 8" xfId="8344"/>
    <cellStyle name="Normal 14 3 2_Lcc_inputs" xfId="8345"/>
    <cellStyle name="Normal 14 3 3" xfId="8346"/>
    <cellStyle name="Normal 14 3 3 2" xfId="8347"/>
    <cellStyle name="Normal 14 3 3 2 2" xfId="8348"/>
    <cellStyle name="Normal 14 3 3 2 2 2" xfId="8349"/>
    <cellStyle name="Normal 14 3 3 2 2 2 2" xfId="8350"/>
    <cellStyle name="Normal 14 3 3 2 2 3" xfId="8351"/>
    <cellStyle name="Normal 14 3 3 2 3" xfId="8352"/>
    <cellStyle name="Normal 14 3 3 2 3 2" xfId="8353"/>
    <cellStyle name="Normal 14 3 3 2 3 2 2" xfId="8354"/>
    <cellStyle name="Normal 14 3 3 2 3 3" xfId="8355"/>
    <cellStyle name="Normal 14 3 3 2 4" xfId="8356"/>
    <cellStyle name="Normal 14 3 3 2 4 2" xfId="8357"/>
    <cellStyle name="Normal 14 3 3 2 5" xfId="8358"/>
    <cellStyle name="Normal 14 3 3 2_Lcc_inputs" xfId="8359"/>
    <cellStyle name="Normal 14 3 3 3" xfId="8360"/>
    <cellStyle name="Normal 14 3 3 3 2" xfId="8361"/>
    <cellStyle name="Normal 14 3 3 3 2 2" xfId="8362"/>
    <cellStyle name="Normal 14 3 3 3 2 3" xfId="8363"/>
    <cellStyle name="Normal 14 3 3 3 3" xfId="8364"/>
    <cellStyle name="Normal 14 3 3 3 4" xfId="8365"/>
    <cellStyle name="Normal 14 3 3 3_Lcc_inputs" xfId="8366"/>
    <cellStyle name="Normal 14 3 3 4" xfId="8367"/>
    <cellStyle name="Normal 14 3 3 4 2" xfId="8368"/>
    <cellStyle name="Normal 14 3 3 4 2 2" xfId="8369"/>
    <cellStyle name="Normal 14 3 3 4 3" xfId="8370"/>
    <cellStyle name="Normal 14 3 3 5" xfId="8371"/>
    <cellStyle name="Normal 14 3 3 5 2" xfId="8372"/>
    <cellStyle name="Normal 14 3 3 6" xfId="8373"/>
    <cellStyle name="Normal 14 3 3 7" xfId="8374"/>
    <cellStyle name="Normal 14 3 3 8" xfId="8375"/>
    <cellStyle name="Normal 14 3 3_Lcc_inputs" xfId="8376"/>
    <cellStyle name="Normal 14 3 4" xfId="8377"/>
    <cellStyle name="Normal 14 3 4 2" xfId="8378"/>
    <cellStyle name="Normal 14 3 4 2 2" xfId="8379"/>
    <cellStyle name="Normal 14 3 4 3" xfId="8380"/>
    <cellStyle name="Normal 14 3 4 3 2" xfId="8381"/>
    <cellStyle name="Normal 14 3 4 3 3" xfId="8382"/>
    <cellStyle name="Normal 14 3 4 4" xfId="8383"/>
    <cellStyle name="Normal 14 3 4 4 2" xfId="8384"/>
    <cellStyle name="Normal 14 3 4 5" xfId="8385"/>
    <cellStyle name="Normal 14 3 4_Lcc_inputs" xfId="8386"/>
    <cellStyle name="Normal 14 3 5" xfId="8387"/>
    <cellStyle name="Normal 14 3 5 2" xfId="8388"/>
    <cellStyle name="Normal 14 3 5 2 2" xfId="8389"/>
    <cellStyle name="Normal 14 3 5 2 2 2" xfId="8390"/>
    <cellStyle name="Normal 14 3 5 2 2 3" xfId="8391"/>
    <cellStyle name="Normal 14 3 5 2 3" xfId="8392"/>
    <cellStyle name="Normal 14 3 5 2 4" xfId="8393"/>
    <cellStyle name="Normal 14 3 5 2_Lcc_inputs" xfId="8394"/>
    <cellStyle name="Normal 14 3 5 3" xfId="8395"/>
    <cellStyle name="Normal 14 3 5 3 2" xfId="8396"/>
    <cellStyle name="Normal 14 3 5 3 2 2" xfId="8397"/>
    <cellStyle name="Normal 14 3 5 3 3" xfId="8398"/>
    <cellStyle name="Normal 14 3 5 4" xfId="8399"/>
    <cellStyle name="Normal 14 3 5 4 2" xfId="8400"/>
    <cellStyle name="Normal 14 3 5 5" xfId="8401"/>
    <cellStyle name="Normal 14 3 5 6" xfId="8402"/>
    <cellStyle name="Normal 14 3 5 7" xfId="8403"/>
    <cellStyle name="Normal 14 3 5_Lcc_inputs" xfId="8404"/>
    <cellStyle name="Normal 14 3 6" xfId="8405"/>
    <cellStyle name="Normal 14 3 7" xfId="8406"/>
    <cellStyle name="Normal 14 3 7 2" xfId="8407"/>
    <cellStyle name="Normal 14 3 7 2 2" xfId="8408"/>
    <cellStyle name="Normal 14 3 7 2 3" xfId="8409"/>
    <cellStyle name="Normal 14 3 7 3" xfId="8410"/>
    <cellStyle name="Normal 14 3 7 4" xfId="8411"/>
    <cellStyle name="Normal 14 3 7_Lcc_inputs" xfId="8412"/>
    <cellStyle name="Normal 14 3 8" xfId="8413"/>
    <cellStyle name="Normal 14 3 8 2" xfId="8414"/>
    <cellStyle name="Normal 14 3 8 2 2" xfId="8415"/>
    <cellStyle name="Normal 14 3 8 3" xfId="8416"/>
    <cellStyle name="Normal 14 3 9" xfId="8417"/>
    <cellStyle name="Normal 14 4" xfId="106"/>
    <cellStyle name="Normal 14 4 2" xfId="8418"/>
    <cellStyle name="Normal 14 4 2 2" xfId="8419"/>
    <cellStyle name="Normal 14 4 2 2 2" xfId="8420"/>
    <cellStyle name="Normal 14 4 2 2 2 2" xfId="8421"/>
    <cellStyle name="Normal 14 4 2 2 2 2 2" xfId="8422"/>
    <cellStyle name="Normal 14 4 2 2 2 3" xfId="8423"/>
    <cellStyle name="Normal 14 4 2 2 3" xfId="8424"/>
    <cellStyle name="Normal 14 4 2 2 3 2" xfId="8425"/>
    <cellStyle name="Normal 14 4 2 2 3 2 2" xfId="8426"/>
    <cellStyle name="Normal 14 4 2 2 3 3" xfId="8427"/>
    <cellStyle name="Normal 14 4 2 2 4" xfId="8428"/>
    <cellStyle name="Normal 14 4 2 2 4 2" xfId="8429"/>
    <cellStyle name="Normal 14 4 2 2 5" xfId="8430"/>
    <cellStyle name="Normal 14 4 2 2_Lcc_inputs" xfId="8431"/>
    <cellStyle name="Normal 14 4 2 3" xfId="8432"/>
    <cellStyle name="Normal 14 4 2 3 2" xfId="8433"/>
    <cellStyle name="Normal 14 4 2 3 2 2" xfId="8434"/>
    <cellStyle name="Normal 14 4 2 3 2 3" xfId="8435"/>
    <cellStyle name="Normal 14 4 2 3 3" xfId="8436"/>
    <cellStyle name="Normal 14 4 2 3 4" xfId="8437"/>
    <cellStyle name="Normal 14 4 2 3_Lcc_inputs" xfId="8438"/>
    <cellStyle name="Normal 14 4 2 4" xfId="8439"/>
    <cellStyle name="Normal 14 4 2 4 2" xfId="8440"/>
    <cellStyle name="Normal 14 4 2 4 2 2" xfId="8441"/>
    <cellStyle name="Normal 14 4 2 4 3" xfId="8442"/>
    <cellStyle name="Normal 14 4 2 5" xfId="8443"/>
    <cellStyle name="Normal 14 4 2 5 2" xfId="8444"/>
    <cellStyle name="Normal 14 4 2 6" xfId="8445"/>
    <cellStyle name="Normal 14 4 2 7" xfId="8446"/>
    <cellStyle name="Normal 14 4 2 8" xfId="8447"/>
    <cellStyle name="Normal 14 4 2_Lcc_inputs" xfId="8448"/>
    <cellStyle name="Normal 14 4 3" xfId="8449"/>
    <cellStyle name="Normal 14 4 3 2" xfId="8450"/>
    <cellStyle name="Normal 14 4 3 2 2" xfId="8451"/>
    <cellStyle name="Normal 14 4 3 2 2 2" xfId="8452"/>
    <cellStyle name="Normal 14 4 3 2 3" xfId="8453"/>
    <cellStyle name="Normal 14 4 3 3" xfId="8454"/>
    <cellStyle name="Normal 14 4 3 3 2" xfId="8455"/>
    <cellStyle name="Normal 14 4 3 3 2 2" xfId="8456"/>
    <cellStyle name="Normal 14 4 3 3 3" xfId="8457"/>
    <cellStyle name="Normal 14 4 3 4" xfId="8458"/>
    <cellStyle name="Normal 14 4 3 4 2" xfId="8459"/>
    <cellStyle name="Normal 14 4 3 5" xfId="8460"/>
    <cellStyle name="Normal 14 4 3_Lcc_inputs" xfId="8461"/>
    <cellStyle name="Normal 14 4 4" xfId="8462"/>
    <cellStyle name="Normal 14 4 4 2" xfId="8463"/>
    <cellStyle name="Normal 14 4 4 2 2" xfId="8464"/>
    <cellStyle name="Normal 14 4 4 2 3" xfId="8465"/>
    <cellStyle name="Normal 14 4 4 3" xfId="8466"/>
    <cellStyle name="Normal 14 4 4 4" xfId="8467"/>
    <cellStyle name="Normal 14 4 4_Lcc_inputs" xfId="8468"/>
    <cellStyle name="Normal 14 4 5" xfId="8469"/>
    <cellStyle name="Normal 14 4 5 2" xfId="8470"/>
    <cellStyle name="Normal 14 4 5 2 2" xfId="8471"/>
    <cellStyle name="Normal 14 4 5 3" xfId="8472"/>
    <cellStyle name="Normal 14 4 6" xfId="8473"/>
    <cellStyle name="Normal 14 4 6 2" xfId="8474"/>
    <cellStyle name="Normal 14 4 7" xfId="8475"/>
    <cellStyle name="Normal 14 4 8" xfId="8476"/>
    <cellStyle name="Normal 14 4 9" xfId="8477"/>
    <cellStyle name="Normal 14 4_Lcc_inputs" xfId="8478"/>
    <cellStyle name="Normal 14 5" xfId="8479"/>
    <cellStyle name="Normal 14 5 2" xfId="8480"/>
    <cellStyle name="Normal 14 5 2 2" xfId="8481"/>
    <cellStyle name="Normal 14 5 2 2 2" xfId="8482"/>
    <cellStyle name="Normal 14 5 2 2 2 2" xfId="8483"/>
    <cellStyle name="Normal 14 5 2 2 2 2 2" xfId="8484"/>
    <cellStyle name="Normal 14 5 2 2 2 3" xfId="8485"/>
    <cellStyle name="Normal 14 5 2 2 3" xfId="8486"/>
    <cellStyle name="Normal 14 5 2 2 3 2" xfId="8487"/>
    <cellStyle name="Normal 14 5 2 2 3 2 2" xfId="8488"/>
    <cellStyle name="Normal 14 5 2 2 3 3" xfId="8489"/>
    <cellStyle name="Normal 14 5 2 2 4" xfId="8490"/>
    <cellStyle name="Normal 14 5 2 2 4 2" xfId="8491"/>
    <cellStyle name="Normal 14 5 2 2 5" xfId="8492"/>
    <cellStyle name="Normal 14 5 2 2_Lcc_inputs" xfId="8493"/>
    <cellStyle name="Normal 14 5 2 3" xfId="8494"/>
    <cellStyle name="Normal 14 5 2 3 2" xfId="8495"/>
    <cellStyle name="Normal 14 5 2 3 2 2" xfId="8496"/>
    <cellStyle name="Normal 14 5 2 3 2 3" xfId="8497"/>
    <cellStyle name="Normal 14 5 2 3 3" xfId="8498"/>
    <cellStyle name="Normal 14 5 2 3 4" xfId="8499"/>
    <cellStyle name="Normal 14 5 2 3_Lcc_inputs" xfId="8500"/>
    <cellStyle name="Normal 14 5 2 4" xfId="8501"/>
    <cellStyle name="Normal 14 5 2 4 2" xfId="8502"/>
    <cellStyle name="Normal 14 5 2 4 2 2" xfId="8503"/>
    <cellStyle name="Normal 14 5 2 4 3" xfId="8504"/>
    <cellStyle name="Normal 14 5 2 5" xfId="8505"/>
    <cellStyle name="Normal 14 5 2 5 2" xfId="8506"/>
    <cellStyle name="Normal 14 5 2 6" xfId="8507"/>
    <cellStyle name="Normal 14 5 2 7" xfId="8508"/>
    <cellStyle name="Normal 14 5 2 8" xfId="8509"/>
    <cellStyle name="Normal 14 5 2_Lcc_inputs" xfId="8510"/>
    <cellStyle name="Normal 14 5 3" xfId="8511"/>
    <cellStyle name="Normal 14 5 3 2" xfId="8512"/>
    <cellStyle name="Normal 14 5 3 2 2" xfId="8513"/>
    <cellStyle name="Normal 14 5 3 2 2 2" xfId="8514"/>
    <cellStyle name="Normal 14 5 3 2 3" xfId="8515"/>
    <cellStyle name="Normal 14 5 3 3" xfId="8516"/>
    <cellStyle name="Normal 14 5 3 3 2" xfId="8517"/>
    <cellStyle name="Normal 14 5 3 3 2 2" xfId="8518"/>
    <cellStyle name="Normal 14 5 3 3 3" xfId="8519"/>
    <cellStyle name="Normal 14 5 3 4" xfId="8520"/>
    <cellStyle name="Normal 14 5 3 4 2" xfId="8521"/>
    <cellStyle name="Normal 14 5 3 5" xfId="8522"/>
    <cellStyle name="Normal 14 5 3_Lcc_inputs" xfId="8523"/>
    <cellStyle name="Normal 14 5 4" xfId="8524"/>
    <cellStyle name="Normal 14 5 4 2" xfId="8525"/>
    <cellStyle name="Normal 14 5 4 2 2" xfId="8526"/>
    <cellStyle name="Normal 14 5 4 2 3" xfId="8527"/>
    <cellStyle name="Normal 14 5 4 3" xfId="8528"/>
    <cellStyle name="Normal 14 5 4 4" xfId="8529"/>
    <cellStyle name="Normal 14 5 4_Lcc_inputs" xfId="8530"/>
    <cellStyle name="Normal 14 5 5" xfId="8531"/>
    <cellStyle name="Normal 14 5 5 2" xfId="8532"/>
    <cellStyle name="Normal 14 5 5 2 2" xfId="8533"/>
    <cellStyle name="Normal 14 5 5 3" xfId="8534"/>
    <cellStyle name="Normal 14 5 6" xfId="8535"/>
    <cellStyle name="Normal 14 5 6 2" xfId="8536"/>
    <cellStyle name="Normal 14 5 7" xfId="8537"/>
    <cellStyle name="Normal 14 5 8" xfId="8538"/>
    <cellStyle name="Normal 14 5 9" xfId="8539"/>
    <cellStyle name="Normal 14 5_Lcc_inputs" xfId="8540"/>
    <cellStyle name="Normal 14 6" xfId="8541"/>
    <cellStyle name="Normal 14 6 2" xfId="8542"/>
    <cellStyle name="Normal 14 6 2 2" xfId="8543"/>
    <cellStyle name="Normal 14 6 2 2 2" xfId="8544"/>
    <cellStyle name="Normal 14 6 2 2 2 2" xfId="8545"/>
    <cellStyle name="Normal 14 6 2 2 2 2 2" xfId="8546"/>
    <cellStyle name="Normal 14 6 2 2 2 3" xfId="8547"/>
    <cellStyle name="Normal 14 6 2 2 3" xfId="8548"/>
    <cellStyle name="Normal 14 6 2 2 3 2" xfId="8549"/>
    <cellStyle name="Normal 14 6 2 2 3 2 2" xfId="8550"/>
    <cellStyle name="Normal 14 6 2 2 3 3" xfId="8551"/>
    <cellStyle name="Normal 14 6 2 2 4" xfId="8552"/>
    <cellStyle name="Normal 14 6 2 2 4 2" xfId="8553"/>
    <cellStyle name="Normal 14 6 2 2 5" xfId="8554"/>
    <cellStyle name="Normal 14 6 2 2_Lcc_inputs" xfId="8555"/>
    <cellStyle name="Normal 14 6 2 3" xfId="8556"/>
    <cellStyle name="Normal 14 6 2 3 2" xfId="8557"/>
    <cellStyle name="Normal 14 6 2 3 2 2" xfId="8558"/>
    <cellStyle name="Normal 14 6 2 3 2 3" xfId="8559"/>
    <cellStyle name="Normal 14 6 2 3 3" xfId="8560"/>
    <cellStyle name="Normal 14 6 2 3 4" xfId="8561"/>
    <cellStyle name="Normal 14 6 2 3_Lcc_inputs" xfId="8562"/>
    <cellStyle name="Normal 14 6 2 4" xfId="8563"/>
    <cellStyle name="Normal 14 6 2 4 2" xfId="8564"/>
    <cellStyle name="Normal 14 6 2 4 2 2" xfId="8565"/>
    <cellStyle name="Normal 14 6 2 4 3" xfId="8566"/>
    <cellStyle name="Normal 14 6 2 5" xfId="8567"/>
    <cellStyle name="Normal 14 6 2 5 2" xfId="8568"/>
    <cellStyle name="Normal 14 6 2 6" xfId="8569"/>
    <cellStyle name="Normal 14 6 2 7" xfId="8570"/>
    <cellStyle name="Normal 14 6 2 8" xfId="8571"/>
    <cellStyle name="Normal 14 6 2_Lcc_inputs" xfId="8572"/>
    <cellStyle name="Normal 14 6 3" xfId="8573"/>
    <cellStyle name="Normal 14 6 3 2" xfId="8574"/>
    <cellStyle name="Normal 14 6 3 2 2" xfId="8575"/>
    <cellStyle name="Normal 14 6 3 2 2 2" xfId="8576"/>
    <cellStyle name="Normal 14 6 3 2 3" xfId="8577"/>
    <cellStyle name="Normal 14 6 3 3" xfId="8578"/>
    <cellStyle name="Normal 14 6 3 3 2" xfId="8579"/>
    <cellStyle name="Normal 14 6 3 3 2 2" xfId="8580"/>
    <cellStyle name="Normal 14 6 3 3 3" xfId="8581"/>
    <cellStyle name="Normal 14 6 3 4" xfId="8582"/>
    <cellStyle name="Normal 14 6 3 4 2" xfId="8583"/>
    <cellStyle name="Normal 14 6 3 5" xfId="8584"/>
    <cellStyle name="Normal 14 6 3_Lcc_inputs" xfId="8585"/>
    <cellStyle name="Normal 14 6 4" xfId="8586"/>
    <cellStyle name="Normal 14 6 4 2" xfId="8587"/>
    <cellStyle name="Normal 14 6 4 2 2" xfId="8588"/>
    <cellStyle name="Normal 14 6 4 2 3" xfId="8589"/>
    <cellStyle name="Normal 14 6 4 3" xfId="8590"/>
    <cellStyle name="Normal 14 6 4 4" xfId="8591"/>
    <cellStyle name="Normal 14 6 4_Lcc_inputs" xfId="8592"/>
    <cellStyle name="Normal 14 6 5" xfId="8593"/>
    <cellStyle name="Normal 14 6 5 2" xfId="8594"/>
    <cellStyle name="Normal 14 6 5 2 2" xfId="8595"/>
    <cellStyle name="Normal 14 6 5 3" xfId="8596"/>
    <cellStyle name="Normal 14 6 6" xfId="8597"/>
    <cellStyle name="Normal 14 6 6 2" xfId="8598"/>
    <cellStyle name="Normal 14 6 7" xfId="8599"/>
    <cellStyle name="Normal 14 6 8" xfId="8600"/>
    <cellStyle name="Normal 14 6 9" xfId="8601"/>
    <cellStyle name="Normal 14 6_Lcc_inputs" xfId="8602"/>
    <cellStyle name="Normal 14 7" xfId="8603"/>
    <cellStyle name="Normal 14 7 2" xfId="8604"/>
    <cellStyle name="Normal 14 7 2 2" xfId="8605"/>
    <cellStyle name="Normal 14 7 2 2 2" xfId="8606"/>
    <cellStyle name="Normal 14 7 2 2 2 2" xfId="8607"/>
    <cellStyle name="Normal 14 7 2 2 2 2 2" xfId="8608"/>
    <cellStyle name="Normal 14 7 2 2 2 3" xfId="8609"/>
    <cellStyle name="Normal 14 7 2 2 3" xfId="8610"/>
    <cellStyle name="Normal 14 7 2 2 3 2" xfId="8611"/>
    <cellStyle name="Normal 14 7 2 2 3 2 2" xfId="8612"/>
    <cellStyle name="Normal 14 7 2 2 3 3" xfId="8613"/>
    <cellStyle name="Normal 14 7 2 2 4" xfId="8614"/>
    <cellStyle name="Normal 14 7 2 2 4 2" xfId="8615"/>
    <cellStyle name="Normal 14 7 2 2 5" xfId="8616"/>
    <cellStyle name="Normal 14 7 2 2_Lcc_inputs" xfId="8617"/>
    <cellStyle name="Normal 14 7 2 3" xfId="8618"/>
    <cellStyle name="Normal 14 7 2 3 2" xfId="8619"/>
    <cellStyle name="Normal 14 7 2 3 2 2" xfId="8620"/>
    <cellStyle name="Normal 14 7 2 3 2 3" xfId="8621"/>
    <cellStyle name="Normal 14 7 2 3 3" xfId="8622"/>
    <cellStyle name="Normal 14 7 2 3 4" xfId="8623"/>
    <cellStyle name="Normal 14 7 2 3_Lcc_inputs" xfId="8624"/>
    <cellStyle name="Normal 14 7 2 4" xfId="8625"/>
    <cellStyle name="Normal 14 7 2 4 2" xfId="8626"/>
    <cellStyle name="Normal 14 7 2 4 2 2" xfId="8627"/>
    <cellStyle name="Normal 14 7 2 4 3" xfId="8628"/>
    <cellStyle name="Normal 14 7 2 5" xfId="8629"/>
    <cellStyle name="Normal 14 7 2 5 2" xfId="8630"/>
    <cellStyle name="Normal 14 7 2 6" xfId="8631"/>
    <cellStyle name="Normal 14 7 2 7" xfId="8632"/>
    <cellStyle name="Normal 14 7 2 8" xfId="8633"/>
    <cellStyle name="Normal 14 7 2_Lcc_inputs" xfId="8634"/>
    <cellStyle name="Normal 14 7 3" xfId="8635"/>
    <cellStyle name="Normal 14 7 3 2" xfId="8636"/>
    <cellStyle name="Normal 14 7 3 2 2" xfId="8637"/>
    <cellStyle name="Normal 14 7 3 2 2 2" xfId="8638"/>
    <cellStyle name="Normal 14 7 3 2 3" xfId="8639"/>
    <cellStyle name="Normal 14 7 3 3" xfId="8640"/>
    <cellStyle name="Normal 14 7 3 3 2" xfId="8641"/>
    <cellStyle name="Normal 14 7 3 3 2 2" xfId="8642"/>
    <cellStyle name="Normal 14 7 3 3 3" xfId="8643"/>
    <cellStyle name="Normal 14 7 3 4" xfId="8644"/>
    <cellStyle name="Normal 14 7 3 4 2" xfId="8645"/>
    <cellStyle name="Normal 14 7 3 5" xfId="8646"/>
    <cellStyle name="Normal 14 7 3_Lcc_inputs" xfId="8647"/>
    <cellStyle name="Normal 14 7 4" xfId="8648"/>
    <cellStyle name="Normal 14 7 4 2" xfId="8649"/>
    <cellStyle name="Normal 14 7 4 2 2" xfId="8650"/>
    <cellStyle name="Normal 14 7 4 2 3" xfId="8651"/>
    <cellStyle name="Normal 14 7 4 3" xfId="8652"/>
    <cellStyle name="Normal 14 7 4 4" xfId="8653"/>
    <cellStyle name="Normal 14 7 4_Lcc_inputs" xfId="8654"/>
    <cellStyle name="Normal 14 7 5" xfId="8655"/>
    <cellStyle name="Normal 14 7 5 2" xfId="8656"/>
    <cellStyle name="Normal 14 7 5 2 2" xfId="8657"/>
    <cellStyle name="Normal 14 7 5 3" xfId="8658"/>
    <cellStyle name="Normal 14 7 6" xfId="8659"/>
    <cellStyle name="Normal 14 7 6 2" xfId="8660"/>
    <cellStyle name="Normal 14 7 7" xfId="8661"/>
    <cellStyle name="Normal 14 7 8" xfId="8662"/>
    <cellStyle name="Normal 14 7 9" xfId="8663"/>
    <cellStyle name="Normal 14 7_Lcc_inputs" xfId="8664"/>
    <cellStyle name="Normal 14 8" xfId="8665"/>
    <cellStyle name="Normal 14 8 2" xfId="8666"/>
    <cellStyle name="Normal 14 8 2 2" xfId="8667"/>
    <cellStyle name="Normal 14 8 2 2 2" xfId="8668"/>
    <cellStyle name="Normal 14 8 2 2 2 2" xfId="8669"/>
    <cellStyle name="Normal 14 8 2 2 3" xfId="8670"/>
    <cellStyle name="Normal 14 8 2 3" xfId="8671"/>
    <cellStyle name="Normal 14 8 2 3 2" xfId="8672"/>
    <cellStyle name="Normal 14 8 2 3 2 2" xfId="8673"/>
    <cellStyle name="Normal 14 8 2 3 3" xfId="8674"/>
    <cellStyle name="Normal 14 8 2 4" xfId="8675"/>
    <cellStyle name="Normal 14 8 2 4 2" xfId="8676"/>
    <cellStyle name="Normal 14 8 2 5" xfId="8677"/>
    <cellStyle name="Normal 14 8 2_Lcc_inputs" xfId="8678"/>
    <cellStyle name="Normal 14 8 3" xfId="8679"/>
    <cellStyle name="Normal 14 8 3 2" xfId="8680"/>
    <cellStyle name="Normal 14 8 3 2 2" xfId="8681"/>
    <cellStyle name="Normal 14 8 3 2 3" xfId="8682"/>
    <cellStyle name="Normal 14 8 3 3" xfId="8683"/>
    <cellStyle name="Normal 14 8 3 4" xfId="8684"/>
    <cellStyle name="Normal 14 8 3_Lcc_inputs" xfId="8685"/>
    <cellStyle name="Normal 14 8 4" xfId="8686"/>
    <cellStyle name="Normal 14 8 4 2" xfId="8687"/>
    <cellStyle name="Normal 14 8 4 2 2" xfId="8688"/>
    <cellStyle name="Normal 14 8 4 3" xfId="8689"/>
    <cellStyle name="Normal 14 8 5" xfId="8690"/>
    <cellStyle name="Normal 14 8 5 2" xfId="8691"/>
    <cellStyle name="Normal 14 8 6" xfId="8692"/>
    <cellStyle name="Normal 14 8 7" xfId="8693"/>
    <cellStyle name="Normal 14 8 8" xfId="8694"/>
    <cellStyle name="Normal 14 8_Lcc_inputs" xfId="8695"/>
    <cellStyle name="Normal 14 9" xfId="8696"/>
    <cellStyle name="Normal 14 9 2" xfId="8697"/>
    <cellStyle name="Normal 14 9 2 2" xfId="8698"/>
    <cellStyle name="Normal 14 9 2 2 2" xfId="8699"/>
    <cellStyle name="Normal 14 9 2 2 2 2" xfId="8700"/>
    <cellStyle name="Normal 14 9 2 2 3" xfId="8701"/>
    <cellStyle name="Normal 14 9 2 3" xfId="8702"/>
    <cellStyle name="Normal 14 9 2 3 2" xfId="8703"/>
    <cellStyle name="Normal 14 9 2 3 2 2" xfId="8704"/>
    <cellStyle name="Normal 14 9 2 3 3" xfId="8705"/>
    <cellStyle name="Normal 14 9 2 4" xfId="8706"/>
    <cellStyle name="Normal 14 9 2 4 2" xfId="8707"/>
    <cellStyle name="Normal 14 9 2 5" xfId="8708"/>
    <cellStyle name="Normal 14 9 2_Lcc_inputs" xfId="8709"/>
    <cellStyle name="Normal 14 9 3" xfId="8710"/>
    <cellStyle name="Normal 14 9 3 2" xfId="8711"/>
    <cellStyle name="Normal 14 9 3 2 2" xfId="8712"/>
    <cellStyle name="Normal 14 9 3 2 3" xfId="8713"/>
    <cellStyle name="Normal 14 9 3 3" xfId="8714"/>
    <cellStyle name="Normal 14 9 3 4" xfId="8715"/>
    <cellStyle name="Normal 14 9 3_Lcc_inputs" xfId="8716"/>
    <cellStyle name="Normal 14 9 4" xfId="8717"/>
    <cellStyle name="Normal 14 9 4 2" xfId="8718"/>
    <cellStyle name="Normal 14 9 4 2 2" xfId="8719"/>
    <cellStyle name="Normal 14 9 4 3" xfId="8720"/>
    <cellStyle name="Normal 14 9 5" xfId="8721"/>
    <cellStyle name="Normal 14 9 5 2" xfId="8722"/>
    <cellStyle name="Normal 14 9 6" xfId="8723"/>
    <cellStyle name="Normal 14 9 7" xfId="8724"/>
    <cellStyle name="Normal 14 9 8" xfId="8725"/>
    <cellStyle name="Normal 14 9_Lcc_inputs" xfId="8726"/>
    <cellStyle name="Normal 14_Lcc_inputs" xfId="8727"/>
    <cellStyle name="Normal 15" xfId="107"/>
    <cellStyle name="Normal 15 10" xfId="8728"/>
    <cellStyle name="Normal 15 10 2" xfId="8729"/>
    <cellStyle name="Normal 15 10 2 2" xfId="8730"/>
    <cellStyle name="Normal 15 10 2 2 2" xfId="8731"/>
    <cellStyle name="Normal 15 10 2 2 3" xfId="8732"/>
    <cellStyle name="Normal 15 10 2 3" xfId="8733"/>
    <cellStyle name="Normal 15 10 2 4" xfId="8734"/>
    <cellStyle name="Normal 15 10 2_Lcc_inputs" xfId="8735"/>
    <cellStyle name="Normal 15 10 3" xfId="8736"/>
    <cellStyle name="Normal 15 10 3 2" xfId="8737"/>
    <cellStyle name="Normal 15 10 3 2 2" xfId="8738"/>
    <cellStyle name="Normal 15 10 3 3" xfId="8739"/>
    <cellStyle name="Normal 15 10 4" xfId="8740"/>
    <cellStyle name="Normal 15 10 4 2" xfId="8741"/>
    <cellStyle name="Normal 15 10 5" xfId="8742"/>
    <cellStyle name="Normal 15 10 6" xfId="8743"/>
    <cellStyle name="Normal 15 10 7" xfId="8744"/>
    <cellStyle name="Normal 15 10_Lcc_inputs" xfId="8745"/>
    <cellStyle name="Normal 15 11" xfId="8746"/>
    <cellStyle name="Normal 15 11 2" xfId="8747"/>
    <cellStyle name="Normal 15 11 2 2" xfId="8748"/>
    <cellStyle name="Normal 15 11 2 3" xfId="8749"/>
    <cellStyle name="Normal 15 11 3" xfId="8750"/>
    <cellStyle name="Normal 15 11 3 2" xfId="8751"/>
    <cellStyle name="Normal 15 11 4" xfId="8752"/>
    <cellStyle name="Normal 15 11 5" xfId="8753"/>
    <cellStyle name="Normal 15 11_Lcc_inputs" xfId="8754"/>
    <cellStyle name="Normal 15 12" xfId="8755"/>
    <cellStyle name="Normal 15 12 2" xfId="8756"/>
    <cellStyle name="Normal 15 12 2 2" xfId="8757"/>
    <cellStyle name="Normal 15 12 2 3" xfId="8758"/>
    <cellStyle name="Normal 15 12 3" xfId="8759"/>
    <cellStyle name="Normal 15 12 4" xfId="8760"/>
    <cellStyle name="Normal 15 12_Lcc_inputs" xfId="8761"/>
    <cellStyle name="Normal 15 13" xfId="8762"/>
    <cellStyle name="Normal 15 13 2" xfId="8763"/>
    <cellStyle name="Normal 15 13 3" xfId="8764"/>
    <cellStyle name="Normal 15 14" xfId="8765"/>
    <cellStyle name="Normal 15 14 2" xfId="8766"/>
    <cellStyle name="Normal 15 15" xfId="8767"/>
    <cellStyle name="Normal 15 16" xfId="8768"/>
    <cellStyle name="Normal 15 2" xfId="108"/>
    <cellStyle name="Normal 15 2 10" xfId="8769"/>
    <cellStyle name="Normal 15 2 2" xfId="8770"/>
    <cellStyle name="Normal 15 2 2 2" xfId="8771"/>
    <cellStyle name="Normal 15 2 2 2 2" xfId="8772"/>
    <cellStyle name="Normal 15 2 2 2 2 2" xfId="8773"/>
    <cellStyle name="Normal 15 2 2 2 2 2 2" xfId="8774"/>
    <cellStyle name="Normal 15 2 2 2 2 3" xfId="8775"/>
    <cellStyle name="Normal 15 2 2 2 3" xfId="8776"/>
    <cellStyle name="Normal 15 2 2 2 3 2" xfId="8777"/>
    <cellStyle name="Normal 15 2 2 2 3 2 2" xfId="8778"/>
    <cellStyle name="Normal 15 2 2 2 3 3" xfId="8779"/>
    <cellStyle name="Normal 15 2 2 2 4" xfId="8780"/>
    <cellStyle name="Normal 15 2 2 2 4 2" xfId="8781"/>
    <cellStyle name="Normal 15 2 2 2 5" xfId="8782"/>
    <cellStyle name="Normal 15 2 2 2_Lcc_inputs" xfId="8783"/>
    <cellStyle name="Normal 15 2 2 3" xfId="8784"/>
    <cellStyle name="Normal 15 2 2 3 2" xfId="8785"/>
    <cellStyle name="Normal 15 2 2 3 2 2" xfId="8786"/>
    <cellStyle name="Normal 15 2 2 3 2 3" xfId="8787"/>
    <cellStyle name="Normal 15 2 2 3 3" xfId="8788"/>
    <cellStyle name="Normal 15 2 2 3 4" xfId="8789"/>
    <cellStyle name="Normal 15 2 2 3_Lcc_inputs" xfId="8790"/>
    <cellStyle name="Normal 15 2 2 4" xfId="8791"/>
    <cellStyle name="Normal 15 2 2 4 2" xfId="8792"/>
    <cellStyle name="Normal 15 2 2 4 2 2" xfId="8793"/>
    <cellStyle name="Normal 15 2 2 4 3" xfId="8794"/>
    <cellStyle name="Normal 15 2 2 5" xfId="8795"/>
    <cellStyle name="Normal 15 2 2 5 2" xfId="8796"/>
    <cellStyle name="Normal 15 2 2 6" xfId="8797"/>
    <cellStyle name="Normal 15 2 2 7" xfId="8798"/>
    <cellStyle name="Normal 15 2 2 8" xfId="8799"/>
    <cellStyle name="Normal 15 2 2 9" xfId="55410"/>
    <cellStyle name="Normal 15 2 2_Lcc_inputs" xfId="8800"/>
    <cellStyle name="Normal 15 2 3" xfId="8801"/>
    <cellStyle name="Normal 15 2 3 2" xfId="8802"/>
    <cellStyle name="Normal 15 2 3 2 2" xfId="8803"/>
    <cellStyle name="Normal 15 2 3 2 2 2" xfId="8804"/>
    <cellStyle name="Normal 15 2 3 2 2 3" xfId="8805"/>
    <cellStyle name="Normal 15 2 3 2 3" xfId="8806"/>
    <cellStyle name="Normal 15 2 3 2 4" xfId="8807"/>
    <cellStyle name="Normal 15 2 3 2_Lcc_inputs" xfId="8808"/>
    <cellStyle name="Normal 15 2 3 3" xfId="8809"/>
    <cellStyle name="Normal 15 2 3 3 2" xfId="8810"/>
    <cellStyle name="Normal 15 2 3 3 2 2" xfId="8811"/>
    <cellStyle name="Normal 15 2 3 3 3" xfId="8812"/>
    <cellStyle name="Normal 15 2 3 4" xfId="8813"/>
    <cellStyle name="Normal 15 2 3 4 2" xfId="8814"/>
    <cellStyle name="Normal 15 2 3 5" xfId="8815"/>
    <cellStyle name="Normal 15 2 3 6" xfId="8816"/>
    <cellStyle name="Normal 15 2 3 7" xfId="8817"/>
    <cellStyle name="Normal 15 2 3_Lcc_inputs" xfId="8818"/>
    <cellStyle name="Normal 15 2 4" xfId="8819"/>
    <cellStyle name="Normal 15 2 4 2" xfId="8820"/>
    <cellStyle name="Normal 15 2 4 2 2" xfId="8821"/>
    <cellStyle name="Normal 15 2 4 2 3" xfId="8822"/>
    <cellStyle name="Normal 15 2 4 3" xfId="8823"/>
    <cellStyle name="Normal 15 2 4 3 2" xfId="8824"/>
    <cellStyle name="Normal 15 2 4 4" xfId="8825"/>
    <cellStyle name="Normal 15 2 4 5" xfId="8826"/>
    <cellStyle name="Normal 15 2 4_Lcc_inputs" xfId="8827"/>
    <cellStyle name="Normal 15 2 5" xfId="8828"/>
    <cellStyle name="Normal 15 2 5 2" xfId="8829"/>
    <cellStyle name="Normal 15 2 5 2 2" xfId="8830"/>
    <cellStyle name="Normal 15 2 5 2 3" xfId="8831"/>
    <cellStyle name="Normal 15 2 5 3" xfId="8832"/>
    <cellStyle name="Normal 15 2 5 3 2" xfId="8833"/>
    <cellStyle name="Normal 15 2 5 4" xfId="8834"/>
    <cellStyle name="Normal 15 2 5 5" xfId="8835"/>
    <cellStyle name="Normal 15 2 5_Lcc_inputs" xfId="8836"/>
    <cellStyle name="Normal 15 2 6" xfId="8837"/>
    <cellStyle name="Normal 15 2 6 2" xfId="8838"/>
    <cellStyle name="Normal 15 2 6 2 2" xfId="8839"/>
    <cellStyle name="Normal 15 2 6 3" xfId="8840"/>
    <cellStyle name="Normal 15 2 6 4" xfId="8841"/>
    <cellStyle name="Normal 15 2 6_Lcc_inputs" xfId="8842"/>
    <cellStyle name="Normal 15 2 7" xfId="8843"/>
    <cellStyle name="Normal 15 2 7 2" xfId="8844"/>
    <cellStyle name="Normal 15 2 7 3" xfId="8845"/>
    <cellStyle name="Normal 15 2 8" xfId="8846"/>
    <cellStyle name="Normal 15 2 8 2" xfId="8847"/>
    <cellStyle name="Normal 15 2 9" xfId="8848"/>
    <cellStyle name="Normal 15 2_Lcc_inputs" xfId="8849"/>
    <cellStyle name="Normal 15 3" xfId="109"/>
    <cellStyle name="Normal 15 3 2" xfId="8850"/>
    <cellStyle name="Normal 15 3 2 2" xfId="8851"/>
    <cellStyle name="Normal 15 3 2 2 2" xfId="8852"/>
    <cellStyle name="Normal 15 3 2 2 2 2" xfId="8853"/>
    <cellStyle name="Normal 15 3 2 2 2 2 2" xfId="8854"/>
    <cellStyle name="Normal 15 3 2 2 2 3" xfId="8855"/>
    <cellStyle name="Normal 15 3 2 2 3" xfId="8856"/>
    <cellStyle name="Normal 15 3 2 2 3 2" xfId="8857"/>
    <cellStyle name="Normal 15 3 2 2 3 2 2" xfId="8858"/>
    <cellStyle name="Normal 15 3 2 2 3 3" xfId="8859"/>
    <cellStyle name="Normal 15 3 2 2 4" xfId="8860"/>
    <cellStyle name="Normal 15 3 2 2 4 2" xfId="8861"/>
    <cellStyle name="Normal 15 3 2 2 5" xfId="8862"/>
    <cellStyle name="Normal 15 3 2 2_Lcc_inputs" xfId="8863"/>
    <cellStyle name="Normal 15 3 2 3" xfId="8864"/>
    <cellStyle name="Normal 15 3 2 3 2" xfId="8865"/>
    <cellStyle name="Normal 15 3 2 3 2 2" xfId="8866"/>
    <cellStyle name="Normal 15 3 2 3 2 3" xfId="8867"/>
    <cellStyle name="Normal 15 3 2 3 3" xfId="8868"/>
    <cellStyle name="Normal 15 3 2 3 4" xfId="8869"/>
    <cellStyle name="Normal 15 3 2 3_Lcc_inputs" xfId="8870"/>
    <cellStyle name="Normal 15 3 2 4" xfId="8871"/>
    <cellStyle name="Normal 15 3 2 4 2" xfId="8872"/>
    <cellStyle name="Normal 15 3 2 4 2 2" xfId="8873"/>
    <cellStyle name="Normal 15 3 2 4 3" xfId="8874"/>
    <cellStyle name="Normal 15 3 2 5" xfId="8875"/>
    <cellStyle name="Normal 15 3 2 5 2" xfId="8876"/>
    <cellStyle name="Normal 15 3 2 6" xfId="8877"/>
    <cellStyle name="Normal 15 3 2 7" xfId="8878"/>
    <cellStyle name="Normal 15 3 2 8" xfId="8879"/>
    <cellStyle name="Normal 15 3 2_Lcc_inputs" xfId="8880"/>
    <cellStyle name="Normal 15 3 3" xfId="8881"/>
    <cellStyle name="Normal 15 3 3 2" xfId="8882"/>
    <cellStyle name="Normal 15 3 3 2 2" xfId="8883"/>
    <cellStyle name="Normal 15 3 3 2 2 2" xfId="8884"/>
    <cellStyle name="Normal 15 3 3 2 2 3" xfId="8885"/>
    <cellStyle name="Normal 15 3 3 2 3" xfId="8886"/>
    <cellStyle name="Normal 15 3 3 2 4" xfId="8887"/>
    <cellStyle name="Normal 15 3 3 2_Lcc_inputs" xfId="8888"/>
    <cellStyle name="Normal 15 3 3 3" xfId="8889"/>
    <cellStyle name="Normal 15 3 3 3 2" xfId="8890"/>
    <cellStyle name="Normal 15 3 3 3 2 2" xfId="8891"/>
    <cellStyle name="Normal 15 3 3 3 3" xfId="8892"/>
    <cellStyle name="Normal 15 3 3 4" xfId="8893"/>
    <cellStyle name="Normal 15 3 3 4 2" xfId="8894"/>
    <cellStyle name="Normal 15 3 3 5" xfId="8895"/>
    <cellStyle name="Normal 15 3 3 6" xfId="8896"/>
    <cellStyle name="Normal 15 3 3 7" xfId="8897"/>
    <cellStyle name="Normal 15 3 3_Lcc_inputs" xfId="8898"/>
    <cellStyle name="Normal 15 3 4" xfId="8899"/>
    <cellStyle name="Normal 15 3 4 2" xfId="8900"/>
    <cellStyle name="Normal 15 3 4 2 2" xfId="8901"/>
    <cellStyle name="Normal 15 3 4 2 3" xfId="8902"/>
    <cellStyle name="Normal 15 3 4 3" xfId="8903"/>
    <cellStyle name="Normal 15 3 4 3 2" xfId="8904"/>
    <cellStyle name="Normal 15 3 4 4" xfId="8905"/>
    <cellStyle name="Normal 15 3 4 5" xfId="8906"/>
    <cellStyle name="Normal 15 3 4_Lcc_inputs" xfId="8907"/>
    <cellStyle name="Normal 15 3 5" xfId="8908"/>
    <cellStyle name="Normal 15 3 5 2" xfId="8909"/>
    <cellStyle name="Normal 15 3 5 2 2" xfId="8910"/>
    <cellStyle name="Normal 15 3 5 2 3" xfId="8911"/>
    <cellStyle name="Normal 15 3 5 3" xfId="8912"/>
    <cellStyle name="Normal 15 3 5 4" xfId="8913"/>
    <cellStyle name="Normal 15 3 5_Lcc_inputs" xfId="8914"/>
    <cellStyle name="Normal 15 3 6" xfId="8915"/>
    <cellStyle name="Normal 15 3 6 2" xfId="8916"/>
    <cellStyle name="Normal 15 3 6 3" xfId="8917"/>
    <cellStyle name="Normal 15 3 7" xfId="8918"/>
    <cellStyle name="Normal 15 3 7 2" xfId="8919"/>
    <cellStyle name="Normal 15 3 8" xfId="8920"/>
    <cellStyle name="Normal 15 3 9" xfId="8921"/>
    <cellStyle name="Normal 15 3_Lcc_inputs" xfId="8922"/>
    <cellStyle name="Normal 15 4" xfId="8923"/>
    <cellStyle name="Normal 15 4 2" xfId="8924"/>
    <cellStyle name="Normal 15 4 2 2" xfId="8925"/>
    <cellStyle name="Normal 15 4 2 2 2" xfId="8926"/>
    <cellStyle name="Normal 15 4 2 2 2 2" xfId="8927"/>
    <cellStyle name="Normal 15 4 2 2 2 2 2" xfId="8928"/>
    <cellStyle name="Normal 15 4 2 2 2 3" xfId="8929"/>
    <cellStyle name="Normal 15 4 2 2 3" xfId="8930"/>
    <cellStyle name="Normal 15 4 2 2 3 2" xfId="8931"/>
    <cellStyle name="Normal 15 4 2 2 3 2 2" xfId="8932"/>
    <cellStyle name="Normal 15 4 2 2 3 3" xfId="8933"/>
    <cellStyle name="Normal 15 4 2 2 4" xfId="8934"/>
    <cellStyle name="Normal 15 4 2 2 4 2" xfId="8935"/>
    <cellStyle name="Normal 15 4 2 2 5" xfId="8936"/>
    <cellStyle name="Normal 15 4 2 2_Lcc_inputs" xfId="8937"/>
    <cellStyle name="Normal 15 4 2 3" xfId="8938"/>
    <cellStyle name="Normal 15 4 2 3 2" xfId="8939"/>
    <cellStyle name="Normal 15 4 2 3 2 2" xfId="8940"/>
    <cellStyle name="Normal 15 4 2 3 2 3" xfId="8941"/>
    <cellStyle name="Normal 15 4 2 3 3" xfId="8942"/>
    <cellStyle name="Normal 15 4 2 3 4" xfId="8943"/>
    <cellStyle name="Normal 15 4 2 3_Lcc_inputs" xfId="8944"/>
    <cellStyle name="Normal 15 4 2 4" xfId="8945"/>
    <cellStyle name="Normal 15 4 2 4 2" xfId="8946"/>
    <cellStyle name="Normal 15 4 2 4 2 2" xfId="8947"/>
    <cellStyle name="Normal 15 4 2 4 3" xfId="8948"/>
    <cellStyle name="Normal 15 4 2 5" xfId="8949"/>
    <cellStyle name="Normal 15 4 2 5 2" xfId="8950"/>
    <cellStyle name="Normal 15 4 2 6" xfId="8951"/>
    <cellStyle name="Normal 15 4 2 7" xfId="8952"/>
    <cellStyle name="Normal 15 4 2 8" xfId="8953"/>
    <cellStyle name="Normal 15 4 2_Lcc_inputs" xfId="8954"/>
    <cellStyle name="Normal 15 4 3" xfId="8955"/>
    <cellStyle name="Normal 15 4 3 2" xfId="8956"/>
    <cellStyle name="Normal 15 4 3 2 2" xfId="8957"/>
    <cellStyle name="Normal 15 4 3 2 2 2" xfId="8958"/>
    <cellStyle name="Normal 15 4 3 2 3" xfId="8959"/>
    <cellStyle name="Normal 15 4 3 3" xfId="8960"/>
    <cellStyle name="Normal 15 4 3 3 2" xfId="8961"/>
    <cellStyle name="Normal 15 4 3 3 2 2" xfId="8962"/>
    <cellStyle name="Normal 15 4 3 3 3" xfId="8963"/>
    <cellStyle name="Normal 15 4 3 4" xfId="8964"/>
    <cellStyle name="Normal 15 4 3 4 2" xfId="8965"/>
    <cellStyle name="Normal 15 4 3 5" xfId="8966"/>
    <cellStyle name="Normal 15 4 3_Lcc_inputs" xfId="8967"/>
    <cellStyle name="Normal 15 4 4" xfId="8968"/>
    <cellStyle name="Normal 15 4 4 2" xfId="8969"/>
    <cellStyle name="Normal 15 4 4 2 2" xfId="8970"/>
    <cellStyle name="Normal 15 4 4 2 3" xfId="8971"/>
    <cellStyle name="Normal 15 4 4 3" xfId="8972"/>
    <cellStyle name="Normal 15 4 4 4" xfId="8973"/>
    <cellStyle name="Normal 15 4 4_Lcc_inputs" xfId="8974"/>
    <cellStyle name="Normal 15 4 5" xfId="8975"/>
    <cellStyle name="Normal 15 4 5 2" xfId="8976"/>
    <cellStyle name="Normal 15 4 5 2 2" xfId="8977"/>
    <cellStyle name="Normal 15 4 5 3" xfId="8978"/>
    <cellStyle name="Normal 15 4 6" xfId="8979"/>
    <cellStyle name="Normal 15 4 6 2" xfId="8980"/>
    <cellStyle name="Normal 15 4 7" xfId="8981"/>
    <cellStyle name="Normal 15 4 8" xfId="8982"/>
    <cellStyle name="Normal 15 4 9" xfId="8983"/>
    <cellStyle name="Normal 15 4_Lcc_inputs" xfId="8984"/>
    <cellStyle name="Normal 15 5" xfId="8985"/>
    <cellStyle name="Normal 15 5 2" xfId="8986"/>
    <cellStyle name="Normal 15 5 2 2" xfId="8987"/>
    <cellStyle name="Normal 15 5 2 2 2" xfId="8988"/>
    <cellStyle name="Normal 15 5 2 2 2 2" xfId="8989"/>
    <cellStyle name="Normal 15 5 2 2 2 2 2" xfId="8990"/>
    <cellStyle name="Normal 15 5 2 2 2 3" xfId="8991"/>
    <cellStyle name="Normal 15 5 2 2 3" xfId="8992"/>
    <cellStyle name="Normal 15 5 2 2 3 2" xfId="8993"/>
    <cellStyle name="Normal 15 5 2 2 3 2 2" xfId="8994"/>
    <cellStyle name="Normal 15 5 2 2 3 3" xfId="8995"/>
    <cellStyle name="Normal 15 5 2 2 4" xfId="8996"/>
    <cellStyle name="Normal 15 5 2 2 4 2" xfId="8997"/>
    <cellStyle name="Normal 15 5 2 2 5" xfId="8998"/>
    <cellStyle name="Normal 15 5 2 2_Lcc_inputs" xfId="8999"/>
    <cellStyle name="Normal 15 5 2 3" xfId="9000"/>
    <cellStyle name="Normal 15 5 2 3 2" xfId="9001"/>
    <cellStyle name="Normal 15 5 2 3 2 2" xfId="9002"/>
    <cellStyle name="Normal 15 5 2 3 2 3" xfId="9003"/>
    <cellStyle name="Normal 15 5 2 3 3" xfId="9004"/>
    <cellStyle name="Normal 15 5 2 3 4" xfId="9005"/>
    <cellStyle name="Normal 15 5 2 3_Lcc_inputs" xfId="9006"/>
    <cellStyle name="Normal 15 5 2 4" xfId="9007"/>
    <cellStyle name="Normal 15 5 2 4 2" xfId="9008"/>
    <cellStyle name="Normal 15 5 2 4 2 2" xfId="9009"/>
    <cellStyle name="Normal 15 5 2 4 3" xfId="9010"/>
    <cellStyle name="Normal 15 5 2 5" xfId="9011"/>
    <cellStyle name="Normal 15 5 2 5 2" xfId="9012"/>
    <cellStyle name="Normal 15 5 2 6" xfId="9013"/>
    <cellStyle name="Normal 15 5 2 7" xfId="9014"/>
    <cellStyle name="Normal 15 5 2 8" xfId="9015"/>
    <cellStyle name="Normal 15 5 2_Lcc_inputs" xfId="9016"/>
    <cellStyle name="Normal 15 5 3" xfId="9017"/>
    <cellStyle name="Normal 15 5 3 2" xfId="9018"/>
    <cellStyle name="Normal 15 5 3 2 2" xfId="9019"/>
    <cellStyle name="Normal 15 5 3 2 2 2" xfId="9020"/>
    <cellStyle name="Normal 15 5 3 2 3" xfId="9021"/>
    <cellStyle name="Normal 15 5 3 3" xfId="9022"/>
    <cellStyle name="Normal 15 5 3 3 2" xfId="9023"/>
    <cellStyle name="Normal 15 5 3 3 2 2" xfId="9024"/>
    <cellStyle name="Normal 15 5 3 3 3" xfId="9025"/>
    <cellStyle name="Normal 15 5 3 4" xfId="9026"/>
    <cellStyle name="Normal 15 5 3 4 2" xfId="9027"/>
    <cellStyle name="Normal 15 5 3 5" xfId="9028"/>
    <cellStyle name="Normal 15 5 3_Lcc_inputs" xfId="9029"/>
    <cellStyle name="Normal 15 5 4" xfId="9030"/>
    <cellStyle name="Normal 15 5 4 2" xfId="9031"/>
    <cellStyle name="Normal 15 5 4 2 2" xfId="9032"/>
    <cellStyle name="Normal 15 5 4 2 3" xfId="9033"/>
    <cellStyle name="Normal 15 5 4 3" xfId="9034"/>
    <cellStyle name="Normal 15 5 4 4" xfId="9035"/>
    <cellStyle name="Normal 15 5 4_Lcc_inputs" xfId="9036"/>
    <cellStyle name="Normal 15 5 5" xfId="9037"/>
    <cellStyle name="Normal 15 5 5 2" xfId="9038"/>
    <cellStyle name="Normal 15 5 5 2 2" xfId="9039"/>
    <cellStyle name="Normal 15 5 5 3" xfId="9040"/>
    <cellStyle name="Normal 15 5 6" xfId="9041"/>
    <cellStyle name="Normal 15 5 6 2" xfId="9042"/>
    <cellStyle name="Normal 15 5 7" xfId="9043"/>
    <cellStyle name="Normal 15 5 8" xfId="9044"/>
    <cellStyle name="Normal 15 5 9" xfId="9045"/>
    <cellStyle name="Normal 15 5_Lcc_inputs" xfId="9046"/>
    <cellStyle name="Normal 15 6" xfId="9047"/>
    <cellStyle name="Normal 15 6 2" xfId="9048"/>
    <cellStyle name="Normal 15 6 2 2" xfId="9049"/>
    <cellStyle name="Normal 15 6 2 2 2" xfId="9050"/>
    <cellStyle name="Normal 15 6 2 2 2 2" xfId="9051"/>
    <cellStyle name="Normal 15 6 2 2 2 2 2" xfId="9052"/>
    <cellStyle name="Normal 15 6 2 2 2 3" xfId="9053"/>
    <cellStyle name="Normal 15 6 2 2 3" xfId="9054"/>
    <cellStyle name="Normal 15 6 2 2 3 2" xfId="9055"/>
    <cellStyle name="Normal 15 6 2 2 3 2 2" xfId="9056"/>
    <cellStyle name="Normal 15 6 2 2 3 3" xfId="9057"/>
    <cellStyle name="Normal 15 6 2 2 4" xfId="9058"/>
    <cellStyle name="Normal 15 6 2 2 4 2" xfId="9059"/>
    <cellStyle name="Normal 15 6 2 2 5" xfId="9060"/>
    <cellStyle name="Normal 15 6 2 2_Lcc_inputs" xfId="9061"/>
    <cellStyle name="Normal 15 6 2 3" xfId="9062"/>
    <cellStyle name="Normal 15 6 2 3 2" xfId="9063"/>
    <cellStyle name="Normal 15 6 2 3 2 2" xfId="9064"/>
    <cellStyle name="Normal 15 6 2 3 2 3" xfId="9065"/>
    <cellStyle name="Normal 15 6 2 3 3" xfId="9066"/>
    <cellStyle name="Normal 15 6 2 3 4" xfId="9067"/>
    <cellStyle name="Normal 15 6 2 3_Lcc_inputs" xfId="9068"/>
    <cellStyle name="Normal 15 6 2 4" xfId="9069"/>
    <cellStyle name="Normal 15 6 2 4 2" xfId="9070"/>
    <cellStyle name="Normal 15 6 2 4 2 2" xfId="9071"/>
    <cellStyle name="Normal 15 6 2 4 3" xfId="9072"/>
    <cellStyle name="Normal 15 6 2 5" xfId="9073"/>
    <cellStyle name="Normal 15 6 2 5 2" xfId="9074"/>
    <cellStyle name="Normal 15 6 2 6" xfId="9075"/>
    <cellStyle name="Normal 15 6 2 7" xfId="9076"/>
    <cellStyle name="Normal 15 6 2 8" xfId="9077"/>
    <cellStyle name="Normal 15 6 2_Lcc_inputs" xfId="9078"/>
    <cellStyle name="Normal 15 6 3" xfId="9079"/>
    <cellStyle name="Normal 15 6 3 2" xfId="9080"/>
    <cellStyle name="Normal 15 6 3 2 2" xfId="9081"/>
    <cellStyle name="Normal 15 6 3 2 2 2" xfId="9082"/>
    <cellStyle name="Normal 15 6 3 2 3" xfId="9083"/>
    <cellStyle name="Normal 15 6 3 3" xfId="9084"/>
    <cellStyle name="Normal 15 6 3 3 2" xfId="9085"/>
    <cellStyle name="Normal 15 6 3 3 2 2" xfId="9086"/>
    <cellStyle name="Normal 15 6 3 3 3" xfId="9087"/>
    <cellStyle name="Normal 15 6 3 4" xfId="9088"/>
    <cellStyle name="Normal 15 6 3 4 2" xfId="9089"/>
    <cellStyle name="Normal 15 6 3 5" xfId="9090"/>
    <cellStyle name="Normal 15 6 3_Lcc_inputs" xfId="9091"/>
    <cellStyle name="Normal 15 6 4" xfId="9092"/>
    <cellStyle name="Normal 15 6 4 2" xfId="9093"/>
    <cellStyle name="Normal 15 6 4 2 2" xfId="9094"/>
    <cellStyle name="Normal 15 6 4 2 3" xfId="9095"/>
    <cellStyle name="Normal 15 6 4 3" xfId="9096"/>
    <cellStyle name="Normal 15 6 4 4" xfId="9097"/>
    <cellStyle name="Normal 15 6 4_Lcc_inputs" xfId="9098"/>
    <cellStyle name="Normal 15 6 5" xfId="9099"/>
    <cellStyle name="Normal 15 6 5 2" xfId="9100"/>
    <cellStyle name="Normal 15 6 5 2 2" xfId="9101"/>
    <cellStyle name="Normal 15 6 5 3" xfId="9102"/>
    <cellStyle name="Normal 15 6 6" xfId="9103"/>
    <cellStyle name="Normal 15 6 6 2" xfId="9104"/>
    <cellStyle name="Normal 15 6 7" xfId="9105"/>
    <cellStyle name="Normal 15 6 8" xfId="9106"/>
    <cellStyle name="Normal 15 6 9" xfId="9107"/>
    <cellStyle name="Normal 15 6_Lcc_inputs" xfId="9108"/>
    <cellStyle name="Normal 15 7" xfId="9109"/>
    <cellStyle name="Normal 15 7 2" xfId="9110"/>
    <cellStyle name="Normal 15 7 2 2" xfId="9111"/>
    <cellStyle name="Normal 15 7 2 2 2" xfId="9112"/>
    <cellStyle name="Normal 15 7 2 2 2 2" xfId="9113"/>
    <cellStyle name="Normal 15 7 2 2 2 2 2" xfId="9114"/>
    <cellStyle name="Normal 15 7 2 2 2 3" xfId="9115"/>
    <cellStyle name="Normal 15 7 2 2 3" xfId="9116"/>
    <cellStyle name="Normal 15 7 2 2 3 2" xfId="9117"/>
    <cellStyle name="Normal 15 7 2 2 3 2 2" xfId="9118"/>
    <cellStyle name="Normal 15 7 2 2 3 3" xfId="9119"/>
    <cellStyle name="Normal 15 7 2 2 4" xfId="9120"/>
    <cellStyle name="Normal 15 7 2 2 4 2" xfId="9121"/>
    <cellStyle name="Normal 15 7 2 2 5" xfId="9122"/>
    <cellStyle name="Normal 15 7 2 2_Lcc_inputs" xfId="9123"/>
    <cellStyle name="Normal 15 7 2 3" xfId="9124"/>
    <cellStyle name="Normal 15 7 2 3 2" xfId="9125"/>
    <cellStyle name="Normal 15 7 2 3 2 2" xfId="9126"/>
    <cellStyle name="Normal 15 7 2 3 2 3" xfId="9127"/>
    <cellStyle name="Normal 15 7 2 3 3" xfId="9128"/>
    <cellStyle name="Normal 15 7 2 3 4" xfId="9129"/>
    <cellStyle name="Normal 15 7 2 3_Lcc_inputs" xfId="9130"/>
    <cellStyle name="Normal 15 7 2 4" xfId="9131"/>
    <cellStyle name="Normal 15 7 2 4 2" xfId="9132"/>
    <cellStyle name="Normal 15 7 2 4 2 2" xfId="9133"/>
    <cellStyle name="Normal 15 7 2 4 3" xfId="9134"/>
    <cellStyle name="Normal 15 7 2 5" xfId="9135"/>
    <cellStyle name="Normal 15 7 2 5 2" xfId="9136"/>
    <cellStyle name="Normal 15 7 2 6" xfId="9137"/>
    <cellStyle name="Normal 15 7 2 7" xfId="9138"/>
    <cellStyle name="Normal 15 7 2 8" xfId="9139"/>
    <cellStyle name="Normal 15 7 2_Lcc_inputs" xfId="9140"/>
    <cellStyle name="Normal 15 7 3" xfId="9141"/>
    <cellStyle name="Normal 15 7 3 2" xfId="9142"/>
    <cellStyle name="Normal 15 7 3 2 2" xfId="9143"/>
    <cellStyle name="Normal 15 7 3 2 2 2" xfId="9144"/>
    <cellStyle name="Normal 15 7 3 2 3" xfId="9145"/>
    <cellStyle name="Normal 15 7 3 3" xfId="9146"/>
    <cellStyle name="Normal 15 7 3 3 2" xfId="9147"/>
    <cellStyle name="Normal 15 7 3 3 2 2" xfId="9148"/>
    <cellStyle name="Normal 15 7 3 3 3" xfId="9149"/>
    <cellStyle name="Normal 15 7 3 4" xfId="9150"/>
    <cellStyle name="Normal 15 7 3 4 2" xfId="9151"/>
    <cellStyle name="Normal 15 7 3 5" xfId="9152"/>
    <cellStyle name="Normal 15 7 3_Lcc_inputs" xfId="9153"/>
    <cellStyle name="Normal 15 7 4" xfId="9154"/>
    <cellStyle name="Normal 15 7 4 2" xfId="9155"/>
    <cellStyle name="Normal 15 7 4 2 2" xfId="9156"/>
    <cellStyle name="Normal 15 7 4 2 3" xfId="9157"/>
    <cellStyle name="Normal 15 7 4 3" xfId="9158"/>
    <cellStyle name="Normal 15 7 4 4" xfId="9159"/>
    <cellStyle name="Normal 15 7 4_Lcc_inputs" xfId="9160"/>
    <cellStyle name="Normal 15 7 5" xfId="9161"/>
    <cellStyle name="Normal 15 7 5 2" xfId="9162"/>
    <cellStyle name="Normal 15 7 5 2 2" xfId="9163"/>
    <cellStyle name="Normal 15 7 5 3" xfId="9164"/>
    <cellStyle name="Normal 15 7 6" xfId="9165"/>
    <cellStyle name="Normal 15 7 6 2" xfId="9166"/>
    <cellStyle name="Normal 15 7 7" xfId="9167"/>
    <cellStyle name="Normal 15 7 8" xfId="9168"/>
    <cellStyle name="Normal 15 7 9" xfId="9169"/>
    <cellStyle name="Normal 15 7_Lcc_inputs" xfId="9170"/>
    <cellStyle name="Normal 15 8" xfId="9171"/>
    <cellStyle name="Normal 15 8 2" xfId="9172"/>
    <cellStyle name="Normal 15 8 2 2" xfId="9173"/>
    <cellStyle name="Normal 15 8 2 2 2" xfId="9174"/>
    <cellStyle name="Normal 15 8 2 2 2 2" xfId="9175"/>
    <cellStyle name="Normal 15 8 2 2 3" xfId="9176"/>
    <cellStyle name="Normal 15 8 2 3" xfId="9177"/>
    <cellStyle name="Normal 15 8 2 3 2" xfId="9178"/>
    <cellStyle name="Normal 15 8 2 3 2 2" xfId="9179"/>
    <cellStyle name="Normal 15 8 2 3 3" xfId="9180"/>
    <cellStyle name="Normal 15 8 2 4" xfId="9181"/>
    <cellStyle name="Normal 15 8 2 4 2" xfId="9182"/>
    <cellStyle name="Normal 15 8 2 5" xfId="9183"/>
    <cellStyle name="Normal 15 8 2_Lcc_inputs" xfId="9184"/>
    <cellStyle name="Normal 15 8 3" xfId="9185"/>
    <cellStyle name="Normal 15 8 3 2" xfId="9186"/>
    <cellStyle name="Normal 15 8 3 2 2" xfId="9187"/>
    <cellStyle name="Normal 15 8 3 2 3" xfId="9188"/>
    <cellStyle name="Normal 15 8 3 3" xfId="9189"/>
    <cellStyle name="Normal 15 8 3 4" xfId="9190"/>
    <cellStyle name="Normal 15 8 3_Lcc_inputs" xfId="9191"/>
    <cellStyle name="Normal 15 8 4" xfId="9192"/>
    <cellStyle name="Normal 15 8 4 2" xfId="9193"/>
    <cellStyle name="Normal 15 8 4 2 2" xfId="9194"/>
    <cellStyle name="Normal 15 8 4 3" xfId="9195"/>
    <cellStyle name="Normal 15 8 5" xfId="9196"/>
    <cellStyle name="Normal 15 8 5 2" xfId="9197"/>
    <cellStyle name="Normal 15 8 6" xfId="9198"/>
    <cellStyle name="Normal 15 8 7" xfId="9199"/>
    <cellStyle name="Normal 15 8 8" xfId="9200"/>
    <cellStyle name="Normal 15 8_Lcc_inputs" xfId="9201"/>
    <cellStyle name="Normal 15 9" xfId="9202"/>
    <cellStyle name="Normal 15 9 2" xfId="9203"/>
    <cellStyle name="Normal 15 9 2 2" xfId="9204"/>
    <cellStyle name="Normal 15 9 2 2 2" xfId="9205"/>
    <cellStyle name="Normal 15 9 2 2 2 2" xfId="9206"/>
    <cellStyle name="Normal 15 9 2 2 3" xfId="9207"/>
    <cellStyle name="Normal 15 9 2 3" xfId="9208"/>
    <cellStyle name="Normal 15 9 2 3 2" xfId="9209"/>
    <cellStyle name="Normal 15 9 2 3 2 2" xfId="9210"/>
    <cellStyle name="Normal 15 9 2 3 3" xfId="9211"/>
    <cellStyle name="Normal 15 9 2 4" xfId="9212"/>
    <cellStyle name="Normal 15 9 2 4 2" xfId="9213"/>
    <cellStyle name="Normal 15 9 2 5" xfId="9214"/>
    <cellStyle name="Normal 15 9 2_Lcc_inputs" xfId="9215"/>
    <cellStyle name="Normal 15 9 3" xfId="9216"/>
    <cellStyle name="Normal 15 9 3 2" xfId="9217"/>
    <cellStyle name="Normal 15 9 3 2 2" xfId="9218"/>
    <cellStyle name="Normal 15 9 3 2 3" xfId="9219"/>
    <cellStyle name="Normal 15 9 3 3" xfId="9220"/>
    <cellStyle name="Normal 15 9 3 4" xfId="9221"/>
    <cellStyle name="Normal 15 9 3_Lcc_inputs" xfId="9222"/>
    <cellStyle name="Normal 15 9 4" xfId="9223"/>
    <cellStyle name="Normal 15 9 4 2" xfId="9224"/>
    <cellStyle name="Normal 15 9 4 2 2" xfId="9225"/>
    <cellStyle name="Normal 15 9 4 3" xfId="9226"/>
    <cellStyle name="Normal 15 9 5" xfId="9227"/>
    <cellStyle name="Normal 15 9 5 2" xfId="9228"/>
    <cellStyle name="Normal 15 9 6" xfId="9229"/>
    <cellStyle name="Normal 15 9 7" xfId="9230"/>
    <cellStyle name="Normal 15 9 8" xfId="9231"/>
    <cellStyle name="Normal 15 9_Lcc_inputs" xfId="9232"/>
    <cellStyle name="Normal 15_Lcc_inputs" xfId="9233"/>
    <cellStyle name="Normal 16" xfId="110"/>
    <cellStyle name="Normal 16 10" xfId="9234"/>
    <cellStyle name="Normal 16 10 2" xfId="9235"/>
    <cellStyle name="Normal 16 10 2 2" xfId="9236"/>
    <cellStyle name="Normal 16 10 2 2 2" xfId="9237"/>
    <cellStyle name="Normal 16 10 2 2 3" xfId="9238"/>
    <cellStyle name="Normal 16 10 2 3" xfId="9239"/>
    <cellStyle name="Normal 16 10 2 4" xfId="9240"/>
    <cellStyle name="Normal 16 10 2_Lcc_inputs" xfId="9241"/>
    <cellStyle name="Normal 16 10 3" xfId="9242"/>
    <cellStyle name="Normal 16 10 3 2" xfId="9243"/>
    <cellStyle name="Normal 16 10 3 2 2" xfId="9244"/>
    <cellStyle name="Normal 16 10 3 3" xfId="9245"/>
    <cellStyle name="Normal 16 10 4" xfId="9246"/>
    <cellStyle name="Normal 16 10 4 2" xfId="9247"/>
    <cellStyle name="Normal 16 10 5" xfId="9248"/>
    <cellStyle name="Normal 16 10 6" xfId="9249"/>
    <cellStyle name="Normal 16 10 7" xfId="9250"/>
    <cellStyle name="Normal 16 10_Lcc_inputs" xfId="9251"/>
    <cellStyle name="Normal 16 11" xfId="9252"/>
    <cellStyle name="Normal 16 11 2" xfId="9253"/>
    <cellStyle name="Normal 16 11 2 2" xfId="9254"/>
    <cellStyle name="Normal 16 11 2 3" xfId="9255"/>
    <cellStyle name="Normal 16 11 3" xfId="9256"/>
    <cellStyle name="Normal 16 11 3 2" xfId="9257"/>
    <cellStyle name="Normal 16 11 4" xfId="9258"/>
    <cellStyle name="Normal 16 11 5" xfId="9259"/>
    <cellStyle name="Normal 16 11_Lcc_inputs" xfId="9260"/>
    <cellStyle name="Normal 16 12" xfId="9261"/>
    <cellStyle name="Normal 16 12 2" xfId="9262"/>
    <cellStyle name="Normal 16 12 2 2" xfId="9263"/>
    <cellStyle name="Normal 16 12 2 3" xfId="9264"/>
    <cellStyle name="Normal 16 12 3" xfId="9265"/>
    <cellStyle name="Normal 16 12 4" xfId="9266"/>
    <cellStyle name="Normal 16 12_Lcc_inputs" xfId="9267"/>
    <cellStyle name="Normal 16 13" xfId="9268"/>
    <cellStyle name="Normal 16 13 2" xfId="9269"/>
    <cellStyle name="Normal 16 13 3" xfId="9270"/>
    <cellStyle name="Normal 16 14" xfId="9271"/>
    <cellStyle name="Normal 16 14 2" xfId="9272"/>
    <cellStyle name="Normal 16 15" xfId="9273"/>
    <cellStyle name="Normal 16 16" xfId="9274"/>
    <cellStyle name="Normal 16 17" xfId="55411"/>
    <cellStyle name="Normal 16 18" xfId="55412"/>
    <cellStyle name="Normal 16 19" xfId="55413"/>
    <cellStyle name="Normal 16 2" xfId="9275"/>
    <cellStyle name="Normal 16 2 2" xfId="9276"/>
    <cellStyle name="Normal 16 2 2 2" xfId="9277"/>
    <cellStyle name="Normal 16 2 2 2 2" xfId="9278"/>
    <cellStyle name="Normal 16 2 2 2 2 2" xfId="9279"/>
    <cellStyle name="Normal 16 2 2 2 2 2 2" xfId="9280"/>
    <cellStyle name="Normal 16 2 2 2 2 2 2 2" xfId="9281"/>
    <cellStyle name="Normal 16 2 2 2 2 2 3" xfId="9282"/>
    <cellStyle name="Normal 16 2 2 2 2 3" xfId="9283"/>
    <cellStyle name="Normal 16 2 2 2 2 3 2" xfId="9284"/>
    <cellStyle name="Normal 16 2 2 2 2 3 2 2" xfId="9285"/>
    <cellStyle name="Normal 16 2 2 2 2 3 3" xfId="9286"/>
    <cellStyle name="Normal 16 2 2 2 2 4" xfId="9287"/>
    <cellStyle name="Normal 16 2 2 2 2 4 2" xfId="9288"/>
    <cellStyle name="Normal 16 2 2 2 2 5" xfId="9289"/>
    <cellStyle name="Normal 16 2 2 2 2_Lcc_inputs" xfId="9290"/>
    <cellStyle name="Normal 16 2 2 2 3" xfId="9291"/>
    <cellStyle name="Normal 16 2 2 2 3 2" xfId="9292"/>
    <cellStyle name="Normal 16 2 2 2 3 2 2" xfId="9293"/>
    <cellStyle name="Normal 16 2 2 2 3 2 3" xfId="9294"/>
    <cellStyle name="Normal 16 2 2 2 3 3" xfId="9295"/>
    <cellStyle name="Normal 16 2 2 2 3 4" xfId="9296"/>
    <cellStyle name="Normal 16 2 2 2 3_Lcc_inputs" xfId="9297"/>
    <cellStyle name="Normal 16 2 2 2 4" xfId="9298"/>
    <cellStyle name="Normal 16 2 2 2 4 2" xfId="9299"/>
    <cellStyle name="Normal 16 2 2 2 4 2 2" xfId="9300"/>
    <cellStyle name="Normal 16 2 2 2 4 3" xfId="9301"/>
    <cellStyle name="Normal 16 2 2 2 5" xfId="9302"/>
    <cellStyle name="Normal 16 2 2 2 5 2" xfId="9303"/>
    <cellStyle name="Normal 16 2 2 2 6" xfId="9304"/>
    <cellStyle name="Normal 16 2 2 2 7" xfId="9305"/>
    <cellStyle name="Normal 16 2 2 2 8" xfId="9306"/>
    <cellStyle name="Normal 16 2 2 2_Lcc_inputs" xfId="9307"/>
    <cellStyle name="Normal 16 2 2 3" xfId="9308"/>
    <cellStyle name="Normal 16 2 2 3 2" xfId="9309"/>
    <cellStyle name="Normal 16 2 2 3 2 2" xfId="9310"/>
    <cellStyle name="Normal 16 2 2 3 2 2 2" xfId="9311"/>
    <cellStyle name="Normal 16 2 2 3 2 3" xfId="9312"/>
    <cellStyle name="Normal 16 2 2 3 3" xfId="9313"/>
    <cellStyle name="Normal 16 2 2 3 3 2" xfId="9314"/>
    <cellStyle name="Normal 16 2 2 3 3 2 2" xfId="9315"/>
    <cellStyle name="Normal 16 2 2 3 3 3" xfId="9316"/>
    <cellStyle name="Normal 16 2 2 3 4" xfId="9317"/>
    <cellStyle name="Normal 16 2 2 3 4 2" xfId="9318"/>
    <cellStyle name="Normal 16 2 2 3 5" xfId="9319"/>
    <cellStyle name="Normal 16 2 2 3_Lcc_inputs" xfId="9320"/>
    <cellStyle name="Normal 16 2 2 4" xfId="9321"/>
    <cellStyle name="Normal 16 2 2 4 2" xfId="9322"/>
    <cellStyle name="Normal 16 2 2 4 2 2" xfId="9323"/>
    <cellStyle name="Normal 16 2 2 4 2 3" xfId="9324"/>
    <cellStyle name="Normal 16 2 2 4 3" xfId="9325"/>
    <cellStyle name="Normal 16 2 2 4 4" xfId="9326"/>
    <cellStyle name="Normal 16 2 2 4_Lcc_inputs" xfId="9327"/>
    <cellStyle name="Normal 16 2 2 5" xfId="9328"/>
    <cellStyle name="Normal 16 2 2 5 2" xfId="9329"/>
    <cellStyle name="Normal 16 2 2 5 2 2" xfId="9330"/>
    <cellStyle name="Normal 16 2 2 5 3" xfId="9331"/>
    <cellStyle name="Normal 16 2 2 6" xfId="9332"/>
    <cellStyle name="Normal 16 2 2 6 2" xfId="9333"/>
    <cellStyle name="Normal 16 2 2 7" xfId="9334"/>
    <cellStyle name="Normal 16 2 2 8" xfId="9335"/>
    <cellStyle name="Normal 16 2 2 9" xfId="9336"/>
    <cellStyle name="Normal 16 2 2_Lcc_inputs" xfId="9337"/>
    <cellStyle name="Normal 16 2 3" xfId="9338"/>
    <cellStyle name="Normal 16 2 3 2" xfId="9339"/>
    <cellStyle name="Normal 16 2 3 2 2" xfId="9340"/>
    <cellStyle name="Normal 16 2 3 2 2 2" xfId="9341"/>
    <cellStyle name="Normal 16 2 3 2 2 2 2" xfId="9342"/>
    <cellStyle name="Normal 16 2 3 2 2 3" xfId="9343"/>
    <cellStyle name="Normal 16 2 3 2 3" xfId="9344"/>
    <cellStyle name="Normal 16 2 3 2 3 2" xfId="9345"/>
    <cellStyle name="Normal 16 2 3 2 3 2 2" xfId="9346"/>
    <cellStyle name="Normal 16 2 3 2 3 3" xfId="9347"/>
    <cellStyle name="Normal 16 2 3 2 4" xfId="9348"/>
    <cellStyle name="Normal 16 2 3 2 4 2" xfId="9349"/>
    <cellStyle name="Normal 16 2 3 2 5" xfId="9350"/>
    <cellStyle name="Normal 16 2 3 2_Lcc_inputs" xfId="9351"/>
    <cellStyle name="Normal 16 2 3 3" xfId="9352"/>
    <cellStyle name="Normal 16 2 3 3 2" xfId="9353"/>
    <cellStyle name="Normal 16 2 3 3 2 2" xfId="9354"/>
    <cellStyle name="Normal 16 2 3 3 2 3" xfId="9355"/>
    <cellStyle name="Normal 16 2 3 3 3" xfId="9356"/>
    <cellStyle name="Normal 16 2 3 3 4" xfId="9357"/>
    <cellStyle name="Normal 16 2 3 3_Lcc_inputs" xfId="9358"/>
    <cellStyle name="Normal 16 2 3 4" xfId="9359"/>
    <cellStyle name="Normal 16 2 3 4 2" xfId="9360"/>
    <cellStyle name="Normal 16 2 3 4 2 2" xfId="9361"/>
    <cellStyle name="Normal 16 2 3 4 3" xfId="9362"/>
    <cellStyle name="Normal 16 2 3 5" xfId="9363"/>
    <cellStyle name="Normal 16 2 3 5 2" xfId="9364"/>
    <cellStyle name="Normal 16 2 3 6" xfId="9365"/>
    <cellStyle name="Normal 16 2 3 7" xfId="9366"/>
    <cellStyle name="Normal 16 2 3 8" xfId="9367"/>
    <cellStyle name="Normal 16 2 3_Lcc_inputs" xfId="9368"/>
    <cellStyle name="Normal 16 2 4" xfId="9369"/>
    <cellStyle name="Normal 16 2 4 2" xfId="9370"/>
    <cellStyle name="Normal 16 2 4 2 2" xfId="9371"/>
    <cellStyle name="Normal 16 2 4 3" xfId="9372"/>
    <cellStyle name="Normal 16 2 4 3 2" xfId="9373"/>
    <cellStyle name="Normal 16 2 4 3 3" xfId="9374"/>
    <cellStyle name="Normal 16 2 4 4" xfId="9375"/>
    <cellStyle name="Normal 16 2 4 4 2" xfId="9376"/>
    <cellStyle name="Normal 16 2 4 5" xfId="9377"/>
    <cellStyle name="Normal 16 2 4_Lcc_inputs" xfId="9378"/>
    <cellStyle name="Normal 16 2 5" xfId="9379"/>
    <cellStyle name="Normal 16 2 5 2" xfId="9380"/>
    <cellStyle name="Normal 16 2 5 2 2" xfId="9381"/>
    <cellStyle name="Normal 16 2 5 2 2 2" xfId="9382"/>
    <cellStyle name="Normal 16 2 5 2 2 3" xfId="9383"/>
    <cellStyle name="Normal 16 2 5 2 3" xfId="9384"/>
    <cellStyle name="Normal 16 2 5 2 4" xfId="9385"/>
    <cellStyle name="Normal 16 2 5 2_Lcc_inputs" xfId="9386"/>
    <cellStyle name="Normal 16 2 5 3" xfId="9387"/>
    <cellStyle name="Normal 16 2 5 3 2" xfId="9388"/>
    <cellStyle name="Normal 16 2 5 3 2 2" xfId="9389"/>
    <cellStyle name="Normal 16 2 5 3 3" xfId="9390"/>
    <cellStyle name="Normal 16 2 5 4" xfId="9391"/>
    <cellStyle name="Normal 16 2 5 4 2" xfId="9392"/>
    <cellStyle name="Normal 16 2 5 5" xfId="9393"/>
    <cellStyle name="Normal 16 2 5 6" xfId="9394"/>
    <cellStyle name="Normal 16 2 5 7" xfId="9395"/>
    <cellStyle name="Normal 16 2 5_Lcc_inputs" xfId="9396"/>
    <cellStyle name="Normal 16 2 6" xfId="9397"/>
    <cellStyle name="Normal 16 2 6 2" xfId="9398"/>
    <cellStyle name="Normal 16 2 6 2 2" xfId="9399"/>
    <cellStyle name="Normal 16 2 6 3" xfId="9400"/>
    <cellStyle name="Normal 16 2 6 3 2" xfId="9401"/>
    <cellStyle name="Normal 16 2 6 3 3" xfId="9402"/>
    <cellStyle name="Normal 16 2 6 4" xfId="9403"/>
    <cellStyle name="Normal 16 2 6 5" xfId="9404"/>
    <cellStyle name="Normal 16 2 6_Lcc_inputs" xfId="9405"/>
    <cellStyle name="Normal 16 2 7" xfId="9406"/>
    <cellStyle name="Normal 16 2 7 2" xfId="9407"/>
    <cellStyle name="Normal 16 2 7 2 2" xfId="9408"/>
    <cellStyle name="Normal 16 2 7 2 3" xfId="9409"/>
    <cellStyle name="Normal 16 2 7 3" xfId="9410"/>
    <cellStyle name="Normal 16 2 7 4" xfId="9411"/>
    <cellStyle name="Normal 16 2 7_Lcc_inputs" xfId="9412"/>
    <cellStyle name="Normal 16 2 8" xfId="9413"/>
    <cellStyle name="Normal 16 2 8 2" xfId="9414"/>
    <cellStyle name="Normal 16 2 8 2 2" xfId="9415"/>
    <cellStyle name="Normal 16 2 8 3" xfId="9416"/>
    <cellStyle name="Normal 16 2 9" xfId="9417"/>
    <cellStyle name="Normal 16 2_Lcc_inputs" xfId="9418"/>
    <cellStyle name="Normal 16 3" xfId="9419"/>
    <cellStyle name="Normal 16 3 2" xfId="9420"/>
    <cellStyle name="Normal 16 3 2 2" xfId="9421"/>
    <cellStyle name="Normal 16 3 2 2 2" xfId="9422"/>
    <cellStyle name="Normal 16 3 2 2 2 2" xfId="9423"/>
    <cellStyle name="Normal 16 3 2 2 2 2 2" xfId="9424"/>
    <cellStyle name="Normal 16 3 2 2 2 3" xfId="9425"/>
    <cellStyle name="Normal 16 3 2 2 3" xfId="9426"/>
    <cellStyle name="Normal 16 3 2 2 3 2" xfId="9427"/>
    <cellStyle name="Normal 16 3 2 2 3 2 2" xfId="9428"/>
    <cellStyle name="Normal 16 3 2 2 3 3" xfId="9429"/>
    <cellStyle name="Normal 16 3 2 2 4" xfId="9430"/>
    <cellStyle name="Normal 16 3 2 2 4 2" xfId="9431"/>
    <cellStyle name="Normal 16 3 2 2 5" xfId="9432"/>
    <cellStyle name="Normal 16 3 2 2_Lcc_inputs" xfId="9433"/>
    <cellStyle name="Normal 16 3 2 3" xfId="9434"/>
    <cellStyle name="Normal 16 3 2 3 2" xfId="9435"/>
    <cellStyle name="Normal 16 3 2 3 2 2" xfId="9436"/>
    <cellStyle name="Normal 16 3 2 3 2 3" xfId="9437"/>
    <cellStyle name="Normal 16 3 2 3 3" xfId="9438"/>
    <cellStyle name="Normal 16 3 2 3 4" xfId="9439"/>
    <cellStyle name="Normal 16 3 2 3_Lcc_inputs" xfId="9440"/>
    <cellStyle name="Normal 16 3 2 4" xfId="9441"/>
    <cellStyle name="Normal 16 3 2 4 2" xfId="9442"/>
    <cellStyle name="Normal 16 3 2 4 2 2" xfId="9443"/>
    <cellStyle name="Normal 16 3 2 4 3" xfId="9444"/>
    <cellStyle name="Normal 16 3 2 5" xfId="9445"/>
    <cellStyle name="Normal 16 3 2 5 2" xfId="9446"/>
    <cellStyle name="Normal 16 3 2 6" xfId="9447"/>
    <cellStyle name="Normal 16 3 2 7" xfId="9448"/>
    <cellStyle name="Normal 16 3 2 8" xfId="9449"/>
    <cellStyle name="Normal 16 3 2_Lcc_inputs" xfId="9450"/>
    <cellStyle name="Normal 16 3 3" xfId="9451"/>
    <cellStyle name="Normal 16 3 3 2" xfId="9452"/>
    <cellStyle name="Normal 16 3 3 2 2" xfId="9453"/>
    <cellStyle name="Normal 16 3 3 2 2 2" xfId="9454"/>
    <cellStyle name="Normal 16 3 3 2 2 3" xfId="9455"/>
    <cellStyle name="Normal 16 3 3 2 3" xfId="9456"/>
    <cellStyle name="Normal 16 3 3 2 4" xfId="9457"/>
    <cellStyle name="Normal 16 3 3 2_Lcc_inputs" xfId="9458"/>
    <cellStyle name="Normal 16 3 3 3" xfId="9459"/>
    <cellStyle name="Normal 16 3 3 3 2" xfId="9460"/>
    <cellStyle name="Normal 16 3 3 3 2 2" xfId="9461"/>
    <cellStyle name="Normal 16 3 3 3 3" xfId="9462"/>
    <cellStyle name="Normal 16 3 3 4" xfId="9463"/>
    <cellStyle name="Normal 16 3 3 4 2" xfId="9464"/>
    <cellStyle name="Normal 16 3 3 5" xfId="9465"/>
    <cellStyle name="Normal 16 3 3 6" xfId="9466"/>
    <cellStyle name="Normal 16 3 3 7" xfId="9467"/>
    <cellStyle name="Normal 16 3 3_Lcc_inputs" xfId="9468"/>
    <cellStyle name="Normal 16 3 4" xfId="9469"/>
    <cellStyle name="Normal 16 3 4 2" xfId="9470"/>
    <cellStyle name="Normal 16 3 4 2 2" xfId="9471"/>
    <cellStyle name="Normal 16 3 4 2 3" xfId="9472"/>
    <cellStyle name="Normal 16 3 4 3" xfId="9473"/>
    <cellStyle name="Normal 16 3 4 3 2" xfId="9474"/>
    <cellStyle name="Normal 16 3 4 4" xfId="9475"/>
    <cellStyle name="Normal 16 3 4 5" xfId="9476"/>
    <cellStyle name="Normal 16 3 4_Lcc_inputs" xfId="9477"/>
    <cellStyle name="Normal 16 3 5" xfId="9478"/>
    <cellStyle name="Normal 16 3 5 2" xfId="9479"/>
    <cellStyle name="Normal 16 3 5 2 2" xfId="9480"/>
    <cellStyle name="Normal 16 3 5 2 3" xfId="9481"/>
    <cellStyle name="Normal 16 3 5 3" xfId="9482"/>
    <cellStyle name="Normal 16 3 5 4" xfId="9483"/>
    <cellStyle name="Normal 16 3 5_Lcc_inputs" xfId="9484"/>
    <cellStyle name="Normal 16 3 6" xfId="9485"/>
    <cellStyle name="Normal 16 3 6 2" xfId="9486"/>
    <cellStyle name="Normal 16 3 6 3" xfId="9487"/>
    <cellStyle name="Normal 16 3 7" xfId="9488"/>
    <cellStyle name="Normal 16 3 7 2" xfId="9489"/>
    <cellStyle name="Normal 16 3 8" xfId="9490"/>
    <cellStyle name="Normal 16 3 9" xfId="9491"/>
    <cellStyle name="Normal 16 3_Lcc_inputs" xfId="9492"/>
    <cellStyle name="Normal 16 4" xfId="9493"/>
    <cellStyle name="Normal 16 4 2" xfId="9494"/>
    <cellStyle name="Normal 16 4 2 2" xfId="9495"/>
    <cellStyle name="Normal 16 4 2 2 2" xfId="9496"/>
    <cellStyle name="Normal 16 4 2 2 2 2" xfId="9497"/>
    <cellStyle name="Normal 16 4 2 2 2 2 2" xfId="9498"/>
    <cellStyle name="Normal 16 4 2 2 2 3" xfId="9499"/>
    <cellStyle name="Normal 16 4 2 2 3" xfId="9500"/>
    <cellStyle name="Normal 16 4 2 2 3 2" xfId="9501"/>
    <cellStyle name="Normal 16 4 2 2 3 2 2" xfId="9502"/>
    <cellStyle name="Normal 16 4 2 2 3 3" xfId="9503"/>
    <cellStyle name="Normal 16 4 2 2 4" xfId="9504"/>
    <cellStyle name="Normal 16 4 2 2 4 2" xfId="9505"/>
    <cellStyle name="Normal 16 4 2 2 5" xfId="9506"/>
    <cellStyle name="Normal 16 4 2 2_Lcc_inputs" xfId="9507"/>
    <cellStyle name="Normal 16 4 2 3" xfId="9508"/>
    <cellStyle name="Normal 16 4 2 3 2" xfId="9509"/>
    <cellStyle name="Normal 16 4 2 3 2 2" xfId="9510"/>
    <cellStyle name="Normal 16 4 2 3 2 3" xfId="9511"/>
    <cellStyle name="Normal 16 4 2 3 3" xfId="9512"/>
    <cellStyle name="Normal 16 4 2 3 4" xfId="9513"/>
    <cellStyle name="Normal 16 4 2 3_Lcc_inputs" xfId="9514"/>
    <cellStyle name="Normal 16 4 2 4" xfId="9515"/>
    <cellStyle name="Normal 16 4 2 4 2" xfId="9516"/>
    <cellStyle name="Normal 16 4 2 4 2 2" xfId="9517"/>
    <cellStyle name="Normal 16 4 2 4 3" xfId="9518"/>
    <cellStyle name="Normal 16 4 2 5" xfId="9519"/>
    <cellStyle name="Normal 16 4 2 5 2" xfId="9520"/>
    <cellStyle name="Normal 16 4 2 6" xfId="9521"/>
    <cellStyle name="Normal 16 4 2 7" xfId="9522"/>
    <cellStyle name="Normal 16 4 2 8" xfId="9523"/>
    <cellStyle name="Normal 16 4 2_Lcc_inputs" xfId="9524"/>
    <cellStyle name="Normal 16 4 3" xfId="9525"/>
    <cellStyle name="Normal 16 4 3 2" xfId="9526"/>
    <cellStyle name="Normal 16 4 3 2 2" xfId="9527"/>
    <cellStyle name="Normal 16 4 3 2 2 2" xfId="9528"/>
    <cellStyle name="Normal 16 4 3 2 3" xfId="9529"/>
    <cellStyle name="Normal 16 4 3 3" xfId="9530"/>
    <cellStyle name="Normal 16 4 3 3 2" xfId="9531"/>
    <cellStyle name="Normal 16 4 3 3 2 2" xfId="9532"/>
    <cellStyle name="Normal 16 4 3 3 3" xfId="9533"/>
    <cellStyle name="Normal 16 4 3 4" xfId="9534"/>
    <cellStyle name="Normal 16 4 3 4 2" xfId="9535"/>
    <cellStyle name="Normal 16 4 3 5" xfId="9536"/>
    <cellStyle name="Normal 16 4 3_Lcc_inputs" xfId="9537"/>
    <cellStyle name="Normal 16 4 4" xfId="9538"/>
    <cellStyle name="Normal 16 4 4 2" xfId="9539"/>
    <cellStyle name="Normal 16 4 4 2 2" xfId="9540"/>
    <cellStyle name="Normal 16 4 4 2 3" xfId="9541"/>
    <cellStyle name="Normal 16 4 4 3" xfId="9542"/>
    <cellStyle name="Normal 16 4 4 4" xfId="9543"/>
    <cellStyle name="Normal 16 4 4_Lcc_inputs" xfId="9544"/>
    <cellStyle name="Normal 16 4 5" xfId="9545"/>
    <cellStyle name="Normal 16 4 5 2" xfId="9546"/>
    <cellStyle name="Normal 16 4 5 2 2" xfId="9547"/>
    <cellStyle name="Normal 16 4 5 3" xfId="9548"/>
    <cellStyle name="Normal 16 4 6" xfId="9549"/>
    <cellStyle name="Normal 16 4 6 2" xfId="9550"/>
    <cellStyle name="Normal 16 4 7" xfId="9551"/>
    <cellStyle name="Normal 16 4 8" xfId="9552"/>
    <cellStyle name="Normal 16 4 9" xfId="9553"/>
    <cellStyle name="Normal 16 4_Lcc_inputs" xfId="9554"/>
    <cellStyle name="Normal 16 5" xfId="9555"/>
    <cellStyle name="Normal 16 5 2" xfId="9556"/>
    <cellStyle name="Normal 16 5 2 2" xfId="9557"/>
    <cellStyle name="Normal 16 5 2 2 2" xfId="9558"/>
    <cellStyle name="Normal 16 5 2 2 2 2" xfId="9559"/>
    <cellStyle name="Normal 16 5 2 2 2 2 2" xfId="9560"/>
    <cellStyle name="Normal 16 5 2 2 2 3" xfId="9561"/>
    <cellStyle name="Normal 16 5 2 2 3" xfId="9562"/>
    <cellStyle name="Normal 16 5 2 2 3 2" xfId="9563"/>
    <cellStyle name="Normal 16 5 2 2 3 2 2" xfId="9564"/>
    <cellStyle name="Normal 16 5 2 2 3 3" xfId="9565"/>
    <cellStyle name="Normal 16 5 2 2 4" xfId="9566"/>
    <cellStyle name="Normal 16 5 2 2 4 2" xfId="9567"/>
    <cellStyle name="Normal 16 5 2 2 5" xfId="9568"/>
    <cellStyle name="Normal 16 5 2 2_Lcc_inputs" xfId="9569"/>
    <cellStyle name="Normal 16 5 2 3" xfId="9570"/>
    <cellStyle name="Normal 16 5 2 3 2" xfId="9571"/>
    <cellStyle name="Normal 16 5 2 3 2 2" xfId="9572"/>
    <cellStyle name="Normal 16 5 2 3 2 3" xfId="9573"/>
    <cellStyle name="Normal 16 5 2 3 3" xfId="9574"/>
    <cellStyle name="Normal 16 5 2 3 4" xfId="9575"/>
    <cellStyle name="Normal 16 5 2 3_Lcc_inputs" xfId="9576"/>
    <cellStyle name="Normal 16 5 2 4" xfId="9577"/>
    <cellStyle name="Normal 16 5 2 4 2" xfId="9578"/>
    <cellStyle name="Normal 16 5 2 4 2 2" xfId="9579"/>
    <cellStyle name="Normal 16 5 2 4 3" xfId="9580"/>
    <cellStyle name="Normal 16 5 2 5" xfId="9581"/>
    <cellStyle name="Normal 16 5 2 5 2" xfId="9582"/>
    <cellStyle name="Normal 16 5 2 6" xfId="9583"/>
    <cellStyle name="Normal 16 5 2 7" xfId="9584"/>
    <cellStyle name="Normal 16 5 2 8" xfId="9585"/>
    <cellStyle name="Normal 16 5 2_Lcc_inputs" xfId="9586"/>
    <cellStyle name="Normal 16 5 3" xfId="9587"/>
    <cellStyle name="Normal 16 5 3 2" xfId="9588"/>
    <cellStyle name="Normal 16 5 3 2 2" xfId="9589"/>
    <cellStyle name="Normal 16 5 3 2 2 2" xfId="9590"/>
    <cellStyle name="Normal 16 5 3 2 3" xfId="9591"/>
    <cellStyle name="Normal 16 5 3 3" xfId="9592"/>
    <cellStyle name="Normal 16 5 3 3 2" xfId="9593"/>
    <cellStyle name="Normal 16 5 3 3 2 2" xfId="9594"/>
    <cellStyle name="Normal 16 5 3 3 3" xfId="9595"/>
    <cellStyle name="Normal 16 5 3 4" xfId="9596"/>
    <cellStyle name="Normal 16 5 3 4 2" xfId="9597"/>
    <cellStyle name="Normal 16 5 3 5" xfId="9598"/>
    <cellStyle name="Normal 16 5 3_Lcc_inputs" xfId="9599"/>
    <cellStyle name="Normal 16 5 4" xfId="9600"/>
    <cellStyle name="Normal 16 5 4 2" xfId="9601"/>
    <cellStyle name="Normal 16 5 4 2 2" xfId="9602"/>
    <cellStyle name="Normal 16 5 4 2 3" xfId="9603"/>
    <cellStyle name="Normal 16 5 4 3" xfId="9604"/>
    <cellStyle name="Normal 16 5 4 4" xfId="9605"/>
    <cellStyle name="Normal 16 5 4_Lcc_inputs" xfId="9606"/>
    <cellStyle name="Normal 16 5 5" xfId="9607"/>
    <cellStyle name="Normal 16 5 5 2" xfId="9608"/>
    <cellStyle name="Normal 16 5 5 2 2" xfId="9609"/>
    <cellStyle name="Normal 16 5 5 3" xfId="9610"/>
    <cellStyle name="Normal 16 5 6" xfId="9611"/>
    <cellStyle name="Normal 16 5 6 2" xfId="9612"/>
    <cellStyle name="Normal 16 5 7" xfId="9613"/>
    <cellStyle name="Normal 16 5 8" xfId="9614"/>
    <cellStyle name="Normal 16 5 9" xfId="9615"/>
    <cellStyle name="Normal 16 5_Lcc_inputs" xfId="9616"/>
    <cellStyle name="Normal 16 6" xfId="9617"/>
    <cellStyle name="Normal 16 6 2" xfId="9618"/>
    <cellStyle name="Normal 16 6 2 2" xfId="9619"/>
    <cellStyle name="Normal 16 6 2 2 2" xfId="9620"/>
    <cellStyle name="Normal 16 6 2 2 2 2" xfId="9621"/>
    <cellStyle name="Normal 16 6 2 2 2 2 2" xfId="9622"/>
    <cellStyle name="Normal 16 6 2 2 2 3" xfId="9623"/>
    <cellStyle name="Normal 16 6 2 2 3" xfId="9624"/>
    <cellStyle name="Normal 16 6 2 2 3 2" xfId="9625"/>
    <cellStyle name="Normal 16 6 2 2 3 2 2" xfId="9626"/>
    <cellStyle name="Normal 16 6 2 2 3 3" xfId="9627"/>
    <cellStyle name="Normal 16 6 2 2 4" xfId="9628"/>
    <cellStyle name="Normal 16 6 2 2 4 2" xfId="9629"/>
    <cellStyle name="Normal 16 6 2 2 5" xfId="9630"/>
    <cellStyle name="Normal 16 6 2 2_Lcc_inputs" xfId="9631"/>
    <cellStyle name="Normal 16 6 2 3" xfId="9632"/>
    <cellStyle name="Normal 16 6 2 3 2" xfId="9633"/>
    <cellStyle name="Normal 16 6 2 3 2 2" xfId="9634"/>
    <cellStyle name="Normal 16 6 2 3 2 3" xfId="9635"/>
    <cellStyle name="Normal 16 6 2 3 3" xfId="9636"/>
    <cellStyle name="Normal 16 6 2 3 4" xfId="9637"/>
    <cellStyle name="Normal 16 6 2 3_Lcc_inputs" xfId="9638"/>
    <cellStyle name="Normal 16 6 2 4" xfId="9639"/>
    <cellStyle name="Normal 16 6 2 4 2" xfId="9640"/>
    <cellStyle name="Normal 16 6 2 4 2 2" xfId="9641"/>
    <cellStyle name="Normal 16 6 2 4 3" xfId="9642"/>
    <cellStyle name="Normal 16 6 2 5" xfId="9643"/>
    <cellStyle name="Normal 16 6 2 5 2" xfId="9644"/>
    <cellStyle name="Normal 16 6 2 6" xfId="9645"/>
    <cellStyle name="Normal 16 6 2 7" xfId="9646"/>
    <cellStyle name="Normal 16 6 2 8" xfId="9647"/>
    <cellStyle name="Normal 16 6 2_Lcc_inputs" xfId="9648"/>
    <cellStyle name="Normal 16 6 3" xfId="9649"/>
    <cellStyle name="Normal 16 6 3 2" xfId="9650"/>
    <cellStyle name="Normal 16 6 3 2 2" xfId="9651"/>
    <cellStyle name="Normal 16 6 3 2 2 2" xfId="9652"/>
    <cellStyle name="Normal 16 6 3 2 3" xfId="9653"/>
    <cellStyle name="Normal 16 6 3 3" xfId="9654"/>
    <cellStyle name="Normal 16 6 3 3 2" xfId="9655"/>
    <cellStyle name="Normal 16 6 3 3 2 2" xfId="9656"/>
    <cellStyle name="Normal 16 6 3 3 3" xfId="9657"/>
    <cellStyle name="Normal 16 6 3 4" xfId="9658"/>
    <cellStyle name="Normal 16 6 3 4 2" xfId="9659"/>
    <cellStyle name="Normal 16 6 3 5" xfId="9660"/>
    <cellStyle name="Normal 16 6 3_Lcc_inputs" xfId="9661"/>
    <cellStyle name="Normal 16 6 4" xfId="9662"/>
    <cellStyle name="Normal 16 6 4 2" xfId="9663"/>
    <cellStyle name="Normal 16 6 4 2 2" xfId="9664"/>
    <cellStyle name="Normal 16 6 4 2 3" xfId="9665"/>
    <cellStyle name="Normal 16 6 4 3" xfId="9666"/>
    <cellStyle name="Normal 16 6 4 4" xfId="9667"/>
    <cellStyle name="Normal 16 6 4_Lcc_inputs" xfId="9668"/>
    <cellStyle name="Normal 16 6 5" xfId="9669"/>
    <cellStyle name="Normal 16 6 5 2" xfId="9670"/>
    <cellStyle name="Normal 16 6 5 2 2" xfId="9671"/>
    <cellStyle name="Normal 16 6 5 3" xfId="9672"/>
    <cellStyle name="Normal 16 6 6" xfId="9673"/>
    <cellStyle name="Normal 16 6 6 2" xfId="9674"/>
    <cellStyle name="Normal 16 6 7" xfId="9675"/>
    <cellStyle name="Normal 16 6 8" xfId="9676"/>
    <cellStyle name="Normal 16 6 9" xfId="9677"/>
    <cellStyle name="Normal 16 6_Lcc_inputs" xfId="9678"/>
    <cellStyle name="Normal 16 7" xfId="9679"/>
    <cellStyle name="Normal 16 7 2" xfId="9680"/>
    <cellStyle name="Normal 16 7 2 2" xfId="9681"/>
    <cellStyle name="Normal 16 7 2 2 2" xfId="9682"/>
    <cellStyle name="Normal 16 7 2 2 2 2" xfId="9683"/>
    <cellStyle name="Normal 16 7 2 2 2 2 2" xfId="9684"/>
    <cellStyle name="Normal 16 7 2 2 2 3" xfId="9685"/>
    <cellStyle name="Normal 16 7 2 2 3" xfId="9686"/>
    <cellStyle name="Normal 16 7 2 2 3 2" xfId="9687"/>
    <cellStyle name="Normal 16 7 2 2 3 2 2" xfId="9688"/>
    <cellStyle name="Normal 16 7 2 2 3 3" xfId="9689"/>
    <cellStyle name="Normal 16 7 2 2 4" xfId="9690"/>
    <cellStyle name="Normal 16 7 2 2 4 2" xfId="9691"/>
    <cellStyle name="Normal 16 7 2 2 5" xfId="9692"/>
    <cellStyle name="Normal 16 7 2 2_Lcc_inputs" xfId="9693"/>
    <cellStyle name="Normal 16 7 2 3" xfId="9694"/>
    <cellStyle name="Normal 16 7 2 3 2" xfId="9695"/>
    <cellStyle name="Normal 16 7 2 3 2 2" xfId="9696"/>
    <cellStyle name="Normal 16 7 2 3 2 3" xfId="9697"/>
    <cellStyle name="Normal 16 7 2 3 3" xfId="9698"/>
    <cellStyle name="Normal 16 7 2 3 4" xfId="9699"/>
    <cellStyle name="Normal 16 7 2 3_Lcc_inputs" xfId="9700"/>
    <cellStyle name="Normal 16 7 2 4" xfId="9701"/>
    <cellStyle name="Normal 16 7 2 4 2" xfId="9702"/>
    <cellStyle name="Normal 16 7 2 4 2 2" xfId="9703"/>
    <cellStyle name="Normal 16 7 2 4 3" xfId="9704"/>
    <cellStyle name="Normal 16 7 2 5" xfId="9705"/>
    <cellStyle name="Normal 16 7 2 5 2" xfId="9706"/>
    <cellStyle name="Normal 16 7 2 6" xfId="9707"/>
    <cellStyle name="Normal 16 7 2 7" xfId="9708"/>
    <cellStyle name="Normal 16 7 2 8" xfId="9709"/>
    <cellStyle name="Normal 16 7 2_Lcc_inputs" xfId="9710"/>
    <cellStyle name="Normal 16 7 3" xfId="9711"/>
    <cellStyle name="Normal 16 7 3 2" xfId="9712"/>
    <cellStyle name="Normal 16 7 3 2 2" xfId="9713"/>
    <cellStyle name="Normal 16 7 3 2 2 2" xfId="9714"/>
    <cellStyle name="Normal 16 7 3 2 3" xfId="9715"/>
    <cellStyle name="Normal 16 7 3 3" xfId="9716"/>
    <cellStyle name="Normal 16 7 3 3 2" xfId="9717"/>
    <cellStyle name="Normal 16 7 3 3 2 2" xfId="9718"/>
    <cellStyle name="Normal 16 7 3 3 3" xfId="9719"/>
    <cellStyle name="Normal 16 7 3 4" xfId="9720"/>
    <cellStyle name="Normal 16 7 3 4 2" xfId="9721"/>
    <cellStyle name="Normal 16 7 3 5" xfId="9722"/>
    <cellStyle name="Normal 16 7 3_Lcc_inputs" xfId="9723"/>
    <cellStyle name="Normal 16 7 4" xfId="9724"/>
    <cellStyle name="Normal 16 7 4 2" xfId="9725"/>
    <cellStyle name="Normal 16 7 4 2 2" xfId="9726"/>
    <cellStyle name="Normal 16 7 4 2 3" xfId="9727"/>
    <cellStyle name="Normal 16 7 4 3" xfId="9728"/>
    <cellStyle name="Normal 16 7 4 4" xfId="9729"/>
    <cellStyle name="Normal 16 7 4_Lcc_inputs" xfId="9730"/>
    <cellStyle name="Normal 16 7 5" xfId="9731"/>
    <cellStyle name="Normal 16 7 5 2" xfId="9732"/>
    <cellStyle name="Normal 16 7 5 2 2" xfId="9733"/>
    <cellStyle name="Normal 16 7 5 3" xfId="9734"/>
    <cellStyle name="Normal 16 7 6" xfId="9735"/>
    <cellStyle name="Normal 16 7 6 2" xfId="9736"/>
    <cellStyle name="Normal 16 7 7" xfId="9737"/>
    <cellStyle name="Normal 16 7 8" xfId="9738"/>
    <cellStyle name="Normal 16 7 9" xfId="9739"/>
    <cellStyle name="Normal 16 7_Lcc_inputs" xfId="9740"/>
    <cellStyle name="Normal 16 8" xfId="9741"/>
    <cellStyle name="Normal 16 8 2" xfId="9742"/>
    <cellStyle name="Normal 16 8 2 2" xfId="9743"/>
    <cellStyle name="Normal 16 8 2 2 2" xfId="9744"/>
    <cellStyle name="Normal 16 8 2 2 2 2" xfId="9745"/>
    <cellStyle name="Normal 16 8 2 2 3" xfId="9746"/>
    <cellStyle name="Normal 16 8 2 3" xfId="9747"/>
    <cellStyle name="Normal 16 8 2 3 2" xfId="9748"/>
    <cellStyle name="Normal 16 8 2 3 2 2" xfId="9749"/>
    <cellStyle name="Normal 16 8 2 3 3" xfId="9750"/>
    <cellStyle name="Normal 16 8 2 4" xfId="9751"/>
    <cellStyle name="Normal 16 8 2 4 2" xfId="9752"/>
    <cellStyle name="Normal 16 8 2 5" xfId="9753"/>
    <cellStyle name="Normal 16 8 2_Lcc_inputs" xfId="9754"/>
    <cellStyle name="Normal 16 8 3" xfId="9755"/>
    <cellStyle name="Normal 16 8 3 2" xfId="9756"/>
    <cellStyle name="Normal 16 8 3 2 2" xfId="9757"/>
    <cellStyle name="Normal 16 8 3 2 3" xfId="9758"/>
    <cellStyle name="Normal 16 8 3 3" xfId="9759"/>
    <cellStyle name="Normal 16 8 3 4" xfId="9760"/>
    <cellStyle name="Normal 16 8 3_Lcc_inputs" xfId="9761"/>
    <cellStyle name="Normal 16 8 4" xfId="9762"/>
    <cellStyle name="Normal 16 8 4 2" xfId="9763"/>
    <cellStyle name="Normal 16 8 4 2 2" xfId="9764"/>
    <cellStyle name="Normal 16 8 4 3" xfId="9765"/>
    <cellStyle name="Normal 16 8 5" xfId="9766"/>
    <cellStyle name="Normal 16 8 5 2" xfId="9767"/>
    <cellStyle name="Normal 16 8 6" xfId="9768"/>
    <cellStyle name="Normal 16 8 7" xfId="9769"/>
    <cellStyle name="Normal 16 8 8" xfId="9770"/>
    <cellStyle name="Normal 16 8_Lcc_inputs" xfId="9771"/>
    <cellStyle name="Normal 16 9" xfId="9772"/>
    <cellStyle name="Normal 16 9 2" xfId="9773"/>
    <cellStyle name="Normal 16 9 2 2" xfId="9774"/>
    <cellStyle name="Normal 16 9 2 2 2" xfId="9775"/>
    <cellStyle name="Normal 16 9 2 2 2 2" xfId="9776"/>
    <cellStyle name="Normal 16 9 2 2 3" xfId="9777"/>
    <cellStyle name="Normal 16 9 2 3" xfId="9778"/>
    <cellStyle name="Normal 16 9 2 3 2" xfId="9779"/>
    <cellStyle name="Normal 16 9 2 3 2 2" xfId="9780"/>
    <cellStyle name="Normal 16 9 2 3 3" xfId="9781"/>
    <cellStyle name="Normal 16 9 2 4" xfId="9782"/>
    <cellStyle name="Normal 16 9 2 4 2" xfId="9783"/>
    <cellStyle name="Normal 16 9 2 5" xfId="9784"/>
    <cellStyle name="Normal 16 9 2_Lcc_inputs" xfId="9785"/>
    <cellStyle name="Normal 16 9 3" xfId="9786"/>
    <cellStyle name="Normal 16 9 3 2" xfId="9787"/>
    <cellStyle name="Normal 16 9 3 2 2" xfId="9788"/>
    <cellStyle name="Normal 16 9 3 2 3" xfId="9789"/>
    <cellStyle name="Normal 16 9 3 3" xfId="9790"/>
    <cellStyle name="Normal 16 9 3 4" xfId="9791"/>
    <cellStyle name="Normal 16 9 3_Lcc_inputs" xfId="9792"/>
    <cellStyle name="Normal 16 9 4" xfId="9793"/>
    <cellStyle name="Normal 16 9 4 2" xfId="9794"/>
    <cellStyle name="Normal 16 9 4 2 2" xfId="9795"/>
    <cellStyle name="Normal 16 9 4 3" xfId="9796"/>
    <cellStyle name="Normal 16 9 5" xfId="9797"/>
    <cellStyle name="Normal 16 9 5 2" xfId="9798"/>
    <cellStyle name="Normal 16 9 6" xfId="9799"/>
    <cellStyle name="Normal 16 9 7" xfId="9800"/>
    <cellStyle name="Normal 16 9 8" xfId="9801"/>
    <cellStyle name="Normal 16 9_Lcc_inputs" xfId="9802"/>
    <cellStyle name="Normal 16_Lcc_inputs" xfId="9803"/>
    <cellStyle name="Normal 17" xfId="111"/>
    <cellStyle name="Normal 17 10" xfId="9804"/>
    <cellStyle name="Normal 17 10 2" xfId="9805"/>
    <cellStyle name="Normal 17 10 2 2" xfId="9806"/>
    <cellStyle name="Normal 17 10 2 2 2" xfId="9807"/>
    <cellStyle name="Normal 17 10 2 2 3" xfId="9808"/>
    <cellStyle name="Normal 17 10 2 3" xfId="9809"/>
    <cellStyle name="Normal 17 10 2 4" xfId="9810"/>
    <cellStyle name="Normal 17 10 2_Lcc_inputs" xfId="9811"/>
    <cellStyle name="Normal 17 10 3" xfId="9812"/>
    <cellStyle name="Normal 17 10 3 2" xfId="9813"/>
    <cellStyle name="Normal 17 10 3 2 2" xfId="9814"/>
    <cellStyle name="Normal 17 10 3 3" xfId="9815"/>
    <cellStyle name="Normal 17 10 4" xfId="9816"/>
    <cellStyle name="Normal 17 10 4 2" xfId="9817"/>
    <cellStyle name="Normal 17 10 5" xfId="9818"/>
    <cellStyle name="Normal 17 10 6" xfId="9819"/>
    <cellStyle name="Normal 17 10 7" xfId="9820"/>
    <cellStyle name="Normal 17 10_Lcc_inputs" xfId="9821"/>
    <cellStyle name="Normal 17 11" xfId="9822"/>
    <cellStyle name="Normal 17 11 2" xfId="9823"/>
    <cellStyle name="Normal 17 11 2 2" xfId="9824"/>
    <cellStyle name="Normal 17 11 2 3" xfId="9825"/>
    <cellStyle name="Normal 17 11 3" xfId="9826"/>
    <cellStyle name="Normal 17 11 3 2" xfId="9827"/>
    <cellStyle name="Normal 17 11 4" xfId="9828"/>
    <cellStyle name="Normal 17 11 5" xfId="9829"/>
    <cellStyle name="Normal 17 11_Lcc_inputs" xfId="9830"/>
    <cellStyle name="Normal 17 12" xfId="9831"/>
    <cellStyle name="Normal 17 12 2" xfId="9832"/>
    <cellStyle name="Normal 17 12 2 2" xfId="9833"/>
    <cellStyle name="Normal 17 12 2 3" xfId="9834"/>
    <cellStyle name="Normal 17 12 3" xfId="9835"/>
    <cellStyle name="Normal 17 12 4" xfId="9836"/>
    <cellStyle name="Normal 17 12_Lcc_inputs" xfId="9837"/>
    <cellStyle name="Normal 17 13" xfId="9838"/>
    <cellStyle name="Normal 17 13 2" xfId="9839"/>
    <cellStyle name="Normal 17 13 3" xfId="9840"/>
    <cellStyle name="Normal 17 14" xfId="9841"/>
    <cellStyle name="Normal 17 14 2" xfId="9842"/>
    <cellStyle name="Normal 17 15" xfId="9843"/>
    <cellStyle name="Normal 17 16" xfId="9844"/>
    <cellStyle name="Normal 17 17" xfId="55414"/>
    <cellStyle name="Normal 17 18" xfId="55415"/>
    <cellStyle name="Normal 17 2" xfId="9845"/>
    <cellStyle name="Normal 17 2 10" xfId="55416"/>
    <cellStyle name="Normal 17 2 2" xfId="9846"/>
    <cellStyle name="Normal 17 2 2 2" xfId="9847"/>
    <cellStyle name="Normal 17 2 2 2 2" xfId="9848"/>
    <cellStyle name="Normal 17 2 2 2 2 2" xfId="9849"/>
    <cellStyle name="Normal 17 2 2 2 2 2 2" xfId="9850"/>
    <cellStyle name="Normal 17 2 2 2 2 2 2 2" xfId="9851"/>
    <cellStyle name="Normal 17 2 2 2 2 2 3" xfId="9852"/>
    <cellStyle name="Normal 17 2 2 2 2 3" xfId="9853"/>
    <cellStyle name="Normal 17 2 2 2 2 3 2" xfId="9854"/>
    <cellStyle name="Normal 17 2 2 2 2 3 2 2" xfId="9855"/>
    <cellStyle name="Normal 17 2 2 2 2 3 3" xfId="9856"/>
    <cellStyle name="Normal 17 2 2 2 2 4" xfId="9857"/>
    <cellStyle name="Normal 17 2 2 2 2 4 2" xfId="9858"/>
    <cellStyle name="Normal 17 2 2 2 2 5" xfId="9859"/>
    <cellStyle name="Normal 17 2 2 2 2_Lcc_inputs" xfId="9860"/>
    <cellStyle name="Normal 17 2 2 2 3" xfId="9861"/>
    <cellStyle name="Normal 17 2 2 2 3 2" xfId="9862"/>
    <cellStyle name="Normal 17 2 2 2 3 2 2" xfId="9863"/>
    <cellStyle name="Normal 17 2 2 2 3 2 3" xfId="9864"/>
    <cellStyle name="Normal 17 2 2 2 3 3" xfId="9865"/>
    <cellStyle name="Normal 17 2 2 2 3 4" xfId="9866"/>
    <cellStyle name="Normal 17 2 2 2 3_Lcc_inputs" xfId="9867"/>
    <cellStyle name="Normal 17 2 2 2 4" xfId="9868"/>
    <cellStyle name="Normal 17 2 2 2 4 2" xfId="9869"/>
    <cellStyle name="Normal 17 2 2 2 4 2 2" xfId="9870"/>
    <cellStyle name="Normal 17 2 2 2 4 3" xfId="9871"/>
    <cellStyle name="Normal 17 2 2 2 5" xfId="9872"/>
    <cellStyle name="Normal 17 2 2 2 5 2" xfId="9873"/>
    <cellStyle name="Normal 17 2 2 2 6" xfId="9874"/>
    <cellStyle name="Normal 17 2 2 2 7" xfId="9875"/>
    <cellStyle name="Normal 17 2 2 2 8" xfId="9876"/>
    <cellStyle name="Normal 17 2 2 2_Lcc_inputs" xfId="9877"/>
    <cellStyle name="Normal 17 2 2 3" xfId="9878"/>
    <cellStyle name="Normal 17 2 2 3 2" xfId="9879"/>
    <cellStyle name="Normal 17 2 2 3 2 2" xfId="9880"/>
    <cellStyle name="Normal 17 2 2 3 2 2 2" xfId="9881"/>
    <cellStyle name="Normal 17 2 2 3 2 3" xfId="9882"/>
    <cellStyle name="Normal 17 2 2 3 3" xfId="9883"/>
    <cellStyle name="Normal 17 2 2 3 3 2" xfId="9884"/>
    <cellStyle name="Normal 17 2 2 3 3 2 2" xfId="9885"/>
    <cellStyle name="Normal 17 2 2 3 3 3" xfId="9886"/>
    <cellStyle name="Normal 17 2 2 3 4" xfId="9887"/>
    <cellStyle name="Normal 17 2 2 3 4 2" xfId="9888"/>
    <cellStyle name="Normal 17 2 2 3 5" xfId="9889"/>
    <cellStyle name="Normal 17 2 2 3_Lcc_inputs" xfId="9890"/>
    <cellStyle name="Normal 17 2 2 4" xfId="9891"/>
    <cellStyle name="Normal 17 2 2 4 2" xfId="9892"/>
    <cellStyle name="Normal 17 2 2 4 2 2" xfId="9893"/>
    <cellStyle name="Normal 17 2 2 4 2 3" xfId="9894"/>
    <cellStyle name="Normal 17 2 2 4 3" xfId="9895"/>
    <cellStyle name="Normal 17 2 2 4 4" xfId="9896"/>
    <cellStyle name="Normal 17 2 2 4_Lcc_inputs" xfId="9897"/>
    <cellStyle name="Normal 17 2 2 5" xfId="9898"/>
    <cellStyle name="Normal 17 2 2 5 2" xfId="9899"/>
    <cellStyle name="Normal 17 2 2 5 2 2" xfId="9900"/>
    <cellStyle name="Normal 17 2 2 5 3" xfId="9901"/>
    <cellStyle name="Normal 17 2 2 6" xfId="9902"/>
    <cellStyle name="Normal 17 2 2 6 2" xfId="9903"/>
    <cellStyle name="Normal 17 2 2 7" xfId="9904"/>
    <cellStyle name="Normal 17 2 2 8" xfId="9905"/>
    <cellStyle name="Normal 17 2 2 9" xfId="9906"/>
    <cellStyle name="Normal 17 2 2_Lcc_inputs" xfId="9907"/>
    <cellStyle name="Normal 17 2 3" xfId="9908"/>
    <cellStyle name="Normal 17 2 3 2" xfId="9909"/>
    <cellStyle name="Normal 17 2 3 2 2" xfId="9910"/>
    <cellStyle name="Normal 17 2 3 2 2 2" xfId="9911"/>
    <cellStyle name="Normal 17 2 3 2 2 2 2" xfId="9912"/>
    <cellStyle name="Normal 17 2 3 2 2 3" xfId="9913"/>
    <cellStyle name="Normal 17 2 3 2 3" xfId="9914"/>
    <cellStyle name="Normal 17 2 3 2 3 2" xfId="9915"/>
    <cellStyle name="Normal 17 2 3 2 3 2 2" xfId="9916"/>
    <cellStyle name="Normal 17 2 3 2 3 3" xfId="9917"/>
    <cellStyle name="Normal 17 2 3 2 4" xfId="9918"/>
    <cellStyle name="Normal 17 2 3 2 4 2" xfId="9919"/>
    <cellStyle name="Normal 17 2 3 2 5" xfId="9920"/>
    <cellStyle name="Normal 17 2 3 2_Lcc_inputs" xfId="9921"/>
    <cellStyle name="Normal 17 2 3 3" xfId="9922"/>
    <cellStyle name="Normal 17 2 3 3 2" xfId="9923"/>
    <cellStyle name="Normal 17 2 3 3 2 2" xfId="9924"/>
    <cellStyle name="Normal 17 2 3 3 2 3" xfId="9925"/>
    <cellStyle name="Normal 17 2 3 3 3" xfId="9926"/>
    <cellStyle name="Normal 17 2 3 3 4" xfId="9927"/>
    <cellStyle name="Normal 17 2 3 3_Lcc_inputs" xfId="9928"/>
    <cellStyle name="Normal 17 2 3 4" xfId="9929"/>
    <cellStyle name="Normal 17 2 3 4 2" xfId="9930"/>
    <cellStyle name="Normal 17 2 3 4 2 2" xfId="9931"/>
    <cellStyle name="Normal 17 2 3 4 3" xfId="9932"/>
    <cellStyle name="Normal 17 2 3 5" xfId="9933"/>
    <cellStyle name="Normal 17 2 3 5 2" xfId="9934"/>
    <cellStyle name="Normal 17 2 3 6" xfId="9935"/>
    <cellStyle name="Normal 17 2 3 7" xfId="9936"/>
    <cellStyle name="Normal 17 2 3 8" xfId="9937"/>
    <cellStyle name="Normal 17 2 3_Lcc_inputs" xfId="9938"/>
    <cellStyle name="Normal 17 2 4" xfId="9939"/>
    <cellStyle name="Normal 17 2 4 2" xfId="9940"/>
    <cellStyle name="Normal 17 2 4 2 2" xfId="9941"/>
    <cellStyle name="Normal 17 2 4 3" xfId="9942"/>
    <cellStyle name="Normal 17 2 4 3 2" xfId="9943"/>
    <cellStyle name="Normal 17 2 4 3 3" xfId="9944"/>
    <cellStyle name="Normal 17 2 4 4" xfId="9945"/>
    <cellStyle name="Normal 17 2 4 4 2" xfId="9946"/>
    <cellStyle name="Normal 17 2 4 5" xfId="9947"/>
    <cellStyle name="Normal 17 2 4_Lcc_inputs" xfId="9948"/>
    <cellStyle name="Normal 17 2 5" xfId="9949"/>
    <cellStyle name="Normal 17 2 5 2" xfId="9950"/>
    <cellStyle name="Normal 17 2 5 2 2" xfId="9951"/>
    <cellStyle name="Normal 17 2 5 2 2 2" xfId="9952"/>
    <cellStyle name="Normal 17 2 5 2 2 3" xfId="9953"/>
    <cellStyle name="Normal 17 2 5 2 3" xfId="9954"/>
    <cellStyle name="Normal 17 2 5 2 4" xfId="9955"/>
    <cellStyle name="Normal 17 2 5 2_Lcc_inputs" xfId="9956"/>
    <cellStyle name="Normal 17 2 5 3" xfId="9957"/>
    <cellStyle name="Normal 17 2 5 3 2" xfId="9958"/>
    <cellStyle name="Normal 17 2 5 3 2 2" xfId="9959"/>
    <cellStyle name="Normal 17 2 5 3 3" xfId="9960"/>
    <cellStyle name="Normal 17 2 5 4" xfId="9961"/>
    <cellStyle name="Normal 17 2 5 4 2" xfId="9962"/>
    <cellStyle name="Normal 17 2 5 5" xfId="9963"/>
    <cellStyle name="Normal 17 2 5 6" xfId="9964"/>
    <cellStyle name="Normal 17 2 5 7" xfId="9965"/>
    <cellStyle name="Normal 17 2 5_Lcc_inputs" xfId="9966"/>
    <cellStyle name="Normal 17 2 6" xfId="9967"/>
    <cellStyle name="Normal 17 2 6 2" xfId="9968"/>
    <cellStyle name="Normal 17 2 6 2 2" xfId="9969"/>
    <cellStyle name="Normal 17 2 6 3" xfId="9970"/>
    <cellStyle name="Normal 17 2 6 3 2" xfId="9971"/>
    <cellStyle name="Normal 17 2 6 3 3" xfId="9972"/>
    <cellStyle name="Normal 17 2 6 4" xfId="9973"/>
    <cellStyle name="Normal 17 2 6 5" xfId="9974"/>
    <cellStyle name="Normal 17 2 6_Lcc_inputs" xfId="9975"/>
    <cellStyle name="Normal 17 2 7" xfId="9976"/>
    <cellStyle name="Normal 17 2 7 2" xfId="9977"/>
    <cellStyle name="Normal 17 2 7 2 2" xfId="9978"/>
    <cellStyle name="Normal 17 2 7 2 3" xfId="9979"/>
    <cellStyle name="Normal 17 2 7 3" xfId="9980"/>
    <cellStyle name="Normal 17 2 7 4" xfId="9981"/>
    <cellStyle name="Normal 17 2 7_Lcc_inputs" xfId="9982"/>
    <cellStyle name="Normal 17 2 8" xfId="9983"/>
    <cellStyle name="Normal 17 2 8 2" xfId="9984"/>
    <cellStyle name="Normal 17 2 8 2 2" xfId="9985"/>
    <cellStyle name="Normal 17 2 8 3" xfId="9986"/>
    <cellStyle name="Normal 17 2 9" xfId="9987"/>
    <cellStyle name="Normal 17 2_Lcc_inputs" xfId="9988"/>
    <cellStyle name="Normal 17 3" xfId="9989"/>
    <cellStyle name="Normal 17 3 2" xfId="9990"/>
    <cellStyle name="Normal 17 3 2 2" xfId="9991"/>
    <cellStyle name="Normal 17 3 2 2 2" xfId="9992"/>
    <cellStyle name="Normal 17 3 2 2 2 2" xfId="9993"/>
    <cellStyle name="Normal 17 3 2 2 2 2 2" xfId="9994"/>
    <cellStyle name="Normal 17 3 2 2 2 3" xfId="9995"/>
    <cellStyle name="Normal 17 3 2 2 3" xfId="9996"/>
    <cellStyle name="Normal 17 3 2 2 3 2" xfId="9997"/>
    <cellStyle name="Normal 17 3 2 2 3 2 2" xfId="9998"/>
    <cellStyle name="Normal 17 3 2 2 3 3" xfId="9999"/>
    <cellStyle name="Normal 17 3 2 2 4" xfId="10000"/>
    <cellStyle name="Normal 17 3 2 2 4 2" xfId="10001"/>
    <cellStyle name="Normal 17 3 2 2 5" xfId="10002"/>
    <cellStyle name="Normal 17 3 2 2_Lcc_inputs" xfId="10003"/>
    <cellStyle name="Normal 17 3 2 3" xfId="10004"/>
    <cellStyle name="Normal 17 3 2 3 2" xfId="10005"/>
    <cellStyle name="Normal 17 3 2 3 2 2" xfId="10006"/>
    <cellStyle name="Normal 17 3 2 3 2 3" xfId="10007"/>
    <cellStyle name="Normal 17 3 2 3 3" xfId="10008"/>
    <cellStyle name="Normal 17 3 2 3 4" xfId="10009"/>
    <cellStyle name="Normal 17 3 2 3_Lcc_inputs" xfId="10010"/>
    <cellStyle name="Normal 17 3 2 4" xfId="10011"/>
    <cellStyle name="Normal 17 3 2 4 2" xfId="10012"/>
    <cellStyle name="Normal 17 3 2 4 2 2" xfId="10013"/>
    <cellStyle name="Normal 17 3 2 4 3" xfId="10014"/>
    <cellStyle name="Normal 17 3 2 5" xfId="10015"/>
    <cellStyle name="Normal 17 3 2 5 2" xfId="10016"/>
    <cellStyle name="Normal 17 3 2 6" xfId="10017"/>
    <cellStyle name="Normal 17 3 2 7" xfId="10018"/>
    <cellStyle name="Normal 17 3 2 8" xfId="10019"/>
    <cellStyle name="Normal 17 3 2_Lcc_inputs" xfId="10020"/>
    <cellStyle name="Normal 17 3 3" xfId="10021"/>
    <cellStyle name="Normal 17 3 3 2" xfId="10022"/>
    <cellStyle name="Normal 17 3 3 2 2" xfId="10023"/>
    <cellStyle name="Normal 17 3 3 2 2 2" xfId="10024"/>
    <cellStyle name="Normal 17 3 3 2 2 3" xfId="10025"/>
    <cellStyle name="Normal 17 3 3 2 3" xfId="10026"/>
    <cellStyle name="Normal 17 3 3 2 4" xfId="10027"/>
    <cellStyle name="Normal 17 3 3 2_Lcc_inputs" xfId="10028"/>
    <cellStyle name="Normal 17 3 3 3" xfId="10029"/>
    <cellStyle name="Normal 17 3 3 3 2" xfId="10030"/>
    <cellStyle name="Normal 17 3 3 3 2 2" xfId="10031"/>
    <cellStyle name="Normal 17 3 3 3 3" xfId="10032"/>
    <cellStyle name="Normal 17 3 3 4" xfId="10033"/>
    <cellStyle name="Normal 17 3 3 4 2" xfId="10034"/>
    <cellStyle name="Normal 17 3 3 5" xfId="10035"/>
    <cellStyle name="Normal 17 3 3 6" xfId="10036"/>
    <cellStyle name="Normal 17 3 3 7" xfId="10037"/>
    <cellStyle name="Normal 17 3 3_Lcc_inputs" xfId="10038"/>
    <cellStyle name="Normal 17 3 4" xfId="10039"/>
    <cellStyle name="Normal 17 3 4 2" xfId="10040"/>
    <cellStyle name="Normal 17 3 4 2 2" xfId="10041"/>
    <cellStyle name="Normal 17 3 4 2 3" xfId="10042"/>
    <cellStyle name="Normal 17 3 4 3" xfId="10043"/>
    <cellStyle name="Normal 17 3 4 3 2" xfId="10044"/>
    <cellStyle name="Normal 17 3 4 4" xfId="10045"/>
    <cellStyle name="Normal 17 3 4 5" xfId="10046"/>
    <cellStyle name="Normal 17 3 4_Lcc_inputs" xfId="10047"/>
    <cellStyle name="Normal 17 3 5" xfId="10048"/>
    <cellStyle name="Normal 17 3 5 2" xfId="10049"/>
    <cellStyle name="Normal 17 3 5 2 2" xfId="10050"/>
    <cellStyle name="Normal 17 3 5 2 3" xfId="10051"/>
    <cellStyle name="Normal 17 3 5 3" xfId="10052"/>
    <cellStyle name="Normal 17 3 5 4" xfId="10053"/>
    <cellStyle name="Normal 17 3 5_Lcc_inputs" xfId="10054"/>
    <cellStyle name="Normal 17 3 6" xfId="10055"/>
    <cellStyle name="Normal 17 3 6 2" xfId="10056"/>
    <cellStyle name="Normal 17 3 6 3" xfId="10057"/>
    <cellStyle name="Normal 17 3 7" xfId="10058"/>
    <cellStyle name="Normal 17 3 7 2" xfId="10059"/>
    <cellStyle name="Normal 17 3 8" xfId="10060"/>
    <cellStyle name="Normal 17 3 9" xfId="10061"/>
    <cellStyle name="Normal 17 3_Lcc_inputs" xfId="10062"/>
    <cellStyle name="Normal 17 4" xfId="10063"/>
    <cellStyle name="Normal 17 4 2" xfId="10064"/>
    <cellStyle name="Normal 17 4 2 2" xfId="10065"/>
    <cellStyle name="Normal 17 4 2 2 2" xfId="10066"/>
    <cellStyle name="Normal 17 4 2 2 2 2" xfId="10067"/>
    <cellStyle name="Normal 17 4 2 2 2 2 2" xfId="10068"/>
    <cellStyle name="Normal 17 4 2 2 2 3" xfId="10069"/>
    <cellStyle name="Normal 17 4 2 2 3" xfId="10070"/>
    <cellStyle name="Normal 17 4 2 2 3 2" xfId="10071"/>
    <cellStyle name="Normal 17 4 2 2 3 2 2" xfId="10072"/>
    <cellStyle name="Normal 17 4 2 2 3 3" xfId="10073"/>
    <cellStyle name="Normal 17 4 2 2 4" xfId="10074"/>
    <cellStyle name="Normal 17 4 2 2 4 2" xfId="10075"/>
    <cellStyle name="Normal 17 4 2 2 5" xfId="10076"/>
    <cellStyle name="Normal 17 4 2 2_Lcc_inputs" xfId="10077"/>
    <cellStyle name="Normal 17 4 2 3" xfId="10078"/>
    <cellStyle name="Normal 17 4 2 3 2" xfId="10079"/>
    <cellStyle name="Normal 17 4 2 3 2 2" xfId="10080"/>
    <cellStyle name="Normal 17 4 2 3 2 3" xfId="10081"/>
    <cellStyle name="Normal 17 4 2 3 3" xfId="10082"/>
    <cellStyle name="Normal 17 4 2 3 4" xfId="10083"/>
    <cellStyle name="Normal 17 4 2 3_Lcc_inputs" xfId="10084"/>
    <cellStyle name="Normal 17 4 2 4" xfId="10085"/>
    <cellStyle name="Normal 17 4 2 4 2" xfId="10086"/>
    <cellStyle name="Normal 17 4 2 4 2 2" xfId="10087"/>
    <cellStyle name="Normal 17 4 2 4 3" xfId="10088"/>
    <cellStyle name="Normal 17 4 2 5" xfId="10089"/>
    <cellStyle name="Normal 17 4 2 5 2" xfId="10090"/>
    <cellStyle name="Normal 17 4 2 6" xfId="10091"/>
    <cellStyle name="Normal 17 4 2 7" xfId="10092"/>
    <cellStyle name="Normal 17 4 2 8" xfId="10093"/>
    <cellStyle name="Normal 17 4 2_Lcc_inputs" xfId="10094"/>
    <cellStyle name="Normal 17 4 3" xfId="10095"/>
    <cellStyle name="Normal 17 4 3 2" xfId="10096"/>
    <cellStyle name="Normal 17 4 3 2 2" xfId="10097"/>
    <cellStyle name="Normal 17 4 3 2 2 2" xfId="10098"/>
    <cellStyle name="Normal 17 4 3 2 3" xfId="10099"/>
    <cellStyle name="Normal 17 4 3 3" xfId="10100"/>
    <cellStyle name="Normal 17 4 3 3 2" xfId="10101"/>
    <cellStyle name="Normal 17 4 3 3 2 2" xfId="10102"/>
    <cellStyle name="Normal 17 4 3 3 3" xfId="10103"/>
    <cellStyle name="Normal 17 4 3 4" xfId="10104"/>
    <cellStyle name="Normal 17 4 3 4 2" xfId="10105"/>
    <cellStyle name="Normal 17 4 3 5" xfId="10106"/>
    <cellStyle name="Normal 17 4 3_Lcc_inputs" xfId="10107"/>
    <cellStyle name="Normal 17 4 4" xfId="10108"/>
    <cellStyle name="Normal 17 4 4 2" xfId="10109"/>
    <cellStyle name="Normal 17 4 4 2 2" xfId="10110"/>
    <cellStyle name="Normal 17 4 4 2 3" xfId="10111"/>
    <cellStyle name="Normal 17 4 4 3" xfId="10112"/>
    <cellStyle name="Normal 17 4 4 4" xfId="10113"/>
    <cellStyle name="Normal 17 4 4_Lcc_inputs" xfId="10114"/>
    <cellStyle name="Normal 17 4 5" xfId="10115"/>
    <cellStyle name="Normal 17 4 5 2" xfId="10116"/>
    <cellStyle name="Normal 17 4 5 2 2" xfId="10117"/>
    <cellStyle name="Normal 17 4 5 3" xfId="10118"/>
    <cellStyle name="Normal 17 4 6" xfId="10119"/>
    <cellStyle name="Normal 17 4 6 2" xfId="10120"/>
    <cellStyle name="Normal 17 4 7" xfId="10121"/>
    <cellStyle name="Normal 17 4 8" xfId="10122"/>
    <cellStyle name="Normal 17 4 9" xfId="10123"/>
    <cellStyle name="Normal 17 4_Lcc_inputs" xfId="10124"/>
    <cellStyle name="Normal 17 5" xfId="10125"/>
    <cellStyle name="Normal 17 5 2" xfId="10126"/>
    <cellStyle name="Normal 17 5 2 2" xfId="10127"/>
    <cellStyle name="Normal 17 5 2 2 2" xfId="10128"/>
    <cellStyle name="Normal 17 5 2 2 2 2" xfId="10129"/>
    <cellStyle name="Normal 17 5 2 2 2 2 2" xfId="10130"/>
    <cellStyle name="Normal 17 5 2 2 2 3" xfId="10131"/>
    <cellStyle name="Normal 17 5 2 2 3" xfId="10132"/>
    <cellStyle name="Normal 17 5 2 2 3 2" xfId="10133"/>
    <cellStyle name="Normal 17 5 2 2 3 2 2" xfId="10134"/>
    <cellStyle name="Normal 17 5 2 2 3 3" xfId="10135"/>
    <cellStyle name="Normal 17 5 2 2 4" xfId="10136"/>
    <cellStyle name="Normal 17 5 2 2 4 2" xfId="10137"/>
    <cellStyle name="Normal 17 5 2 2 5" xfId="10138"/>
    <cellStyle name="Normal 17 5 2 2_Lcc_inputs" xfId="10139"/>
    <cellStyle name="Normal 17 5 2 3" xfId="10140"/>
    <cellStyle name="Normal 17 5 2 3 2" xfId="10141"/>
    <cellStyle name="Normal 17 5 2 3 2 2" xfId="10142"/>
    <cellStyle name="Normal 17 5 2 3 2 3" xfId="10143"/>
    <cellStyle name="Normal 17 5 2 3 3" xfId="10144"/>
    <cellStyle name="Normal 17 5 2 3 4" xfId="10145"/>
    <cellStyle name="Normal 17 5 2 3_Lcc_inputs" xfId="10146"/>
    <cellStyle name="Normal 17 5 2 4" xfId="10147"/>
    <cellStyle name="Normal 17 5 2 4 2" xfId="10148"/>
    <cellStyle name="Normal 17 5 2 4 2 2" xfId="10149"/>
    <cellStyle name="Normal 17 5 2 4 3" xfId="10150"/>
    <cellStyle name="Normal 17 5 2 5" xfId="10151"/>
    <cellStyle name="Normal 17 5 2 5 2" xfId="10152"/>
    <cellStyle name="Normal 17 5 2 6" xfId="10153"/>
    <cellStyle name="Normal 17 5 2 7" xfId="10154"/>
    <cellStyle name="Normal 17 5 2 8" xfId="10155"/>
    <cellStyle name="Normal 17 5 2_Lcc_inputs" xfId="10156"/>
    <cellStyle name="Normal 17 5 3" xfId="10157"/>
    <cellStyle name="Normal 17 5 3 2" xfId="10158"/>
    <cellStyle name="Normal 17 5 3 2 2" xfId="10159"/>
    <cellStyle name="Normal 17 5 3 2 2 2" xfId="10160"/>
    <cellStyle name="Normal 17 5 3 2 3" xfId="10161"/>
    <cellStyle name="Normal 17 5 3 3" xfId="10162"/>
    <cellStyle name="Normal 17 5 3 3 2" xfId="10163"/>
    <cellStyle name="Normal 17 5 3 3 2 2" xfId="10164"/>
    <cellStyle name="Normal 17 5 3 3 3" xfId="10165"/>
    <cellStyle name="Normal 17 5 3 4" xfId="10166"/>
    <cellStyle name="Normal 17 5 3 4 2" xfId="10167"/>
    <cellStyle name="Normal 17 5 3 5" xfId="10168"/>
    <cellStyle name="Normal 17 5 3_Lcc_inputs" xfId="10169"/>
    <cellStyle name="Normal 17 5 4" xfId="10170"/>
    <cellStyle name="Normal 17 5 4 2" xfId="10171"/>
    <cellStyle name="Normal 17 5 4 2 2" xfId="10172"/>
    <cellStyle name="Normal 17 5 4 2 3" xfId="10173"/>
    <cellStyle name="Normal 17 5 4 3" xfId="10174"/>
    <cellStyle name="Normal 17 5 4 4" xfId="10175"/>
    <cellStyle name="Normal 17 5 4_Lcc_inputs" xfId="10176"/>
    <cellStyle name="Normal 17 5 5" xfId="10177"/>
    <cellStyle name="Normal 17 5 5 2" xfId="10178"/>
    <cellStyle name="Normal 17 5 5 2 2" xfId="10179"/>
    <cellStyle name="Normal 17 5 5 3" xfId="10180"/>
    <cellStyle name="Normal 17 5 6" xfId="10181"/>
    <cellStyle name="Normal 17 5 6 2" xfId="10182"/>
    <cellStyle name="Normal 17 5 7" xfId="10183"/>
    <cellStyle name="Normal 17 5 8" xfId="10184"/>
    <cellStyle name="Normal 17 5 9" xfId="10185"/>
    <cellStyle name="Normal 17 5_Lcc_inputs" xfId="10186"/>
    <cellStyle name="Normal 17 6" xfId="10187"/>
    <cellStyle name="Normal 17 6 2" xfId="10188"/>
    <cellStyle name="Normal 17 6 2 2" xfId="10189"/>
    <cellStyle name="Normal 17 6 2 2 2" xfId="10190"/>
    <cellStyle name="Normal 17 6 2 2 2 2" xfId="10191"/>
    <cellStyle name="Normal 17 6 2 2 2 2 2" xfId="10192"/>
    <cellStyle name="Normal 17 6 2 2 2 3" xfId="10193"/>
    <cellStyle name="Normal 17 6 2 2 3" xfId="10194"/>
    <cellStyle name="Normal 17 6 2 2 3 2" xfId="10195"/>
    <cellStyle name="Normal 17 6 2 2 3 2 2" xfId="10196"/>
    <cellStyle name="Normal 17 6 2 2 3 3" xfId="10197"/>
    <cellStyle name="Normal 17 6 2 2 4" xfId="10198"/>
    <cellStyle name="Normal 17 6 2 2 4 2" xfId="10199"/>
    <cellStyle name="Normal 17 6 2 2 5" xfId="10200"/>
    <cellStyle name="Normal 17 6 2 2_Lcc_inputs" xfId="10201"/>
    <cellStyle name="Normal 17 6 2 3" xfId="10202"/>
    <cellStyle name="Normal 17 6 2 3 2" xfId="10203"/>
    <cellStyle name="Normal 17 6 2 3 2 2" xfId="10204"/>
    <cellStyle name="Normal 17 6 2 3 2 3" xfId="10205"/>
    <cellStyle name="Normal 17 6 2 3 3" xfId="10206"/>
    <cellStyle name="Normal 17 6 2 3 4" xfId="10207"/>
    <cellStyle name="Normal 17 6 2 3_Lcc_inputs" xfId="10208"/>
    <cellStyle name="Normal 17 6 2 4" xfId="10209"/>
    <cellStyle name="Normal 17 6 2 4 2" xfId="10210"/>
    <cellStyle name="Normal 17 6 2 4 2 2" xfId="10211"/>
    <cellStyle name="Normal 17 6 2 4 3" xfId="10212"/>
    <cellStyle name="Normal 17 6 2 5" xfId="10213"/>
    <cellStyle name="Normal 17 6 2 5 2" xfId="10214"/>
    <cellStyle name="Normal 17 6 2 6" xfId="10215"/>
    <cellStyle name="Normal 17 6 2 7" xfId="10216"/>
    <cellStyle name="Normal 17 6 2 8" xfId="10217"/>
    <cellStyle name="Normal 17 6 2_Lcc_inputs" xfId="10218"/>
    <cellStyle name="Normal 17 6 3" xfId="10219"/>
    <cellStyle name="Normal 17 6 3 2" xfId="10220"/>
    <cellStyle name="Normal 17 6 3 2 2" xfId="10221"/>
    <cellStyle name="Normal 17 6 3 2 2 2" xfId="10222"/>
    <cellStyle name="Normal 17 6 3 2 3" xfId="10223"/>
    <cellStyle name="Normal 17 6 3 3" xfId="10224"/>
    <cellStyle name="Normal 17 6 3 3 2" xfId="10225"/>
    <cellStyle name="Normal 17 6 3 3 2 2" xfId="10226"/>
    <cellStyle name="Normal 17 6 3 3 3" xfId="10227"/>
    <cellStyle name="Normal 17 6 3 4" xfId="10228"/>
    <cellStyle name="Normal 17 6 3 4 2" xfId="10229"/>
    <cellStyle name="Normal 17 6 3 5" xfId="10230"/>
    <cellStyle name="Normal 17 6 3_Lcc_inputs" xfId="10231"/>
    <cellStyle name="Normal 17 6 4" xfId="10232"/>
    <cellStyle name="Normal 17 6 4 2" xfId="10233"/>
    <cellStyle name="Normal 17 6 4 2 2" xfId="10234"/>
    <cellStyle name="Normal 17 6 4 2 3" xfId="10235"/>
    <cellStyle name="Normal 17 6 4 3" xfId="10236"/>
    <cellStyle name="Normal 17 6 4 4" xfId="10237"/>
    <cellStyle name="Normal 17 6 4_Lcc_inputs" xfId="10238"/>
    <cellStyle name="Normal 17 6 5" xfId="10239"/>
    <cellStyle name="Normal 17 6 5 2" xfId="10240"/>
    <cellStyle name="Normal 17 6 5 2 2" xfId="10241"/>
    <cellStyle name="Normal 17 6 5 3" xfId="10242"/>
    <cellStyle name="Normal 17 6 6" xfId="10243"/>
    <cellStyle name="Normal 17 6 6 2" xfId="10244"/>
    <cellStyle name="Normal 17 6 7" xfId="10245"/>
    <cellStyle name="Normal 17 6 8" xfId="10246"/>
    <cellStyle name="Normal 17 6 9" xfId="10247"/>
    <cellStyle name="Normal 17 6_Lcc_inputs" xfId="10248"/>
    <cellStyle name="Normal 17 7" xfId="10249"/>
    <cellStyle name="Normal 17 7 2" xfId="10250"/>
    <cellStyle name="Normal 17 7 2 2" xfId="10251"/>
    <cellStyle name="Normal 17 7 2 2 2" xfId="10252"/>
    <cellStyle name="Normal 17 7 2 2 2 2" xfId="10253"/>
    <cellStyle name="Normal 17 7 2 2 2 2 2" xfId="10254"/>
    <cellStyle name="Normal 17 7 2 2 2 3" xfId="10255"/>
    <cellStyle name="Normal 17 7 2 2 3" xfId="10256"/>
    <cellStyle name="Normal 17 7 2 2 3 2" xfId="10257"/>
    <cellStyle name="Normal 17 7 2 2 3 2 2" xfId="10258"/>
    <cellStyle name="Normal 17 7 2 2 3 3" xfId="10259"/>
    <cellStyle name="Normal 17 7 2 2 4" xfId="10260"/>
    <cellStyle name="Normal 17 7 2 2 4 2" xfId="10261"/>
    <cellStyle name="Normal 17 7 2 2 5" xfId="10262"/>
    <cellStyle name="Normal 17 7 2 2_Lcc_inputs" xfId="10263"/>
    <cellStyle name="Normal 17 7 2 3" xfId="10264"/>
    <cellStyle name="Normal 17 7 2 3 2" xfId="10265"/>
    <cellStyle name="Normal 17 7 2 3 2 2" xfId="10266"/>
    <cellStyle name="Normal 17 7 2 3 2 3" xfId="10267"/>
    <cellStyle name="Normal 17 7 2 3 3" xfId="10268"/>
    <cellStyle name="Normal 17 7 2 3 4" xfId="10269"/>
    <cellStyle name="Normal 17 7 2 3_Lcc_inputs" xfId="10270"/>
    <cellStyle name="Normal 17 7 2 4" xfId="10271"/>
    <cellStyle name="Normal 17 7 2 4 2" xfId="10272"/>
    <cellStyle name="Normal 17 7 2 4 2 2" xfId="10273"/>
    <cellStyle name="Normal 17 7 2 4 3" xfId="10274"/>
    <cellStyle name="Normal 17 7 2 5" xfId="10275"/>
    <cellStyle name="Normal 17 7 2 5 2" xfId="10276"/>
    <cellStyle name="Normal 17 7 2 6" xfId="10277"/>
    <cellStyle name="Normal 17 7 2 7" xfId="10278"/>
    <cellStyle name="Normal 17 7 2 8" xfId="10279"/>
    <cellStyle name="Normal 17 7 2_Lcc_inputs" xfId="10280"/>
    <cellStyle name="Normal 17 7 3" xfId="10281"/>
    <cellStyle name="Normal 17 7 3 2" xfId="10282"/>
    <cellStyle name="Normal 17 7 3 2 2" xfId="10283"/>
    <cellStyle name="Normal 17 7 3 2 2 2" xfId="10284"/>
    <cellStyle name="Normal 17 7 3 2 3" xfId="10285"/>
    <cellStyle name="Normal 17 7 3 3" xfId="10286"/>
    <cellStyle name="Normal 17 7 3 3 2" xfId="10287"/>
    <cellStyle name="Normal 17 7 3 3 2 2" xfId="10288"/>
    <cellStyle name="Normal 17 7 3 3 3" xfId="10289"/>
    <cellStyle name="Normal 17 7 3 4" xfId="10290"/>
    <cellStyle name="Normal 17 7 3 4 2" xfId="10291"/>
    <cellStyle name="Normal 17 7 3 5" xfId="10292"/>
    <cellStyle name="Normal 17 7 3_Lcc_inputs" xfId="10293"/>
    <cellStyle name="Normal 17 7 4" xfId="10294"/>
    <cellStyle name="Normal 17 7 4 2" xfId="10295"/>
    <cellStyle name="Normal 17 7 4 2 2" xfId="10296"/>
    <cellStyle name="Normal 17 7 4 2 3" xfId="10297"/>
    <cellStyle name="Normal 17 7 4 3" xfId="10298"/>
    <cellStyle name="Normal 17 7 4 4" xfId="10299"/>
    <cellStyle name="Normal 17 7 4_Lcc_inputs" xfId="10300"/>
    <cellStyle name="Normal 17 7 5" xfId="10301"/>
    <cellStyle name="Normal 17 7 5 2" xfId="10302"/>
    <cellStyle name="Normal 17 7 5 2 2" xfId="10303"/>
    <cellStyle name="Normal 17 7 5 3" xfId="10304"/>
    <cellStyle name="Normal 17 7 6" xfId="10305"/>
    <cellStyle name="Normal 17 7 6 2" xfId="10306"/>
    <cellStyle name="Normal 17 7 7" xfId="10307"/>
    <cellStyle name="Normal 17 7 8" xfId="10308"/>
    <cellStyle name="Normal 17 7 9" xfId="10309"/>
    <cellStyle name="Normal 17 7_Lcc_inputs" xfId="10310"/>
    <cellStyle name="Normal 17 8" xfId="10311"/>
    <cellStyle name="Normal 17 8 2" xfId="10312"/>
    <cellStyle name="Normal 17 8 2 2" xfId="10313"/>
    <cellStyle name="Normal 17 8 2 2 2" xfId="10314"/>
    <cellStyle name="Normal 17 8 2 2 2 2" xfId="10315"/>
    <cellStyle name="Normal 17 8 2 2 3" xfId="10316"/>
    <cellStyle name="Normal 17 8 2 3" xfId="10317"/>
    <cellStyle name="Normal 17 8 2 3 2" xfId="10318"/>
    <cellStyle name="Normal 17 8 2 3 2 2" xfId="10319"/>
    <cellStyle name="Normal 17 8 2 3 3" xfId="10320"/>
    <cellStyle name="Normal 17 8 2 4" xfId="10321"/>
    <cellStyle name="Normal 17 8 2 4 2" xfId="10322"/>
    <cellStyle name="Normal 17 8 2 5" xfId="10323"/>
    <cellStyle name="Normal 17 8 2_Lcc_inputs" xfId="10324"/>
    <cellStyle name="Normal 17 8 3" xfId="10325"/>
    <cellStyle name="Normal 17 8 3 2" xfId="10326"/>
    <cellStyle name="Normal 17 8 3 2 2" xfId="10327"/>
    <cellStyle name="Normal 17 8 3 2 3" xfId="10328"/>
    <cellStyle name="Normal 17 8 3 3" xfId="10329"/>
    <cellStyle name="Normal 17 8 3 4" xfId="10330"/>
    <cellStyle name="Normal 17 8 3_Lcc_inputs" xfId="10331"/>
    <cellStyle name="Normal 17 8 4" xfId="10332"/>
    <cellStyle name="Normal 17 8 4 2" xfId="10333"/>
    <cellStyle name="Normal 17 8 4 2 2" xfId="10334"/>
    <cellStyle name="Normal 17 8 4 3" xfId="10335"/>
    <cellStyle name="Normal 17 8 5" xfId="10336"/>
    <cellStyle name="Normal 17 8 5 2" xfId="10337"/>
    <cellStyle name="Normal 17 8 6" xfId="10338"/>
    <cellStyle name="Normal 17 8 7" xfId="10339"/>
    <cellStyle name="Normal 17 8 8" xfId="10340"/>
    <cellStyle name="Normal 17 8_Lcc_inputs" xfId="10341"/>
    <cellStyle name="Normal 17 9" xfId="10342"/>
    <cellStyle name="Normal 17 9 2" xfId="10343"/>
    <cellStyle name="Normal 17 9 2 2" xfId="10344"/>
    <cellStyle name="Normal 17 9 2 2 2" xfId="10345"/>
    <cellStyle name="Normal 17 9 2 2 2 2" xfId="10346"/>
    <cellStyle name="Normal 17 9 2 2 3" xfId="10347"/>
    <cellStyle name="Normal 17 9 2 3" xfId="10348"/>
    <cellStyle name="Normal 17 9 2 3 2" xfId="10349"/>
    <cellStyle name="Normal 17 9 2 3 2 2" xfId="10350"/>
    <cellStyle name="Normal 17 9 2 3 3" xfId="10351"/>
    <cellStyle name="Normal 17 9 2 4" xfId="10352"/>
    <cellStyle name="Normal 17 9 2 4 2" xfId="10353"/>
    <cellStyle name="Normal 17 9 2 5" xfId="10354"/>
    <cellStyle name="Normal 17 9 2_Lcc_inputs" xfId="10355"/>
    <cellStyle name="Normal 17 9 3" xfId="10356"/>
    <cellStyle name="Normal 17 9 3 2" xfId="10357"/>
    <cellStyle name="Normal 17 9 3 2 2" xfId="10358"/>
    <cellStyle name="Normal 17 9 3 2 3" xfId="10359"/>
    <cellStyle name="Normal 17 9 3 3" xfId="10360"/>
    <cellStyle name="Normal 17 9 3 4" xfId="10361"/>
    <cellStyle name="Normal 17 9 3_Lcc_inputs" xfId="10362"/>
    <cellStyle name="Normal 17 9 4" xfId="10363"/>
    <cellStyle name="Normal 17 9 4 2" xfId="10364"/>
    <cellStyle name="Normal 17 9 4 2 2" xfId="10365"/>
    <cellStyle name="Normal 17 9 4 3" xfId="10366"/>
    <cellStyle name="Normal 17 9 5" xfId="10367"/>
    <cellStyle name="Normal 17 9 5 2" xfId="10368"/>
    <cellStyle name="Normal 17 9 6" xfId="10369"/>
    <cellStyle name="Normal 17 9 7" xfId="10370"/>
    <cellStyle name="Normal 17 9 8" xfId="10371"/>
    <cellStyle name="Normal 17 9_Lcc_inputs" xfId="10372"/>
    <cellStyle name="Normal 17_Lcc_inputs" xfId="10373"/>
    <cellStyle name="Normal 18" xfId="10374"/>
    <cellStyle name="Normal 18 10" xfId="10375"/>
    <cellStyle name="Normal 18 10 2" xfId="10376"/>
    <cellStyle name="Normal 18 10 2 2" xfId="10377"/>
    <cellStyle name="Normal 18 10 2 2 2" xfId="10378"/>
    <cellStyle name="Normal 18 10 2 2 3" xfId="10379"/>
    <cellStyle name="Normal 18 10 2 3" xfId="10380"/>
    <cellStyle name="Normal 18 10 2 4" xfId="10381"/>
    <cellStyle name="Normal 18 10 2_Lcc_inputs" xfId="10382"/>
    <cellStyle name="Normal 18 10 3" xfId="10383"/>
    <cellStyle name="Normal 18 10 3 2" xfId="10384"/>
    <cellStyle name="Normal 18 10 3 2 2" xfId="10385"/>
    <cellStyle name="Normal 18 10 3 3" xfId="10386"/>
    <cellStyle name="Normal 18 10 4" xfId="10387"/>
    <cellStyle name="Normal 18 10 4 2" xfId="10388"/>
    <cellStyle name="Normal 18 10 5" xfId="10389"/>
    <cellStyle name="Normal 18 10 6" xfId="10390"/>
    <cellStyle name="Normal 18 10 7" xfId="10391"/>
    <cellStyle name="Normal 18 10_Lcc_inputs" xfId="10392"/>
    <cellStyle name="Normal 18 11" xfId="10393"/>
    <cellStyle name="Normal 18 11 2" xfId="10394"/>
    <cellStyle name="Normal 18 11 2 2" xfId="10395"/>
    <cellStyle name="Normal 18 11 2 3" xfId="10396"/>
    <cellStyle name="Normal 18 11 3" xfId="10397"/>
    <cellStyle name="Normal 18 11 3 2" xfId="10398"/>
    <cellStyle name="Normal 18 11 4" xfId="10399"/>
    <cellStyle name="Normal 18 11 5" xfId="10400"/>
    <cellStyle name="Normal 18 11_Lcc_inputs" xfId="10401"/>
    <cellStyle name="Normal 18 12" xfId="10402"/>
    <cellStyle name="Normal 18 12 2" xfId="10403"/>
    <cellStyle name="Normal 18 12 2 2" xfId="10404"/>
    <cellStyle name="Normal 18 12 2 3" xfId="10405"/>
    <cellStyle name="Normal 18 12 3" xfId="10406"/>
    <cellStyle name="Normal 18 12 4" xfId="10407"/>
    <cellStyle name="Normal 18 12_Lcc_inputs" xfId="10408"/>
    <cellStyle name="Normal 18 13" xfId="10409"/>
    <cellStyle name="Normal 18 13 2" xfId="10410"/>
    <cellStyle name="Normal 18 13 3" xfId="10411"/>
    <cellStyle name="Normal 18 14" xfId="10412"/>
    <cellStyle name="Normal 18 14 2" xfId="10413"/>
    <cellStyle name="Normal 18 15" xfId="10414"/>
    <cellStyle name="Normal 18 16" xfId="10415"/>
    <cellStyle name="Normal 18 17" xfId="10416"/>
    <cellStyle name="Normal 18 18" xfId="10417"/>
    <cellStyle name="Normal 18 19" xfId="55417"/>
    <cellStyle name="Normal 18 2" xfId="10418"/>
    <cellStyle name="Normal 18 2 2" xfId="10419"/>
    <cellStyle name="Normal 18 2 2 2" xfId="10420"/>
    <cellStyle name="Normal 18 2 2 2 2" xfId="10421"/>
    <cellStyle name="Normal 18 2 2 2 2 2" xfId="10422"/>
    <cellStyle name="Normal 18 2 2 2 2 2 2" xfId="10423"/>
    <cellStyle name="Normal 18 2 2 2 2 2 2 2" xfId="10424"/>
    <cellStyle name="Normal 18 2 2 2 2 2 3" xfId="10425"/>
    <cellStyle name="Normal 18 2 2 2 2 3" xfId="10426"/>
    <cellStyle name="Normal 18 2 2 2 2 3 2" xfId="10427"/>
    <cellStyle name="Normal 18 2 2 2 2 3 2 2" xfId="10428"/>
    <cellStyle name="Normal 18 2 2 2 2 3 3" xfId="10429"/>
    <cellStyle name="Normal 18 2 2 2 2 4" xfId="10430"/>
    <cellStyle name="Normal 18 2 2 2 2 4 2" xfId="10431"/>
    <cellStyle name="Normal 18 2 2 2 2 5" xfId="10432"/>
    <cellStyle name="Normal 18 2 2 2 2_Lcc_inputs" xfId="10433"/>
    <cellStyle name="Normal 18 2 2 2 3" xfId="10434"/>
    <cellStyle name="Normal 18 2 2 2 3 2" xfId="10435"/>
    <cellStyle name="Normal 18 2 2 2 3 2 2" xfId="10436"/>
    <cellStyle name="Normal 18 2 2 2 3 2 3" xfId="10437"/>
    <cellStyle name="Normal 18 2 2 2 3 3" xfId="10438"/>
    <cellStyle name="Normal 18 2 2 2 3 4" xfId="10439"/>
    <cellStyle name="Normal 18 2 2 2 3_Lcc_inputs" xfId="10440"/>
    <cellStyle name="Normal 18 2 2 2 4" xfId="10441"/>
    <cellStyle name="Normal 18 2 2 2 4 2" xfId="10442"/>
    <cellStyle name="Normal 18 2 2 2 4 2 2" xfId="10443"/>
    <cellStyle name="Normal 18 2 2 2 4 3" xfId="10444"/>
    <cellStyle name="Normal 18 2 2 2 5" xfId="10445"/>
    <cellStyle name="Normal 18 2 2 2 5 2" xfId="10446"/>
    <cellStyle name="Normal 18 2 2 2 6" xfId="10447"/>
    <cellStyle name="Normal 18 2 2 2 7" xfId="10448"/>
    <cellStyle name="Normal 18 2 2 2 8" xfId="10449"/>
    <cellStyle name="Normal 18 2 2 2_Lcc_inputs" xfId="10450"/>
    <cellStyle name="Normal 18 2 2 3" xfId="10451"/>
    <cellStyle name="Normal 18 2 2 3 2" xfId="10452"/>
    <cellStyle name="Normal 18 2 2 3 2 2" xfId="10453"/>
    <cellStyle name="Normal 18 2 2 3 2 2 2" xfId="10454"/>
    <cellStyle name="Normal 18 2 2 3 2 3" xfId="10455"/>
    <cellStyle name="Normal 18 2 2 3 3" xfId="10456"/>
    <cellStyle name="Normal 18 2 2 3 3 2" xfId="10457"/>
    <cellStyle name="Normal 18 2 2 3 3 2 2" xfId="10458"/>
    <cellStyle name="Normal 18 2 2 3 3 3" xfId="10459"/>
    <cellStyle name="Normal 18 2 2 3 4" xfId="10460"/>
    <cellStyle name="Normal 18 2 2 3 4 2" xfId="10461"/>
    <cellStyle name="Normal 18 2 2 3 5" xfId="10462"/>
    <cellStyle name="Normal 18 2 2 3_Lcc_inputs" xfId="10463"/>
    <cellStyle name="Normal 18 2 2 4" xfId="10464"/>
    <cellStyle name="Normal 18 2 2 4 2" xfId="10465"/>
    <cellStyle name="Normal 18 2 2 4 2 2" xfId="10466"/>
    <cellStyle name="Normal 18 2 2 4 2 3" xfId="10467"/>
    <cellStyle name="Normal 18 2 2 4 3" xfId="10468"/>
    <cellStyle name="Normal 18 2 2 4 4" xfId="10469"/>
    <cellStyle name="Normal 18 2 2 4_Lcc_inputs" xfId="10470"/>
    <cellStyle name="Normal 18 2 2 5" xfId="10471"/>
    <cellStyle name="Normal 18 2 2 5 2" xfId="10472"/>
    <cellStyle name="Normal 18 2 2 5 2 2" xfId="10473"/>
    <cellStyle name="Normal 18 2 2 5 3" xfId="10474"/>
    <cellStyle name="Normal 18 2 2 6" xfId="10475"/>
    <cellStyle name="Normal 18 2 2 6 2" xfId="10476"/>
    <cellStyle name="Normal 18 2 2 7" xfId="10477"/>
    <cellStyle name="Normal 18 2 2 8" xfId="10478"/>
    <cellStyle name="Normal 18 2 2 9" xfId="10479"/>
    <cellStyle name="Normal 18 2 2_Lcc_inputs" xfId="10480"/>
    <cellStyle name="Normal 18 2 3" xfId="10481"/>
    <cellStyle name="Normal 18 2 3 2" xfId="10482"/>
    <cellStyle name="Normal 18 2 3 2 2" xfId="10483"/>
    <cellStyle name="Normal 18 2 3 2 2 2" xfId="10484"/>
    <cellStyle name="Normal 18 2 3 2 2 2 2" xfId="10485"/>
    <cellStyle name="Normal 18 2 3 2 2 3" xfId="10486"/>
    <cellStyle name="Normal 18 2 3 2 3" xfId="10487"/>
    <cellStyle name="Normal 18 2 3 2 3 2" xfId="10488"/>
    <cellStyle name="Normal 18 2 3 2 3 2 2" xfId="10489"/>
    <cellStyle name="Normal 18 2 3 2 3 3" xfId="10490"/>
    <cellStyle name="Normal 18 2 3 2 4" xfId="10491"/>
    <cellStyle name="Normal 18 2 3 2 4 2" xfId="10492"/>
    <cellStyle name="Normal 18 2 3 2 5" xfId="10493"/>
    <cellStyle name="Normal 18 2 3 2_Lcc_inputs" xfId="10494"/>
    <cellStyle name="Normal 18 2 3 3" xfId="10495"/>
    <cellStyle name="Normal 18 2 3 3 2" xfId="10496"/>
    <cellStyle name="Normal 18 2 3 3 2 2" xfId="10497"/>
    <cellStyle name="Normal 18 2 3 3 2 3" xfId="10498"/>
    <cellStyle name="Normal 18 2 3 3 3" xfId="10499"/>
    <cellStyle name="Normal 18 2 3 3 4" xfId="10500"/>
    <cellStyle name="Normal 18 2 3 3_Lcc_inputs" xfId="10501"/>
    <cellStyle name="Normal 18 2 3 4" xfId="10502"/>
    <cellStyle name="Normal 18 2 3 4 2" xfId="10503"/>
    <cellStyle name="Normal 18 2 3 4 2 2" xfId="10504"/>
    <cellStyle name="Normal 18 2 3 4 3" xfId="10505"/>
    <cellStyle name="Normal 18 2 3 5" xfId="10506"/>
    <cellStyle name="Normal 18 2 3 5 2" xfId="10507"/>
    <cellStyle name="Normal 18 2 3 6" xfId="10508"/>
    <cellStyle name="Normal 18 2 3 7" xfId="10509"/>
    <cellStyle name="Normal 18 2 3 8" xfId="10510"/>
    <cellStyle name="Normal 18 2 3_Lcc_inputs" xfId="10511"/>
    <cellStyle name="Normal 18 2 4" xfId="10512"/>
    <cellStyle name="Normal 18 2 4 2" xfId="10513"/>
    <cellStyle name="Normal 18 2 4 2 2" xfId="10514"/>
    <cellStyle name="Normal 18 2 4 3" xfId="10515"/>
    <cellStyle name="Normal 18 2 4 3 2" xfId="10516"/>
    <cellStyle name="Normal 18 2 4 3 3" xfId="10517"/>
    <cellStyle name="Normal 18 2 4 4" xfId="10518"/>
    <cellStyle name="Normal 18 2 4 4 2" xfId="10519"/>
    <cellStyle name="Normal 18 2 4 5" xfId="10520"/>
    <cellStyle name="Normal 18 2 4_Lcc_inputs" xfId="10521"/>
    <cellStyle name="Normal 18 2 5" xfId="10522"/>
    <cellStyle name="Normal 18 2 5 2" xfId="10523"/>
    <cellStyle name="Normal 18 2 5 2 2" xfId="10524"/>
    <cellStyle name="Normal 18 2 5 2 2 2" xfId="10525"/>
    <cellStyle name="Normal 18 2 5 2 2 3" xfId="10526"/>
    <cellStyle name="Normal 18 2 5 2 3" xfId="10527"/>
    <cellStyle name="Normal 18 2 5 2 4" xfId="10528"/>
    <cellStyle name="Normal 18 2 5 2_Lcc_inputs" xfId="10529"/>
    <cellStyle name="Normal 18 2 5 3" xfId="10530"/>
    <cellStyle name="Normal 18 2 5 3 2" xfId="10531"/>
    <cellStyle name="Normal 18 2 5 3 2 2" xfId="10532"/>
    <cellStyle name="Normal 18 2 5 3 3" xfId="10533"/>
    <cellStyle name="Normal 18 2 5 4" xfId="10534"/>
    <cellStyle name="Normal 18 2 5 4 2" xfId="10535"/>
    <cellStyle name="Normal 18 2 5 5" xfId="10536"/>
    <cellStyle name="Normal 18 2 5 6" xfId="10537"/>
    <cellStyle name="Normal 18 2 5 7" xfId="10538"/>
    <cellStyle name="Normal 18 2 5_Lcc_inputs" xfId="10539"/>
    <cellStyle name="Normal 18 2 6" xfId="10540"/>
    <cellStyle name="Normal 18 2 6 2" xfId="10541"/>
    <cellStyle name="Normal 18 2 6 2 2" xfId="10542"/>
    <cellStyle name="Normal 18 2 6 3" xfId="10543"/>
    <cellStyle name="Normal 18 2 6 3 2" xfId="10544"/>
    <cellStyle name="Normal 18 2 6 3 3" xfId="10545"/>
    <cellStyle name="Normal 18 2 6 4" xfId="10546"/>
    <cellStyle name="Normal 18 2 6 5" xfId="10547"/>
    <cellStyle name="Normal 18 2 6_Lcc_inputs" xfId="10548"/>
    <cellStyle name="Normal 18 2 7" xfId="10549"/>
    <cellStyle name="Normal 18 2 7 2" xfId="10550"/>
    <cellStyle name="Normal 18 2 7 2 2" xfId="10551"/>
    <cellStyle name="Normal 18 2 7 2 3" xfId="10552"/>
    <cellStyle name="Normal 18 2 7 3" xfId="10553"/>
    <cellStyle name="Normal 18 2 7 4" xfId="10554"/>
    <cellStyle name="Normal 18 2 7_Lcc_inputs" xfId="10555"/>
    <cellStyle name="Normal 18 2 8" xfId="10556"/>
    <cellStyle name="Normal 18 2 8 2" xfId="10557"/>
    <cellStyle name="Normal 18 2 8 2 2" xfId="10558"/>
    <cellStyle name="Normal 18 2 8 3" xfId="10559"/>
    <cellStyle name="Normal 18 2 9" xfId="10560"/>
    <cellStyle name="Normal 18 2_Lcc_inputs" xfId="10561"/>
    <cellStyle name="Normal 18 3" xfId="10562"/>
    <cellStyle name="Normal 18 3 2" xfId="10563"/>
    <cellStyle name="Normal 18 3 2 2" xfId="10564"/>
    <cellStyle name="Normal 18 3 2 2 2" xfId="10565"/>
    <cellStyle name="Normal 18 3 2 2 2 2" xfId="10566"/>
    <cellStyle name="Normal 18 3 2 2 2 2 2" xfId="10567"/>
    <cellStyle name="Normal 18 3 2 2 2 3" xfId="10568"/>
    <cellStyle name="Normal 18 3 2 2 3" xfId="10569"/>
    <cellStyle name="Normal 18 3 2 2 3 2" xfId="10570"/>
    <cellStyle name="Normal 18 3 2 2 3 2 2" xfId="10571"/>
    <cellStyle name="Normal 18 3 2 2 3 3" xfId="10572"/>
    <cellStyle name="Normal 18 3 2 2 4" xfId="10573"/>
    <cellStyle name="Normal 18 3 2 2 4 2" xfId="10574"/>
    <cellStyle name="Normal 18 3 2 2 5" xfId="10575"/>
    <cellStyle name="Normal 18 3 2 2_Lcc_inputs" xfId="10576"/>
    <cellStyle name="Normal 18 3 2 3" xfId="10577"/>
    <cellStyle name="Normal 18 3 2 3 2" xfId="10578"/>
    <cellStyle name="Normal 18 3 2 3 2 2" xfId="10579"/>
    <cellStyle name="Normal 18 3 2 3 2 3" xfId="10580"/>
    <cellStyle name="Normal 18 3 2 3 3" xfId="10581"/>
    <cellStyle name="Normal 18 3 2 3 4" xfId="10582"/>
    <cellStyle name="Normal 18 3 2 3_Lcc_inputs" xfId="10583"/>
    <cellStyle name="Normal 18 3 2 4" xfId="10584"/>
    <cellStyle name="Normal 18 3 2 4 2" xfId="10585"/>
    <cellStyle name="Normal 18 3 2 4 2 2" xfId="10586"/>
    <cellStyle name="Normal 18 3 2 4 3" xfId="10587"/>
    <cellStyle name="Normal 18 3 2 5" xfId="10588"/>
    <cellStyle name="Normal 18 3 2 5 2" xfId="10589"/>
    <cellStyle name="Normal 18 3 2 6" xfId="10590"/>
    <cellStyle name="Normal 18 3 2 7" xfId="10591"/>
    <cellStyle name="Normal 18 3 2 8" xfId="10592"/>
    <cellStyle name="Normal 18 3 2_Lcc_inputs" xfId="10593"/>
    <cellStyle name="Normal 18 3 3" xfId="10594"/>
    <cellStyle name="Normal 18 3 3 2" xfId="10595"/>
    <cellStyle name="Normal 18 3 3 2 2" xfId="10596"/>
    <cellStyle name="Normal 18 3 3 2 2 2" xfId="10597"/>
    <cellStyle name="Normal 18 3 3 2 2 3" xfId="10598"/>
    <cellStyle name="Normal 18 3 3 2 3" xfId="10599"/>
    <cellStyle name="Normal 18 3 3 2 4" xfId="10600"/>
    <cellStyle name="Normal 18 3 3 2_Lcc_inputs" xfId="10601"/>
    <cellStyle name="Normal 18 3 3 3" xfId="10602"/>
    <cellStyle name="Normal 18 3 3 3 2" xfId="10603"/>
    <cellStyle name="Normal 18 3 3 3 2 2" xfId="10604"/>
    <cellStyle name="Normal 18 3 3 3 3" xfId="10605"/>
    <cellStyle name="Normal 18 3 3 4" xfId="10606"/>
    <cellStyle name="Normal 18 3 3 4 2" xfId="10607"/>
    <cellStyle name="Normal 18 3 3 5" xfId="10608"/>
    <cellStyle name="Normal 18 3 3 6" xfId="10609"/>
    <cellStyle name="Normal 18 3 3 7" xfId="10610"/>
    <cellStyle name="Normal 18 3 3_Lcc_inputs" xfId="10611"/>
    <cellStyle name="Normal 18 3 4" xfId="10612"/>
    <cellStyle name="Normal 18 3 4 2" xfId="10613"/>
    <cellStyle name="Normal 18 3 4 2 2" xfId="10614"/>
    <cellStyle name="Normal 18 3 4 2 3" xfId="10615"/>
    <cellStyle name="Normal 18 3 4 3" xfId="10616"/>
    <cellStyle name="Normal 18 3 4 3 2" xfId="10617"/>
    <cellStyle name="Normal 18 3 4 4" xfId="10618"/>
    <cellStyle name="Normal 18 3 4 5" xfId="10619"/>
    <cellStyle name="Normal 18 3 4_Lcc_inputs" xfId="10620"/>
    <cellStyle name="Normal 18 3 5" xfId="10621"/>
    <cellStyle name="Normal 18 3 5 2" xfId="10622"/>
    <cellStyle name="Normal 18 3 5 2 2" xfId="10623"/>
    <cellStyle name="Normal 18 3 5 2 3" xfId="10624"/>
    <cellStyle name="Normal 18 3 5 3" xfId="10625"/>
    <cellStyle name="Normal 18 3 5 4" xfId="10626"/>
    <cellStyle name="Normal 18 3 5_Lcc_inputs" xfId="10627"/>
    <cellStyle name="Normal 18 3 6" xfId="10628"/>
    <cellStyle name="Normal 18 3 6 2" xfId="10629"/>
    <cellStyle name="Normal 18 3 6 3" xfId="10630"/>
    <cellStyle name="Normal 18 3 7" xfId="10631"/>
    <cellStyle name="Normal 18 3 7 2" xfId="10632"/>
    <cellStyle name="Normal 18 3 8" xfId="10633"/>
    <cellStyle name="Normal 18 3 9" xfId="10634"/>
    <cellStyle name="Normal 18 3_Lcc_inputs" xfId="10635"/>
    <cellStyle name="Normal 18 4" xfId="10636"/>
    <cellStyle name="Normal 18 4 2" xfId="10637"/>
    <cellStyle name="Normal 18 4 2 2" xfId="10638"/>
    <cellStyle name="Normal 18 4 2 2 2" xfId="10639"/>
    <cellStyle name="Normal 18 4 2 2 2 2" xfId="10640"/>
    <cellStyle name="Normal 18 4 2 2 2 2 2" xfId="10641"/>
    <cellStyle name="Normal 18 4 2 2 2 3" xfId="10642"/>
    <cellStyle name="Normal 18 4 2 2 3" xfId="10643"/>
    <cellStyle name="Normal 18 4 2 2 3 2" xfId="10644"/>
    <cellStyle name="Normal 18 4 2 2 3 2 2" xfId="10645"/>
    <cellStyle name="Normal 18 4 2 2 3 3" xfId="10646"/>
    <cellStyle name="Normal 18 4 2 2 4" xfId="10647"/>
    <cellStyle name="Normal 18 4 2 2 4 2" xfId="10648"/>
    <cellStyle name="Normal 18 4 2 2 5" xfId="10649"/>
    <cellStyle name="Normal 18 4 2 2_Lcc_inputs" xfId="10650"/>
    <cellStyle name="Normal 18 4 2 3" xfId="10651"/>
    <cellStyle name="Normal 18 4 2 3 2" xfId="10652"/>
    <cellStyle name="Normal 18 4 2 3 2 2" xfId="10653"/>
    <cellStyle name="Normal 18 4 2 3 2 3" xfId="10654"/>
    <cellStyle name="Normal 18 4 2 3 3" xfId="10655"/>
    <cellStyle name="Normal 18 4 2 3 4" xfId="10656"/>
    <cellStyle name="Normal 18 4 2 3_Lcc_inputs" xfId="10657"/>
    <cellStyle name="Normal 18 4 2 4" xfId="10658"/>
    <cellStyle name="Normal 18 4 2 4 2" xfId="10659"/>
    <cellStyle name="Normal 18 4 2 4 2 2" xfId="10660"/>
    <cellStyle name="Normal 18 4 2 4 3" xfId="10661"/>
    <cellStyle name="Normal 18 4 2 5" xfId="10662"/>
    <cellStyle name="Normal 18 4 2 5 2" xfId="10663"/>
    <cellStyle name="Normal 18 4 2 6" xfId="10664"/>
    <cellStyle name="Normal 18 4 2 7" xfId="10665"/>
    <cellStyle name="Normal 18 4 2 8" xfId="10666"/>
    <cellStyle name="Normal 18 4 2_Lcc_inputs" xfId="10667"/>
    <cellStyle name="Normal 18 4 3" xfId="10668"/>
    <cellStyle name="Normal 18 4 3 2" xfId="10669"/>
    <cellStyle name="Normal 18 4 3 2 2" xfId="10670"/>
    <cellStyle name="Normal 18 4 3 2 2 2" xfId="10671"/>
    <cellStyle name="Normal 18 4 3 2 3" xfId="10672"/>
    <cellStyle name="Normal 18 4 3 3" xfId="10673"/>
    <cellStyle name="Normal 18 4 3 3 2" xfId="10674"/>
    <cellStyle name="Normal 18 4 3 3 2 2" xfId="10675"/>
    <cellStyle name="Normal 18 4 3 3 3" xfId="10676"/>
    <cellStyle name="Normal 18 4 3 4" xfId="10677"/>
    <cellStyle name="Normal 18 4 3 4 2" xfId="10678"/>
    <cellStyle name="Normal 18 4 3 5" xfId="10679"/>
    <cellStyle name="Normal 18 4 3_Lcc_inputs" xfId="10680"/>
    <cellStyle name="Normal 18 4 4" xfId="10681"/>
    <cellStyle name="Normal 18 4 4 2" xfId="10682"/>
    <cellStyle name="Normal 18 4 4 2 2" xfId="10683"/>
    <cellStyle name="Normal 18 4 4 2 3" xfId="10684"/>
    <cellStyle name="Normal 18 4 4 3" xfId="10685"/>
    <cellStyle name="Normal 18 4 4 4" xfId="10686"/>
    <cellStyle name="Normal 18 4 4_Lcc_inputs" xfId="10687"/>
    <cellStyle name="Normal 18 4 5" xfId="10688"/>
    <cellStyle name="Normal 18 4 5 2" xfId="10689"/>
    <cellStyle name="Normal 18 4 5 2 2" xfId="10690"/>
    <cellStyle name="Normal 18 4 5 3" xfId="10691"/>
    <cellStyle name="Normal 18 4 6" xfId="10692"/>
    <cellStyle name="Normal 18 4 6 2" xfId="10693"/>
    <cellStyle name="Normal 18 4 7" xfId="10694"/>
    <cellStyle name="Normal 18 4 8" xfId="10695"/>
    <cellStyle name="Normal 18 4 9" xfId="10696"/>
    <cellStyle name="Normal 18 4_Lcc_inputs" xfId="10697"/>
    <cellStyle name="Normal 18 5" xfId="10698"/>
    <cellStyle name="Normal 18 5 2" xfId="10699"/>
    <cellStyle name="Normal 18 5 2 2" xfId="10700"/>
    <cellStyle name="Normal 18 5 2 2 2" xfId="10701"/>
    <cellStyle name="Normal 18 5 2 2 2 2" xfId="10702"/>
    <cellStyle name="Normal 18 5 2 2 2 2 2" xfId="10703"/>
    <cellStyle name="Normal 18 5 2 2 2 3" xfId="10704"/>
    <cellStyle name="Normal 18 5 2 2 3" xfId="10705"/>
    <cellStyle name="Normal 18 5 2 2 3 2" xfId="10706"/>
    <cellStyle name="Normal 18 5 2 2 3 2 2" xfId="10707"/>
    <cellStyle name="Normal 18 5 2 2 3 3" xfId="10708"/>
    <cellStyle name="Normal 18 5 2 2 4" xfId="10709"/>
    <cellStyle name="Normal 18 5 2 2 4 2" xfId="10710"/>
    <cellStyle name="Normal 18 5 2 2 5" xfId="10711"/>
    <cellStyle name="Normal 18 5 2 2_Lcc_inputs" xfId="10712"/>
    <cellStyle name="Normal 18 5 2 3" xfId="10713"/>
    <cellStyle name="Normal 18 5 2 3 2" xfId="10714"/>
    <cellStyle name="Normal 18 5 2 3 2 2" xfId="10715"/>
    <cellStyle name="Normal 18 5 2 3 2 3" xfId="10716"/>
    <cellStyle name="Normal 18 5 2 3 3" xfId="10717"/>
    <cellStyle name="Normal 18 5 2 3 4" xfId="10718"/>
    <cellStyle name="Normal 18 5 2 3_Lcc_inputs" xfId="10719"/>
    <cellStyle name="Normal 18 5 2 4" xfId="10720"/>
    <cellStyle name="Normal 18 5 2 4 2" xfId="10721"/>
    <cellStyle name="Normal 18 5 2 4 2 2" xfId="10722"/>
    <cellStyle name="Normal 18 5 2 4 3" xfId="10723"/>
    <cellStyle name="Normal 18 5 2 5" xfId="10724"/>
    <cellStyle name="Normal 18 5 2 5 2" xfId="10725"/>
    <cellStyle name="Normal 18 5 2 6" xfId="10726"/>
    <cellStyle name="Normal 18 5 2 7" xfId="10727"/>
    <cellStyle name="Normal 18 5 2 8" xfId="10728"/>
    <cellStyle name="Normal 18 5 2_Lcc_inputs" xfId="10729"/>
    <cellStyle name="Normal 18 5 3" xfId="10730"/>
    <cellStyle name="Normal 18 5 3 2" xfId="10731"/>
    <cellStyle name="Normal 18 5 3 2 2" xfId="10732"/>
    <cellStyle name="Normal 18 5 3 2 2 2" xfId="10733"/>
    <cellStyle name="Normal 18 5 3 2 3" xfId="10734"/>
    <cellStyle name="Normal 18 5 3 3" xfId="10735"/>
    <cellStyle name="Normal 18 5 3 3 2" xfId="10736"/>
    <cellStyle name="Normal 18 5 3 3 2 2" xfId="10737"/>
    <cellStyle name="Normal 18 5 3 3 3" xfId="10738"/>
    <cellStyle name="Normal 18 5 3 4" xfId="10739"/>
    <cellStyle name="Normal 18 5 3 4 2" xfId="10740"/>
    <cellStyle name="Normal 18 5 3 5" xfId="10741"/>
    <cellStyle name="Normal 18 5 3_Lcc_inputs" xfId="10742"/>
    <cellStyle name="Normal 18 5 4" xfId="10743"/>
    <cellStyle name="Normal 18 5 4 2" xfId="10744"/>
    <cellStyle name="Normal 18 5 4 2 2" xfId="10745"/>
    <cellStyle name="Normal 18 5 4 2 3" xfId="10746"/>
    <cellStyle name="Normal 18 5 4 3" xfId="10747"/>
    <cellStyle name="Normal 18 5 4 4" xfId="10748"/>
    <cellStyle name="Normal 18 5 4_Lcc_inputs" xfId="10749"/>
    <cellStyle name="Normal 18 5 5" xfId="10750"/>
    <cellStyle name="Normal 18 5 5 2" xfId="10751"/>
    <cellStyle name="Normal 18 5 5 2 2" xfId="10752"/>
    <cellStyle name="Normal 18 5 5 3" xfId="10753"/>
    <cellStyle name="Normal 18 5 6" xfId="10754"/>
    <cellStyle name="Normal 18 5 6 2" xfId="10755"/>
    <cellStyle name="Normal 18 5 7" xfId="10756"/>
    <cellStyle name="Normal 18 5 8" xfId="10757"/>
    <cellStyle name="Normal 18 5 9" xfId="10758"/>
    <cellStyle name="Normal 18 5_Lcc_inputs" xfId="10759"/>
    <cellStyle name="Normal 18 6" xfId="10760"/>
    <cellStyle name="Normal 18 6 2" xfId="10761"/>
    <cellStyle name="Normal 18 6 2 2" xfId="10762"/>
    <cellStyle name="Normal 18 6 2 2 2" xfId="10763"/>
    <cellStyle name="Normal 18 6 2 2 2 2" xfId="10764"/>
    <cellStyle name="Normal 18 6 2 2 2 2 2" xfId="10765"/>
    <cellStyle name="Normal 18 6 2 2 2 3" xfId="10766"/>
    <cellStyle name="Normal 18 6 2 2 3" xfId="10767"/>
    <cellStyle name="Normal 18 6 2 2 3 2" xfId="10768"/>
    <cellStyle name="Normal 18 6 2 2 3 2 2" xfId="10769"/>
    <cellStyle name="Normal 18 6 2 2 3 3" xfId="10770"/>
    <cellStyle name="Normal 18 6 2 2 4" xfId="10771"/>
    <cellStyle name="Normal 18 6 2 2 4 2" xfId="10772"/>
    <cellStyle name="Normal 18 6 2 2 5" xfId="10773"/>
    <cellStyle name="Normal 18 6 2 2_Lcc_inputs" xfId="10774"/>
    <cellStyle name="Normal 18 6 2 3" xfId="10775"/>
    <cellStyle name="Normal 18 6 2 3 2" xfId="10776"/>
    <cellStyle name="Normal 18 6 2 3 2 2" xfId="10777"/>
    <cellStyle name="Normal 18 6 2 3 2 3" xfId="10778"/>
    <cellStyle name="Normal 18 6 2 3 3" xfId="10779"/>
    <cellStyle name="Normal 18 6 2 3 4" xfId="10780"/>
    <cellStyle name="Normal 18 6 2 3_Lcc_inputs" xfId="10781"/>
    <cellStyle name="Normal 18 6 2 4" xfId="10782"/>
    <cellStyle name="Normal 18 6 2 4 2" xfId="10783"/>
    <cellStyle name="Normal 18 6 2 4 2 2" xfId="10784"/>
    <cellStyle name="Normal 18 6 2 4 3" xfId="10785"/>
    <cellStyle name="Normal 18 6 2 5" xfId="10786"/>
    <cellStyle name="Normal 18 6 2 5 2" xfId="10787"/>
    <cellStyle name="Normal 18 6 2 6" xfId="10788"/>
    <cellStyle name="Normal 18 6 2 7" xfId="10789"/>
    <cellStyle name="Normal 18 6 2 8" xfId="10790"/>
    <cellStyle name="Normal 18 6 2_Lcc_inputs" xfId="10791"/>
    <cellStyle name="Normal 18 6 3" xfId="10792"/>
    <cellStyle name="Normal 18 6 3 2" xfId="10793"/>
    <cellStyle name="Normal 18 6 3 2 2" xfId="10794"/>
    <cellStyle name="Normal 18 6 3 2 2 2" xfId="10795"/>
    <cellStyle name="Normal 18 6 3 2 3" xfId="10796"/>
    <cellStyle name="Normal 18 6 3 3" xfId="10797"/>
    <cellStyle name="Normal 18 6 3 3 2" xfId="10798"/>
    <cellStyle name="Normal 18 6 3 3 2 2" xfId="10799"/>
    <cellStyle name="Normal 18 6 3 3 3" xfId="10800"/>
    <cellStyle name="Normal 18 6 3 4" xfId="10801"/>
    <cellStyle name="Normal 18 6 3 4 2" xfId="10802"/>
    <cellStyle name="Normal 18 6 3 5" xfId="10803"/>
    <cellStyle name="Normal 18 6 3_Lcc_inputs" xfId="10804"/>
    <cellStyle name="Normal 18 6 4" xfId="10805"/>
    <cellStyle name="Normal 18 6 4 2" xfId="10806"/>
    <cellStyle name="Normal 18 6 4 2 2" xfId="10807"/>
    <cellStyle name="Normal 18 6 4 2 3" xfId="10808"/>
    <cellStyle name="Normal 18 6 4 3" xfId="10809"/>
    <cellStyle name="Normal 18 6 4 4" xfId="10810"/>
    <cellStyle name="Normal 18 6 4_Lcc_inputs" xfId="10811"/>
    <cellStyle name="Normal 18 6 5" xfId="10812"/>
    <cellStyle name="Normal 18 6 5 2" xfId="10813"/>
    <cellStyle name="Normal 18 6 5 2 2" xfId="10814"/>
    <cellStyle name="Normal 18 6 5 3" xfId="10815"/>
    <cellStyle name="Normal 18 6 6" xfId="10816"/>
    <cellStyle name="Normal 18 6 6 2" xfId="10817"/>
    <cellStyle name="Normal 18 6 7" xfId="10818"/>
    <cellStyle name="Normal 18 6 8" xfId="10819"/>
    <cellStyle name="Normal 18 6 9" xfId="10820"/>
    <cellStyle name="Normal 18 6_Lcc_inputs" xfId="10821"/>
    <cellStyle name="Normal 18 7" xfId="10822"/>
    <cellStyle name="Normal 18 7 2" xfId="10823"/>
    <cellStyle name="Normal 18 7 2 2" xfId="10824"/>
    <cellStyle name="Normal 18 7 2 2 2" xfId="10825"/>
    <cellStyle name="Normal 18 7 2 2 2 2" xfId="10826"/>
    <cellStyle name="Normal 18 7 2 2 2 2 2" xfId="10827"/>
    <cellStyle name="Normal 18 7 2 2 2 3" xfId="10828"/>
    <cellStyle name="Normal 18 7 2 2 3" xfId="10829"/>
    <cellStyle name="Normal 18 7 2 2 3 2" xfId="10830"/>
    <cellStyle name="Normal 18 7 2 2 3 2 2" xfId="10831"/>
    <cellStyle name="Normal 18 7 2 2 3 3" xfId="10832"/>
    <cellStyle name="Normal 18 7 2 2 4" xfId="10833"/>
    <cellStyle name="Normal 18 7 2 2 4 2" xfId="10834"/>
    <cellStyle name="Normal 18 7 2 2 5" xfId="10835"/>
    <cellStyle name="Normal 18 7 2 2_Lcc_inputs" xfId="10836"/>
    <cellStyle name="Normal 18 7 2 3" xfId="10837"/>
    <cellStyle name="Normal 18 7 2 3 2" xfId="10838"/>
    <cellStyle name="Normal 18 7 2 3 2 2" xfId="10839"/>
    <cellStyle name="Normal 18 7 2 3 2 3" xfId="10840"/>
    <cellStyle name="Normal 18 7 2 3 3" xfId="10841"/>
    <cellStyle name="Normal 18 7 2 3 4" xfId="10842"/>
    <cellStyle name="Normal 18 7 2 3_Lcc_inputs" xfId="10843"/>
    <cellStyle name="Normal 18 7 2 4" xfId="10844"/>
    <cellStyle name="Normal 18 7 2 4 2" xfId="10845"/>
    <cellStyle name="Normal 18 7 2 4 2 2" xfId="10846"/>
    <cellStyle name="Normal 18 7 2 4 3" xfId="10847"/>
    <cellStyle name="Normal 18 7 2 5" xfId="10848"/>
    <cellStyle name="Normal 18 7 2 5 2" xfId="10849"/>
    <cellStyle name="Normal 18 7 2 6" xfId="10850"/>
    <cellStyle name="Normal 18 7 2 7" xfId="10851"/>
    <cellStyle name="Normal 18 7 2 8" xfId="10852"/>
    <cellStyle name="Normal 18 7 2_Lcc_inputs" xfId="10853"/>
    <cellStyle name="Normal 18 7 3" xfId="10854"/>
    <cellStyle name="Normal 18 7 3 2" xfId="10855"/>
    <cellStyle name="Normal 18 7 3 2 2" xfId="10856"/>
    <cellStyle name="Normal 18 7 3 2 2 2" xfId="10857"/>
    <cellStyle name="Normal 18 7 3 2 3" xfId="10858"/>
    <cellStyle name="Normal 18 7 3 3" xfId="10859"/>
    <cellStyle name="Normal 18 7 3 3 2" xfId="10860"/>
    <cellStyle name="Normal 18 7 3 3 2 2" xfId="10861"/>
    <cellStyle name="Normal 18 7 3 3 3" xfId="10862"/>
    <cellStyle name="Normal 18 7 3 4" xfId="10863"/>
    <cellStyle name="Normal 18 7 3 4 2" xfId="10864"/>
    <cellStyle name="Normal 18 7 3 5" xfId="10865"/>
    <cellStyle name="Normal 18 7 3_Lcc_inputs" xfId="10866"/>
    <cellStyle name="Normal 18 7 4" xfId="10867"/>
    <cellStyle name="Normal 18 7 4 2" xfId="10868"/>
    <cellStyle name="Normal 18 7 4 2 2" xfId="10869"/>
    <cellStyle name="Normal 18 7 4 2 3" xfId="10870"/>
    <cellStyle name="Normal 18 7 4 3" xfId="10871"/>
    <cellStyle name="Normal 18 7 4 4" xfId="10872"/>
    <cellStyle name="Normal 18 7 4_Lcc_inputs" xfId="10873"/>
    <cellStyle name="Normal 18 7 5" xfId="10874"/>
    <cellStyle name="Normal 18 7 5 2" xfId="10875"/>
    <cellStyle name="Normal 18 7 5 2 2" xfId="10876"/>
    <cellStyle name="Normal 18 7 5 3" xfId="10877"/>
    <cellStyle name="Normal 18 7 6" xfId="10878"/>
    <cellStyle name="Normal 18 7 6 2" xfId="10879"/>
    <cellStyle name="Normal 18 7 7" xfId="10880"/>
    <cellStyle name="Normal 18 7 8" xfId="10881"/>
    <cellStyle name="Normal 18 7 9" xfId="10882"/>
    <cellStyle name="Normal 18 7_Lcc_inputs" xfId="10883"/>
    <cellStyle name="Normal 18 8" xfId="10884"/>
    <cellStyle name="Normal 18 8 2" xfId="10885"/>
    <cellStyle name="Normal 18 8 2 2" xfId="10886"/>
    <cellStyle name="Normal 18 8 2 2 2" xfId="10887"/>
    <cellStyle name="Normal 18 8 2 2 2 2" xfId="10888"/>
    <cellStyle name="Normal 18 8 2 2 3" xfId="10889"/>
    <cellStyle name="Normal 18 8 2 3" xfId="10890"/>
    <cellStyle name="Normal 18 8 2 3 2" xfId="10891"/>
    <cellStyle name="Normal 18 8 2 3 2 2" xfId="10892"/>
    <cellStyle name="Normal 18 8 2 3 3" xfId="10893"/>
    <cellStyle name="Normal 18 8 2 4" xfId="10894"/>
    <cellStyle name="Normal 18 8 2 4 2" xfId="10895"/>
    <cellStyle name="Normal 18 8 2 5" xfId="10896"/>
    <cellStyle name="Normal 18 8 2_Lcc_inputs" xfId="10897"/>
    <cellStyle name="Normal 18 8 3" xfId="10898"/>
    <cellStyle name="Normal 18 8 3 2" xfId="10899"/>
    <cellStyle name="Normal 18 8 3 2 2" xfId="10900"/>
    <cellStyle name="Normal 18 8 3 2 3" xfId="10901"/>
    <cellStyle name="Normal 18 8 3 3" xfId="10902"/>
    <cellStyle name="Normal 18 8 3 4" xfId="10903"/>
    <cellStyle name="Normal 18 8 3_Lcc_inputs" xfId="10904"/>
    <cellStyle name="Normal 18 8 4" xfId="10905"/>
    <cellStyle name="Normal 18 8 4 2" xfId="10906"/>
    <cellStyle name="Normal 18 8 4 2 2" xfId="10907"/>
    <cellStyle name="Normal 18 8 4 3" xfId="10908"/>
    <cellStyle name="Normal 18 8 5" xfId="10909"/>
    <cellStyle name="Normal 18 8 5 2" xfId="10910"/>
    <cellStyle name="Normal 18 8 6" xfId="10911"/>
    <cellStyle name="Normal 18 8 7" xfId="10912"/>
    <cellStyle name="Normal 18 8 8" xfId="10913"/>
    <cellStyle name="Normal 18 8_Lcc_inputs" xfId="10914"/>
    <cellStyle name="Normal 18 9" xfId="10915"/>
    <cellStyle name="Normal 18 9 2" xfId="10916"/>
    <cellStyle name="Normal 18 9 2 2" xfId="10917"/>
    <cellStyle name="Normal 18 9 2 2 2" xfId="10918"/>
    <cellStyle name="Normal 18 9 2 2 2 2" xfId="10919"/>
    <cellStyle name="Normal 18 9 2 2 3" xfId="10920"/>
    <cellStyle name="Normal 18 9 2 3" xfId="10921"/>
    <cellStyle name="Normal 18 9 2 3 2" xfId="10922"/>
    <cellStyle name="Normal 18 9 2 3 2 2" xfId="10923"/>
    <cellStyle name="Normal 18 9 2 3 3" xfId="10924"/>
    <cellStyle name="Normal 18 9 2 4" xfId="10925"/>
    <cellStyle name="Normal 18 9 2 4 2" xfId="10926"/>
    <cellStyle name="Normal 18 9 2 5" xfId="10927"/>
    <cellStyle name="Normal 18 9 2_Lcc_inputs" xfId="10928"/>
    <cellStyle name="Normal 18 9 3" xfId="10929"/>
    <cellStyle name="Normal 18 9 3 2" xfId="10930"/>
    <cellStyle name="Normal 18 9 3 2 2" xfId="10931"/>
    <cellStyle name="Normal 18 9 3 2 3" xfId="10932"/>
    <cellStyle name="Normal 18 9 3 3" xfId="10933"/>
    <cellStyle name="Normal 18 9 3 4" xfId="10934"/>
    <cellStyle name="Normal 18 9 3_Lcc_inputs" xfId="10935"/>
    <cellStyle name="Normal 18 9 4" xfId="10936"/>
    <cellStyle name="Normal 18 9 4 2" xfId="10937"/>
    <cellStyle name="Normal 18 9 4 2 2" xfId="10938"/>
    <cellStyle name="Normal 18 9 4 3" xfId="10939"/>
    <cellStyle name="Normal 18 9 5" xfId="10940"/>
    <cellStyle name="Normal 18 9 5 2" xfId="10941"/>
    <cellStyle name="Normal 18 9 6" xfId="10942"/>
    <cellStyle name="Normal 18 9 7" xfId="10943"/>
    <cellStyle name="Normal 18 9 8" xfId="10944"/>
    <cellStyle name="Normal 18 9_Lcc_inputs" xfId="10945"/>
    <cellStyle name="Normal 18_Lcc_inputs" xfId="10946"/>
    <cellStyle name="Normal 19" xfId="10947"/>
    <cellStyle name="Normal 19 10" xfId="10948"/>
    <cellStyle name="Normal 19 10 2" xfId="10949"/>
    <cellStyle name="Normal 19 10 2 2" xfId="10950"/>
    <cellStyle name="Normal 19 10 2 2 2" xfId="10951"/>
    <cellStyle name="Normal 19 10 2 2 3" xfId="10952"/>
    <cellStyle name="Normal 19 10 2 3" xfId="10953"/>
    <cellStyle name="Normal 19 10 2 4" xfId="10954"/>
    <cellStyle name="Normal 19 10 2_Lcc_inputs" xfId="10955"/>
    <cellStyle name="Normal 19 10 3" xfId="10956"/>
    <cellStyle name="Normal 19 10 3 2" xfId="10957"/>
    <cellStyle name="Normal 19 10 3 2 2" xfId="10958"/>
    <cellStyle name="Normal 19 10 3 3" xfId="10959"/>
    <cellStyle name="Normal 19 10 4" xfId="10960"/>
    <cellStyle name="Normal 19 10 4 2" xfId="10961"/>
    <cellStyle name="Normal 19 10 5" xfId="10962"/>
    <cellStyle name="Normal 19 10 6" xfId="10963"/>
    <cellStyle name="Normal 19 10 7" xfId="10964"/>
    <cellStyle name="Normal 19 10_Lcc_inputs" xfId="10965"/>
    <cellStyle name="Normal 19 11" xfId="10966"/>
    <cellStyle name="Normal 19 11 2" xfId="10967"/>
    <cellStyle name="Normal 19 11 2 2" xfId="10968"/>
    <cellStyle name="Normal 19 11 2 3" xfId="10969"/>
    <cellStyle name="Normal 19 11 3" xfId="10970"/>
    <cellStyle name="Normal 19 11 3 2" xfId="10971"/>
    <cellStyle name="Normal 19 11 4" xfId="10972"/>
    <cellStyle name="Normal 19 11 5" xfId="10973"/>
    <cellStyle name="Normal 19 11_Lcc_inputs" xfId="10974"/>
    <cellStyle name="Normal 19 12" xfId="10975"/>
    <cellStyle name="Normal 19 12 2" xfId="10976"/>
    <cellStyle name="Normal 19 12 2 2" xfId="10977"/>
    <cellStyle name="Normal 19 12 2 3" xfId="10978"/>
    <cellStyle name="Normal 19 12 3" xfId="10979"/>
    <cellStyle name="Normal 19 12 4" xfId="10980"/>
    <cellStyle name="Normal 19 12_Lcc_inputs" xfId="10981"/>
    <cellStyle name="Normal 19 13" xfId="10982"/>
    <cellStyle name="Normal 19 13 2" xfId="10983"/>
    <cellStyle name="Normal 19 13 3" xfId="10984"/>
    <cellStyle name="Normal 19 14" xfId="10985"/>
    <cellStyle name="Normal 19 14 2" xfId="10986"/>
    <cellStyle name="Normal 19 15" xfId="10987"/>
    <cellStyle name="Normal 19 16" xfId="10988"/>
    <cellStyle name="Normal 19 17" xfId="55418"/>
    <cellStyle name="Normal 19 18" xfId="55419"/>
    <cellStyle name="Normal 19 2" xfId="10989"/>
    <cellStyle name="Normal 19 2 10" xfId="10990"/>
    <cellStyle name="Normal 19 2 2" xfId="10991"/>
    <cellStyle name="Normal 19 2 2 2" xfId="10992"/>
    <cellStyle name="Normal 19 2 2 2 2" xfId="10993"/>
    <cellStyle name="Normal 19 2 2 2 2 2" xfId="10994"/>
    <cellStyle name="Normal 19 2 2 2 2 2 2" xfId="10995"/>
    <cellStyle name="Normal 19 2 2 2 2 3" xfId="10996"/>
    <cellStyle name="Normal 19 2 2 2 3" xfId="10997"/>
    <cellStyle name="Normal 19 2 2 2 3 2" xfId="10998"/>
    <cellStyle name="Normal 19 2 2 2 3 2 2" xfId="10999"/>
    <cellStyle name="Normal 19 2 2 2 3 3" xfId="11000"/>
    <cellStyle name="Normal 19 2 2 2 4" xfId="11001"/>
    <cellStyle name="Normal 19 2 2 2 4 2" xfId="11002"/>
    <cellStyle name="Normal 19 2 2 2 5" xfId="11003"/>
    <cellStyle name="Normal 19 2 2 2_Lcc_inputs" xfId="11004"/>
    <cellStyle name="Normal 19 2 2 3" xfId="11005"/>
    <cellStyle name="Normal 19 2 2 3 2" xfId="11006"/>
    <cellStyle name="Normal 19 2 2 3 2 2" xfId="11007"/>
    <cellStyle name="Normal 19 2 2 3 2 3" xfId="11008"/>
    <cellStyle name="Normal 19 2 2 3 3" xfId="11009"/>
    <cellStyle name="Normal 19 2 2 3 4" xfId="11010"/>
    <cellStyle name="Normal 19 2 2 3_Lcc_inputs" xfId="11011"/>
    <cellStyle name="Normal 19 2 2 4" xfId="11012"/>
    <cellStyle name="Normal 19 2 2 4 2" xfId="11013"/>
    <cellStyle name="Normal 19 2 2 4 2 2" xfId="11014"/>
    <cellStyle name="Normal 19 2 2 4 3" xfId="11015"/>
    <cellStyle name="Normal 19 2 2 5" xfId="11016"/>
    <cellStyle name="Normal 19 2 2 5 2" xfId="11017"/>
    <cellStyle name="Normal 19 2 2 6" xfId="11018"/>
    <cellStyle name="Normal 19 2 2 7" xfId="11019"/>
    <cellStyle name="Normal 19 2 2 8" xfId="11020"/>
    <cellStyle name="Normal 19 2 2_Lcc_inputs" xfId="11021"/>
    <cellStyle name="Normal 19 2 3" xfId="11022"/>
    <cellStyle name="Normal 19 2 3 2" xfId="11023"/>
    <cellStyle name="Normal 19 2 3 2 2" xfId="11024"/>
    <cellStyle name="Normal 19 2 3 2 2 2" xfId="11025"/>
    <cellStyle name="Normal 19 2 3 2 2 3" xfId="11026"/>
    <cellStyle name="Normal 19 2 3 2 3" xfId="11027"/>
    <cellStyle name="Normal 19 2 3 2 4" xfId="11028"/>
    <cellStyle name="Normal 19 2 3 2_Lcc_inputs" xfId="11029"/>
    <cellStyle name="Normal 19 2 3 3" xfId="11030"/>
    <cellStyle name="Normal 19 2 3 3 2" xfId="11031"/>
    <cellStyle name="Normal 19 2 3 3 2 2" xfId="11032"/>
    <cellStyle name="Normal 19 2 3 3 3" xfId="11033"/>
    <cellStyle name="Normal 19 2 3 4" xfId="11034"/>
    <cellStyle name="Normal 19 2 3 4 2" xfId="11035"/>
    <cellStyle name="Normal 19 2 3 5" xfId="11036"/>
    <cellStyle name="Normal 19 2 3 6" xfId="11037"/>
    <cellStyle name="Normal 19 2 3 7" xfId="11038"/>
    <cellStyle name="Normal 19 2 3_Lcc_inputs" xfId="11039"/>
    <cellStyle name="Normal 19 2 4" xfId="11040"/>
    <cellStyle name="Normal 19 2 4 2" xfId="11041"/>
    <cellStyle name="Normal 19 2 4 2 2" xfId="11042"/>
    <cellStyle name="Normal 19 2 4 2 3" xfId="11043"/>
    <cellStyle name="Normal 19 2 4 3" xfId="11044"/>
    <cellStyle name="Normal 19 2 4 3 2" xfId="11045"/>
    <cellStyle name="Normal 19 2 4 4" xfId="11046"/>
    <cellStyle name="Normal 19 2 4 5" xfId="11047"/>
    <cellStyle name="Normal 19 2 4_Lcc_inputs" xfId="11048"/>
    <cellStyle name="Normal 19 2 5" xfId="11049"/>
    <cellStyle name="Normal 19 2 5 2" xfId="11050"/>
    <cellStyle name="Normal 19 2 5 2 2" xfId="11051"/>
    <cellStyle name="Normal 19 2 5 2 3" xfId="11052"/>
    <cellStyle name="Normal 19 2 5 3" xfId="11053"/>
    <cellStyle name="Normal 19 2 5 3 2" xfId="11054"/>
    <cellStyle name="Normal 19 2 5 4" xfId="11055"/>
    <cellStyle name="Normal 19 2 5 5" xfId="11056"/>
    <cellStyle name="Normal 19 2 5_Lcc_inputs" xfId="11057"/>
    <cellStyle name="Normal 19 2 6" xfId="11058"/>
    <cellStyle name="Normal 19 2 6 2" xfId="11059"/>
    <cellStyle name="Normal 19 2 6 2 2" xfId="11060"/>
    <cellStyle name="Normal 19 2 6 3" xfId="11061"/>
    <cellStyle name="Normal 19 2 6 4" xfId="11062"/>
    <cellStyle name="Normal 19 2 6_Lcc_inputs" xfId="11063"/>
    <cellStyle name="Normal 19 2 7" xfId="11064"/>
    <cellStyle name="Normal 19 2 7 2" xfId="11065"/>
    <cellStyle name="Normal 19 2 7 3" xfId="11066"/>
    <cellStyle name="Normal 19 2 8" xfId="11067"/>
    <cellStyle name="Normal 19 2 8 2" xfId="11068"/>
    <cellStyle name="Normal 19 2 9" xfId="11069"/>
    <cellStyle name="Normal 19 2_Lcc_inputs" xfId="11070"/>
    <cellStyle name="Normal 19 3" xfId="11071"/>
    <cellStyle name="Normal 19 3 2" xfId="11072"/>
    <cellStyle name="Normal 19 3 2 2" xfId="11073"/>
    <cellStyle name="Normal 19 3 2 2 2" xfId="11074"/>
    <cellStyle name="Normal 19 3 2 2 2 2" xfId="11075"/>
    <cellStyle name="Normal 19 3 2 2 2 2 2" xfId="11076"/>
    <cellStyle name="Normal 19 3 2 2 2 3" xfId="11077"/>
    <cellStyle name="Normal 19 3 2 2 3" xfId="11078"/>
    <cellStyle name="Normal 19 3 2 2 3 2" xfId="11079"/>
    <cellStyle name="Normal 19 3 2 2 3 2 2" xfId="11080"/>
    <cellStyle name="Normal 19 3 2 2 3 3" xfId="11081"/>
    <cellStyle name="Normal 19 3 2 2 4" xfId="11082"/>
    <cellStyle name="Normal 19 3 2 2 4 2" xfId="11083"/>
    <cellStyle name="Normal 19 3 2 2 5" xfId="11084"/>
    <cellStyle name="Normal 19 3 2 2_Lcc_inputs" xfId="11085"/>
    <cellStyle name="Normal 19 3 2 3" xfId="11086"/>
    <cellStyle name="Normal 19 3 2 3 2" xfId="11087"/>
    <cellStyle name="Normal 19 3 2 3 2 2" xfId="11088"/>
    <cellStyle name="Normal 19 3 2 3 2 3" xfId="11089"/>
    <cellStyle name="Normal 19 3 2 3 3" xfId="11090"/>
    <cellStyle name="Normal 19 3 2 3 4" xfId="11091"/>
    <cellStyle name="Normal 19 3 2 3_Lcc_inputs" xfId="11092"/>
    <cellStyle name="Normal 19 3 2 4" xfId="11093"/>
    <cellStyle name="Normal 19 3 2 4 2" xfId="11094"/>
    <cellStyle name="Normal 19 3 2 4 2 2" xfId="11095"/>
    <cellStyle name="Normal 19 3 2 4 3" xfId="11096"/>
    <cellStyle name="Normal 19 3 2 5" xfId="11097"/>
    <cellStyle name="Normal 19 3 2 5 2" xfId="11098"/>
    <cellStyle name="Normal 19 3 2 6" xfId="11099"/>
    <cellStyle name="Normal 19 3 2 7" xfId="11100"/>
    <cellStyle name="Normal 19 3 2 8" xfId="11101"/>
    <cellStyle name="Normal 19 3 2_Lcc_inputs" xfId="11102"/>
    <cellStyle name="Normal 19 3 3" xfId="11103"/>
    <cellStyle name="Normal 19 3 3 2" xfId="11104"/>
    <cellStyle name="Normal 19 3 3 2 2" xfId="11105"/>
    <cellStyle name="Normal 19 3 3 2 2 2" xfId="11106"/>
    <cellStyle name="Normal 19 3 3 2 2 3" xfId="11107"/>
    <cellStyle name="Normal 19 3 3 2 3" xfId="11108"/>
    <cellStyle name="Normal 19 3 3 2 4" xfId="11109"/>
    <cellStyle name="Normal 19 3 3 2_Lcc_inputs" xfId="11110"/>
    <cellStyle name="Normal 19 3 3 3" xfId="11111"/>
    <cellStyle name="Normal 19 3 3 3 2" xfId="11112"/>
    <cellStyle name="Normal 19 3 3 3 2 2" xfId="11113"/>
    <cellStyle name="Normal 19 3 3 3 3" xfId="11114"/>
    <cellStyle name="Normal 19 3 3 4" xfId="11115"/>
    <cellStyle name="Normal 19 3 3 4 2" xfId="11116"/>
    <cellStyle name="Normal 19 3 3 5" xfId="11117"/>
    <cellStyle name="Normal 19 3 3 6" xfId="11118"/>
    <cellStyle name="Normal 19 3 3 7" xfId="11119"/>
    <cellStyle name="Normal 19 3 3_Lcc_inputs" xfId="11120"/>
    <cellStyle name="Normal 19 3 4" xfId="11121"/>
    <cellStyle name="Normal 19 3 4 2" xfId="11122"/>
    <cellStyle name="Normal 19 3 4 2 2" xfId="11123"/>
    <cellStyle name="Normal 19 3 4 2 3" xfId="11124"/>
    <cellStyle name="Normal 19 3 4 3" xfId="11125"/>
    <cellStyle name="Normal 19 3 4 3 2" xfId="11126"/>
    <cellStyle name="Normal 19 3 4 4" xfId="11127"/>
    <cellStyle name="Normal 19 3 4 5" xfId="11128"/>
    <cellStyle name="Normal 19 3 4_Lcc_inputs" xfId="11129"/>
    <cellStyle name="Normal 19 3 5" xfId="11130"/>
    <cellStyle name="Normal 19 3 5 2" xfId="11131"/>
    <cellStyle name="Normal 19 3 5 2 2" xfId="11132"/>
    <cellStyle name="Normal 19 3 5 2 3" xfId="11133"/>
    <cellStyle name="Normal 19 3 5 3" xfId="11134"/>
    <cellStyle name="Normal 19 3 5 4" xfId="11135"/>
    <cellStyle name="Normal 19 3 5_Lcc_inputs" xfId="11136"/>
    <cellStyle name="Normal 19 3 6" xfId="11137"/>
    <cellStyle name="Normal 19 3 6 2" xfId="11138"/>
    <cellStyle name="Normal 19 3 6 3" xfId="11139"/>
    <cellStyle name="Normal 19 3 7" xfId="11140"/>
    <cellStyle name="Normal 19 3 7 2" xfId="11141"/>
    <cellStyle name="Normal 19 3 8" xfId="11142"/>
    <cellStyle name="Normal 19 3 9" xfId="11143"/>
    <cellStyle name="Normal 19 3_Lcc_inputs" xfId="11144"/>
    <cellStyle name="Normal 19 4" xfId="11145"/>
    <cellStyle name="Normal 19 4 2" xfId="11146"/>
    <cellStyle name="Normal 19 4 2 2" xfId="11147"/>
    <cellStyle name="Normal 19 4 2 2 2" xfId="11148"/>
    <cellStyle name="Normal 19 4 2 2 2 2" xfId="11149"/>
    <cellStyle name="Normal 19 4 2 2 2 2 2" xfId="11150"/>
    <cellStyle name="Normal 19 4 2 2 2 3" xfId="11151"/>
    <cellStyle name="Normal 19 4 2 2 3" xfId="11152"/>
    <cellStyle name="Normal 19 4 2 2 3 2" xfId="11153"/>
    <cellStyle name="Normal 19 4 2 2 3 2 2" xfId="11154"/>
    <cellStyle name="Normal 19 4 2 2 3 3" xfId="11155"/>
    <cellStyle name="Normal 19 4 2 2 4" xfId="11156"/>
    <cellStyle name="Normal 19 4 2 2 4 2" xfId="11157"/>
    <cellStyle name="Normal 19 4 2 2 5" xfId="11158"/>
    <cellStyle name="Normal 19 4 2 2_Lcc_inputs" xfId="11159"/>
    <cellStyle name="Normal 19 4 2 3" xfId="11160"/>
    <cellStyle name="Normal 19 4 2 3 2" xfId="11161"/>
    <cellStyle name="Normal 19 4 2 3 2 2" xfId="11162"/>
    <cellStyle name="Normal 19 4 2 3 2 3" xfId="11163"/>
    <cellStyle name="Normal 19 4 2 3 3" xfId="11164"/>
    <cellStyle name="Normal 19 4 2 3 4" xfId="11165"/>
    <cellStyle name="Normal 19 4 2 3_Lcc_inputs" xfId="11166"/>
    <cellStyle name="Normal 19 4 2 4" xfId="11167"/>
    <cellStyle name="Normal 19 4 2 4 2" xfId="11168"/>
    <cellStyle name="Normal 19 4 2 4 2 2" xfId="11169"/>
    <cellStyle name="Normal 19 4 2 4 3" xfId="11170"/>
    <cellStyle name="Normal 19 4 2 5" xfId="11171"/>
    <cellStyle name="Normal 19 4 2 5 2" xfId="11172"/>
    <cellStyle name="Normal 19 4 2 6" xfId="11173"/>
    <cellStyle name="Normal 19 4 2 7" xfId="11174"/>
    <cellStyle name="Normal 19 4 2 8" xfId="11175"/>
    <cellStyle name="Normal 19 4 2_Lcc_inputs" xfId="11176"/>
    <cellStyle name="Normal 19 4 3" xfId="11177"/>
    <cellStyle name="Normal 19 4 3 2" xfId="11178"/>
    <cellStyle name="Normal 19 4 3 2 2" xfId="11179"/>
    <cellStyle name="Normal 19 4 3 2 2 2" xfId="11180"/>
    <cellStyle name="Normal 19 4 3 2 3" xfId="11181"/>
    <cellStyle name="Normal 19 4 3 3" xfId="11182"/>
    <cellStyle name="Normal 19 4 3 3 2" xfId="11183"/>
    <cellStyle name="Normal 19 4 3 3 2 2" xfId="11184"/>
    <cellStyle name="Normal 19 4 3 3 3" xfId="11185"/>
    <cellStyle name="Normal 19 4 3 4" xfId="11186"/>
    <cellStyle name="Normal 19 4 3 4 2" xfId="11187"/>
    <cellStyle name="Normal 19 4 3 5" xfId="11188"/>
    <cellStyle name="Normal 19 4 3_Lcc_inputs" xfId="11189"/>
    <cellStyle name="Normal 19 4 4" xfId="11190"/>
    <cellStyle name="Normal 19 4 4 2" xfId="11191"/>
    <cellStyle name="Normal 19 4 4 2 2" xfId="11192"/>
    <cellStyle name="Normal 19 4 4 2 3" xfId="11193"/>
    <cellStyle name="Normal 19 4 4 3" xfId="11194"/>
    <cellStyle name="Normal 19 4 4 4" xfId="11195"/>
    <cellStyle name="Normal 19 4 4_Lcc_inputs" xfId="11196"/>
    <cellStyle name="Normal 19 4 5" xfId="11197"/>
    <cellStyle name="Normal 19 4 5 2" xfId="11198"/>
    <cellStyle name="Normal 19 4 5 2 2" xfId="11199"/>
    <cellStyle name="Normal 19 4 5 3" xfId="11200"/>
    <cellStyle name="Normal 19 4 6" xfId="11201"/>
    <cellStyle name="Normal 19 4 6 2" xfId="11202"/>
    <cellStyle name="Normal 19 4 7" xfId="11203"/>
    <cellStyle name="Normal 19 4 8" xfId="11204"/>
    <cellStyle name="Normal 19 4 9" xfId="11205"/>
    <cellStyle name="Normal 19 4_Lcc_inputs" xfId="11206"/>
    <cellStyle name="Normal 19 5" xfId="11207"/>
    <cellStyle name="Normal 19 5 2" xfId="11208"/>
    <cellStyle name="Normal 19 5 2 2" xfId="11209"/>
    <cellStyle name="Normal 19 5 2 2 2" xfId="11210"/>
    <cellStyle name="Normal 19 5 2 2 2 2" xfId="11211"/>
    <cellStyle name="Normal 19 5 2 2 2 2 2" xfId="11212"/>
    <cellStyle name="Normal 19 5 2 2 2 3" xfId="11213"/>
    <cellStyle name="Normal 19 5 2 2 3" xfId="11214"/>
    <cellStyle name="Normal 19 5 2 2 3 2" xfId="11215"/>
    <cellStyle name="Normal 19 5 2 2 3 2 2" xfId="11216"/>
    <cellStyle name="Normal 19 5 2 2 3 3" xfId="11217"/>
    <cellStyle name="Normal 19 5 2 2 4" xfId="11218"/>
    <cellStyle name="Normal 19 5 2 2 4 2" xfId="11219"/>
    <cellStyle name="Normal 19 5 2 2 5" xfId="11220"/>
    <cellStyle name="Normal 19 5 2 2_Lcc_inputs" xfId="11221"/>
    <cellStyle name="Normal 19 5 2 3" xfId="11222"/>
    <cellStyle name="Normal 19 5 2 3 2" xfId="11223"/>
    <cellStyle name="Normal 19 5 2 3 2 2" xfId="11224"/>
    <cellStyle name="Normal 19 5 2 3 2 3" xfId="11225"/>
    <cellStyle name="Normal 19 5 2 3 3" xfId="11226"/>
    <cellStyle name="Normal 19 5 2 3 4" xfId="11227"/>
    <cellStyle name="Normal 19 5 2 3_Lcc_inputs" xfId="11228"/>
    <cellStyle name="Normal 19 5 2 4" xfId="11229"/>
    <cellStyle name="Normal 19 5 2 4 2" xfId="11230"/>
    <cellStyle name="Normal 19 5 2 4 2 2" xfId="11231"/>
    <cellStyle name="Normal 19 5 2 4 3" xfId="11232"/>
    <cellStyle name="Normal 19 5 2 5" xfId="11233"/>
    <cellStyle name="Normal 19 5 2 5 2" xfId="11234"/>
    <cellStyle name="Normal 19 5 2 6" xfId="11235"/>
    <cellStyle name="Normal 19 5 2 7" xfId="11236"/>
    <cellStyle name="Normal 19 5 2 8" xfId="11237"/>
    <cellStyle name="Normal 19 5 2_Lcc_inputs" xfId="11238"/>
    <cellStyle name="Normal 19 5 3" xfId="11239"/>
    <cellStyle name="Normal 19 5 3 2" xfId="11240"/>
    <cellStyle name="Normal 19 5 3 2 2" xfId="11241"/>
    <cellStyle name="Normal 19 5 3 2 2 2" xfId="11242"/>
    <cellStyle name="Normal 19 5 3 2 3" xfId="11243"/>
    <cellStyle name="Normal 19 5 3 3" xfId="11244"/>
    <cellStyle name="Normal 19 5 3 3 2" xfId="11245"/>
    <cellStyle name="Normal 19 5 3 3 2 2" xfId="11246"/>
    <cellStyle name="Normal 19 5 3 3 3" xfId="11247"/>
    <cellStyle name="Normal 19 5 3 4" xfId="11248"/>
    <cellStyle name="Normal 19 5 3 4 2" xfId="11249"/>
    <cellStyle name="Normal 19 5 3 5" xfId="11250"/>
    <cellStyle name="Normal 19 5 3_Lcc_inputs" xfId="11251"/>
    <cellStyle name="Normal 19 5 4" xfId="11252"/>
    <cellStyle name="Normal 19 5 4 2" xfId="11253"/>
    <cellStyle name="Normal 19 5 4 2 2" xfId="11254"/>
    <cellStyle name="Normal 19 5 4 2 3" xfId="11255"/>
    <cellStyle name="Normal 19 5 4 3" xfId="11256"/>
    <cellStyle name="Normal 19 5 4 4" xfId="11257"/>
    <cellStyle name="Normal 19 5 4_Lcc_inputs" xfId="11258"/>
    <cellStyle name="Normal 19 5 5" xfId="11259"/>
    <cellStyle name="Normal 19 5 5 2" xfId="11260"/>
    <cellStyle name="Normal 19 5 5 2 2" xfId="11261"/>
    <cellStyle name="Normal 19 5 5 3" xfId="11262"/>
    <cellStyle name="Normal 19 5 6" xfId="11263"/>
    <cellStyle name="Normal 19 5 6 2" xfId="11264"/>
    <cellStyle name="Normal 19 5 7" xfId="11265"/>
    <cellStyle name="Normal 19 5 8" xfId="11266"/>
    <cellStyle name="Normal 19 5 9" xfId="11267"/>
    <cellStyle name="Normal 19 5_Lcc_inputs" xfId="11268"/>
    <cellStyle name="Normal 19 6" xfId="11269"/>
    <cellStyle name="Normal 19 6 2" xfId="11270"/>
    <cellStyle name="Normal 19 6 2 2" xfId="11271"/>
    <cellStyle name="Normal 19 6 2 2 2" xfId="11272"/>
    <cellStyle name="Normal 19 6 2 2 2 2" xfId="11273"/>
    <cellStyle name="Normal 19 6 2 2 2 2 2" xfId="11274"/>
    <cellStyle name="Normal 19 6 2 2 2 3" xfId="11275"/>
    <cellStyle name="Normal 19 6 2 2 3" xfId="11276"/>
    <cellStyle name="Normal 19 6 2 2 3 2" xfId="11277"/>
    <cellStyle name="Normal 19 6 2 2 3 2 2" xfId="11278"/>
    <cellStyle name="Normal 19 6 2 2 3 3" xfId="11279"/>
    <cellStyle name="Normal 19 6 2 2 4" xfId="11280"/>
    <cellStyle name="Normal 19 6 2 2 4 2" xfId="11281"/>
    <cellStyle name="Normal 19 6 2 2 5" xfId="11282"/>
    <cellStyle name="Normal 19 6 2 2_Lcc_inputs" xfId="11283"/>
    <cellStyle name="Normal 19 6 2 3" xfId="11284"/>
    <cellStyle name="Normal 19 6 2 3 2" xfId="11285"/>
    <cellStyle name="Normal 19 6 2 3 2 2" xfId="11286"/>
    <cellStyle name="Normal 19 6 2 3 2 3" xfId="11287"/>
    <cellStyle name="Normal 19 6 2 3 3" xfId="11288"/>
    <cellStyle name="Normal 19 6 2 3 4" xfId="11289"/>
    <cellStyle name="Normal 19 6 2 3_Lcc_inputs" xfId="11290"/>
    <cellStyle name="Normal 19 6 2 4" xfId="11291"/>
    <cellStyle name="Normal 19 6 2 4 2" xfId="11292"/>
    <cellStyle name="Normal 19 6 2 4 2 2" xfId="11293"/>
    <cellStyle name="Normal 19 6 2 4 3" xfId="11294"/>
    <cellStyle name="Normal 19 6 2 5" xfId="11295"/>
    <cellStyle name="Normal 19 6 2 5 2" xfId="11296"/>
    <cellStyle name="Normal 19 6 2 6" xfId="11297"/>
    <cellStyle name="Normal 19 6 2 7" xfId="11298"/>
    <cellStyle name="Normal 19 6 2 8" xfId="11299"/>
    <cellStyle name="Normal 19 6 2_Lcc_inputs" xfId="11300"/>
    <cellStyle name="Normal 19 6 3" xfId="11301"/>
    <cellStyle name="Normal 19 6 3 2" xfId="11302"/>
    <cellStyle name="Normal 19 6 3 2 2" xfId="11303"/>
    <cellStyle name="Normal 19 6 3 2 2 2" xfId="11304"/>
    <cellStyle name="Normal 19 6 3 2 3" xfId="11305"/>
    <cellStyle name="Normal 19 6 3 3" xfId="11306"/>
    <cellStyle name="Normal 19 6 3 3 2" xfId="11307"/>
    <cellStyle name="Normal 19 6 3 3 2 2" xfId="11308"/>
    <cellStyle name="Normal 19 6 3 3 3" xfId="11309"/>
    <cellStyle name="Normal 19 6 3 4" xfId="11310"/>
    <cellStyle name="Normal 19 6 3 4 2" xfId="11311"/>
    <cellStyle name="Normal 19 6 3 5" xfId="11312"/>
    <cellStyle name="Normal 19 6 3_Lcc_inputs" xfId="11313"/>
    <cellStyle name="Normal 19 6 4" xfId="11314"/>
    <cellStyle name="Normal 19 6 4 2" xfId="11315"/>
    <cellStyle name="Normal 19 6 4 2 2" xfId="11316"/>
    <cellStyle name="Normal 19 6 4 2 3" xfId="11317"/>
    <cellStyle name="Normal 19 6 4 3" xfId="11318"/>
    <cellStyle name="Normal 19 6 4 4" xfId="11319"/>
    <cellStyle name="Normal 19 6 4_Lcc_inputs" xfId="11320"/>
    <cellStyle name="Normal 19 6 5" xfId="11321"/>
    <cellStyle name="Normal 19 6 5 2" xfId="11322"/>
    <cellStyle name="Normal 19 6 5 2 2" xfId="11323"/>
    <cellStyle name="Normal 19 6 5 3" xfId="11324"/>
    <cellStyle name="Normal 19 6 6" xfId="11325"/>
    <cellStyle name="Normal 19 6 6 2" xfId="11326"/>
    <cellStyle name="Normal 19 6 7" xfId="11327"/>
    <cellStyle name="Normal 19 6 8" xfId="11328"/>
    <cellStyle name="Normal 19 6 9" xfId="11329"/>
    <cellStyle name="Normal 19 6_Lcc_inputs" xfId="11330"/>
    <cellStyle name="Normal 19 7" xfId="11331"/>
    <cellStyle name="Normal 19 7 2" xfId="11332"/>
    <cellStyle name="Normal 19 7 2 2" xfId="11333"/>
    <cellStyle name="Normal 19 7 2 2 2" xfId="11334"/>
    <cellStyle name="Normal 19 7 2 2 2 2" xfId="11335"/>
    <cellStyle name="Normal 19 7 2 2 2 2 2" xfId="11336"/>
    <cellStyle name="Normal 19 7 2 2 2 3" xfId="11337"/>
    <cellStyle name="Normal 19 7 2 2 3" xfId="11338"/>
    <cellStyle name="Normal 19 7 2 2 3 2" xfId="11339"/>
    <cellStyle name="Normal 19 7 2 2 3 2 2" xfId="11340"/>
    <cellStyle name="Normal 19 7 2 2 3 3" xfId="11341"/>
    <cellStyle name="Normal 19 7 2 2 4" xfId="11342"/>
    <cellStyle name="Normal 19 7 2 2 4 2" xfId="11343"/>
    <cellStyle name="Normal 19 7 2 2 5" xfId="11344"/>
    <cellStyle name="Normal 19 7 2 2_Lcc_inputs" xfId="11345"/>
    <cellStyle name="Normal 19 7 2 3" xfId="11346"/>
    <cellStyle name="Normal 19 7 2 3 2" xfId="11347"/>
    <cellStyle name="Normal 19 7 2 3 2 2" xfId="11348"/>
    <cellStyle name="Normal 19 7 2 3 2 3" xfId="11349"/>
    <cellStyle name="Normal 19 7 2 3 3" xfId="11350"/>
    <cellStyle name="Normal 19 7 2 3 4" xfId="11351"/>
    <cellStyle name="Normal 19 7 2 3_Lcc_inputs" xfId="11352"/>
    <cellStyle name="Normal 19 7 2 4" xfId="11353"/>
    <cellStyle name="Normal 19 7 2 4 2" xfId="11354"/>
    <cellStyle name="Normal 19 7 2 4 2 2" xfId="11355"/>
    <cellStyle name="Normal 19 7 2 4 3" xfId="11356"/>
    <cellStyle name="Normal 19 7 2 5" xfId="11357"/>
    <cellStyle name="Normal 19 7 2 5 2" xfId="11358"/>
    <cellStyle name="Normal 19 7 2 6" xfId="11359"/>
    <cellStyle name="Normal 19 7 2 7" xfId="11360"/>
    <cellStyle name="Normal 19 7 2 8" xfId="11361"/>
    <cellStyle name="Normal 19 7 2_Lcc_inputs" xfId="11362"/>
    <cellStyle name="Normal 19 7 3" xfId="11363"/>
    <cellStyle name="Normal 19 7 3 2" xfId="11364"/>
    <cellStyle name="Normal 19 7 3 2 2" xfId="11365"/>
    <cellStyle name="Normal 19 7 3 2 2 2" xfId="11366"/>
    <cellStyle name="Normal 19 7 3 2 3" xfId="11367"/>
    <cellStyle name="Normal 19 7 3 3" xfId="11368"/>
    <cellStyle name="Normal 19 7 3 3 2" xfId="11369"/>
    <cellStyle name="Normal 19 7 3 3 2 2" xfId="11370"/>
    <cellStyle name="Normal 19 7 3 3 3" xfId="11371"/>
    <cellStyle name="Normal 19 7 3 4" xfId="11372"/>
    <cellStyle name="Normal 19 7 3 4 2" xfId="11373"/>
    <cellStyle name="Normal 19 7 3 5" xfId="11374"/>
    <cellStyle name="Normal 19 7 3_Lcc_inputs" xfId="11375"/>
    <cellStyle name="Normal 19 7 4" xfId="11376"/>
    <cellStyle name="Normal 19 7 4 2" xfId="11377"/>
    <cellStyle name="Normal 19 7 4 2 2" xfId="11378"/>
    <cellStyle name="Normal 19 7 4 2 3" xfId="11379"/>
    <cellStyle name="Normal 19 7 4 3" xfId="11380"/>
    <cellStyle name="Normal 19 7 4 4" xfId="11381"/>
    <cellStyle name="Normal 19 7 4_Lcc_inputs" xfId="11382"/>
    <cellStyle name="Normal 19 7 5" xfId="11383"/>
    <cellStyle name="Normal 19 7 5 2" xfId="11384"/>
    <cellStyle name="Normal 19 7 5 2 2" xfId="11385"/>
    <cellStyle name="Normal 19 7 5 3" xfId="11386"/>
    <cellStyle name="Normal 19 7 6" xfId="11387"/>
    <cellStyle name="Normal 19 7 6 2" xfId="11388"/>
    <cellStyle name="Normal 19 7 7" xfId="11389"/>
    <cellStyle name="Normal 19 7 8" xfId="11390"/>
    <cellStyle name="Normal 19 7 9" xfId="11391"/>
    <cellStyle name="Normal 19 7_Lcc_inputs" xfId="11392"/>
    <cellStyle name="Normal 19 8" xfId="11393"/>
    <cellStyle name="Normal 19 8 2" xfId="11394"/>
    <cellStyle name="Normal 19 8 2 2" xfId="11395"/>
    <cellStyle name="Normal 19 8 2 2 2" xfId="11396"/>
    <cellStyle name="Normal 19 8 2 2 2 2" xfId="11397"/>
    <cellStyle name="Normal 19 8 2 2 3" xfId="11398"/>
    <cellStyle name="Normal 19 8 2 3" xfId="11399"/>
    <cellStyle name="Normal 19 8 2 3 2" xfId="11400"/>
    <cellStyle name="Normal 19 8 2 3 2 2" xfId="11401"/>
    <cellStyle name="Normal 19 8 2 3 3" xfId="11402"/>
    <cellStyle name="Normal 19 8 2 4" xfId="11403"/>
    <cellStyle name="Normal 19 8 2 4 2" xfId="11404"/>
    <cellStyle name="Normal 19 8 2 5" xfId="11405"/>
    <cellStyle name="Normal 19 8 2_Lcc_inputs" xfId="11406"/>
    <cellStyle name="Normal 19 8 3" xfId="11407"/>
    <cellStyle name="Normal 19 8 3 2" xfId="11408"/>
    <cellStyle name="Normal 19 8 3 2 2" xfId="11409"/>
    <cellStyle name="Normal 19 8 3 2 3" xfId="11410"/>
    <cellStyle name="Normal 19 8 3 3" xfId="11411"/>
    <cellStyle name="Normal 19 8 3 4" xfId="11412"/>
    <cellStyle name="Normal 19 8 3_Lcc_inputs" xfId="11413"/>
    <cellStyle name="Normal 19 8 4" xfId="11414"/>
    <cellStyle name="Normal 19 8 4 2" xfId="11415"/>
    <cellStyle name="Normal 19 8 4 2 2" xfId="11416"/>
    <cellStyle name="Normal 19 8 4 3" xfId="11417"/>
    <cellStyle name="Normal 19 8 5" xfId="11418"/>
    <cellStyle name="Normal 19 8 5 2" xfId="11419"/>
    <cellStyle name="Normal 19 8 6" xfId="11420"/>
    <cellStyle name="Normal 19 8 7" xfId="11421"/>
    <cellStyle name="Normal 19 8 8" xfId="11422"/>
    <cellStyle name="Normal 19 8_Lcc_inputs" xfId="11423"/>
    <cellStyle name="Normal 19 9" xfId="11424"/>
    <cellStyle name="Normal 19 9 2" xfId="11425"/>
    <cellStyle name="Normal 19 9 2 2" xfId="11426"/>
    <cellStyle name="Normal 19 9 2 2 2" xfId="11427"/>
    <cellStyle name="Normal 19 9 2 2 2 2" xfId="11428"/>
    <cellStyle name="Normal 19 9 2 2 3" xfId="11429"/>
    <cellStyle name="Normal 19 9 2 3" xfId="11430"/>
    <cellStyle name="Normal 19 9 2 3 2" xfId="11431"/>
    <cellStyle name="Normal 19 9 2 3 2 2" xfId="11432"/>
    <cellStyle name="Normal 19 9 2 3 3" xfId="11433"/>
    <cellStyle name="Normal 19 9 2 4" xfId="11434"/>
    <cellStyle name="Normal 19 9 2 4 2" xfId="11435"/>
    <cellStyle name="Normal 19 9 2 5" xfId="11436"/>
    <cellStyle name="Normal 19 9 2_Lcc_inputs" xfId="11437"/>
    <cellStyle name="Normal 19 9 3" xfId="11438"/>
    <cellStyle name="Normal 19 9 3 2" xfId="11439"/>
    <cellStyle name="Normal 19 9 3 2 2" xfId="11440"/>
    <cellStyle name="Normal 19 9 3 2 3" xfId="11441"/>
    <cellStyle name="Normal 19 9 3 3" xfId="11442"/>
    <cellStyle name="Normal 19 9 3 4" xfId="11443"/>
    <cellStyle name="Normal 19 9 3_Lcc_inputs" xfId="11444"/>
    <cellStyle name="Normal 19 9 4" xfId="11445"/>
    <cellStyle name="Normal 19 9 4 2" xfId="11446"/>
    <cellStyle name="Normal 19 9 4 2 2" xfId="11447"/>
    <cellStyle name="Normal 19 9 4 3" xfId="11448"/>
    <cellStyle name="Normal 19 9 5" xfId="11449"/>
    <cellStyle name="Normal 19 9 5 2" xfId="11450"/>
    <cellStyle name="Normal 19 9 6" xfId="11451"/>
    <cellStyle name="Normal 19 9 7" xfId="11452"/>
    <cellStyle name="Normal 19 9 8" xfId="11453"/>
    <cellStyle name="Normal 19 9_Lcc_inputs" xfId="11454"/>
    <cellStyle name="Normal 19_Lcc_inputs" xfId="11455"/>
    <cellStyle name="Normal 2" xfId="112"/>
    <cellStyle name="Normal 2 10" xfId="11456"/>
    <cellStyle name="Normal 2 10 10" xfId="11457"/>
    <cellStyle name="Normal 2 10 10 2" xfId="11458"/>
    <cellStyle name="Normal 2 10 10 2 2" xfId="11459"/>
    <cellStyle name="Normal 2 10 10 3" xfId="11460"/>
    <cellStyle name="Normal 2 10 11" xfId="11461"/>
    <cellStyle name="Normal 2 10 11 2" xfId="11462"/>
    <cellStyle name="Normal 2 10 11 2 2" xfId="11463"/>
    <cellStyle name="Normal 2 10 11 3" xfId="11464"/>
    <cellStyle name="Normal 2 10 12" xfId="11465"/>
    <cellStyle name="Normal 2 10 12 2" xfId="11466"/>
    <cellStyle name="Normal 2 10 12 2 2" xfId="11467"/>
    <cellStyle name="Normal 2 10 12 3" xfId="11468"/>
    <cellStyle name="Normal 2 10 13" xfId="11469"/>
    <cellStyle name="Normal 2 10 13 2" xfId="11470"/>
    <cellStyle name="Normal 2 10 13 2 2" xfId="11471"/>
    <cellStyle name="Normal 2 10 13 3" xfId="11472"/>
    <cellStyle name="Normal 2 10 14" xfId="11473"/>
    <cellStyle name="Normal 2 10 14 2" xfId="11474"/>
    <cellStyle name="Normal 2 10 14 2 2" xfId="11475"/>
    <cellStyle name="Normal 2 10 14 3" xfId="11476"/>
    <cellStyle name="Normal 2 10 15" xfId="11477"/>
    <cellStyle name="Normal 2 10 15 2" xfId="11478"/>
    <cellStyle name="Normal 2 10 15 2 2" xfId="11479"/>
    <cellStyle name="Normal 2 10 15 3" xfId="11480"/>
    <cellStyle name="Normal 2 10 16" xfId="11481"/>
    <cellStyle name="Normal 2 10 16 2" xfId="11482"/>
    <cellStyle name="Normal 2 10 16 2 2" xfId="11483"/>
    <cellStyle name="Normal 2 10 16 3" xfId="11484"/>
    <cellStyle name="Normal 2 10 17" xfId="11485"/>
    <cellStyle name="Normal 2 10 17 2" xfId="11486"/>
    <cellStyle name="Normal 2 10 17 2 2" xfId="11487"/>
    <cellStyle name="Normal 2 10 17 3" xfId="11488"/>
    <cellStyle name="Normal 2 10 18" xfId="11489"/>
    <cellStyle name="Normal 2 10 18 2" xfId="11490"/>
    <cellStyle name="Normal 2 10 18 2 2" xfId="11491"/>
    <cellStyle name="Normal 2 10 18 3" xfId="11492"/>
    <cellStyle name="Normal 2 10 19" xfId="11493"/>
    <cellStyle name="Normal 2 10 19 2" xfId="11494"/>
    <cellStyle name="Normal 2 10 19 2 2" xfId="11495"/>
    <cellStyle name="Normal 2 10 19 3" xfId="11496"/>
    <cellStyle name="Normal 2 10 2" xfId="11497"/>
    <cellStyle name="Normal 2 10 2 2" xfId="11498"/>
    <cellStyle name="Normal 2 10 2 2 2" xfId="11499"/>
    <cellStyle name="Normal 2 10 2 3" xfId="11500"/>
    <cellStyle name="Normal 2 10 20" xfId="11501"/>
    <cellStyle name="Normal 2 10 20 2" xfId="11502"/>
    <cellStyle name="Normal 2 10 20 2 2" xfId="11503"/>
    <cellStyle name="Normal 2 10 20 3" xfId="11504"/>
    <cellStyle name="Normal 2 10 21" xfId="11505"/>
    <cellStyle name="Normal 2 10 21 2" xfId="11506"/>
    <cellStyle name="Normal 2 10 21 2 2" xfId="11507"/>
    <cellStyle name="Normal 2 10 21 3" xfId="11508"/>
    <cellStyle name="Normal 2 10 22" xfId="11509"/>
    <cellStyle name="Normal 2 10 22 2" xfId="11510"/>
    <cellStyle name="Normal 2 10 22 2 2" xfId="11511"/>
    <cellStyle name="Normal 2 10 22 3" xfId="11512"/>
    <cellStyle name="Normal 2 10 23" xfId="11513"/>
    <cellStyle name="Normal 2 10 23 2" xfId="11514"/>
    <cellStyle name="Normal 2 10 23 2 2" xfId="11515"/>
    <cellStyle name="Normal 2 10 23 3" xfId="11516"/>
    <cellStyle name="Normal 2 10 24" xfId="11517"/>
    <cellStyle name="Normal 2 10 24 2" xfId="11518"/>
    <cellStyle name="Normal 2 10 25" xfId="11519"/>
    <cellStyle name="Normal 2 10 26" xfId="11520"/>
    <cellStyle name="Normal 2 10 3" xfId="11521"/>
    <cellStyle name="Normal 2 10 3 2" xfId="11522"/>
    <cellStyle name="Normal 2 10 3 2 2" xfId="11523"/>
    <cellStyle name="Normal 2 10 3 3" xfId="11524"/>
    <cellStyle name="Normal 2 10 4" xfId="11525"/>
    <cellStyle name="Normal 2 10 4 2" xfId="11526"/>
    <cellStyle name="Normal 2 10 4 2 2" xfId="11527"/>
    <cellStyle name="Normal 2 10 4 3" xfId="11528"/>
    <cellStyle name="Normal 2 10 5" xfId="11529"/>
    <cellStyle name="Normal 2 10 5 2" xfId="11530"/>
    <cellStyle name="Normal 2 10 5 2 2" xfId="11531"/>
    <cellStyle name="Normal 2 10 5 3" xfId="11532"/>
    <cellStyle name="Normal 2 10 6" xfId="11533"/>
    <cellStyle name="Normal 2 10 6 2" xfId="11534"/>
    <cellStyle name="Normal 2 10 6 2 2" xfId="11535"/>
    <cellStyle name="Normal 2 10 6 3" xfId="11536"/>
    <cellStyle name="Normal 2 10 7" xfId="11537"/>
    <cellStyle name="Normal 2 10 7 2" xfId="11538"/>
    <cellStyle name="Normal 2 10 7 2 2" xfId="11539"/>
    <cellStyle name="Normal 2 10 7 3" xfId="11540"/>
    <cellStyle name="Normal 2 10 8" xfId="11541"/>
    <cellStyle name="Normal 2 10 8 2" xfId="11542"/>
    <cellStyle name="Normal 2 10 8 2 2" xfId="11543"/>
    <cellStyle name="Normal 2 10 8 3" xfId="11544"/>
    <cellStyle name="Normal 2 10 9" xfId="11545"/>
    <cellStyle name="Normal 2 10 9 2" xfId="11546"/>
    <cellStyle name="Normal 2 10 9 2 2" xfId="11547"/>
    <cellStyle name="Normal 2 10 9 3" xfId="11548"/>
    <cellStyle name="Normal 2 100" xfId="11549"/>
    <cellStyle name="Normal 2 100 2" xfId="11550"/>
    <cellStyle name="Normal 2 100 3" xfId="11551"/>
    <cellStyle name="Normal 2 101" xfId="11552"/>
    <cellStyle name="Normal 2 101 2" xfId="11553"/>
    <cellStyle name="Normal 2 101 3" xfId="11554"/>
    <cellStyle name="Normal 2 102" xfId="11555"/>
    <cellStyle name="Normal 2 103" xfId="11556"/>
    <cellStyle name="Normal 2 104" xfId="11557"/>
    <cellStyle name="Normal 2 105" xfId="11558"/>
    <cellStyle name="Normal 2 106" xfId="55420"/>
    <cellStyle name="Normal 2 11" xfId="11559"/>
    <cellStyle name="Normal 2 11 10" xfId="11560"/>
    <cellStyle name="Normal 2 11 10 2" xfId="11561"/>
    <cellStyle name="Normal 2 11 10 2 2" xfId="11562"/>
    <cellStyle name="Normal 2 11 10 3" xfId="11563"/>
    <cellStyle name="Normal 2 11 11" xfId="11564"/>
    <cellStyle name="Normal 2 11 11 2" xfId="11565"/>
    <cellStyle name="Normal 2 11 11 2 2" xfId="11566"/>
    <cellStyle name="Normal 2 11 11 3" xfId="11567"/>
    <cellStyle name="Normal 2 11 12" xfId="11568"/>
    <cellStyle name="Normal 2 11 12 2" xfId="11569"/>
    <cellStyle name="Normal 2 11 12 2 2" xfId="11570"/>
    <cellStyle name="Normal 2 11 12 3" xfId="11571"/>
    <cellStyle name="Normal 2 11 13" xfId="11572"/>
    <cellStyle name="Normal 2 11 13 2" xfId="11573"/>
    <cellStyle name="Normal 2 11 13 2 2" xfId="11574"/>
    <cellStyle name="Normal 2 11 13 3" xfId="11575"/>
    <cellStyle name="Normal 2 11 14" xfId="11576"/>
    <cellStyle name="Normal 2 11 14 2" xfId="11577"/>
    <cellStyle name="Normal 2 11 14 2 2" xfId="11578"/>
    <cellStyle name="Normal 2 11 14 3" xfId="11579"/>
    <cellStyle name="Normal 2 11 15" xfId="11580"/>
    <cellStyle name="Normal 2 11 15 2" xfId="11581"/>
    <cellStyle name="Normal 2 11 15 2 2" xfId="11582"/>
    <cellStyle name="Normal 2 11 15 3" xfId="11583"/>
    <cellStyle name="Normal 2 11 16" xfId="11584"/>
    <cellStyle name="Normal 2 11 16 2" xfId="11585"/>
    <cellStyle name="Normal 2 11 16 2 2" xfId="11586"/>
    <cellStyle name="Normal 2 11 16 3" xfId="11587"/>
    <cellStyle name="Normal 2 11 17" xfId="11588"/>
    <cellStyle name="Normal 2 11 17 2" xfId="11589"/>
    <cellStyle name="Normal 2 11 17 2 2" xfId="11590"/>
    <cellStyle name="Normal 2 11 17 3" xfId="11591"/>
    <cellStyle name="Normal 2 11 18" xfId="11592"/>
    <cellStyle name="Normal 2 11 18 2" xfId="11593"/>
    <cellStyle name="Normal 2 11 18 2 2" xfId="11594"/>
    <cellStyle name="Normal 2 11 18 3" xfId="11595"/>
    <cellStyle name="Normal 2 11 19" xfId="11596"/>
    <cellStyle name="Normal 2 11 19 2" xfId="11597"/>
    <cellStyle name="Normal 2 11 19 2 2" xfId="11598"/>
    <cellStyle name="Normal 2 11 19 3" xfId="11599"/>
    <cellStyle name="Normal 2 11 2" xfId="11600"/>
    <cellStyle name="Normal 2 11 2 2" xfId="11601"/>
    <cellStyle name="Normal 2 11 2 2 2" xfId="11602"/>
    <cellStyle name="Normal 2 11 2 3" xfId="11603"/>
    <cellStyle name="Normal 2 11 20" xfId="11604"/>
    <cellStyle name="Normal 2 11 20 2" xfId="11605"/>
    <cellStyle name="Normal 2 11 20 2 2" xfId="11606"/>
    <cellStyle name="Normal 2 11 20 3" xfId="11607"/>
    <cellStyle name="Normal 2 11 21" xfId="11608"/>
    <cellStyle name="Normal 2 11 21 2" xfId="11609"/>
    <cellStyle name="Normal 2 11 21 2 2" xfId="11610"/>
    <cellStyle name="Normal 2 11 21 3" xfId="11611"/>
    <cellStyle name="Normal 2 11 22" xfId="11612"/>
    <cellStyle name="Normal 2 11 22 2" xfId="11613"/>
    <cellStyle name="Normal 2 11 22 2 2" xfId="11614"/>
    <cellStyle name="Normal 2 11 22 3" xfId="11615"/>
    <cellStyle name="Normal 2 11 23" xfId="11616"/>
    <cellStyle name="Normal 2 11 23 2" xfId="11617"/>
    <cellStyle name="Normal 2 11 23 2 2" xfId="11618"/>
    <cellStyle name="Normal 2 11 23 3" xfId="11619"/>
    <cellStyle name="Normal 2 11 24" xfId="11620"/>
    <cellStyle name="Normal 2 11 24 2" xfId="11621"/>
    <cellStyle name="Normal 2 11 25" xfId="11622"/>
    <cellStyle name="Normal 2 11 26" xfId="11623"/>
    <cellStyle name="Normal 2 11 3" xfId="11624"/>
    <cellStyle name="Normal 2 11 3 2" xfId="11625"/>
    <cellStyle name="Normal 2 11 3 2 2" xfId="11626"/>
    <cellStyle name="Normal 2 11 3 3" xfId="11627"/>
    <cellStyle name="Normal 2 11 4" xfId="11628"/>
    <cellStyle name="Normal 2 11 4 2" xfId="11629"/>
    <cellStyle name="Normal 2 11 4 2 2" xfId="11630"/>
    <cellStyle name="Normal 2 11 4 3" xfId="11631"/>
    <cellStyle name="Normal 2 11 5" xfId="11632"/>
    <cellStyle name="Normal 2 11 5 2" xfId="11633"/>
    <cellStyle name="Normal 2 11 5 2 2" xfId="11634"/>
    <cellStyle name="Normal 2 11 5 3" xfId="11635"/>
    <cellStyle name="Normal 2 11 6" xfId="11636"/>
    <cellStyle name="Normal 2 11 6 2" xfId="11637"/>
    <cellStyle name="Normal 2 11 6 2 2" xfId="11638"/>
    <cellStyle name="Normal 2 11 6 3" xfId="11639"/>
    <cellStyle name="Normal 2 11 7" xfId="11640"/>
    <cellStyle name="Normal 2 11 7 2" xfId="11641"/>
    <cellStyle name="Normal 2 11 7 2 2" xfId="11642"/>
    <cellStyle name="Normal 2 11 7 3" xfId="11643"/>
    <cellStyle name="Normal 2 11 8" xfId="11644"/>
    <cellStyle name="Normal 2 11 8 2" xfId="11645"/>
    <cellStyle name="Normal 2 11 8 2 2" xfId="11646"/>
    <cellStyle name="Normal 2 11 8 3" xfId="11647"/>
    <cellStyle name="Normal 2 11 9" xfId="11648"/>
    <cellStyle name="Normal 2 11 9 2" xfId="11649"/>
    <cellStyle name="Normal 2 11 9 2 2" xfId="11650"/>
    <cellStyle name="Normal 2 11 9 3" xfId="11651"/>
    <cellStyle name="Normal 2 12" xfId="11652"/>
    <cellStyle name="Normal 2 12 10" xfId="11653"/>
    <cellStyle name="Normal 2 12 10 2" xfId="11654"/>
    <cellStyle name="Normal 2 12 10 2 2" xfId="11655"/>
    <cellStyle name="Normal 2 12 10 3" xfId="11656"/>
    <cellStyle name="Normal 2 12 11" xfId="11657"/>
    <cellStyle name="Normal 2 12 11 2" xfId="11658"/>
    <cellStyle name="Normal 2 12 11 2 2" xfId="11659"/>
    <cellStyle name="Normal 2 12 11 3" xfId="11660"/>
    <cellStyle name="Normal 2 12 12" xfId="11661"/>
    <cellStyle name="Normal 2 12 12 2" xfId="11662"/>
    <cellStyle name="Normal 2 12 12 2 2" xfId="11663"/>
    <cellStyle name="Normal 2 12 12 3" xfId="11664"/>
    <cellStyle name="Normal 2 12 13" xfId="11665"/>
    <cellStyle name="Normal 2 12 13 2" xfId="11666"/>
    <cellStyle name="Normal 2 12 13 2 2" xfId="11667"/>
    <cellStyle name="Normal 2 12 13 3" xfId="11668"/>
    <cellStyle name="Normal 2 12 14" xfId="11669"/>
    <cellStyle name="Normal 2 12 14 2" xfId="11670"/>
    <cellStyle name="Normal 2 12 14 2 2" xfId="11671"/>
    <cellStyle name="Normal 2 12 14 3" xfId="11672"/>
    <cellStyle name="Normal 2 12 15" xfId="11673"/>
    <cellStyle name="Normal 2 12 15 2" xfId="11674"/>
    <cellStyle name="Normal 2 12 15 2 2" xfId="11675"/>
    <cellStyle name="Normal 2 12 15 3" xfId="11676"/>
    <cellStyle name="Normal 2 12 16" xfId="11677"/>
    <cellStyle name="Normal 2 12 16 2" xfId="11678"/>
    <cellStyle name="Normal 2 12 16 2 2" xfId="11679"/>
    <cellStyle name="Normal 2 12 16 3" xfId="11680"/>
    <cellStyle name="Normal 2 12 17" xfId="11681"/>
    <cellStyle name="Normal 2 12 17 2" xfId="11682"/>
    <cellStyle name="Normal 2 12 17 2 2" xfId="11683"/>
    <cellStyle name="Normal 2 12 17 3" xfId="11684"/>
    <cellStyle name="Normal 2 12 18" xfId="11685"/>
    <cellStyle name="Normal 2 12 18 2" xfId="11686"/>
    <cellStyle name="Normal 2 12 18 2 2" xfId="11687"/>
    <cellStyle name="Normal 2 12 18 3" xfId="11688"/>
    <cellStyle name="Normal 2 12 19" xfId="11689"/>
    <cellStyle name="Normal 2 12 19 2" xfId="11690"/>
    <cellStyle name="Normal 2 12 19 2 2" xfId="11691"/>
    <cellStyle name="Normal 2 12 19 3" xfId="11692"/>
    <cellStyle name="Normal 2 12 2" xfId="11693"/>
    <cellStyle name="Normal 2 12 2 2" xfId="11694"/>
    <cellStyle name="Normal 2 12 2 2 2" xfId="11695"/>
    <cellStyle name="Normal 2 12 2 3" xfId="11696"/>
    <cellStyle name="Normal 2 12 20" xfId="11697"/>
    <cellStyle name="Normal 2 12 20 2" xfId="11698"/>
    <cellStyle name="Normal 2 12 20 2 2" xfId="11699"/>
    <cellStyle name="Normal 2 12 20 3" xfId="11700"/>
    <cellStyle name="Normal 2 12 21" xfId="11701"/>
    <cellStyle name="Normal 2 12 21 2" xfId="11702"/>
    <cellStyle name="Normal 2 12 21 2 2" xfId="11703"/>
    <cellStyle name="Normal 2 12 21 3" xfId="11704"/>
    <cellStyle name="Normal 2 12 22" xfId="11705"/>
    <cellStyle name="Normal 2 12 22 2" xfId="11706"/>
    <cellStyle name="Normal 2 12 22 2 2" xfId="11707"/>
    <cellStyle name="Normal 2 12 22 3" xfId="11708"/>
    <cellStyle name="Normal 2 12 23" xfId="11709"/>
    <cellStyle name="Normal 2 12 23 2" xfId="11710"/>
    <cellStyle name="Normal 2 12 23 2 2" xfId="11711"/>
    <cellStyle name="Normal 2 12 23 3" xfId="11712"/>
    <cellStyle name="Normal 2 12 24" xfId="11713"/>
    <cellStyle name="Normal 2 12 24 2" xfId="11714"/>
    <cellStyle name="Normal 2 12 25" xfId="11715"/>
    <cellStyle name="Normal 2 12 26" xfId="11716"/>
    <cellStyle name="Normal 2 12 27" xfId="55421"/>
    <cellStyle name="Normal 2 12 3" xfId="11717"/>
    <cellStyle name="Normal 2 12 3 2" xfId="11718"/>
    <cellStyle name="Normal 2 12 3 2 2" xfId="11719"/>
    <cellStyle name="Normal 2 12 3 3" xfId="11720"/>
    <cellStyle name="Normal 2 12 4" xfId="11721"/>
    <cellStyle name="Normal 2 12 4 2" xfId="11722"/>
    <cellStyle name="Normal 2 12 4 2 2" xfId="11723"/>
    <cellStyle name="Normal 2 12 4 3" xfId="11724"/>
    <cellStyle name="Normal 2 12 5" xfId="11725"/>
    <cellStyle name="Normal 2 12 5 2" xfId="11726"/>
    <cellStyle name="Normal 2 12 5 2 2" xfId="11727"/>
    <cellStyle name="Normal 2 12 5 3" xfId="11728"/>
    <cellStyle name="Normal 2 12 6" xfId="11729"/>
    <cellStyle name="Normal 2 12 6 2" xfId="11730"/>
    <cellStyle name="Normal 2 12 6 2 2" xfId="11731"/>
    <cellStyle name="Normal 2 12 6 3" xfId="11732"/>
    <cellStyle name="Normal 2 12 7" xfId="11733"/>
    <cellStyle name="Normal 2 12 7 2" xfId="11734"/>
    <cellStyle name="Normal 2 12 7 2 2" xfId="11735"/>
    <cellStyle name="Normal 2 12 7 3" xfId="11736"/>
    <cellStyle name="Normal 2 12 8" xfId="11737"/>
    <cellStyle name="Normal 2 12 8 2" xfId="11738"/>
    <cellStyle name="Normal 2 12 8 2 2" xfId="11739"/>
    <cellStyle name="Normal 2 12 8 3" xfId="11740"/>
    <cellStyle name="Normal 2 12 9" xfId="11741"/>
    <cellStyle name="Normal 2 12 9 2" xfId="11742"/>
    <cellStyle name="Normal 2 12 9 2 2" xfId="11743"/>
    <cellStyle name="Normal 2 12 9 3" xfId="11744"/>
    <cellStyle name="Normal 2 13" xfId="11745"/>
    <cellStyle name="Normal 2 13 10" xfId="11746"/>
    <cellStyle name="Normal 2 13 10 2" xfId="11747"/>
    <cellStyle name="Normal 2 13 10 2 2" xfId="11748"/>
    <cellStyle name="Normal 2 13 10 2 2 2" xfId="11749"/>
    <cellStyle name="Normal 2 13 10 2 3" xfId="11750"/>
    <cellStyle name="Normal 2 13 10 3" xfId="11751"/>
    <cellStyle name="Normal 2 13 10 3 2" xfId="11752"/>
    <cellStyle name="Normal 2 13 10 4" xfId="11753"/>
    <cellStyle name="Normal 2 13 10_Lcc_inputs" xfId="11754"/>
    <cellStyle name="Normal 2 13 11" xfId="11755"/>
    <cellStyle name="Normal 2 13 11 2" xfId="11756"/>
    <cellStyle name="Normal 2 13 11 2 2" xfId="11757"/>
    <cellStyle name="Normal 2 13 11 2 2 2" xfId="11758"/>
    <cellStyle name="Normal 2 13 11 2 3" xfId="11759"/>
    <cellStyle name="Normal 2 13 11 3" xfId="11760"/>
    <cellStyle name="Normal 2 13 11 3 2" xfId="11761"/>
    <cellStyle name="Normal 2 13 11 4" xfId="11762"/>
    <cellStyle name="Normal 2 13 12" xfId="11763"/>
    <cellStyle name="Normal 2 13 12 2" xfId="11764"/>
    <cellStyle name="Normal 2 13 12 2 2" xfId="11765"/>
    <cellStyle name="Normal 2 13 12 3" xfId="11766"/>
    <cellStyle name="Normal 2 13 13" xfId="11767"/>
    <cellStyle name="Normal 2 13 13 2" xfId="11768"/>
    <cellStyle name="Normal 2 13 13 2 2" xfId="11769"/>
    <cellStyle name="Normal 2 13 13 3" xfId="11770"/>
    <cellStyle name="Normal 2 13 14" xfId="11771"/>
    <cellStyle name="Normal 2 13 14 2" xfId="11772"/>
    <cellStyle name="Normal 2 13 14 2 2" xfId="11773"/>
    <cellStyle name="Normal 2 13 14 3" xfId="11774"/>
    <cellStyle name="Normal 2 13 15" xfId="11775"/>
    <cellStyle name="Normal 2 13 15 2" xfId="11776"/>
    <cellStyle name="Normal 2 13 15 2 2" xfId="11777"/>
    <cellStyle name="Normal 2 13 15 3" xfId="11778"/>
    <cellStyle name="Normal 2 13 16" xfId="11779"/>
    <cellStyle name="Normal 2 13 16 2" xfId="11780"/>
    <cellStyle name="Normal 2 13 16 2 2" xfId="11781"/>
    <cellStyle name="Normal 2 13 16 3" xfId="11782"/>
    <cellStyle name="Normal 2 13 17" xfId="11783"/>
    <cellStyle name="Normal 2 13 17 2" xfId="11784"/>
    <cellStyle name="Normal 2 13 17 2 2" xfId="11785"/>
    <cellStyle name="Normal 2 13 17 3" xfId="11786"/>
    <cellStyle name="Normal 2 13 18" xfId="11787"/>
    <cellStyle name="Normal 2 13 18 2" xfId="11788"/>
    <cellStyle name="Normal 2 13 18 2 2" xfId="11789"/>
    <cellStyle name="Normal 2 13 18 3" xfId="11790"/>
    <cellStyle name="Normal 2 13 19" xfId="11791"/>
    <cellStyle name="Normal 2 13 19 2" xfId="11792"/>
    <cellStyle name="Normal 2 13 19 2 2" xfId="11793"/>
    <cellStyle name="Normal 2 13 19 3" xfId="11794"/>
    <cellStyle name="Normal 2 13 2" xfId="11795"/>
    <cellStyle name="Normal 2 13 2 2" xfId="11796"/>
    <cellStyle name="Normal 2 13 2 2 2" xfId="11797"/>
    <cellStyle name="Normal 2 13 2 2 2 2" xfId="11798"/>
    <cellStyle name="Normal 2 13 2 2 2 2 2" xfId="11799"/>
    <cellStyle name="Normal 2 13 2 2 2 2 2 2" xfId="11800"/>
    <cellStyle name="Normal 2 13 2 2 2 2 3" xfId="11801"/>
    <cellStyle name="Normal 2 13 2 2 2 3" xfId="11802"/>
    <cellStyle name="Normal 2 13 2 2 2 3 2" xfId="11803"/>
    <cellStyle name="Normal 2 13 2 2 2 3 2 2" xfId="11804"/>
    <cellStyle name="Normal 2 13 2 2 2 3 3" xfId="11805"/>
    <cellStyle name="Normal 2 13 2 2 2 4" xfId="11806"/>
    <cellStyle name="Normal 2 13 2 2 2 4 2" xfId="11807"/>
    <cellStyle name="Normal 2 13 2 2 2 5" xfId="11808"/>
    <cellStyle name="Normal 2 13 2 2 2 6" xfId="11809"/>
    <cellStyle name="Normal 2 13 2 2 2_Lcc_inputs" xfId="11810"/>
    <cellStyle name="Normal 2 13 2 2 3" xfId="11811"/>
    <cellStyle name="Normal 2 13 2 2 3 2" xfId="11812"/>
    <cellStyle name="Normal 2 13 2 2 3 2 2" xfId="11813"/>
    <cellStyle name="Normal 2 13 2 2 3 2 3" xfId="11814"/>
    <cellStyle name="Normal 2 13 2 2 3 3" xfId="11815"/>
    <cellStyle name="Normal 2 13 2 2 3 4" xfId="11816"/>
    <cellStyle name="Normal 2 13 2 2 3_Lcc_inputs" xfId="11817"/>
    <cellStyle name="Normal 2 13 2 2 4" xfId="11818"/>
    <cellStyle name="Normal 2 13 2 2 4 2" xfId="11819"/>
    <cellStyle name="Normal 2 13 2 2 4 2 2" xfId="11820"/>
    <cellStyle name="Normal 2 13 2 2 4 3" xfId="11821"/>
    <cellStyle name="Normal 2 13 2 2 5" xfId="11822"/>
    <cellStyle name="Normal 2 13 2 2 5 2" xfId="11823"/>
    <cellStyle name="Normal 2 13 2 2 6" xfId="11824"/>
    <cellStyle name="Normal 2 13 2 2 7" xfId="11825"/>
    <cellStyle name="Normal 2 13 2 2 8" xfId="11826"/>
    <cellStyle name="Normal 2 13 2 2_Lcc_inputs" xfId="11827"/>
    <cellStyle name="Normal 2 13 2 3" xfId="11828"/>
    <cellStyle name="Normal 2 13 2 3 2" xfId="11829"/>
    <cellStyle name="Normal 2 13 2 3 2 2" xfId="11830"/>
    <cellStyle name="Normal 2 13 2 3 2 2 2" xfId="11831"/>
    <cellStyle name="Normal 2 13 2 3 2 3" xfId="11832"/>
    <cellStyle name="Normal 2 13 2 3 3" xfId="11833"/>
    <cellStyle name="Normal 2 13 2 3 3 2" xfId="11834"/>
    <cellStyle name="Normal 2 13 2 3 3 2 2" xfId="11835"/>
    <cellStyle name="Normal 2 13 2 3 3 3" xfId="11836"/>
    <cellStyle name="Normal 2 13 2 3 4" xfId="11837"/>
    <cellStyle name="Normal 2 13 2 3 4 2" xfId="11838"/>
    <cellStyle name="Normal 2 13 2 3 5" xfId="11839"/>
    <cellStyle name="Normal 2 13 2 3 6" xfId="11840"/>
    <cellStyle name="Normal 2 13 2 3_Lcc_inputs" xfId="11841"/>
    <cellStyle name="Normal 2 13 2 4" xfId="11842"/>
    <cellStyle name="Normal 2 13 2 4 2" xfId="11843"/>
    <cellStyle name="Normal 2 13 2 4 2 2" xfId="11844"/>
    <cellStyle name="Normal 2 13 2 4 2 3" xfId="11845"/>
    <cellStyle name="Normal 2 13 2 4 3" xfId="11846"/>
    <cellStyle name="Normal 2 13 2 4 4" xfId="11847"/>
    <cellStyle name="Normal 2 13 2 4_Lcc_inputs" xfId="11848"/>
    <cellStyle name="Normal 2 13 2 5" xfId="11849"/>
    <cellStyle name="Normal 2 13 2 5 2" xfId="11850"/>
    <cellStyle name="Normal 2 13 2 5 2 2" xfId="11851"/>
    <cellStyle name="Normal 2 13 2 5 3" xfId="11852"/>
    <cellStyle name="Normal 2 13 2 6" xfId="11853"/>
    <cellStyle name="Normal 2 13 2 6 2" xfId="11854"/>
    <cellStyle name="Normal 2 13 2 7" xfId="11855"/>
    <cellStyle name="Normal 2 13 2 8" xfId="11856"/>
    <cellStyle name="Normal 2 13 2 9" xfId="11857"/>
    <cellStyle name="Normal 2 13 2_Lcc_inputs" xfId="11858"/>
    <cellStyle name="Normal 2 13 20" xfId="11859"/>
    <cellStyle name="Normal 2 13 20 2" xfId="11860"/>
    <cellStyle name="Normal 2 13 20 2 2" xfId="11861"/>
    <cellStyle name="Normal 2 13 20 3" xfId="11862"/>
    <cellStyle name="Normal 2 13 21" xfId="11863"/>
    <cellStyle name="Normal 2 13 21 2" xfId="11864"/>
    <cellStyle name="Normal 2 13 21 2 2" xfId="11865"/>
    <cellStyle name="Normal 2 13 21 3" xfId="11866"/>
    <cellStyle name="Normal 2 13 22" xfId="11867"/>
    <cellStyle name="Normal 2 13 22 2" xfId="11868"/>
    <cellStyle name="Normal 2 13 22 2 2" xfId="11869"/>
    <cellStyle name="Normal 2 13 22 3" xfId="11870"/>
    <cellStyle name="Normal 2 13 23" xfId="11871"/>
    <cellStyle name="Normal 2 13 23 2" xfId="11872"/>
    <cellStyle name="Normal 2 13 23 2 2" xfId="11873"/>
    <cellStyle name="Normal 2 13 23 3" xfId="11874"/>
    <cellStyle name="Normal 2 13 24" xfId="11875"/>
    <cellStyle name="Normal 2 13 24 2" xfId="11876"/>
    <cellStyle name="Normal 2 13 25" xfId="11877"/>
    <cellStyle name="Normal 2 13 26" xfId="11878"/>
    <cellStyle name="Normal 2 13 27" xfId="11879"/>
    <cellStyle name="Normal 2 13 28" xfId="11880"/>
    <cellStyle name="Normal 2 13 3" xfId="11881"/>
    <cellStyle name="Normal 2 13 3 2" xfId="11882"/>
    <cellStyle name="Normal 2 13 3 2 2" xfId="11883"/>
    <cellStyle name="Normal 2 13 3 2 2 2" xfId="11884"/>
    <cellStyle name="Normal 2 13 3 2 2 2 2" xfId="11885"/>
    <cellStyle name="Normal 2 13 3 2 2 2 2 2" xfId="11886"/>
    <cellStyle name="Normal 2 13 3 2 2 2 3" xfId="11887"/>
    <cellStyle name="Normal 2 13 3 2 2 3" xfId="11888"/>
    <cellStyle name="Normal 2 13 3 2 2 3 2" xfId="11889"/>
    <cellStyle name="Normal 2 13 3 2 2 3 2 2" xfId="11890"/>
    <cellStyle name="Normal 2 13 3 2 2 3 3" xfId="11891"/>
    <cellStyle name="Normal 2 13 3 2 2 4" xfId="11892"/>
    <cellStyle name="Normal 2 13 3 2 2 4 2" xfId="11893"/>
    <cellStyle name="Normal 2 13 3 2 2 5" xfId="11894"/>
    <cellStyle name="Normal 2 13 3 2 2 6" xfId="11895"/>
    <cellStyle name="Normal 2 13 3 2 2_Lcc_inputs" xfId="11896"/>
    <cellStyle name="Normal 2 13 3 2 3" xfId="11897"/>
    <cellStyle name="Normal 2 13 3 2 3 2" xfId="11898"/>
    <cellStyle name="Normal 2 13 3 2 3 2 2" xfId="11899"/>
    <cellStyle name="Normal 2 13 3 2 3 2 3" xfId="11900"/>
    <cellStyle name="Normal 2 13 3 2 3 3" xfId="11901"/>
    <cellStyle name="Normal 2 13 3 2 3 4" xfId="11902"/>
    <cellStyle name="Normal 2 13 3 2 3_Lcc_inputs" xfId="11903"/>
    <cellStyle name="Normal 2 13 3 2 4" xfId="11904"/>
    <cellStyle name="Normal 2 13 3 2 4 2" xfId="11905"/>
    <cellStyle name="Normal 2 13 3 2 4 2 2" xfId="11906"/>
    <cellStyle name="Normal 2 13 3 2 4 3" xfId="11907"/>
    <cellStyle name="Normal 2 13 3 2 5" xfId="11908"/>
    <cellStyle name="Normal 2 13 3 2 5 2" xfId="11909"/>
    <cellStyle name="Normal 2 13 3 2 6" xfId="11910"/>
    <cellStyle name="Normal 2 13 3 2 7" xfId="11911"/>
    <cellStyle name="Normal 2 13 3 2 8" xfId="11912"/>
    <cellStyle name="Normal 2 13 3 2_Lcc_inputs" xfId="11913"/>
    <cellStyle name="Normal 2 13 3 3" xfId="11914"/>
    <cellStyle name="Normal 2 13 3 3 2" xfId="11915"/>
    <cellStyle name="Normal 2 13 3 3 2 2" xfId="11916"/>
    <cellStyle name="Normal 2 13 3 3 2 2 2" xfId="11917"/>
    <cellStyle name="Normal 2 13 3 3 2 3" xfId="11918"/>
    <cellStyle name="Normal 2 13 3 3 3" xfId="11919"/>
    <cellStyle name="Normal 2 13 3 3 3 2" xfId="11920"/>
    <cellStyle name="Normal 2 13 3 3 3 2 2" xfId="11921"/>
    <cellStyle name="Normal 2 13 3 3 3 3" xfId="11922"/>
    <cellStyle name="Normal 2 13 3 3 4" xfId="11923"/>
    <cellStyle name="Normal 2 13 3 3 4 2" xfId="11924"/>
    <cellStyle name="Normal 2 13 3 3 5" xfId="11925"/>
    <cellStyle name="Normal 2 13 3 3 6" xfId="11926"/>
    <cellStyle name="Normal 2 13 3 3_Lcc_inputs" xfId="11927"/>
    <cellStyle name="Normal 2 13 3 4" xfId="11928"/>
    <cellStyle name="Normal 2 13 3 4 2" xfId="11929"/>
    <cellStyle name="Normal 2 13 3 4 2 2" xfId="11930"/>
    <cellStyle name="Normal 2 13 3 4 2 3" xfId="11931"/>
    <cellStyle name="Normal 2 13 3 4 3" xfId="11932"/>
    <cellStyle name="Normal 2 13 3 4 4" xfId="11933"/>
    <cellStyle name="Normal 2 13 3 4_Lcc_inputs" xfId="11934"/>
    <cellStyle name="Normal 2 13 3 5" xfId="11935"/>
    <cellStyle name="Normal 2 13 3 5 2" xfId="11936"/>
    <cellStyle name="Normal 2 13 3 5 2 2" xfId="11937"/>
    <cellStyle name="Normal 2 13 3 5 3" xfId="11938"/>
    <cellStyle name="Normal 2 13 3 6" xfId="11939"/>
    <cellStyle name="Normal 2 13 3 6 2" xfId="11940"/>
    <cellStyle name="Normal 2 13 3 7" xfId="11941"/>
    <cellStyle name="Normal 2 13 3 8" xfId="11942"/>
    <cellStyle name="Normal 2 13 3 9" xfId="11943"/>
    <cellStyle name="Normal 2 13 3_Lcc_inputs" xfId="11944"/>
    <cellStyle name="Normal 2 13 4" xfId="11945"/>
    <cellStyle name="Normal 2 13 4 2" xfId="11946"/>
    <cellStyle name="Normal 2 13 4 2 2" xfId="11947"/>
    <cellStyle name="Normal 2 13 4 2 2 2" xfId="11948"/>
    <cellStyle name="Normal 2 13 4 2 2 2 2" xfId="11949"/>
    <cellStyle name="Normal 2 13 4 2 2 2 2 2" xfId="11950"/>
    <cellStyle name="Normal 2 13 4 2 2 2 3" xfId="11951"/>
    <cellStyle name="Normal 2 13 4 2 2 3" xfId="11952"/>
    <cellStyle name="Normal 2 13 4 2 2 3 2" xfId="11953"/>
    <cellStyle name="Normal 2 13 4 2 2 3 2 2" xfId="11954"/>
    <cellStyle name="Normal 2 13 4 2 2 3 3" xfId="11955"/>
    <cellStyle name="Normal 2 13 4 2 2 4" xfId="11956"/>
    <cellStyle name="Normal 2 13 4 2 2 4 2" xfId="11957"/>
    <cellStyle name="Normal 2 13 4 2 2 5" xfId="11958"/>
    <cellStyle name="Normal 2 13 4 2 2 6" xfId="11959"/>
    <cellStyle name="Normal 2 13 4 2 2_Lcc_inputs" xfId="11960"/>
    <cellStyle name="Normal 2 13 4 2 3" xfId="11961"/>
    <cellStyle name="Normal 2 13 4 2 3 2" xfId="11962"/>
    <cellStyle name="Normal 2 13 4 2 3 2 2" xfId="11963"/>
    <cellStyle name="Normal 2 13 4 2 3 2 3" xfId="11964"/>
    <cellStyle name="Normal 2 13 4 2 3 3" xfId="11965"/>
    <cellStyle name="Normal 2 13 4 2 3 4" xfId="11966"/>
    <cellStyle name="Normal 2 13 4 2 3_Lcc_inputs" xfId="11967"/>
    <cellStyle name="Normal 2 13 4 2 4" xfId="11968"/>
    <cellStyle name="Normal 2 13 4 2 4 2" xfId="11969"/>
    <cellStyle name="Normal 2 13 4 2 4 2 2" xfId="11970"/>
    <cellStyle name="Normal 2 13 4 2 4 3" xfId="11971"/>
    <cellStyle name="Normal 2 13 4 2 5" xfId="11972"/>
    <cellStyle name="Normal 2 13 4 2 5 2" xfId="11973"/>
    <cellStyle name="Normal 2 13 4 2 6" xfId="11974"/>
    <cellStyle name="Normal 2 13 4 2 7" xfId="11975"/>
    <cellStyle name="Normal 2 13 4 2 8" xfId="11976"/>
    <cellStyle name="Normal 2 13 4 2_Lcc_inputs" xfId="11977"/>
    <cellStyle name="Normal 2 13 4 3" xfId="11978"/>
    <cellStyle name="Normal 2 13 4 3 2" xfId="11979"/>
    <cellStyle name="Normal 2 13 4 3 2 2" xfId="11980"/>
    <cellStyle name="Normal 2 13 4 3 2 2 2" xfId="11981"/>
    <cellStyle name="Normal 2 13 4 3 2 3" xfId="11982"/>
    <cellStyle name="Normal 2 13 4 3 3" xfId="11983"/>
    <cellStyle name="Normal 2 13 4 3 3 2" xfId="11984"/>
    <cellStyle name="Normal 2 13 4 3 3 2 2" xfId="11985"/>
    <cellStyle name="Normal 2 13 4 3 3 3" xfId="11986"/>
    <cellStyle name="Normal 2 13 4 3 4" xfId="11987"/>
    <cellStyle name="Normal 2 13 4 3 4 2" xfId="11988"/>
    <cellStyle name="Normal 2 13 4 3 5" xfId="11989"/>
    <cellStyle name="Normal 2 13 4 3 6" xfId="11990"/>
    <cellStyle name="Normal 2 13 4 3_Lcc_inputs" xfId="11991"/>
    <cellStyle name="Normal 2 13 4 4" xfId="11992"/>
    <cellStyle name="Normal 2 13 4 4 2" xfId="11993"/>
    <cellStyle name="Normal 2 13 4 4 2 2" xfId="11994"/>
    <cellStyle name="Normal 2 13 4 4 2 3" xfId="11995"/>
    <cellStyle name="Normal 2 13 4 4 3" xfId="11996"/>
    <cellStyle name="Normal 2 13 4 4 4" xfId="11997"/>
    <cellStyle name="Normal 2 13 4 4_Lcc_inputs" xfId="11998"/>
    <cellStyle name="Normal 2 13 4 5" xfId="11999"/>
    <cellStyle name="Normal 2 13 4 5 2" xfId="12000"/>
    <cellStyle name="Normal 2 13 4 5 2 2" xfId="12001"/>
    <cellStyle name="Normal 2 13 4 5 3" xfId="12002"/>
    <cellStyle name="Normal 2 13 4 6" xfId="12003"/>
    <cellStyle name="Normal 2 13 4 6 2" xfId="12004"/>
    <cellStyle name="Normal 2 13 4 7" xfId="12005"/>
    <cellStyle name="Normal 2 13 4 8" xfId="12006"/>
    <cellStyle name="Normal 2 13 4 9" xfId="12007"/>
    <cellStyle name="Normal 2 13 4_Lcc_inputs" xfId="12008"/>
    <cellStyle name="Normal 2 13 5" xfId="12009"/>
    <cellStyle name="Normal 2 13 5 2" xfId="12010"/>
    <cellStyle name="Normal 2 13 5 2 2" xfId="12011"/>
    <cellStyle name="Normal 2 13 5 2 2 2" xfId="12012"/>
    <cellStyle name="Normal 2 13 5 2 2 2 2" xfId="12013"/>
    <cellStyle name="Normal 2 13 5 2 2 2 2 2" xfId="12014"/>
    <cellStyle name="Normal 2 13 5 2 2 2 3" xfId="12015"/>
    <cellStyle name="Normal 2 13 5 2 2 3" xfId="12016"/>
    <cellStyle name="Normal 2 13 5 2 2 3 2" xfId="12017"/>
    <cellStyle name="Normal 2 13 5 2 2 3 2 2" xfId="12018"/>
    <cellStyle name="Normal 2 13 5 2 2 3 3" xfId="12019"/>
    <cellStyle name="Normal 2 13 5 2 2 4" xfId="12020"/>
    <cellStyle name="Normal 2 13 5 2 2 4 2" xfId="12021"/>
    <cellStyle name="Normal 2 13 5 2 2 5" xfId="12022"/>
    <cellStyle name="Normal 2 13 5 2 2 6" xfId="12023"/>
    <cellStyle name="Normal 2 13 5 2 2_Lcc_inputs" xfId="12024"/>
    <cellStyle name="Normal 2 13 5 2 3" xfId="12025"/>
    <cellStyle name="Normal 2 13 5 2 3 2" xfId="12026"/>
    <cellStyle name="Normal 2 13 5 2 3 2 2" xfId="12027"/>
    <cellStyle name="Normal 2 13 5 2 3 2 3" xfId="12028"/>
    <cellStyle name="Normal 2 13 5 2 3 3" xfId="12029"/>
    <cellStyle name="Normal 2 13 5 2 3 4" xfId="12030"/>
    <cellStyle name="Normal 2 13 5 2 3_Lcc_inputs" xfId="12031"/>
    <cellStyle name="Normal 2 13 5 2 4" xfId="12032"/>
    <cellStyle name="Normal 2 13 5 2 4 2" xfId="12033"/>
    <cellStyle name="Normal 2 13 5 2 4 2 2" xfId="12034"/>
    <cellStyle name="Normal 2 13 5 2 4 3" xfId="12035"/>
    <cellStyle name="Normal 2 13 5 2 5" xfId="12036"/>
    <cellStyle name="Normal 2 13 5 2 5 2" xfId="12037"/>
    <cellStyle name="Normal 2 13 5 2 6" xfId="12038"/>
    <cellStyle name="Normal 2 13 5 2 7" xfId="12039"/>
    <cellStyle name="Normal 2 13 5 2 8" xfId="12040"/>
    <cellStyle name="Normal 2 13 5 2_Lcc_inputs" xfId="12041"/>
    <cellStyle name="Normal 2 13 5 3" xfId="12042"/>
    <cellStyle name="Normal 2 13 5 3 2" xfId="12043"/>
    <cellStyle name="Normal 2 13 5 3 2 2" xfId="12044"/>
    <cellStyle name="Normal 2 13 5 3 2 2 2" xfId="12045"/>
    <cellStyle name="Normal 2 13 5 3 2 3" xfId="12046"/>
    <cellStyle name="Normal 2 13 5 3 3" xfId="12047"/>
    <cellStyle name="Normal 2 13 5 3 3 2" xfId="12048"/>
    <cellStyle name="Normal 2 13 5 3 3 2 2" xfId="12049"/>
    <cellStyle name="Normal 2 13 5 3 3 3" xfId="12050"/>
    <cellStyle name="Normal 2 13 5 3 4" xfId="12051"/>
    <cellStyle name="Normal 2 13 5 3 4 2" xfId="12052"/>
    <cellStyle name="Normal 2 13 5 3 5" xfId="12053"/>
    <cellStyle name="Normal 2 13 5 3 6" xfId="12054"/>
    <cellStyle name="Normal 2 13 5 3_Lcc_inputs" xfId="12055"/>
    <cellStyle name="Normal 2 13 5 4" xfId="12056"/>
    <cellStyle name="Normal 2 13 5 4 2" xfId="12057"/>
    <cellStyle name="Normal 2 13 5 4 2 2" xfId="12058"/>
    <cellStyle name="Normal 2 13 5 4 2 3" xfId="12059"/>
    <cellStyle name="Normal 2 13 5 4 3" xfId="12060"/>
    <cellStyle name="Normal 2 13 5 4 4" xfId="12061"/>
    <cellStyle name="Normal 2 13 5 4_Lcc_inputs" xfId="12062"/>
    <cellStyle name="Normal 2 13 5 5" xfId="12063"/>
    <cellStyle name="Normal 2 13 5 5 2" xfId="12064"/>
    <cellStyle name="Normal 2 13 5 5 2 2" xfId="12065"/>
    <cellStyle name="Normal 2 13 5 5 3" xfId="12066"/>
    <cellStyle name="Normal 2 13 5 6" xfId="12067"/>
    <cellStyle name="Normal 2 13 5 6 2" xfId="12068"/>
    <cellStyle name="Normal 2 13 5 7" xfId="12069"/>
    <cellStyle name="Normal 2 13 5 8" xfId="12070"/>
    <cellStyle name="Normal 2 13 5 9" xfId="12071"/>
    <cellStyle name="Normal 2 13 5_Lcc_inputs" xfId="12072"/>
    <cellStyle name="Normal 2 13 6" xfId="12073"/>
    <cellStyle name="Normal 2 13 6 2" xfId="12074"/>
    <cellStyle name="Normal 2 13 6 2 2" xfId="12075"/>
    <cellStyle name="Normal 2 13 6 2 2 2" xfId="12076"/>
    <cellStyle name="Normal 2 13 6 2 2 2 2" xfId="12077"/>
    <cellStyle name="Normal 2 13 6 2 2 3" xfId="12078"/>
    <cellStyle name="Normal 2 13 6 2 2 4" xfId="12079"/>
    <cellStyle name="Normal 2 13 6 2 3" xfId="12080"/>
    <cellStyle name="Normal 2 13 6 2 3 2" xfId="12081"/>
    <cellStyle name="Normal 2 13 6 2 3 2 2" xfId="12082"/>
    <cellStyle name="Normal 2 13 6 2 3 3" xfId="12083"/>
    <cellStyle name="Normal 2 13 6 2 4" xfId="12084"/>
    <cellStyle name="Normal 2 13 6 2 4 2" xfId="12085"/>
    <cellStyle name="Normal 2 13 6 2 5" xfId="12086"/>
    <cellStyle name="Normal 2 13 6 2 6" xfId="12087"/>
    <cellStyle name="Normal 2 13 6 2_Lcc_inputs" xfId="12088"/>
    <cellStyle name="Normal 2 13 6 3" xfId="12089"/>
    <cellStyle name="Normal 2 13 6 3 2" xfId="12090"/>
    <cellStyle name="Normal 2 13 6 3 2 2" xfId="12091"/>
    <cellStyle name="Normal 2 13 6 3 2 3" xfId="12092"/>
    <cellStyle name="Normal 2 13 6 3 3" xfId="12093"/>
    <cellStyle name="Normal 2 13 6 3 4" xfId="12094"/>
    <cellStyle name="Normal 2 13 6 3_Lcc_inputs" xfId="12095"/>
    <cellStyle name="Normal 2 13 6 4" xfId="12096"/>
    <cellStyle name="Normal 2 13 6 4 2" xfId="12097"/>
    <cellStyle name="Normal 2 13 6 4 2 2" xfId="12098"/>
    <cellStyle name="Normal 2 13 6 4 3" xfId="12099"/>
    <cellStyle name="Normal 2 13 6 5" xfId="12100"/>
    <cellStyle name="Normal 2 13 6 5 2" xfId="12101"/>
    <cellStyle name="Normal 2 13 6 6" xfId="12102"/>
    <cellStyle name="Normal 2 13 6 7" xfId="12103"/>
    <cellStyle name="Normal 2 13 6 8" xfId="12104"/>
    <cellStyle name="Normal 2 13 6_Lcc_inputs" xfId="12105"/>
    <cellStyle name="Normal 2 13 7" xfId="12106"/>
    <cellStyle name="Normal 2 13 7 2" xfId="12107"/>
    <cellStyle name="Normal 2 13 7 2 2" xfId="12108"/>
    <cellStyle name="Normal 2 13 7 2 3" xfId="12109"/>
    <cellStyle name="Normal 2 13 7 3" xfId="12110"/>
    <cellStyle name="Normal 2 13 7 3 2" xfId="12111"/>
    <cellStyle name="Normal 2 13 7 3 3" xfId="12112"/>
    <cellStyle name="Normal 2 13 7 4" xfId="12113"/>
    <cellStyle name="Normal 2 13 7 4 2" xfId="12114"/>
    <cellStyle name="Normal 2 13 7 5" xfId="12115"/>
    <cellStyle name="Normal 2 13 7_Lcc_inputs" xfId="12116"/>
    <cellStyle name="Normal 2 13 8" xfId="12117"/>
    <cellStyle name="Normal 2 13 8 2" xfId="12118"/>
    <cellStyle name="Normal 2 13 8 2 2" xfId="12119"/>
    <cellStyle name="Normal 2 13 8 2 2 2" xfId="12120"/>
    <cellStyle name="Normal 2 13 8 2 2 3" xfId="12121"/>
    <cellStyle name="Normal 2 13 8 2 3" xfId="12122"/>
    <cellStyle name="Normal 2 13 8 2 4" xfId="12123"/>
    <cellStyle name="Normal 2 13 8 2_Lcc_inputs" xfId="12124"/>
    <cellStyle name="Normal 2 13 8 3" xfId="12125"/>
    <cellStyle name="Normal 2 13 8 3 2" xfId="12126"/>
    <cellStyle name="Normal 2 13 8 3 2 2" xfId="12127"/>
    <cellStyle name="Normal 2 13 8 3 3" xfId="12128"/>
    <cellStyle name="Normal 2 13 8 3 4" xfId="12129"/>
    <cellStyle name="Normal 2 13 8 4" xfId="12130"/>
    <cellStyle name="Normal 2 13 8 4 2" xfId="12131"/>
    <cellStyle name="Normal 2 13 8 5" xfId="12132"/>
    <cellStyle name="Normal 2 13 8 6" xfId="12133"/>
    <cellStyle name="Normal 2 13 8 7" xfId="12134"/>
    <cellStyle name="Normal 2 13 8_Lcc_inputs" xfId="12135"/>
    <cellStyle name="Normal 2 13 9" xfId="12136"/>
    <cellStyle name="Normal 2 13 9 2" xfId="12137"/>
    <cellStyle name="Normal 2 13 9 2 2" xfId="12138"/>
    <cellStyle name="Normal 2 13 9 3" xfId="12139"/>
    <cellStyle name="Normal 2 13 9 4" xfId="12140"/>
    <cellStyle name="Normal 2 14" xfId="12141"/>
    <cellStyle name="Normal 2 14 10" xfId="12142"/>
    <cellStyle name="Normal 2 14 10 2" xfId="12143"/>
    <cellStyle name="Normal 2 14 10 2 2" xfId="12144"/>
    <cellStyle name="Normal 2 14 10 3" xfId="12145"/>
    <cellStyle name="Normal 2 14 11" xfId="12146"/>
    <cellStyle name="Normal 2 14 11 2" xfId="12147"/>
    <cellStyle name="Normal 2 14 11 2 2" xfId="12148"/>
    <cellStyle name="Normal 2 14 11 3" xfId="12149"/>
    <cellStyle name="Normal 2 14 12" xfId="12150"/>
    <cellStyle name="Normal 2 14 12 2" xfId="12151"/>
    <cellStyle name="Normal 2 14 12 2 2" xfId="12152"/>
    <cellStyle name="Normal 2 14 12 3" xfId="12153"/>
    <cellStyle name="Normal 2 14 13" xfId="12154"/>
    <cellStyle name="Normal 2 14 13 2" xfId="12155"/>
    <cellStyle name="Normal 2 14 13 2 2" xfId="12156"/>
    <cellStyle name="Normal 2 14 13 3" xfId="12157"/>
    <cellStyle name="Normal 2 14 14" xfId="12158"/>
    <cellStyle name="Normal 2 14 14 2" xfId="12159"/>
    <cellStyle name="Normal 2 14 14 2 2" xfId="12160"/>
    <cellStyle name="Normal 2 14 14 3" xfId="12161"/>
    <cellStyle name="Normal 2 14 15" xfId="12162"/>
    <cellStyle name="Normal 2 14 15 2" xfId="12163"/>
    <cellStyle name="Normal 2 14 15 2 2" xfId="12164"/>
    <cellStyle name="Normal 2 14 15 3" xfId="12165"/>
    <cellStyle name="Normal 2 14 16" xfId="12166"/>
    <cellStyle name="Normal 2 14 16 2" xfId="12167"/>
    <cellStyle name="Normal 2 14 16 2 2" xfId="12168"/>
    <cellStyle name="Normal 2 14 16 3" xfId="12169"/>
    <cellStyle name="Normal 2 14 17" xfId="12170"/>
    <cellStyle name="Normal 2 14 17 2" xfId="12171"/>
    <cellStyle name="Normal 2 14 17 2 2" xfId="12172"/>
    <cellStyle name="Normal 2 14 17 3" xfId="12173"/>
    <cellStyle name="Normal 2 14 18" xfId="12174"/>
    <cellStyle name="Normal 2 14 18 2" xfId="12175"/>
    <cellStyle name="Normal 2 14 18 2 2" xfId="12176"/>
    <cellStyle name="Normal 2 14 18 3" xfId="12177"/>
    <cellStyle name="Normal 2 14 19" xfId="12178"/>
    <cellStyle name="Normal 2 14 19 2" xfId="12179"/>
    <cellStyle name="Normal 2 14 19 2 2" xfId="12180"/>
    <cellStyle name="Normal 2 14 19 3" xfId="12181"/>
    <cellStyle name="Normal 2 14 2" xfId="12182"/>
    <cellStyle name="Normal 2 14 2 2" xfId="12183"/>
    <cellStyle name="Normal 2 14 2 2 2" xfId="12184"/>
    <cellStyle name="Normal 2 14 2 2 2 2" xfId="12185"/>
    <cellStyle name="Normal 2 14 2 2 2 3" xfId="12186"/>
    <cellStyle name="Normal 2 14 2 2 3" xfId="12187"/>
    <cellStyle name="Normal 2 14 2 2 4" xfId="12188"/>
    <cellStyle name="Normal 2 14 2 2_Lcc_inputs" xfId="12189"/>
    <cellStyle name="Normal 2 14 2 3" xfId="12190"/>
    <cellStyle name="Normal 2 14 2 3 2" xfId="12191"/>
    <cellStyle name="Normal 2 14 2 3 2 2" xfId="12192"/>
    <cellStyle name="Normal 2 14 2 3 3" xfId="12193"/>
    <cellStyle name="Normal 2 14 2 3 4" xfId="12194"/>
    <cellStyle name="Normal 2 14 2 4" xfId="12195"/>
    <cellStyle name="Normal 2 14 2 4 2" xfId="12196"/>
    <cellStyle name="Normal 2 14 2 5" xfId="12197"/>
    <cellStyle name="Normal 2 14 2 6" xfId="12198"/>
    <cellStyle name="Normal 2 14 2 7" xfId="12199"/>
    <cellStyle name="Normal 2 14 2_Lcc_inputs" xfId="12200"/>
    <cellStyle name="Normal 2 14 20" xfId="12201"/>
    <cellStyle name="Normal 2 14 20 2" xfId="12202"/>
    <cellStyle name="Normal 2 14 20 2 2" xfId="12203"/>
    <cellStyle name="Normal 2 14 20 3" xfId="12204"/>
    <cellStyle name="Normal 2 14 21" xfId="12205"/>
    <cellStyle name="Normal 2 14 21 2" xfId="12206"/>
    <cellStyle name="Normal 2 14 21 2 2" xfId="12207"/>
    <cellStyle name="Normal 2 14 21 3" xfId="12208"/>
    <cellStyle name="Normal 2 14 22" xfId="12209"/>
    <cellStyle name="Normal 2 14 22 2" xfId="12210"/>
    <cellStyle name="Normal 2 14 22 2 2" xfId="12211"/>
    <cellStyle name="Normal 2 14 22 3" xfId="12212"/>
    <cellStyle name="Normal 2 14 23" xfId="12213"/>
    <cellStyle name="Normal 2 14 23 2" xfId="12214"/>
    <cellStyle name="Normal 2 14 23 2 2" xfId="12215"/>
    <cellStyle name="Normal 2 14 23 3" xfId="12216"/>
    <cellStyle name="Normal 2 14 24" xfId="12217"/>
    <cellStyle name="Normal 2 14 24 2" xfId="12218"/>
    <cellStyle name="Normal 2 14 25" xfId="12219"/>
    <cellStyle name="Normal 2 14 26" xfId="12220"/>
    <cellStyle name="Normal 2 14 27" xfId="12221"/>
    <cellStyle name="Normal 2 14 28" xfId="12222"/>
    <cellStyle name="Normal 2 14 3" xfId="12223"/>
    <cellStyle name="Normal 2 14 3 2" xfId="12224"/>
    <cellStyle name="Normal 2 14 3 2 2" xfId="12225"/>
    <cellStyle name="Normal 2 14 3 2 2 2" xfId="12226"/>
    <cellStyle name="Normal 2 14 3 2 3" xfId="12227"/>
    <cellStyle name="Normal 2 14 3 3" xfId="12228"/>
    <cellStyle name="Normal 2 14 3 3 2" xfId="12229"/>
    <cellStyle name="Normal 2 14 3 4" xfId="12230"/>
    <cellStyle name="Normal 2 14 3 5" xfId="12231"/>
    <cellStyle name="Normal 2 14 3_Lcc_inputs" xfId="12232"/>
    <cellStyle name="Normal 2 14 4" xfId="12233"/>
    <cellStyle name="Normal 2 14 4 2" xfId="12234"/>
    <cellStyle name="Normal 2 14 4 2 2" xfId="12235"/>
    <cellStyle name="Normal 2 14 4 2 2 2" xfId="12236"/>
    <cellStyle name="Normal 2 14 4 2 3" xfId="12237"/>
    <cellStyle name="Normal 2 14 4 3" xfId="12238"/>
    <cellStyle name="Normal 2 14 4 3 2" xfId="12239"/>
    <cellStyle name="Normal 2 14 4 4" xfId="12240"/>
    <cellStyle name="Normal 2 14 4_Lcc_inputs" xfId="12241"/>
    <cellStyle name="Normal 2 14 5" xfId="12242"/>
    <cellStyle name="Normal 2 14 5 2" xfId="12243"/>
    <cellStyle name="Normal 2 14 5 2 2" xfId="12244"/>
    <cellStyle name="Normal 2 14 5 2 3" xfId="12245"/>
    <cellStyle name="Normal 2 14 5 3" xfId="12246"/>
    <cellStyle name="Normal 2 14 5 4" xfId="12247"/>
    <cellStyle name="Normal 2 14 6" xfId="12248"/>
    <cellStyle name="Normal 2 14 6 2" xfId="12249"/>
    <cellStyle name="Normal 2 14 6 2 2" xfId="12250"/>
    <cellStyle name="Normal 2 14 6 3" xfId="12251"/>
    <cellStyle name="Normal 2 14 6 4" xfId="12252"/>
    <cellStyle name="Normal 2 14 7" xfId="12253"/>
    <cellStyle name="Normal 2 14 7 2" xfId="12254"/>
    <cellStyle name="Normal 2 14 7 2 2" xfId="12255"/>
    <cellStyle name="Normal 2 14 7 3" xfId="12256"/>
    <cellStyle name="Normal 2 14 8" xfId="12257"/>
    <cellStyle name="Normal 2 14 8 2" xfId="12258"/>
    <cellStyle name="Normal 2 14 8 2 2" xfId="12259"/>
    <cellStyle name="Normal 2 14 8 3" xfId="12260"/>
    <cellStyle name="Normal 2 14 9" xfId="12261"/>
    <cellStyle name="Normal 2 14 9 2" xfId="12262"/>
    <cellStyle name="Normal 2 14 9 2 2" xfId="12263"/>
    <cellStyle name="Normal 2 14 9 3" xfId="12264"/>
    <cellStyle name="Normal 2 14_Lcc_inputs" xfId="12265"/>
    <cellStyle name="Normal 2 15" xfId="12266"/>
    <cellStyle name="Normal 2 15 10" xfId="12267"/>
    <cellStyle name="Normal 2 15 10 2" xfId="12268"/>
    <cellStyle name="Normal 2 15 10 2 2" xfId="12269"/>
    <cellStyle name="Normal 2 15 10 3" xfId="12270"/>
    <cellStyle name="Normal 2 15 11" xfId="12271"/>
    <cellStyle name="Normal 2 15 11 2" xfId="12272"/>
    <cellStyle name="Normal 2 15 11 2 2" xfId="12273"/>
    <cellStyle name="Normal 2 15 11 3" xfId="12274"/>
    <cellStyle name="Normal 2 15 12" xfId="12275"/>
    <cellStyle name="Normal 2 15 12 2" xfId="12276"/>
    <cellStyle name="Normal 2 15 12 2 2" xfId="12277"/>
    <cellStyle name="Normal 2 15 12 3" xfId="12278"/>
    <cellStyle name="Normal 2 15 13" xfId="12279"/>
    <cellStyle name="Normal 2 15 13 2" xfId="12280"/>
    <cellStyle name="Normal 2 15 13 2 2" xfId="12281"/>
    <cellStyle name="Normal 2 15 13 3" xfId="12282"/>
    <cellStyle name="Normal 2 15 14" xfId="12283"/>
    <cellStyle name="Normal 2 15 14 2" xfId="12284"/>
    <cellStyle name="Normal 2 15 14 2 2" xfId="12285"/>
    <cellStyle name="Normal 2 15 14 3" xfId="12286"/>
    <cellStyle name="Normal 2 15 15" xfId="12287"/>
    <cellStyle name="Normal 2 15 15 2" xfId="12288"/>
    <cellStyle name="Normal 2 15 15 2 2" xfId="12289"/>
    <cellStyle name="Normal 2 15 15 3" xfId="12290"/>
    <cellStyle name="Normal 2 15 16" xfId="12291"/>
    <cellStyle name="Normal 2 15 16 2" xfId="12292"/>
    <cellStyle name="Normal 2 15 16 2 2" xfId="12293"/>
    <cellStyle name="Normal 2 15 16 3" xfId="12294"/>
    <cellStyle name="Normal 2 15 17" xfId="12295"/>
    <cellStyle name="Normal 2 15 17 2" xfId="12296"/>
    <cellStyle name="Normal 2 15 17 2 2" xfId="12297"/>
    <cellStyle name="Normal 2 15 17 3" xfId="12298"/>
    <cellStyle name="Normal 2 15 18" xfId="12299"/>
    <cellStyle name="Normal 2 15 18 2" xfId="12300"/>
    <cellStyle name="Normal 2 15 18 2 2" xfId="12301"/>
    <cellStyle name="Normal 2 15 18 3" xfId="12302"/>
    <cellStyle name="Normal 2 15 19" xfId="12303"/>
    <cellStyle name="Normal 2 15 19 2" xfId="12304"/>
    <cellStyle name="Normal 2 15 19 2 2" xfId="12305"/>
    <cellStyle name="Normal 2 15 19 3" xfId="12306"/>
    <cellStyle name="Normal 2 15 2" xfId="12307"/>
    <cellStyle name="Normal 2 15 2 2" xfId="12308"/>
    <cellStyle name="Normal 2 15 2 2 2" xfId="12309"/>
    <cellStyle name="Normal 2 15 2 2 2 2" xfId="12310"/>
    <cellStyle name="Normal 2 15 2 2 2 3" xfId="12311"/>
    <cellStyle name="Normal 2 15 2 2 3" xfId="12312"/>
    <cellStyle name="Normal 2 15 2 2 4" xfId="12313"/>
    <cellStyle name="Normal 2 15 2 3" xfId="12314"/>
    <cellStyle name="Normal 2 15 2 3 2" xfId="12315"/>
    <cellStyle name="Normal 2 15 2 3 2 2" xfId="12316"/>
    <cellStyle name="Normal 2 15 2 3 3" xfId="12317"/>
    <cellStyle name="Normal 2 15 2 3 4" xfId="12318"/>
    <cellStyle name="Normal 2 15 2 4" xfId="12319"/>
    <cellStyle name="Normal 2 15 2 4 2" xfId="12320"/>
    <cellStyle name="Normal 2 15 2 5" xfId="12321"/>
    <cellStyle name="Normal 2 15 2 6" xfId="12322"/>
    <cellStyle name="Normal 2 15 2_Lcc_inputs" xfId="12323"/>
    <cellStyle name="Normal 2 15 20" xfId="12324"/>
    <cellStyle name="Normal 2 15 20 2" xfId="12325"/>
    <cellStyle name="Normal 2 15 20 2 2" xfId="12326"/>
    <cellStyle name="Normal 2 15 20 3" xfId="12327"/>
    <cellStyle name="Normal 2 15 21" xfId="12328"/>
    <cellStyle name="Normal 2 15 21 2" xfId="12329"/>
    <cellStyle name="Normal 2 15 21 2 2" xfId="12330"/>
    <cellStyle name="Normal 2 15 21 3" xfId="12331"/>
    <cellStyle name="Normal 2 15 22" xfId="12332"/>
    <cellStyle name="Normal 2 15 22 2" xfId="12333"/>
    <cellStyle name="Normal 2 15 22 2 2" xfId="12334"/>
    <cellStyle name="Normal 2 15 22 3" xfId="12335"/>
    <cellStyle name="Normal 2 15 23" xfId="12336"/>
    <cellStyle name="Normal 2 15 23 2" xfId="12337"/>
    <cellStyle name="Normal 2 15 23 2 2" xfId="12338"/>
    <cellStyle name="Normal 2 15 23 3" xfId="12339"/>
    <cellStyle name="Normal 2 15 24" xfId="12340"/>
    <cellStyle name="Normal 2 15 24 2" xfId="12341"/>
    <cellStyle name="Normal 2 15 25" xfId="12342"/>
    <cellStyle name="Normal 2 15 26" xfId="12343"/>
    <cellStyle name="Normal 2 15 3" xfId="12344"/>
    <cellStyle name="Normal 2 15 3 2" xfId="12345"/>
    <cellStyle name="Normal 2 15 3 2 2" xfId="12346"/>
    <cellStyle name="Normal 2 15 3 2 2 2" xfId="12347"/>
    <cellStyle name="Normal 2 15 3 2 3" xfId="12348"/>
    <cellStyle name="Normal 2 15 3 3" xfId="12349"/>
    <cellStyle name="Normal 2 15 3 3 2" xfId="12350"/>
    <cellStyle name="Normal 2 15 3 4" xfId="12351"/>
    <cellStyle name="Normal 2 15 3_Lcc_inputs" xfId="12352"/>
    <cellStyle name="Normal 2 15 4" xfId="12353"/>
    <cellStyle name="Normal 2 15 4 2" xfId="12354"/>
    <cellStyle name="Normal 2 15 4 2 2" xfId="12355"/>
    <cellStyle name="Normal 2 15 4 2 2 2" xfId="12356"/>
    <cellStyle name="Normal 2 15 4 2 3" xfId="12357"/>
    <cellStyle name="Normal 2 15 4 3" xfId="12358"/>
    <cellStyle name="Normal 2 15 4 3 2" xfId="12359"/>
    <cellStyle name="Normal 2 15 4 4" xfId="12360"/>
    <cellStyle name="Normal 2 15 5" xfId="12361"/>
    <cellStyle name="Normal 2 15 5 2" xfId="12362"/>
    <cellStyle name="Normal 2 15 5 2 2" xfId="12363"/>
    <cellStyle name="Normal 2 15 5 2 3" xfId="12364"/>
    <cellStyle name="Normal 2 15 5 3" xfId="12365"/>
    <cellStyle name="Normal 2 15 5 4" xfId="12366"/>
    <cellStyle name="Normal 2 15 6" xfId="12367"/>
    <cellStyle name="Normal 2 15 6 2" xfId="12368"/>
    <cellStyle name="Normal 2 15 6 2 2" xfId="12369"/>
    <cellStyle name="Normal 2 15 6 3" xfId="12370"/>
    <cellStyle name="Normal 2 15 6 4" xfId="12371"/>
    <cellStyle name="Normal 2 15 7" xfId="12372"/>
    <cellStyle name="Normal 2 15 7 2" xfId="12373"/>
    <cellStyle name="Normal 2 15 7 2 2" xfId="12374"/>
    <cellStyle name="Normal 2 15 7 3" xfId="12375"/>
    <cellStyle name="Normal 2 15 8" xfId="12376"/>
    <cellStyle name="Normal 2 15 8 2" xfId="12377"/>
    <cellStyle name="Normal 2 15 8 2 2" xfId="12378"/>
    <cellStyle name="Normal 2 15 8 3" xfId="12379"/>
    <cellStyle name="Normal 2 15 9" xfId="12380"/>
    <cellStyle name="Normal 2 15 9 2" xfId="12381"/>
    <cellStyle name="Normal 2 15 9 2 2" xfId="12382"/>
    <cellStyle name="Normal 2 15 9 3" xfId="12383"/>
    <cellStyle name="Normal 2 15_Lcc_inputs" xfId="12384"/>
    <cellStyle name="Normal 2 16" xfId="12385"/>
    <cellStyle name="Normal 2 16 10" xfId="12386"/>
    <cellStyle name="Normal 2 16 10 2" xfId="12387"/>
    <cellStyle name="Normal 2 16 10 2 2" xfId="12388"/>
    <cellStyle name="Normal 2 16 10 3" xfId="12389"/>
    <cellStyle name="Normal 2 16 11" xfId="12390"/>
    <cellStyle name="Normal 2 16 11 2" xfId="12391"/>
    <cellStyle name="Normal 2 16 11 2 2" xfId="12392"/>
    <cellStyle name="Normal 2 16 11 3" xfId="12393"/>
    <cellStyle name="Normal 2 16 12" xfId="12394"/>
    <cellStyle name="Normal 2 16 12 2" xfId="12395"/>
    <cellStyle name="Normal 2 16 12 2 2" xfId="12396"/>
    <cellStyle name="Normal 2 16 12 3" xfId="12397"/>
    <cellStyle name="Normal 2 16 13" xfId="12398"/>
    <cellStyle name="Normal 2 16 13 2" xfId="12399"/>
    <cellStyle name="Normal 2 16 13 2 2" xfId="12400"/>
    <cellStyle name="Normal 2 16 13 3" xfId="12401"/>
    <cellStyle name="Normal 2 16 14" xfId="12402"/>
    <cellStyle name="Normal 2 16 14 2" xfId="12403"/>
    <cellStyle name="Normal 2 16 14 2 2" xfId="12404"/>
    <cellStyle name="Normal 2 16 14 3" xfId="12405"/>
    <cellStyle name="Normal 2 16 15" xfId="12406"/>
    <cellStyle name="Normal 2 16 15 2" xfId="12407"/>
    <cellStyle name="Normal 2 16 15 2 2" xfId="12408"/>
    <cellStyle name="Normal 2 16 15 3" xfId="12409"/>
    <cellStyle name="Normal 2 16 16" xfId="12410"/>
    <cellStyle name="Normal 2 16 16 2" xfId="12411"/>
    <cellStyle name="Normal 2 16 16 2 2" xfId="12412"/>
    <cellStyle name="Normal 2 16 16 3" xfId="12413"/>
    <cellStyle name="Normal 2 16 17" xfId="12414"/>
    <cellStyle name="Normal 2 16 17 2" xfId="12415"/>
    <cellStyle name="Normal 2 16 17 2 2" xfId="12416"/>
    <cellStyle name="Normal 2 16 17 3" xfId="12417"/>
    <cellStyle name="Normal 2 16 18" xfId="12418"/>
    <cellStyle name="Normal 2 16 18 2" xfId="12419"/>
    <cellStyle name="Normal 2 16 18 2 2" xfId="12420"/>
    <cellStyle name="Normal 2 16 18 3" xfId="12421"/>
    <cellStyle name="Normal 2 16 19" xfId="12422"/>
    <cellStyle name="Normal 2 16 19 2" xfId="12423"/>
    <cellStyle name="Normal 2 16 19 2 2" xfId="12424"/>
    <cellStyle name="Normal 2 16 19 3" xfId="12425"/>
    <cellStyle name="Normal 2 16 2" xfId="12426"/>
    <cellStyle name="Normal 2 16 2 2" xfId="12427"/>
    <cellStyle name="Normal 2 16 2 2 2" xfId="12428"/>
    <cellStyle name="Normal 2 16 2 3" xfId="12429"/>
    <cellStyle name="Normal 2 16 2 4" xfId="12430"/>
    <cellStyle name="Normal 2 16 20" xfId="12431"/>
    <cellStyle name="Normal 2 16 20 2" xfId="12432"/>
    <cellStyle name="Normal 2 16 20 2 2" xfId="12433"/>
    <cellStyle name="Normal 2 16 20 3" xfId="12434"/>
    <cellStyle name="Normal 2 16 21" xfId="12435"/>
    <cellStyle name="Normal 2 16 21 2" xfId="12436"/>
    <cellStyle name="Normal 2 16 21 2 2" xfId="12437"/>
    <cellStyle name="Normal 2 16 21 3" xfId="12438"/>
    <cellStyle name="Normal 2 16 22" xfId="12439"/>
    <cellStyle name="Normal 2 16 22 2" xfId="12440"/>
    <cellStyle name="Normal 2 16 22 2 2" xfId="12441"/>
    <cellStyle name="Normal 2 16 22 3" xfId="12442"/>
    <cellStyle name="Normal 2 16 23" xfId="12443"/>
    <cellStyle name="Normal 2 16 23 2" xfId="12444"/>
    <cellStyle name="Normal 2 16 23 2 2" xfId="12445"/>
    <cellStyle name="Normal 2 16 23 3" xfId="12446"/>
    <cellStyle name="Normal 2 16 24" xfId="12447"/>
    <cellStyle name="Normal 2 16 24 2" xfId="12448"/>
    <cellStyle name="Normal 2 16 25" xfId="12449"/>
    <cellStyle name="Normal 2 16 26" xfId="12450"/>
    <cellStyle name="Normal 2 16 3" xfId="12451"/>
    <cellStyle name="Normal 2 16 3 2" xfId="12452"/>
    <cellStyle name="Normal 2 16 3 2 2" xfId="12453"/>
    <cellStyle name="Normal 2 16 3 3" xfId="12454"/>
    <cellStyle name="Normal 2 16 4" xfId="12455"/>
    <cellStyle name="Normal 2 16 4 2" xfId="12456"/>
    <cellStyle name="Normal 2 16 4 2 2" xfId="12457"/>
    <cellStyle name="Normal 2 16 4 3" xfId="12458"/>
    <cellStyle name="Normal 2 16 5" xfId="12459"/>
    <cellStyle name="Normal 2 16 5 2" xfId="12460"/>
    <cellStyle name="Normal 2 16 5 2 2" xfId="12461"/>
    <cellStyle name="Normal 2 16 5 3" xfId="12462"/>
    <cellStyle name="Normal 2 16 6" xfId="12463"/>
    <cellStyle name="Normal 2 16 6 2" xfId="12464"/>
    <cellStyle name="Normal 2 16 6 2 2" xfId="12465"/>
    <cellStyle name="Normal 2 16 6 3" xfId="12466"/>
    <cellStyle name="Normal 2 16 7" xfId="12467"/>
    <cellStyle name="Normal 2 16 7 2" xfId="12468"/>
    <cellStyle name="Normal 2 16 7 2 2" xfId="12469"/>
    <cellStyle name="Normal 2 16 7 3" xfId="12470"/>
    <cellStyle name="Normal 2 16 8" xfId="12471"/>
    <cellStyle name="Normal 2 16 8 2" xfId="12472"/>
    <cellStyle name="Normal 2 16 8 2 2" xfId="12473"/>
    <cellStyle name="Normal 2 16 8 3" xfId="12474"/>
    <cellStyle name="Normal 2 16 9" xfId="12475"/>
    <cellStyle name="Normal 2 16 9 2" xfId="12476"/>
    <cellStyle name="Normal 2 16 9 2 2" xfId="12477"/>
    <cellStyle name="Normal 2 16 9 3" xfId="12478"/>
    <cellStyle name="Normal 2 16_Lcc_inputs" xfId="12479"/>
    <cellStyle name="Normal 2 17" xfId="12480"/>
    <cellStyle name="Normal 2 17 10" xfId="12481"/>
    <cellStyle name="Normal 2 17 10 2" xfId="12482"/>
    <cellStyle name="Normal 2 17 10 2 2" xfId="12483"/>
    <cellStyle name="Normal 2 17 10 3" xfId="12484"/>
    <cellStyle name="Normal 2 17 11" xfId="12485"/>
    <cellStyle name="Normal 2 17 11 2" xfId="12486"/>
    <cellStyle name="Normal 2 17 11 2 2" xfId="12487"/>
    <cellStyle name="Normal 2 17 11 3" xfId="12488"/>
    <cellStyle name="Normal 2 17 12" xfId="12489"/>
    <cellStyle name="Normal 2 17 12 2" xfId="12490"/>
    <cellStyle name="Normal 2 17 12 2 2" xfId="12491"/>
    <cellStyle name="Normal 2 17 12 3" xfId="12492"/>
    <cellStyle name="Normal 2 17 13" xfId="12493"/>
    <cellStyle name="Normal 2 17 13 2" xfId="12494"/>
    <cellStyle name="Normal 2 17 13 2 2" xfId="12495"/>
    <cellStyle name="Normal 2 17 13 3" xfId="12496"/>
    <cellStyle name="Normal 2 17 14" xfId="12497"/>
    <cellStyle name="Normal 2 17 14 2" xfId="12498"/>
    <cellStyle name="Normal 2 17 14 2 2" xfId="12499"/>
    <cellStyle name="Normal 2 17 14 3" xfId="12500"/>
    <cellStyle name="Normal 2 17 15" xfId="12501"/>
    <cellStyle name="Normal 2 17 15 2" xfId="12502"/>
    <cellStyle name="Normal 2 17 15 2 2" xfId="12503"/>
    <cellStyle name="Normal 2 17 15 3" xfId="12504"/>
    <cellStyle name="Normal 2 17 16" xfId="12505"/>
    <cellStyle name="Normal 2 17 16 2" xfId="12506"/>
    <cellStyle name="Normal 2 17 16 2 2" xfId="12507"/>
    <cellStyle name="Normal 2 17 16 3" xfId="12508"/>
    <cellStyle name="Normal 2 17 17" xfId="12509"/>
    <cellStyle name="Normal 2 17 17 2" xfId="12510"/>
    <cellStyle name="Normal 2 17 17 2 2" xfId="12511"/>
    <cellStyle name="Normal 2 17 17 3" xfId="12512"/>
    <cellStyle name="Normal 2 17 18" xfId="12513"/>
    <cellStyle name="Normal 2 17 18 2" xfId="12514"/>
    <cellStyle name="Normal 2 17 18 2 2" xfId="12515"/>
    <cellStyle name="Normal 2 17 18 3" xfId="12516"/>
    <cellStyle name="Normal 2 17 19" xfId="12517"/>
    <cellStyle name="Normal 2 17 19 2" xfId="12518"/>
    <cellStyle name="Normal 2 17 19 2 2" xfId="12519"/>
    <cellStyle name="Normal 2 17 19 3" xfId="12520"/>
    <cellStyle name="Normal 2 17 2" xfId="12521"/>
    <cellStyle name="Normal 2 17 2 2" xfId="12522"/>
    <cellStyle name="Normal 2 17 2 2 2" xfId="12523"/>
    <cellStyle name="Normal 2 17 2 3" xfId="12524"/>
    <cellStyle name="Normal 2 17 20" xfId="12525"/>
    <cellStyle name="Normal 2 17 20 2" xfId="12526"/>
    <cellStyle name="Normal 2 17 20 2 2" xfId="12527"/>
    <cellStyle name="Normal 2 17 20 3" xfId="12528"/>
    <cellStyle name="Normal 2 17 21" xfId="12529"/>
    <cellStyle name="Normal 2 17 21 2" xfId="12530"/>
    <cellStyle name="Normal 2 17 21 2 2" xfId="12531"/>
    <cellStyle name="Normal 2 17 21 3" xfId="12532"/>
    <cellStyle name="Normal 2 17 22" xfId="12533"/>
    <cellStyle name="Normal 2 17 22 2" xfId="12534"/>
    <cellStyle name="Normal 2 17 22 2 2" xfId="12535"/>
    <cellStyle name="Normal 2 17 22 3" xfId="12536"/>
    <cellStyle name="Normal 2 17 23" xfId="12537"/>
    <cellStyle name="Normal 2 17 23 2" xfId="12538"/>
    <cellStyle name="Normal 2 17 23 2 2" xfId="12539"/>
    <cellStyle name="Normal 2 17 23 3" xfId="12540"/>
    <cellStyle name="Normal 2 17 24" xfId="12541"/>
    <cellStyle name="Normal 2 17 24 2" xfId="12542"/>
    <cellStyle name="Normal 2 17 25" xfId="12543"/>
    <cellStyle name="Normal 2 17 26" xfId="12544"/>
    <cellStyle name="Normal 2 17 3" xfId="12545"/>
    <cellStyle name="Normal 2 17 3 2" xfId="12546"/>
    <cellStyle name="Normal 2 17 3 2 2" xfId="12547"/>
    <cellStyle name="Normal 2 17 3 3" xfId="12548"/>
    <cellStyle name="Normal 2 17 4" xfId="12549"/>
    <cellStyle name="Normal 2 17 4 2" xfId="12550"/>
    <cellStyle name="Normal 2 17 4 2 2" xfId="12551"/>
    <cellStyle name="Normal 2 17 4 3" xfId="12552"/>
    <cellStyle name="Normal 2 17 5" xfId="12553"/>
    <cellStyle name="Normal 2 17 5 2" xfId="12554"/>
    <cellStyle name="Normal 2 17 5 2 2" xfId="12555"/>
    <cellStyle name="Normal 2 17 5 3" xfId="12556"/>
    <cellStyle name="Normal 2 17 6" xfId="12557"/>
    <cellStyle name="Normal 2 17 6 2" xfId="12558"/>
    <cellStyle name="Normal 2 17 6 2 2" xfId="12559"/>
    <cellStyle name="Normal 2 17 6 3" xfId="12560"/>
    <cellStyle name="Normal 2 17 7" xfId="12561"/>
    <cellStyle name="Normal 2 17 7 2" xfId="12562"/>
    <cellStyle name="Normal 2 17 7 2 2" xfId="12563"/>
    <cellStyle name="Normal 2 17 7 3" xfId="12564"/>
    <cellStyle name="Normal 2 17 8" xfId="12565"/>
    <cellStyle name="Normal 2 17 8 2" xfId="12566"/>
    <cellStyle name="Normal 2 17 8 2 2" xfId="12567"/>
    <cellStyle name="Normal 2 17 8 3" xfId="12568"/>
    <cellStyle name="Normal 2 17 9" xfId="12569"/>
    <cellStyle name="Normal 2 17 9 2" xfId="12570"/>
    <cellStyle name="Normal 2 17 9 2 2" xfId="12571"/>
    <cellStyle name="Normal 2 17 9 3" xfId="12572"/>
    <cellStyle name="Normal 2 18" xfId="12573"/>
    <cellStyle name="Normal 2 18 10" xfId="12574"/>
    <cellStyle name="Normal 2 18 10 2" xfId="12575"/>
    <cellStyle name="Normal 2 18 10 2 2" xfId="12576"/>
    <cellStyle name="Normal 2 18 10 3" xfId="12577"/>
    <cellStyle name="Normal 2 18 11" xfId="12578"/>
    <cellStyle name="Normal 2 18 11 2" xfId="12579"/>
    <cellStyle name="Normal 2 18 11 2 2" xfId="12580"/>
    <cellStyle name="Normal 2 18 11 3" xfId="12581"/>
    <cellStyle name="Normal 2 18 12" xfId="12582"/>
    <cellStyle name="Normal 2 18 12 2" xfId="12583"/>
    <cellStyle name="Normal 2 18 12 2 2" xfId="12584"/>
    <cellStyle name="Normal 2 18 12 3" xfId="12585"/>
    <cellStyle name="Normal 2 18 13" xfId="12586"/>
    <cellStyle name="Normal 2 18 13 2" xfId="12587"/>
    <cellStyle name="Normal 2 18 13 2 2" xfId="12588"/>
    <cellStyle name="Normal 2 18 13 3" xfId="12589"/>
    <cellStyle name="Normal 2 18 14" xfId="12590"/>
    <cellStyle name="Normal 2 18 14 2" xfId="12591"/>
    <cellStyle name="Normal 2 18 14 2 2" xfId="12592"/>
    <cellStyle name="Normal 2 18 14 3" xfId="12593"/>
    <cellStyle name="Normal 2 18 15" xfId="12594"/>
    <cellStyle name="Normal 2 18 15 2" xfId="12595"/>
    <cellStyle name="Normal 2 18 15 2 2" xfId="12596"/>
    <cellStyle name="Normal 2 18 15 3" xfId="12597"/>
    <cellStyle name="Normal 2 18 16" xfId="12598"/>
    <cellStyle name="Normal 2 18 16 2" xfId="12599"/>
    <cellStyle name="Normal 2 18 16 2 2" xfId="12600"/>
    <cellStyle name="Normal 2 18 16 3" xfId="12601"/>
    <cellStyle name="Normal 2 18 17" xfId="12602"/>
    <cellStyle name="Normal 2 18 17 2" xfId="12603"/>
    <cellStyle name="Normal 2 18 17 2 2" xfId="12604"/>
    <cellStyle name="Normal 2 18 17 3" xfId="12605"/>
    <cellStyle name="Normal 2 18 18" xfId="12606"/>
    <cellStyle name="Normal 2 18 18 2" xfId="12607"/>
    <cellStyle name="Normal 2 18 18 2 2" xfId="12608"/>
    <cellStyle name="Normal 2 18 18 3" xfId="12609"/>
    <cellStyle name="Normal 2 18 19" xfId="12610"/>
    <cellStyle name="Normal 2 18 19 2" xfId="12611"/>
    <cellStyle name="Normal 2 18 19 2 2" xfId="12612"/>
    <cellStyle name="Normal 2 18 19 3" xfId="12613"/>
    <cellStyle name="Normal 2 18 2" xfId="12614"/>
    <cellStyle name="Normal 2 18 2 2" xfId="12615"/>
    <cellStyle name="Normal 2 18 2 2 2" xfId="12616"/>
    <cellStyle name="Normal 2 18 2 3" xfId="12617"/>
    <cellStyle name="Normal 2 18 20" xfId="12618"/>
    <cellStyle name="Normal 2 18 20 2" xfId="12619"/>
    <cellStyle name="Normal 2 18 20 2 2" xfId="12620"/>
    <cellStyle name="Normal 2 18 20 3" xfId="12621"/>
    <cellStyle name="Normal 2 18 21" xfId="12622"/>
    <cellStyle name="Normal 2 18 21 2" xfId="12623"/>
    <cellStyle name="Normal 2 18 21 2 2" xfId="12624"/>
    <cellStyle name="Normal 2 18 21 3" xfId="12625"/>
    <cellStyle name="Normal 2 18 22" xfId="12626"/>
    <cellStyle name="Normal 2 18 22 2" xfId="12627"/>
    <cellStyle name="Normal 2 18 22 2 2" xfId="12628"/>
    <cellStyle name="Normal 2 18 22 3" xfId="12629"/>
    <cellStyle name="Normal 2 18 23" xfId="12630"/>
    <cellStyle name="Normal 2 18 23 2" xfId="12631"/>
    <cellStyle name="Normal 2 18 23 2 2" xfId="12632"/>
    <cellStyle name="Normal 2 18 23 3" xfId="12633"/>
    <cellStyle name="Normal 2 18 24" xfId="12634"/>
    <cellStyle name="Normal 2 18 24 2" xfId="12635"/>
    <cellStyle name="Normal 2 18 25" xfId="12636"/>
    <cellStyle name="Normal 2 18 3" xfId="12637"/>
    <cellStyle name="Normal 2 18 3 2" xfId="12638"/>
    <cellStyle name="Normal 2 18 3 2 2" xfId="12639"/>
    <cellStyle name="Normal 2 18 3 3" xfId="12640"/>
    <cellStyle name="Normal 2 18 4" xfId="12641"/>
    <cellStyle name="Normal 2 18 4 2" xfId="12642"/>
    <cellStyle name="Normal 2 18 4 2 2" xfId="12643"/>
    <cellStyle name="Normal 2 18 4 3" xfId="12644"/>
    <cellStyle name="Normal 2 18 5" xfId="12645"/>
    <cellStyle name="Normal 2 18 5 2" xfId="12646"/>
    <cellStyle name="Normal 2 18 5 2 2" xfId="12647"/>
    <cellStyle name="Normal 2 18 5 3" xfId="12648"/>
    <cellStyle name="Normal 2 18 6" xfId="12649"/>
    <cellStyle name="Normal 2 18 6 2" xfId="12650"/>
    <cellStyle name="Normal 2 18 6 2 2" xfId="12651"/>
    <cellStyle name="Normal 2 18 6 3" xfId="12652"/>
    <cellStyle name="Normal 2 18 7" xfId="12653"/>
    <cellStyle name="Normal 2 18 7 2" xfId="12654"/>
    <cellStyle name="Normal 2 18 7 2 2" xfId="12655"/>
    <cellStyle name="Normal 2 18 7 3" xfId="12656"/>
    <cellStyle name="Normal 2 18 8" xfId="12657"/>
    <cellStyle name="Normal 2 18 8 2" xfId="12658"/>
    <cellStyle name="Normal 2 18 8 2 2" xfId="12659"/>
    <cellStyle name="Normal 2 18 8 3" xfId="12660"/>
    <cellStyle name="Normal 2 18 9" xfId="12661"/>
    <cellStyle name="Normal 2 18 9 2" xfId="12662"/>
    <cellStyle name="Normal 2 18 9 2 2" xfId="12663"/>
    <cellStyle name="Normal 2 18 9 3" xfId="12664"/>
    <cellStyle name="Normal 2 19" xfId="12665"/>
    <cellStyle name="Normal 2 19 10" xfId="12666"/>
    <cellStyle name="Normal 2 19 10 2" xfId="12667"/>
    <cellStyle name="Normal 2 19 10 2 2" xfId="12668"/>
    <cellStyle name="Normal 2 19 10 3" xfId="12669"/>
    <cellStyle name="Normal 2 19 11" xfId="12670"/>
    <cellStyle name="Normal 2 19 11 2" xfId="12671"/>
    <cellStyle name="Normal 2 19 11 2 2" xfId="12672"/>
    <cellStyle name="Normal 2 19 11 3" xfId="12673"/>
    <cellStyle name="Normal 2 19 12" xfId="12674"/>
    <cellStyle name="Normal 2 19 12 2" xfId="12675"/>
    <cellStyle name="Normal 2 19 12 2 2" xfId="12676"/>
    <cellStyle name="Normal 2 19 12 3" xfId="12677"/>
    <cellStyle name="Normal 2 19 13" xfId="12678"/>
    <cellStyle name="Normal 2 19 13 2" xfId="12679"/>
    <cellStyle name="Normal 2 19 13 2 2" xfId="12680"/>
    <cellStyle name="Normal 2 19 13 3" xfId="12681"/>
    <cellStyle name="Normal 2 19 14" xfId="12682"/>
    <cellStyle name="Normal 2 19 14 2" xfId="12683"/>
    <cellStyle name="Normal 2 19 14 2 2" xfId="12684"/>
    <cellStyle name="Normal 2 19 14 3" xfId="12685"/>
    <cellStyle name="Normal 2 19 15" xfId="12686"/>
    <cellStyle name="Normal 2 19 15 2" xfId="12687"/>
    <cellStyle name="Normal 2 19 15 2 2" xfId="12688"/>
    <cellStyle name="Normal 2 19 15 3" xfId="12689"/>
    <cellStyle name="Normal 2 19 16" xfId="12690"/>
    <cellStyle name="Normal 2 19 16 2" xfId="12691"/>
    <cellStyle name="Normal 2 19 16 2 2" xfId="12692"/>
    <cellStyle name="Normal 2 19 16 3" xfId="12693"/>
    <cellStyle name="Normal 2 19 17" xfId="12694"/>
    <cellStyle name="Normal 2 19 17 2" xfId="12695"/>
    <cellStyle name="Normal 2 19 17 2 2" xfId="12696"/>
    <cellStyle name="Normal 2 19 17 3" xfId="12697"/>
    <cellStyle name="Normal 2 19 18" xfId="12698"/>
    <cellStyle name="Normal 2 19 18 2" xfId="12699"/>
    <cellStyle name="Normal 2 19 18 2 2" xfId="12700"/>
    <cellStyle name="Normal 2 19 18 3" xfId="12701"/>
    <cellStyle name="Normal 2 19 19" xfId="12702"/>
    <cellStyle name="Normal 2 19 19 2" xfId="12703"/>
    <cellStyle name="Normal 2 19 19 2 2" xfId="12704"/>
    <cellStyle name="Normal 2 19 19 3" xfId="12705"/>
    <cellStyle name="Normal 2 19 2" xfId="12706"/>
    <cellStyle name="Normal 2 19 2 2" xfId="12707"/>
    <cellStyle name="Normal 2 19 2 2 2" xfId="12708"/>
    <cellStyle name="Normal 2 19 2 3" xfId="12709"/>
    <cellStyle name="Normal 2 19 20" xfId="12710"/>
    <cellStyle name="Normal 2 19 20 2" xfId="12711"/>
    <cellStyle name="Normal 2 19 20 2 2" xfId="12712"/>
    <cellStyle name="Normal 2 19 20 3" xfId="12713"/>
    <cellStyle name="Normal 2 19 21" xfId="12714"/>
    <cellStyle name="Normal 2 19 21 2" xfId="12715"/>
    <cellStyle name="Normal 2 19 21 2 2" xfId="12716"/>
    <cellStyle name="Normal 2 19 21 3" xfId="12717"/>
    <cellStyle name="Normal 2 19 22" xfId="12718"/>
    <cellStyle name="Normal 2 19 22 2" xfId="12719"/>
    <cellStyle name="Normal 2 19 22 2 2" xfId="12720"/>
    <cellStyle name="Normal 2 19 22 3" xfId="12721"/>
    <cellStyle name="Normal 2 19 23" xfId="12722"/>
    <cellStyle name="Normal 2 19 23 2" xfId="12723"/>
    <cellStyle name="Normal 2 19 23 2 2" xfId="12724"/>
    <cellStyle name="Normal 2 19 23 3" xfId="12725"/>
    <cellStyle name="Normal 2 19 24" xfId="12726"/>
    <cellStyle name="Normal 2 19 24 2" xfId="12727"/>
    <cellStyle name="Normal 2 19 25" xfId="12728"/>
    <cellStyle name="Normal 2 19 3" xfId="12729"/>
    <cellStyle name="Normal 2 19 3 2" xfId="12730"/>
    <cellStyle name="Normal 2 19 3 2 2" xfId="12731"/>
    <cellStyle name="Normal 2 19 3 3" xfId="12732"/>
    <cellStyle name="Normal 2 19 4" xfId="12733"/>
    <cellStyle name="Normal 2 19 4 2" xfId="12734"/>
    <cellStyle name="Normal 2 19 4 2 2" xfId="12735"/>
    <cellStyle name="Normal 2 19 4 3" xfId="12736"/>
    <cellStyle name="Normal 2 19 5" xfId="12737"/>
    <cellStyle name="Normal 2 19 5 2" xfId="12738"/>
    <cellStyle name="Normal 2 19 5 2 2" xfId="12739"/>
    <cellStyle name="Normal 2 19 5 3" xfId="12740"/>
    <cellStyle name="Normal 2 19 6" xfId="12741"/>
    <cellStyle name="Normal 2 19 6 2" xfId="12742"/>
    <cellStyle name="Normal 2 19 6 2 2" xfId="12743"/>
    <cellStyle name="Normal 2 19 6 3" xfId="12744"/>
    <cellStyle name="Normal 2 19 7" xfId="12745"/>
    <cellStyle name="Normal 2 19 7 2" xfId="12746"/>
    <cellStyle name="Normal 2 19 7 2 2" xfId="12747"/>
    <cellStyle name="Normal 2 19 7 3" xfId="12748"/>
    <cellStyle name="Normal 2 19 8" xfId="12749"/>
    <cellStyle name="Normal 2 19 8 2" xfId="12750"/>
    <cellStyle name="Normal 2 19 8 2 2" xfId="12751"/>
    <cellStyle name="Normal 2 19 8 3" xfId="12752"/>
    <cellStyle name="Normal 2 19 9" xfId="12753"/>
    <cellStyle name="Normal 2 19 9 2" xfId="12754"/>
    <cellStyle name="Normal 2 19 9 2 2" xfId="12755"/>
    <cellStyle name="Normal 2 19 9 3" xfId="12756"/>
    <cellStyle name="Normal 2 2" xfId="113"/>
    <cellStyle name="Normal 2 2 10" xfId="12757"/>
    <cellStyle name="Normal 2 2 11" xfId="12758"/>
    <cellStyle name="Normal 2 2 12" xfId="55422"/>
    <cellStyle name="Normal 2 2 2" xfId="114"/>
    <cellStyle name="Normal 2 2 2 2" xfId="115"/>
    <cellStyle name="Normal 2 2 2 2 2" xfId="12759"/>
    <cellStyle name="Normal 2 2 2 2 2 2" xfId="55423"/>
    <cellStyle name="Normal 2 2 2 2 3" xfId="12760"/>
    <cellStyle name="Normal 2 2 2 2 3 2" xfId="55424"/>
    <cellStyle name="Normal 2 2 2 2 4" xfId="12761"/>
    <cellStyle name="Normal 2 2 2 3" xfId="116"/>
    <cellStyle name="Normal 2 2 2 3 2" xfId="55425"/>
    <cellStyle name="Normal 2 2 2 3 3" xfId="55426"/>
    <cellStyle name="Normal 2 2 2 4" xfId="12762"/>
    <cellStyle name="Normal 2 2 2 5" xfId="12763"/>
    <cellStyle name="Normal 2 2 2 6" xfId="12764"/>
    <cellStyle name="Normal 2 2 2 6 2" xfId="55427"/>
    <cellStyle name="Normal 2 2 2 7" xfId="55428"/>
    <cellStyle name="Normal 2 2 3" xfId="117"/>
    <cellStyle name="Normal 2 2 3 2" xfId="12765"/>
    <cellStyle name="Normal 2 2 3 2 2" xfId="12766"/>
    <cellStyle name="Normal 2 2 3 2 3" xfId="12767"/>
    <cellStyle name="Normal 2 2 3 2 4" xfId="12768"/>
    <cellStyle name="Normal 2 2 3 3" xfId="12769"/>
    <cellStyle name="Normal 2 2 3 3 2" xfId="12770"/>
    <cellStyle name="Normal 2 2 3 3 3" xfId="12771"/>
    <cellStyle name="Normal 2 2 3 3 4" xfId="55429"/>
    <cellStyle name="Normal 2 2 3 3 5" xfId="55430"/>
    <cellStyle name="Normal 2 2 3 4" xfId="12772"/>
    <cellStyle name="Normal 2 2 3 4 2" xfId="12773"/>
    <cellStyle name="Normal 2 2 3 5" xfId="12774"/>
    <cellStyle name="Normal 2 2 3 5 2" xfId="12775"/>
    <cellStyle name="Normal 2 2 3 6" xfId="12776"/>
    <cellStyle name="Normal 2 2 3 7" xfId="12777"/>
    <cellStyle name="Normal 2 2 3 8" xfId="12778"/>
    <cellStyle name="Normal 2 2 3 9" xfId="55431"/>
    <cellStyle name="Normal 2 2 4" xfId="118"/>
    <cellStyle name="Normal 2 2 4 10" xfId="55432"/>
    <cellStyle name="Normal 2 2 4 2" xfId="12779"/>
    <cellStyle name="Normal 2 2 4 2 2" xfId="12780"/>
    <cellStyle name="Normal 2 2 4 2 3" xfId="12781"/>
    <cellStyle name="Normal 2 2 4 2 4" xfId="55433"/>
    <cellStyle name="Normal 2 2 4 3" xfId="12782"/>
    <cellStyle name="Normal 2 2 4 3 2" xfId="12783"/>
    <cellStyle name="Normal 2 2 4 4" xfId="12784"/>
    <cellStyle name="Normal 2 2 4 4 2" xfId="12785"/>
    <cellStyle name="Normal 2 2 4 5" xfId="12786"/>
    <cellStyle name="Normal 2 2 4 5 2" xfId="12787"/>
    <cellStyle name="Normal 2 2 4 6" xfId="12788"/>
    <cellStyle name="Normal 2 2 4 7" xfId="12789"/>
    <cellStyle name="Normal 2 2 4 8" xfId="12790"/>
    <cellStyle name="Normal 2 2 4 9" xfId="55434"/>
    <cellStyle name="Normal 2 2 5" xfId="12791"/>
    <cellStyle name="Normal 2 2 5 2" xfId="12792"/>
    <cellStyle name="Normal 2 2 5 2 2" xfId="12793"/>
    <cellStyle name="Normal 2 2 5 3" xfId="12794"/>
    <cellStyle name="Normal 2 2 5 3 2" xfId="12795"/>
    <cellStyle name="Normal 2 2 5 4" xfId="12796"/>
    <cellStyle name="Normal 2 2 5 4 2" xfId="12797"/>
    <cellStyle name="Normal 2 2 5 5" xfId="12798"/>
    <cellStyle name="Normal 2 2 5 5 2" xfId="12799"/>
    <cellStyle name="Normal 2 2 5 6" xfId="12800"/>
    <cellStyle name="Normal 2 2 5 7" xfId="12801"/>
    <cellStyle name="Normal 2 2 5 8" xfId="12802"/>
    <cellStyle name="Normal 2 2 5 9" xfId="55435"/>
    <cellStyle name="Normal 2 2 50" xfId="55436"/>
    <cellStyle name="Normal 2 2 6" xfId="12803"/>
    <cellStyle name="Normal 2 2 6 2" xfId="12804"/>
    <cellStyle name="Normal 2 2 6 2 2" xfId="12805"/>
    <cellStyle name="Normal 2 2 6 3" xfId="12806"/>
    <cellStyle name="Normal 2 2 6 3 2" xfId="12807"/>
    <cellStyle name="Normal 2 2 6 4" xfId="12808"/>
    <cellStyle name="Normal 2 2 6 4 2" xfId="12809"/>
    <cellStyle name="Normal 2 2 6 5" xfId="12810"/>
    <cellStyle name="Normal 2 2 6 6" xfId="12811"/>
    <cellStyle name="Normal 2 2 6 7" xfId="12812"/>
    <cellStyle name="Normal 2 2 7" xfId="12813"/>
    <cellStyle name="Normal 2 2 7 2" xfId="12814"/>
    <cellStyle name="Normal 2 2 7 2 2" xfId="12815"/>
    <cellStyle name="Normal 2 2 7 3" xfId="12816"/>
    <cellStyle name="Normal 2 2 7 3 2" xfId="12817"/>
    <cellStyle name="Normal 2 2 7 4" xfId="12818"/>
    <cellStyle name="Normal 2 2 7 4 2" xfId="12819"/>
    <cellStyle name="Normal 2 2 7 5" xfId="12820"/>
    <cellStyle name="Normal 2 2 7 6" xfId="12821"/>
    <cellStyle name="Normal 2 2 7 7" xfId="12822"/>
    <cellStyle name="Normal 2 2 8" xfId="12823"/>
    <cellStyle name="Normal 2 2 9" xfId="12824"/>
    <cellStyle name="Normal 2 2 9 2" xfId="12825"/>
    <cellStyle name="Normal 2 20" xfId="12826"/>
    <cellStyle name="Normal 2 20 10" xfId="12827"/>
    <cellStyle name="Normal 2 20 10 2" xfId="12828"/>
    <cellStyle name="Normal 2 20 10 2 2" xfId="12829"/>
    <cellStyle name="Normal 2 20 10 3" xfId="12830"/>
    <cellStyle name="Normal 2 20 11" xfId="12831"/>
    <cellStyle name="Normal 2 20 11 2" xfId="12832"/>
    <cellStyle name="Normal 2 20 11 2 2" xfId="12833"/>
    <cellStyle name="Normal 2 20 11 3" xfId="12834"/>
    <cellStyle name="Normal 2 20 12" xfId="12835"/>
    <cellStyle name="Normal 2 20 12 2" xfId="12836"/>
    <cellStyle name="Normal 2 20 12 2 2" xfId="12837"/>
    <cellStyle name="Normal 2 20 12 3" xfId="12838"/>
    <cellStyle name="Normal 2 20 13" xfId="12839"/>
    <cellStyle name="Normal 2 20 13 2" xfId="12840"/>
    <cellStyle name="Normal 2 20 13 2 2" xfId="12841"/>
    <cellStyle name="Normal 2 20 13 3" xfId="12842"/>
    <cellStyle name="Normal 2 20 14" xfId="12843"/>
    <cellStyle name="Normal 2 20 14 2" xfId="12844"/>
    <cellStyle name="Normal 2 20 14 2 2" xfId="12845"/>
    <cellStyle name="Normal 2 20 14 3" xfId="12846"/>
    <cellStyle name="Normal 2 20 15" xfId="12847"/>
    <cellStyle name="Normal 2 20 15 2" xfId="12848"/>
    <cellStyle name="Normal 2 20 15 2 2" xfId="12849"/>
    <cellStyle name="Normal 2 20 15 3" xfId="12850"/>
    <cellStyle name="Normal 2 20 16" xfId="12851"/>
    <cellStyle name="Normal 2 20 16 2" xfId="12852"/>
    <cellStyle name="Normal 2 20 16 2 2" xfId="12853"/>
    <cellStyle name="Normal 2 20 16 3" xfId="12854"/>
    <cellStyle name="Normal 2 20 17" xfId="12855"/>
    <cellStyle name="Normal 2 20 17 2" xfId="12856"/>
    <cellStyle name="Normal 2 20 17 2 2" xfId="12857"/>
    <cellStyle name="Normal 2 20 17 3" xfId="12858"/>
    <cellStyle name="Normal 2 20 18" xfId="12859"/>
    <cellStyle name="Normal 2 20 18 2" xfId="12860"/>
    <cellStyle name="Normal 2 20 18 2 2" xfId="12861"/>
    <cellStyle name="Normal 2 20 18 3" xfId="12862"/>
    <cellStyle name="Normal 2 20 19" xfId="12863"/>
    <cellStyle name="Normal 2 20 19 2" xfId="12864"/>
    <cellStyle name="Normal 2 20 19 2 2" xfId="12865"/>
    <cellStyle name="Normal 2 20 19 3" xfId="12866"/>
    <cellStyle name="Normal 2 20 2" xfId="12867"/>
    <cellStyle name="Normal 2 20 2 2" xfId="12868"/>
    <cellStyle name="Normal 2 20 2 2 2" xfId="12869"/>
    <cellStyle name="Normal 2 20 2 3" xfId="12870"/>
    <cellStyle name="Normal 2 20 20" xfId="12871"/>
    <cellStyle name="Normal 2 20 20 2" xfId="12872"/>
    <cellStyle name="Normal 2 20 20 2 2" xfId="12873"/>
    <cellStyle name="Normal 2 20 20 3" xfId="12874"/>
    <cellStyle name="Normal 2 20 21" xfId="12875"/>
    <cellStyle name="Normal 2 20 21 2" xfId="12876"/>
    <cellStyle name="Normal 2 20 21 2 2" xfId="12877"/>
    <cellStyle name="Normal 2 20 21 3" xfId="12878"/>
    <cellStyle name="Normal 2 20 22" xfId="12879"/>
    <cellStyle name="Normal 2 20 22 2" xfId="12880"/>
    <cellStyle name="Normal 2 20 22 2 2" xfId="12881"/>
    <cellStyle name="Normal 2 20 22 3" xfId="12882"/>
    <cellStyle name="Normal 2 20 23" xfId="12883"/>
    <cellStyle name="Normal 2 20 23 2" xfId="12884"/>
    <cellStyle name="Normal 2 20 23 2 2" xfId="12885"/>
    <cellStyle name="Normal 2 20 23 3" xfId="12886"/>
    <cellStyle name="Normal 2 20 24" xfId="12887"/>
    <cellStyle name="Normal 2 20 24 2" xfId="12888"/>
    <cellStyle name="Normal 2 20 25" xfId="12889"/>
    <cellStyle name="Normal 2 20 3" xfId="12890"/>
    <cellStyle name="Normal 2 20 3 2" xfId="12891"/>
    <cellStyle name="Normal 2 20 3 2 2" xfId="12892"/>
    <cellStyle name="Normal 2 20 3 3" xfId="12893"/>
    <cellStyle name="Normal 2 20 4" xfId="12894"/>
    <cellStyle name="Normal 2 20 4 2" xfId="12895"/>
    <cellStyle name="Normal 2 20 4 2 2" xfId="12896"/>
    <cellStyle name="Normal 2 20 4 3" xfId="12897"/>
    <cellStyle name="Normal 2 20 5" xfId="12898"/>
    <cellStyle name="Normal 2 20 5 2" xfId="12899"/>
    <cellStyle name="Normal 2 20 5 2 2" xfId="12900"/>
    <cellStyle name="Normal 2 20 5 3" xfId="12901"/>
    <cellStyle name="Normal 2 20 6" xfId="12902"/>
    <cellStyle name="Normal 2 20 6 2" xfId="12903"/>
    <cellStyle name="Normal 2 20 6 2 2" xfId="12904"/>
    <cellStyle name="Normal 2 20 6 3" xfId="12905"/>
    <cellStyle name="Normal 2 20 7" xfId="12906"/>
    <cellStyle name="Normal 2 20 7 2" xfId="12907"/>
    <cellStyle name="Normal 2 20 7 2 2" xfId="12908"/>
    <cellStyle name="Normal 2 20 7 3" xfId="12909"/>
    <cellStyle name="Normal 2 20 8" xfId="12910"/>
    <cellStyle name="Normal 2 20 8 2" xfId="12911"/>
    <cellStyle name="Normal 2 20 8 2 2" xfId="12912"/>
    <cellStyle name="Normal 2 20 8 3" xfId="12913"/>
    <cellStyle name="Normal 2 20 9" xfId="12914"/>
    <cellStyle name="Normal 2 20 9 2" xfId="12915"/>
    <cellStyle name="Normal 2 20 9 2 2" xfId="12916"/>
    <cellStyle name="Normal 2 20 9 3" xfId="12917"/>
    <cellStyle name="Normal 2 21" xfId="12918"/>
    <cellStyle name="Normal 2 21 10" xfId="12919"/>
    <cellStyle name="Normal 2 21 10 2" xfId="12920"/>
    <cellStyle name="Normal 2 21 10 2 2" xfId="12921"/>
    <cellStyle name="Normal 2 21 10 3" xfId="12922"/>
    <cellStyle name="Normal 2 21 11" xfId="12923"/>
    <cellStyle name="Normal 2 21 11 2" xfId="12924"/>
    <cellStyle name="Normal 2 21 11 2 2" xfId="12925"/>
    <cellStyle name="Normal 2 21 11 3" xfId="12926"/>
    <cellStyle name="Normal 2 21 12" xfId="12927"/>
    <cellStyle name="Normal 2 21 12 2" xfId="12928"/>
    <cellStyle name="Normal 2 21 12 2 2" xfId="12929"/>
    <cellStyle name="Normal 2 21 12 3" xfId="12930"/>
    <cellStyle name="Normal 2 21 13" xfId="12931"/>
    <cellStyle name="Normal 2 21 13 2" xfId="12932"/>
    <cellStyle name="Normal 2 21 13 2 2" xfId="12933"/>
    <cellStyle name="Normal 2 21 13 3" xfId="12934"/>
    <cellStyle name="Normal 2 21 14" xfId="12935"/>
    <cellStyle name="Normal 2 21 14 2" xfId="12936"/>
    <cellStyle name="Normal 2 21 14 2 2" xfId="12937"/>
    <cellStyle name="Normal 2 21 14 3" xfId="12938"/>
    <cellStyle name="Normal 2 21 15" xfId="12939"/>
    <cellStyle name="Normal 2 21 15 2" xfId="12940"/>
    <cellStyle name="Normal 2 21 15 2 2" xfId="12941"/>
    <cellStyle name="Normal 2 21 15 3" xfId="12942"/>
    <cellStyle name="Normal 2 21 16" xfId="12943"/>
    <cellStyle name="Normal 2 21 16 2" xfId="12944"/>
    <cellStyle name="Normal 2 21 16 2 2" xfId="12945"/>
    <cellStyle name="Normal 2 21 16 3" xfId="12946"/>
    <cellStyle name="Normal 2 21 17" xfId="12947"/>
    <cellStyle name="Normal 2 21 17 2" xfId="12948"/>
    <cellStyle name="Normal 2 21 17 2 2" xfId="12949"/>
    <cellStyle name="Normal 2 21 17 3" xfId="12950"/>
    <cellStyle name="Normal 2 21 18" xfId="12951"/>
    <cellStyle name="Normal 2 21 18 2" xfId="12952"/>
    <cellStyle name="Normal 2 21 18 2 2" xfId="12953"/>
    <cellStyle name="Normal 2 21 18 3" xfId="12954"/>
    <cellStyle name="Normal 2 21 19" xfId="12955"/>
    <cellStyle name="Normal 2 21 19 2" xfId="12956"/>
    <cellStyle name="Normal 2 21 19 2 2" xfId="12957"/>
    <cellStyle name="Normal 2 21 19 3" xfId="12958"/>
    <cellStyle name="Normal 2 21 2" xfId="12959"/>
    <cellStyle name="Normal 2 21 2 2" xfId="12960"/>
    <cellStyle name="Normal 2 21 2 2 2" xfId="12961"/>
    <cellStyle name="Normal 2 21 2 3" xfId="12962"/>
    <cellStyle name="Normal 2 21 20" xfId="12963"/>
    <cellStyle name="Normal 2 21 20 2" xfId="12964"/>
    <cellStyle name="Normal 2 21 20 2 2" xfId="12965"/>
    <cellStyle name="Normal 2 21 20 3" xfId="12966"/>
    <cellStyle name="Normal 2 21 21" xfId="12967"/>
    <cellStyle name="Normal 2 21 21 2" xfId="12968"/>
    <cellStyle name="Normal 2 21 21 2 2" xfId="12969"/>
    <cellStyle name="Normal 2 21 21 3" xfId="12970"/>
    <cellStyle name="Normal 2 21 22" xfId="12971"/>
    <cellStyle name="Normal 2 21 22 2" xfId="12972"/>
    <cellStyle name="Normal 2 21 22 2 2" xfId="12973"/>
    <cellStyle name="Normal 2 21 22 3" xfId="12974"/>
    <cellStyle name="Normal 2 21 23" xfId="12975"/>
    <cellStyle name="Normal 2 21 23 2" xfId="12976"/>
    <cellStyle name="Normal 2 21 23 2 2" xfId="12977"/>
    <cellStyle name="Normal 2 21 23 3" xfId="12978"/>
    <cellStyle name="Normal 2 21 24" xfId="12979"/>
    <cellStyle name="Normal 2 21 24 2" xfId="12980"/>
    <cellStyle name="Normal 2 21 25" xfId="12981"/>
    <cellStyle name="Normal 2 21 3" xfId="12982"/>
    <cellStyle name="Normal 2 21 3 2" xfId="12983"/>
    <cellStyle name="Normal 2 21 3 2 2" xfId="12984"/>
    <cellStyle name="Normal 2 21 3 3" xfId="12985"/>
    <cellStyle name="Normal 2 21 4" xfId="12986"/>
    <cellStyle name="Normal 2 21 4 2" xfId="12987"/>
    <cellStyle name="Normal 2 21 4 2 2" xfId="12988"/>
    <cellStyle name="Normal 2 21 4 3" xfId="12989"/>
    <cellStyle name="Normal 2 21 5" xfId="12990"/>
    <cellStyle name="Normal 2 21 5 2" xfId="12991"/>
    <cellStyle name="Normal 2 21 5 2 2" xfId="12992"/>
    <cellStyle name="Normal 2 21 5 3" xfId="12993"/>
    <cellStyle name="Normal 2 21 6" xfId="12994"/>
    <cellStyle name="Normal 2 21 6 2" xfId="12995"/>
    <cellStyle name="Normal 2 21 6 2 2" xfId="12996"/>
    <cellStyle name="Normal 2 21 6 3" xfId="12997"/>
    <cellStyle name="Normal 2 21 7" xfId="12998"/>
    <cellStyle name="Normal 2 21 7 2" xfId="12999"/>
    <cellStyle name="Normal 2 21 7 2 2" xfId="13000"/>
    <cellStyle name="Normal 2 21 7 3" xfId="13001"/>
    <cellStyle name="Normal 2 21 8" xfId="13002"/>
    <cellStyle name="Normal 2 21 8 2" xfId="13003"/>
    <cellStyle name="Normal 2 21 8 2 2" xfId="13004"/>
    <cellStyle name="Normal 2 21 8 3" xfId="13005"/>
    <cellStyle name="Normal 2 21 9" xfId="13006"/>
    <cellStyle name="Normal 2 21 9 2" xfId="13007"/>
    <cellStyle name="Normal 2 21 9 2 2" xfId="13008"/>
    <cellStyle name="Normal 2 21 9 3" xfId="13009"/>
    <cellStyle name="Normal 2 22" xfId="13010"/>
    <cellStyle name="Normal 2 22 10" xfId="13011"/>
    <cellStyle name="Normal 2 22 10 2" xfId="13012"/>
    <cellStyle name="Normal 2 22 10 2 2" xfId="13013"/>
    <cellStyle name="Normal 2 22 10 3" xfId="13014"/>
    <cellStyle name="Normal 2 22 11" xfId="13015"/>
    <cellStyle name="Normal 2 22 11 2" xfId="13016"/>
    <cellStyle name="Normal 2 22 11 2 2" xfId="13017"/>
    <cellStyle name="Normal 2 22 11 3" xfId="13018"/>
    <cellStyle name="Normal 2 22 12" xfId="13019"/>
    <cellStyle name="Normal 2 22 12 2" xfId="13020"/>
    <cellStyle name="Normal 2 22 12 2 2" xfId="13021"/>
    <cellStyle name="Normal 2 22 12 3" xfId="13022"/>
    <cellStyle name="Normal 2 22 13" xfId="13023"/>
    <cellStyle name="Normal 2 22 13 2" xfId="13024"/>
    <cellStyle name="Normal 2 22 13 2 2" xfId="13025"/>
    <cellStyle name="Normal 2 22 13 3" xfId="13026"/>
    <cellStyle name="Normal 2 22 14" xfId="13027"/>
    <cellStyle name="Normal 2 22 14 2" xfId="13028"/>
    <cellStyle name="Normal 2 22 14 2 2" xfId="13029"/>
    <cellStyle name="Normal 2 22 14 3" xfId="13030"/>
    <cellStyle name="Normal 2 22 15" xfId="13031"/>
    <cellStyle name="Normal 2 22 15 2" xfId="13032"/>
    <cellStyle name="Normal 2 22 15 2 2" xfId="13033"/>
    <cellStyle name="Normal 2 22 15 3" xfId="13034"/>
    <cellStyle name="Normal 2 22 16" xfId="13035"/>
    <cellStyle name="Normal 2 22 16 2" xfId="13036"/>
    <cellStyle name="Normal 2 22 16 2 2" xfId="13037"/>
    <cellStyle name="Normal 2 22 16 3" xfId="13038"/>
    <cellStyle name="Normal 2 22 17" xfId="13039"/>
    <cellStyle name="Normal 2 22 17 2" xfId="13040"/>
    <cellStyle name="Normal 2 22 17 2 2" xfId="13041"/>
    <cellStyle name="Normal 2 22 17 3" xfId="13042"/>
    <cellStyle name="Normal 2 22 18" xfId="13043"/>
    <cellStyle name="Normal 2 22 18 2" xfId="13044"/>
    <cellStyle name="Normal 2 22 18 2 2" xfId="13045"/>
    <cellStyle name="Normal 2 22 18 3" xfId="13046"/>
    <cellStyle name="Normal 2 22 19" xfId="13047"/>
    <cellStyle name="Normal 2 22 19 2" xfId="13048"/>
    <cellStyle name="Normal 2 22 19 2 2" xfId="13049"/>
    <cellStyle name="Normal 2 22 19 3" xfId="13050"/>
    <cellStyle name="Normal 2 22 2" xfId="13051"/>
    <cellStyle name="Normal 2 22 2 2" xfId="13052"/>
    <cellStyle name="Normal 2 22 2 2 2" xfId="13053"/>
    <cellStyle name="Normal 2 22 2 3" xfId="13054"/>
    <cellStyle name="Normal 2 22 20" xfId="13055"/>
    <cellStyle name="Normal 2 22 20 2" xfId="13056"/>
    <cellStyle name="Normal 2 22 20 2 2" xfId="13057"/>
    <cellStyle name="Normal 2 22 20 3" xfId="13058"/>
    <cellStyle name="Normal 2 22 21" xfId="13059"/>
    <cellStyle name="Normal 2 22 21 2" xfId="13060"/>
    <cellStyle name="Normal 2 22 21 2 2" xfId="13061"/>
    <cellStyle name="Normal 2 22 21 3" xfId="13062"/>
    <cellStyle name="Normal 2 22 22" xfId="13063"/>
    <cellStyle name="Normal 2 22 22 2" xfId="13064"/>
    <cellStyle name="Normal 2 22 22 2 2" xfId="13065"/>
    <cellStyle name="Normal 2 22 22 3" xfId="13066"/>
    <cellStyle name="Normal 2 22 23" xfId="13067"/>
    <cellStyle name="Normal 2 22 23 2" xfId="13068"/>
    <cellStyle name="Normal 2 22 23 2 2" xfId="13069"/>
    <cellStyle name="Normal 2 22 23 3" xfId="13070"/>
    <cellStyle name="Normal 2 22 24" xfId="13071"/>
    <cellStyle name="Normal 2 22 24 2" xfId="13072"/>
    <cellStyle name="Normal 2 22 25" xfId="13073"/>
    <cellStyle name="Normal 2 22 3" xfId="13074"/>
    <cellStyle name="Normal 2 22 3 2" xfId="13075"/>
    <cellStyle name="Normal 2 22 3 2 2" xfId="13076"/>
    <cellStyle name="Normal 2 22 3 3" xfId="13077"/>
    <cellStyle name="Normal 2 22 4" xfId="13078"/>
    <cellStyle name="Normal 2 22 4 2" xfId="13079"/>
    <cellStyle name="Normal 2 22 4 2 2" xfId="13080"/>
    <cellStyle name="Normal 2 22 4 3" xfId="13081"/>
    <cellStyle name="Normal 2 22 5" xfId="13082"/>
    <cellStyle name="Normal 2 22 5 2" xfId="13083"/>
    <cellStyle name="Normal 2 22 5 2 2" xfId="13084"/>
    <cellStyle name="Normal 2 22 5 3" xfId="13085"/>
    <cellStyle name="Normal 2 22 6" xfId="13086"/>
    <cellStyle name="Normal 2 22 6 2" xfId="13087"/>
    <cellStyle name="Normal 2 22 6 2 2" xfId="13088"/>
    <cellStyle name="Normal 2 22 6 3" xfId="13089"/>
    <cellStyle name="Normal 2 22 7" xfId="13090"/>
    <cellStyle name="Normal 2 22 7 2" xfId="13091"/>
    <cellStyle name="Normal 2 22 7 2 2" xfId="13092"/>
    <cellStyle name="Normal 2 22 7 3" xfId="13093"/>
    <cellStyle name="Normal 2 22 8" xfId="13094"/>
    <cellStyle name="Normal 2 22 8 2" xfId="13095"/>
    <cellStyle name="Normal 2 22 8 2 2" xfId="13096"/>
    <cellStyle name="Normal 2 22 8 3" xfId="13097"/>
    <cellStyle name="Normal 2 22 9" xfId="13098"/>
    <cellStyle name="Normal 2 22 9 2" xfId="13099"/>
    <cellStyle name="Normal 2 22 9 2 2" xfId="13100"/>
    <cellStyle name="Normal 2 22 9 3" xfId="13101"/>
    <cellStyle name="Normal 2 23" xfId="13102"/>
    <cellStyle name="Normal 2 23 10" xfId="13103"/>
    <cellStyle name="Normal 2 23 10 2" xfId="13104"/>
    <cellStyle name="Normal 2 23 10 2 2" xfId="13105"/>
    <cellStyle name="Normal 2 23 10 3" xfId="13106"/>
    <cellStyle name="Normal 2 23 11" xfId="13107"/>
    <cellStyle name="Normal 2 23 11 2" xfId="13108"/>
    <cellStyle name="Normal 2 23 11 2 2" xfId="13109"/>
    <cellStyle name="Normal 2 23 11 3" xfId="13110"/>
    <cellStyle name="Normal 2 23 12" xfId="13111"/>
    <cellStyle name="Normal 2 23 12 2" xfId="13112"/>
    <cellStyle name="Normal 2 23 12 2 2" xfId="13113"/>
    <cellStyle name="Normal 2 23 12 3" xfId="13114"/>
    <cellStyle name="Normal 2 23 13" xfId="13115"/>
    <cellStyle name="Normal 2 23 13 2" xfId="13116"/>
    <cellStyle name="Normal 2 23 13 2 2" xfId="13117"/>
    <cellStyle name="Normal 2 23 13 3" xfId="13118"/>
    <cellStyle name="Normal 2 23 14" xfId="13119"/>
    <cellStyle name="Normal 2 23 14 2" xfId="13120"/>
    <cellStyle name="Normal 2 23 14 2 2" xfId="13121"/>
    <cellStyle name="Normal 2 23 14 3" xfId="13122"/>
    <cellStyle name="Normal 2 23 15" xfId="13123"/>
    <cellStyle name="Normal 2 23 15 2" xfId="13124"/>
    <cellStyle name="Normal 2 23 15 2 2" xfId="13125"/>
    <cellStyle name="Normal 2 23 15 3" xfId="13126"/>
    <cellStyle name="Normal 2 23 16" xfId="13127"/>
    <cellStyle name="Normal 2 23 16 2" xfId="13128"/>
    <cellStyle name="Normal 2 23 16 2 2" xfId="13129"/>
    <cellStyle name="Normal 2 23 16 3" xfId="13130"/>
    <cellStyle name="Normal 2 23 17" xfId="13131"/>
    <cellStyle name="Normal 2 23 17 2" xfId="13132"/>
    <cellStyle name="Normal 2 23 17 2 2" xfId="13133"/>
    <cellStyle name="Normal 2 23 17 3" xfId="13134"/>
    <cellStyle name="Normal 2 23 18" xfId="13135"/>
    <cellStyle name="Normal 2 23 18 2" xfId="13136"/>
    <cellStyle name="Normal 2 23 18 2 2" xfId="13137"/>
    <cellStyle name="Normal 2 23 18 3" xfId="13138"/>
    <cellStyle name="Normal 2 23 19" xfId="13139"/>
    <cellStyle name="Normal 2 23 19 2" xfId="13140"/>
    <cellStyle name="Normal 2 23 19 2 2" xfId="13141"/>
    <cellStyle name="Normal 2 23 19 3" xfId="13142"/>
    <cellStyle name="Normal 2 23 2" xfId="13143"/>
    <cellStyle name="Normal 2 23 2 2" xfId="13144"/>
    <cellStyle name="Normal 2 23 2 2 2" xfId="13145"/>
    <cellStyle name="Normal 2 23 2 3" xfId="13146"/>
    <cellStyle name="Normal 2 23 20" xfId="13147"/>
    <cellStyle name="Normal 2 23 20 2" xfId="13148"/>
    <cellStyle name="Normal 2 23 20 2 2" xfId="13149"/>
    <cellStyle name="Normal 2 23 20 3" xfId="13150"/>
    <cellStyle name="Normal 2 23 21" xfId="13151"/>
    <cellStyle name="Normal 2 23 21 2" xfId="13152"/>
    <cellStyle name="Normal 2 23 21 2 2" xfId="13153"/>
    <cellStyle name="Normal 2 23 21 3" xfId="13154"/>
    <cellStyle name="Normal 2 23 22" xfId="13155"/>
    <cellStyle name="Normal 2 23 22 2" xfId="13156"/>
    <cellStyle name="Normal 2 23 22 2 2" xfId="13157"/>
    <cellStyle name="Normal 2 23 22 3" xfId="13158"/>
    <cellStyle name="Normal 2 23 23" xfId="13159"/>
    <cellStyle name="Normal 2 23 23 2" xfId="13160"/>
    <cellStyle name="Normal 2 23 23 2 2" xfId="13161"/>
    <cellStyle name="Normal 2 23 23 3" xfId="13162"/>
    <cellStyle name="Normal 2 23 24" xfId="13163"/>
    <cellStyle name="Normal 2 23 24 2" xfId="13164"/>
    <cellStyle name="Normal 2 23 25" xfId="13165"/>
    <cellStyle name="Normal 2 23 3" xfId="13166"/>
    <cellStyle name="Normal 2 23 3 2" xfId="13167"/>
    <cellStyle name="Normal 2 23 3 2 2" xfId="13168"/>
    <cellStyle name="Normal 2 23 3 3" xfId="13169"/>
    <cellStyle name="Normal 2 23 4" xfId="13170"/>
    <cellStyle name="Normal 2 23 4 2" xfId="13171"/>
    <cellStyle name="Normal 2 23 4 2 2" xfId="13172"/>
    <cellStyle name="Normal 2 23 4 3" xfId="13173"/>
    <cellStyle name="Normal 2 23 5" xfId="13174"/>
    <cellStyle name="Normal 2 23 5 2" xfId="13175"/>
    <cellStyle name="Normal 2 23 5 2 2" xfId="13176"/>
    <cellStyle name="Normal 2 23 5 3" xfId="13177"/>
    <cellStyle name="Normal 2 23 6" xfId="13178"/>
    <cellStyle name="Normal 2 23 6 2" xfId="13179"/>
    <cellStyle name="Normal 2 23 6 2 2" xfId="13180"/>
    <cellStyle name="Normal 2 23 6 3" xfId="13181"/>
    <cellStyle name="Normal 2 23 7" xfId="13182"/>
    <cellStyle name="Normal 2 23 7 2" xfId="13183"/>
    <cellStyle name="Normal 2 23 7 2 2" xfId="13184"/>
    <cellStyle name="Normal 2 23 7 3" xfId="13185"/>
    <cellStyle name="Normal 2 23 8" xfId="13186"/>
    <cellStyle name="Normal 2 23 8 2" xfId="13187"/>
    <cellStyle name="Normal 2 23 8 2 2" xfId="13188"/>
    <cellStyle name="Normal 2 23 8 3" xfId="13189"/>
    <cellStyle name="Normal 2 23 9" xfId="13190"/>
    <cellStyle name="Normal 2 23 9 2" xfId="13191"/>
    <cellStyle name="Normal 2 23 9 2 2" xfId="13192"/>
    <cellStyle name="Normal 2 23 9 3" xfId="13193"/>
    <cellStyle name="Normal 2 24" xfId="13194"/>
    <cellStyle name="Normal 2 24 10" xfId="13195"/>
    <cellStyle name="Normal 2 24 10 2" xfId="13196"/>
    <cellStyle name="Normal 2 24 10 2 2" xfId="13197"/>
    <cellStyle name="Normal 2 24 10 3" xfId="13198"/>
    <cellStyle name="Normal 2 24 11" xfId="13199"/>
    <cellStyle name="Normal 2 24 11 2" xfId="13200"/>
    <cellStyle name="Normal 2 24 11 2 2" xfId="13201"/>
    <cellStyle name="Normal 2 24 11 3" xfId="13202"/>
    <cellStyle name="Normal 2 24 12" xfId="13203"/>
    <cellStyle name="Normal 2 24 12 2" xfId="13204"/>
    <cellStyle name="Normal 2 24 12 2 2" xfId="13205"/>
    <cellStyle name="Normal 2 24 12 3" xfId="13206"/>
    <cellStyle name="Normal 2 24 13" xfId="13207"/>
    <cellStyle name="Normal 2 24 13 2" xfId="13208"/>
    <cellStyle name="Normal 2 24 13 2 2" xfId="13209"/>
    <cellStyle name="Normal 2 24 13 3" xfId="13210"/>
    <cellStyle name="Normal 2 24 14" xfId="13211"/>
    <cellStyle name="Normal 2 24 14 2" xfId="13212"/>
    <cellStyle name="Normal 2 24 14 2 2" xfId="13213"/>
    <cellStyle name="Normal 2 24 14 3" xfId="13214"/>
    <cellStyle name="Normal 2 24 15" xfId="13215"/>
    <cellStyle name="Normal 2 24 15 2" xfId="13216"/>
    <cellStyle name="Normal 2 24 15 2 2" xfId="13217"/>
    <cellStyle name="Normal 2 24 15 3" xfId="13218"/>
    <cellStyle name="Normal 2 24 16" xfId="13219"/>
    <cellStyle name="Normal 2 24 16 2" xfId="13220"/>
    <cellStyle name="Normal 2 24 16 2 2" xfId="13221"/>
    <cellStyle name="Normal 2 24 16 3" xfId="13222"/>
    <cellStyle name="Normal 2 24 17" xfId="13223"/>
    <cellStyle name="Normal 2 24 17 2" xfId="13224"/>
    <cellStyle name="Normal 2 24 17 2 2" xfId="13225"/>
    <cellStyle name="Normal 2 24 17 3" xfId="13226"/>
    <cellStyle name="Normal 2 24 18" xfId="13227"/>
    <cellStyle name="Normal 2 24 18 2" xfId="13228"/>
    <cellStyle name="Normal 2 24 18 2 2" xfId="13229"/>
    <cellStyle name="Normal 2 24 18 3" xfId="13230"/>
    <cellStyle name="Normal 2 24 19" xfId="13231"/>
    <cellStyle name="Normal 2 24 19 2" xfId="13232"/>
    <cellStyle name="Normal 2 24 19 2 2" xfId="13233"/>
    <cellStyle name="Normal 2 24 19 3" xfId="13234"/>
    <cellStyle name="Normal 2 24 2" xfId="13235"/>
    <cellStyle name="Normal 2 24 2 2" xfId="13236"/>
    <cellStyle name="Normal 2 24 2 2 2" xfId="13237"/>
    <cellStyle name="Normal 2 24 2 3" xfId="13238"/>
    <cellStyle name="Normal 2 24 20" xfId="13239"/>
    <cellStyle name="Normal 2 24 20 2" xfId="13240"/>
    <cellStyle name="Normal 2 24 20 2 2" xfId="13241"/>
    <cellStyle name="Normal 2 24 20 3" xfId="13242"/>
    <cellStyle name="Normal 2 24 21" xfId="13243"/>
    <cellStyle name="Normal 2 24 21 2" xfId="13244"/>
    <cellStyle name="Normal 2 24 21 2 2" xfId="13245"/>
    <cellStyle name="Normal 2 24 21 3" xfId="13246"/>
    <cellStyle name="Normal 2 24 22" xfId="13247"/>
    <cellStyle name="Normal 2 24 22 2" xfId="13248"/>
    <cellStyle name="Normal 2 24 22 2 2" xfId="13249"/>
    <cellStyle name="Normal 2 24 22 3" xfId="13250"/>
    <cellStyle name="Normal 2 24 23" xfId="13251"/>
    <cellStyle name="Normal 2 24 23 2" xfId="13252"/>
    <cellStyle name="Normal 2 24 23 2 2" xfId="13253"/>
    <cellStyle name="Normal 2 24 23 3" xfId="13254"/>
    <cellStyle name="Normal 2 24 24" xfId="13255"/>
    <cellStyle name="Normal 2 24 24 2" xfId="13256"/>
    <cellStyle name="Normal 2 24 25" xfId="13257"/>
    <cellStyle name="Normal 2 24 3" xfId="13258"/>
    <cellStyle name="Normal 2 24 3 2" xfId="13259"/>
    <cellStyle name="Normal 2 24 3 2 2" xfId="13260"/>
    <cellStyle name="Normal 2 24 3 3" xfId="13261"/>
    <cellStyle name="Normal 2 24 4" xfId="13262"/>
    <cellStyle name="Normal 2 24 4 2" xfId="13263"/>
    <cellStyle name="Normal 2 24 4 2 2" xfId="13264"/>
    <cellStyle name="Normal 2 24 4 3" xfId="13265"/>
    <cellStyle name="Normal 2 24 5" xfId="13266"/>
    <cellStyle name="Normal 2 24 5 2" xfId="13267"/>
    <cellStyle name="Normal 2 24 5 2 2" xfId="13268"/>
    <cellStyle name="Normal 2 24 5 3" xfId="13269"/>
    <cellStyle name="Normal 2 24 6" xfId="13270"/>
    <cellStyle name="Normal 2 24 6 2" xfId="13271"/>
    <cellStyle name="Normal 2 24 6 2 2" xfId="13272"/>
    <cellStyle name="Normal 2 24 6 3" xfId="13273"/>
    <cellStyle name="Normal 2 24 7" xfId="13274"/>
    <cellStyle name="Normal 2 24 7 2" xfId="13275"/>
    <cellStyle name="Normal 2 24 7 2 2" xfId="13276"/>
    <cellStyle name="Normal 2 24 7 3" xfId="13277"/>
    <cellStyle name="Normal 2 24 8" xfId="13278"/>
    <cellStyle name="Normal 2 24 8 2" xfId="13279"/>
    <cellStyle name="Normal 2 24 8 2 2" xfId="13280"/>
    <cellStyle name="Normal 2 24 8 3" xfId="13281"/>
    <cellStyle name="Normal 2 24 9" xfId="13282"/>
    <cellStyle name="Normal 2 24 9 2" xfId="13283"/>
    <cellStyle name="Normal 2 24 9 2 2" xfId="13284"/>
    <cellStyle name="Normal 2 24 9 3" xfId="13285"/>
    <cellStyle name="Normal 2 25" xfId="13286"/>
    <cellStyle name="Normal 2 25 10" xfId="13287"/>
    <cellStyle name="Normal 2 25 10 2" xfId="13288"/>
    <cellStyle name="Normal 2 25 10 2 2" xfId="13289"/>
    <cellStyle name="Normal 2 25 10 3" xfId="13290"/>
    <cellStyle name="Normal 2 25 11" xfId="13291"/>
    <cellStyle name="Normal 2 25 11 2" xfId="13292"/>
    <cellStyle name="Normal 2 25 11 2 2" xfId="13293"/>
    <cellStyle name="Normal 2 25 11 3" xfId="13294"/>
    <cellStyle name="Normal 2 25 12" xfId="13295"/>
    <cellStyle name="Normal 2 25 12 2" xfId="13296"/>
    <cellStyle name="Normal 2 25 12 2 2" xfId="13297"/>
    <cellStyle name="Normal 2 25 12 3" xfId="13298"/>
    <cellStyle name="Normal 2 25 13" xfId="13299"/>
    <cellStyle name="Normal 2 25 13 2" xfId="13300"/>
    <cellStyle name="Normal 2 25 13 2 2" xfId="13301"/>
    <cellStyle name="Normal 2 25 13 3" xfId="13302"/>
    <cellStyle name="Normal 2 25 14" xfId="13303"/>
    <cellStyle name="Normal 2 25 14 2" xfId="13304"/>
    <cellStyle name="Normal 2 25 14 2 2" xfId="13305"/>
    <cellStyle name="Normal 2 25 14 3" xfId="13306"/>
    <cellStyle name="Normal 2 25 15" xfId="13307"/>
    <cellStyle name="Normal 2 25 15 2" xfId="13308"/>
    <cellStyle name="Normal 2 25 15 2 2" xfId="13309"/>
    <cellStyle name="Normal 2 25 15 3" xfId="13310"/>
    <cellStyle name="Normal 2 25 16" xfId="13311"/>
    <cellStyle name="Normal 2 25 16 2" xfId="13312"/>
    <cellStyle name="Normal 2 25 16 2 2" xfId="13313"/>
    <cellStyle name="Normal 2 25 16 3" xfId="13314"/>
    <cellStyle name="Normal 2 25 17" xfId="13315"/>
    <cellStyle name="Normal 2 25 17 2" xfId="13316"/>
    <cellStyle name="Normal 2 25 17 2 2" xfId="13317"/>
    <cellStyle name="Normal 2 25 17 3" xfId="13318"/>
    <cellStyle name="Normal 2 25 18" xfId="13319"/>
    <cellStyle name="Normal 2 25 18 2" xfId="13320"/>
    <cellStyle name="Normal 2 25 18 2 2" xfId="13321"/>
    <cellStyle name="Normal 2 25 18 3" xfId="13322"/>
    <cellStyle name="Normal 2 25 19" xfId="13323"/>
    <cellStyle name="Normal 2 25 19 2" xfId="13324"/>
    <cellStyle name="Normal 2 25 19 2 2" xfId="13325"/>
    <cellStyle name="Normal 2 25 19 3" xfId="13326"/>
    <cellStyle name="Normal 2 25 2" xfId="13327"/>
    <cellStyle name="Normal 2 25 2 2" xfId="13328"/>
    <cellStyle name="Normal 2 25 2 2 2" xfId="13329"/>
    <cellStyle name="Normal 2 25 2 3" xfId="13330"/>
    <cellStyle name="Normal 2 25 20" xfId="13331"/>
    <cellStyle name="Normal 2 25 20 2" xfId="13332"/>
    <cellStyle name="Normal 2 25 20 2 2" xfId="13333"/>
    <cellStyle name="Normal 2 25 20 3" xfId="13334"/>
    <cellStyle name="Normal 2 25 21" xfId="13335"/>
    <cellStyle name="Normal 2 25 21 2" xfId="13336"/>
    <cellStyle name="Normal 2 25 21 2 2" xfId="13337"/>
    <cellStyle name="Normal 2 25 21 3" xfId="13338"/>
    <cellStyle name="Normal 2 25 22" xfId="13339"/>
    <cellStyle name="Normal 2 25 22 2" xfId="13340"/>
    <cellStyle name="Normal 2 25 22 2 2" xfId="13341"/>
    <cellStyle name="Normal 2 25 22 3" xfId="13342"/>
    <cellStyle name="Normal 2 25 23" xfId="13343"/>
    <cellStyle name="Normal 2 25 23 2" xfId="13344"/>
    <cellStyle name="Normal 2 25 23 2 2" xfId="13345"/>
    <cellStyle name="Normal 2 25 23 3" xfId="13346"/>
    <cellStyle name="Normal 2 25 24" xfId="13347"/>
    <cellStyle name="Normal 2 25 24 2" xfId="13348"/>
    <cellStyle name="Normal 2 25 25" xfId="13349"/>
    <cellStyle name="Normal 2 25 3" xfId="13350"/>
    <cellStyle name="Normal 2 25 3 2" xfId="13351"/>
    <cellStyle name="Normal 2 25 3 2 2" xfId="13352"/>
    <cellStyle name="Normal 2 25 3 3" xfId="13353"/>
    <cellStyle name="Normal 2 25 4" xfId="13354"/>
    <cellStyle name="Normal 2 25 4 2" xfId="13355"/>
    <cellStyle name="Normal 2 25 4 2 2" xfId="13356"/>
    <cellStyle name="Normal 2 25 4 3" xfId="13357"/>
    <cellStyle name="Normal 2 25 5" xfId="13358"/>
    <cellStyle name="Normal 2 25 5 2" xfId="13359"/>
    <cellStyle name="Normal 2 25 5 2 2" xfId="13360"/>
    <cellStyle name="Normal 2 25 5 3" xfId="13361"/>
    <cellStyle name="Normal 2 25 6" xfId="13362"/>
    <cellStyle name="Normal 2 25 6 2" xfId="13363"/>
    <cellStyle name="Normal 2 25 6 2 2" xfId="13364"/>
    <cellStyle name="Normal 2 25 6 3" xfId="13365"/>
    <cellStyle name="Normal 2 25 7" xfId="13366"/>
    <cellStyle name="Normal 2 25 7 2" xfId="13367"/>
    <cellStyle name="Normal 2 25 7 2 2" xfId="13368"/>
    <cellStyle name="Normal 2 25 7 3" xfId="13369"/>
    <cellStyle name="Normal 2 25 8" xfId="13370"/>
    <cellStyle name="Normal 2 25 8 2" xfId="13371"/>
    <cellStyle name="Normal 2 25 8 2 2" xfId="13372"/>
    <cellStyle name="Normal 2 25 8 3" xfId="13373"/>
    <cellStyle name="Normal 2 25 9" xfId="13374"/>
    <cellStyle name="Normal 2 25 9 2" xfId="13375"/>
    <cellStyle name="Normal 2 25 9 2 2" xfId="13376"/>
    <cellStyle name="Normal 2 25 9 3" xfId="13377"/>
    <cellStyle name="Normal 2 26" xfId="13378"/>
    <cellStyle name="Normal 2 26 10" xfId="13379"/>
    <cellStyle name="Normal 2 26 10 2" xfId="13380"/>
    <cellStyle name="Normal 2 26 10 2 2" xfId="13381"/>
    <cellStyle name="Normal 2 26 10 3" xfId="13382"/>
    <cellStyle name="Normal 2 26 11" xfId="13383"/>
    <cellStyle name="Normal 2 26 11 2" xfId="13384"/>
    <cellStyle name="Normal 2 26 11 2 2" xfId="13385"/>
    <cellStyle name="Normal 2 26 11 3" xfId="13386"/>
    <cellStyle name="Normal 2 26 12" xfId="13387"/>
    <cellStyle name="Normal 2 26 12 2" xfId="13388"/>
    <cellStyle name="Normal 2 26 12 2 2" xfId="13389"/>
    <cellStyle name="Normal 2 26 12 3" xfId="13390"/>
    <cellStyle name="Normal 2 26 13" xfId="13391"/>
    <cellStyle name="Normal 2 26 13 2" xfId="13392"/>
    <cellStyle name="Normal 2 26 13 2 2" xfId="13393"/>
    <cellStyle name="Normal 2 26 13 3" xfId="13394"/>
    <cellStyle name="Normal 2 26 14" xfId="13395"/>
    <cellStyle name="Normal 2 26 14 2" xfId="13396"/>
    <cellStyle name="Normal 2 26 14 2 2" xfId="13397"/>
    <cellStyle name="Normal 2 26 14 3" xfId="13398"/>
    <cellStyle name="Normal 2 26 15" xfId="13399"/>
    <cellStyle name="Normal 2 26 15 2" xfId="13400"/>
    <cellStyle name="Normal 2 26 15 2 2" xfId="13401"/>
    <cellStyle name="Normal 2 26 15 3" xfId="13402"/>
    <cellStyle name="Normal 2 26 16" xfId="13403"/>
    <cellStyle name="Normal 2 26 16 2" xfId="13404"/>
    <cellStyle name="Normal 2 26 16 2 2" xfId="13405"/>
    <cellStyle name="Normal 2 26 16 3" xfId="13406"/>
    <cellStyle name="Normal 2 26 17" xfId="13407"/>
    <cellStyle name="Normal 2 26 17 2" xfId="13408"/>
    <cellStyle name="Normal 2 26 17 2 2" xfId="13409"/>
    <cellStyle name="Normal 2 26 17 3" xfId="13410"/>
    <cellStyle name="Normal 2 26 18" xfId="13411"/>
    <cellStyle name="Normal 2 26 18 2" xfId="13412"/>
    <cellStyle name="Normal 2 26 18 2 2" xfId="13413"/>
    <cellStyle name="Normal 2 26 18 3" xfId="13414"/>
    <cellStyle name="Normal 2 26 19" xfId="13415"/>
    <cellStyle name="Normal 2 26 19 2" xfId="13416"/>
    <cellStyle name="Normal 2 26 19 2 2" xfId="13417"/>
    <cellStyle name="Normal 2 26 19 3" xfId="13418"/>
    <cellStyle name="Normal 2 26 2" xfId="13419"/>
    <cellStyle name="Normal 2 26 2 2" xfId="13420"/>
    <cellStyle name="Normal 2 26 2 2 2" xfId="13421"/>
    <cellStyle name="Normal 2 26 2 3" xfId="13422"/>
    <cellStyle name="Normal 2 26 20" xfId="13423"/>
    <cellStyle name="Normal 2 26 20 2" xfId="13424"/>
    <cellStyle name="Normal 2 26 20 2 2" xfId="13425"/>
    <cellStyle name="Normal 2 26 20 3" xfId="13426"/>
    <cellStyle name="Normal 2 26 21" xfId="13427"/>
    <cellStyle name="Normal 2 26 21 2" xfId="13428"/>
    <cellStyle name="Normal 2 26 21 2 2" xfId="13429"/>
    <cellStyle name="Normal 2 26 21 3" xfId="13430"/>
    <cellStyle name="Normal 2 26 22" xfId="13431"/>
    <cellStyle name="Normal 2 26 22 2" xfId="13432"/>
    <cellStyle name="Normal 2 26 22 2 2" xfId="13433"/>
    <cellStyle name="Normal 2 26 22 3" xfId="13434"/>
    <cellStyle name="Normal 2 26 23" xfId="13435"/>
    <cellStyle name="Normal 2 26 23 2" xfId="13436"/>
    <cellStyle name="Normal 2 26 23 2 2" xfId="13437"/>
    <cellStyle name="Normal 2 26 23 3" xfId="13438"/>
    <cellStyle name="Normal 2 26 24" xfId="13439"/>
    <cellStyle name="Normal 2 26 24 2" xfId="13440"/>
    <cellStyle name="Normal 2 26 25" xfId="13441"/>
    <cellStyle name="Normal 2 26 3" xfId="13442"/>
    <cellStyle name="Normal 2 26 3 2" xfId="13443"/>
    <cellStyle name="Normal 2 26 3 2 2" xfId="13444"/>
    <cellStyle name="Normal 2 26 3 3" xfId="13445"/>
    <cellStyle name="Normal 2 26 4" xfId="13446"/>
    <cellStyle name="Normal 2 26 4 2" xfId="13447"/>
    <cellStyle name="Normal 2 26 4 2 2" xfId="13448"/>
    <cellStyle name="Normal 2 26 4 3" xfId="13449"/>
    <cellStyle name="Normal 2 26 5" xfId="13450"/>
    <cellStyle name="Normal 2 26 5 2" xfId="13451"/>
    <cellStyle name="Normal 2 26 5 2 2" xfId="13452"/>
    <cellStyle name="Normal 2 26 5 3" xfId="13453"/>
    <cellStyle name="Normal 2 26 6" xfId="13454"/>
    <cellStyle name="Normal 2 26 6 2" xfId="13455"/>
    <cellStyle name="Normal 2 26 6 2 2" xfId="13456"/>
    <cellStyle name="Normal 2 26 6 3" xfId="13457"/>
    <cellStyle name="Normal 2 26 7" xfId="13458"/>
    <cellStyle name="Normal 2 26 7 2" xfId="13459"/>
    <cellStyle name="Normal 2 26 7 2 2" xfId="13460"/>
    <cellStyle name="Normal 2 26 7 3" xfId="13461"/>
    <cellStyle name="Normal 2 26 8" xfId="13462"/>
    <cellStyle name="Normal 2 26 8 2" xfId="13463"/>
    <cellStyle name="Normal 2 26 8 2 2" xfId="13464"/>
    <cellStyle name="Normal 2 26 8 3" xfId="13465"/>
    <cellStyle name="Normal 2 26 9" xfId="13466"/>
    <cellStyle name="Normal 2 26 9 2" xfId="13467"/>
    <cellStyle name="Normal 2 26 9 2 2" xfId="13468"/>
    <cellStyle name="Normal 2 26 9 3" xfId="13469"/>
    <cellStyle name="Normal 2 27" xfId="13470"/>
    <cellStyle name="Normal 2 27 10" xfId="13471"/>
    <cellStyle name="Normal 2 27 10 2" xfId="13472"/>
    <cellStyle name="Normal 2 27 10 2 2" xfId="13473"/>
    <cellStyle name="Normal 2 27 10 3" xfId="13474"/>
    <cellStyle name="Normal 2 27 11" xfId="13475"/>
    <cellStyle name="Normal 2 27 11 2" xfId="13476"/>
    <cellStyle name="Normal 2 27 11 2 2" xfId="13477"/>
    <cellStyle name="Normal 2 27 11 3" xfId="13478"/>
    <cellStyle name="Normal 2 27 12" xfId="13479"/>
    <cellStyle name="Normal 2 27 12 2" xfId="13480"/>
    <cellStyle name="Normal 2 27 12 2 2" xfId="13481"/>
    <cellStyle name="Normal 2 27 12 3" xfId="13482"/>
    <cellStyle name="Normal 2 27 13" xfId="13483"/>
    <cellStyle name="Normal 2 27 13 2" xfId="13484"/>
    <cellStyle name="Normal 2 27 13 2 2" xfId="13485"/>
    <cellStyle name="Normal 2 27 13 3" xfId="13486"/>
    <cellStyle name="Normal 2 27 14" xfId="13487"/>
    <cellStyle name="Normal 2 27 14 2" xfId="13488"/>
    <cellStyle name="Normal 2 27 14 2 2" xfId="13489"/>
    <cellStyle name="Normal 2 27 14 3" xfId="13490"/>
    <cellStyle name="Normal 2 27 15" xfId="13491"/>
    <cellStyle name="Normal 2 27 15 2" xfId="13492"/>
    <cellStyle name="Normal 2 27 15 2 2" xfId="13493"/>
    <cellStyle name="Normal 2 27 15 3" xfId="13494"/>
    <cellStyle name="Normal 2 27 16" xfId="13495"/>
    <cellStyle name="Normal 2 27 16 2" xfId="13496"/>
    <cellStyle name="Normal 2 27 16 2 2" xfId="13497"/>
    <cellStyle name="Normal 2 27 16 3" xfId="13498"/>
    <cellStyle name="Normal 2 27 17" xfId="13499"/>
    <cellStyle name="Normal 2 27 17 2" xfId="13500"/>
    <cellStyle name="Normal 2 27 17 2 2" xfId="13501"/>
    <cellStyle name="Normal 2 27 17 3" xfId="13502"/>
    <cellStyle name="Normal 2 27 18" xfId="13503"/>
    <cellStyle name="Normal 2 27 18 2" xfId="13504"/>
    <cellStyle name="Normal 2 27 18 2 2" xfId="13505"/>
    <cellStyle name="Normal 2 27 18 3" xfId="13506"/>
    <cellStyle name="Normal 2 27 19" xfId="13507"/>
    <cellStyle name="Normal 2 27 19 2" xfId="13508"/>
    <cellStyle name="Normal 2 27 19 2 2" xfId="13509"/>
    <cellStyle name="Normal 2 27 19 3" xfId="13510"/>
    <cellStyle name="Normal 2 27 2" xfId="13511"/>
    <cellStyle name="Normal 2 27 2 2" xfId="13512"/>
    <cellStyle name="Normal 2 27 2 2 2" xfId="13513"/>
    <cellStyle name="Normal 2 27 2 3" xfId="13514"/>
    <cellStyle name="Normal 2 27 20" xfId="13515"/>
    <cellStyle name="Normal 2 27 20 2" xfId="13516"/>
    <cellStyle name="Normal 2 27 20 2 2" xfId="13517"/>
    <cellStyle name="Normal 2 27 20 3" xfId="13518"/>
    <cellStyle name="Normal 2 27 21" xfId="13519"/>
    <cellStyle name="Normal 2 27 21 2" xfId="13520"/>
    <cellStyle name="Normal 2 27 21 2 2" xfId="13521"/>
    <cellStyle name="Normal 2 27 21 3" xfId="13522"/>
    <cellStyle name="Normal 2 27 22" xfId="13523"/>
    <cellStyle name="Normal 2 27 22 2" xfId="13524"/>
    <cellStyle name="Normal 2 27 22 2 2" xfId="13525"/>
    <cellStyle name="Normal 2 27 22 3" xfId="13526"/>
    <cellStyle name="Normal 2 27 23" xfId="13527"/>
    <cellStyle name="Normal 2 27 23 2" xfId="13528"/>
    <cellStyle name="Normal 2 27 23 2 2" xfId="13529"/>
    <cellStyle name="Normal 2 27 23 3" xfId="13530"/>
    <cellStyle name="Normal 2 27 24" xfId="13531"/>
    <cellStyle name="Normal 2 27 24 2" xfId="13532"/>
    <cellStyle name="Normal 2 27 25" xfId="13533"/>
    <cellStyle name="Normal 2 27 3" xfId="13534"/>
    <cellStyle name="Normal 2 27 3 2" xfId="13535"/>
    <cellStyle name="Normal 2 27 3 2 2" xfId="13536"/>
    <cellStyle name="Normal 2 27 3 3" xfId="13537"/>
    <cellStyle name="Normal 2 27 4" xfId="13538"/>
    <cellStyle name="Normal 2 27 4 2" xfId="13539"/>
    <cellStyle name="Normal 2 27 4 2 2" xfId="13540"/>
    <cellStyle name="Normal 2 27 4 3" xfId="13541"/>
    <cellStyle name="Normal 2 27 5" xfId="13542"/>
    <cellStyle name="Normal 2 27 5 2" xfId="13543"/>
    <cellStyle name="Normal 2 27 5 2 2" xfId="13544"/>
    <cellStyle name="Normal 2 27 5 3" xfId="13545"/>
    <cellStyle name="Normal 2 27 6" xfId="13546"/>
    <cellStyle name="Normal 2 27 6 2" xfId="13547"/>
    <cellStyle name="Normal 2 27 6 2 2" xfId="13548"/>
    <cellStyle name="Normal 2 27 6 3" xfId="13549"/>
    <cellStyle name="Normal 2 27 7" xfId="13550"/>
    <cellStyle name="Normal 2 27 7 2" xfId="13551"/>
    <cellStyle name="Normal 2 27 7 2 2" xfId="13552"/>
    <cellStyle name="Normal 2 27 7 3" xfId="13553"/>
    <cellStyle name="Normal 2 27 8" xfId="13554"/>
    <cellStyle name="Normal 2 27 8 2" xfId="13555"/>
    <cellStyle name="Normal 2 27 8 2 2" xfId="13556"/>
    <cellStyle name="Normal 2 27 8 3" xfId="13557"/>
    <cellStyle name="Normal 2 27 9" xfId="13558"/>
    <cellStyle name="Normal 2 27 9 2" xfId="13559"/>
    <cellStyle name="Normal 2 27 9 2 2" xfId="13560"/>
    <cellStyle name="Normal 2 27 9 3" xfId="13561"/>
    <cellStyle name="Normal 2 28" xfId="13562"/>
    <cellStyle name="Normal 2 28 10" xfId="13563"/>
    <cellStyle name="Normal 2 28 10 2" xfId="13564"/>
    <cellStyle name="Normal 2 28 10 2 2" xfId="13565"/>
    <cellStyle name="Normal 2 28 10 3" xfId="13566"/>
    <cellStyle name="Normal 2 28 11" xfId="13567"/>
    <cellStyle name="Normal 2 28 11 2" xfId="13568"/>
    <cellStyle name="Normal 2 28 11 2 2" xfId="13569"/>
    <cellStyle name="Normal 2 28 11 3" xfId="13570"/>
    <cellStyle name="Normal 2 28 12" xfId="13571"/>
    <cellStyle name="Normal 2 28 12 2" xfId="13572"/>
    <cellStyle name="Normal 2 28 12 2 2" xfId="13573"/>
    <cellStyle name="Normal 2 28 12 3" xfId="13574"/>
    <cellStyle name="Normal 2 28 13" xfId="13575"/>
    <cellStyle name="Normal 2 28 13 2" xfId="13576"/>
    <cellStyle name="Normal 2 28 13 2 2" xfId="13577"/>
    <cellStyle name="Normal 2 28 13 3" xfId="13578"/>
    <cellStyle name="Normal 2 28 14" xfId="13579"/>
    <cellStyle name="Normal 2 28 14 2" xfId="13580"/>
    <cellStyle name="Normal 2 28 14 2 2" xfId="13581"/>
    <cellStyle name="Normal 2 28 14 3" xfId="13582"/>
    <cellStyle name="Normal 2 28 15" xfId="13583"/>
    <cellStyle name="Normal 2 28 15 2" xfId="13584"/>
    <cellStyle name="Normal 2 28 15 2 2" xfId="13585"/>
    <cellStyle name="Normal 2 28 15 3" xfId="13586"/>
    <cellStyle name="Normal 2 28 16" xfId="13587"/>
    <cellStyle name="Normal 2 28 16 2" xfId="13588"/>
    <cellStyle name="Normal 2 28 16 2 2" xfId="13589"/>
    <cellStyle name="Normal 2 28 16 3" xfId="13590"/>
    <cellStyle name="Normal 2 28 17" xfId="13591"/>
    <cellStyle name="Normal 2 28 17 2" xfId="13592"/>
    <cellStyle name="Normal 2 28 17 2 2" xfId="13593"/>
    <cellStyle name="Normal 2 28 17 3" xfId="13594"/>
    <cellStyle name="Normal 2 28 18" xfId="13595"/>
    <cellStyle name="Normal 2 28 18 2" xfId="13596"/>
    <cellStyle name="Normal 2 28 18 2 2" xfId="13597"/>
    <cellStyle name="Normal 2 28 18 3" xfId="13598"/>
    <cellStyle name="Normal 2 28 19" xfId="13599"/>
    <cellStyle name="Normal 2 28 19 2" xfId="13600"/>
    <cellStyle name="Normal 2 28 19 2 2" xfId="13601"/>
    <cellStyle name="Normal 2 28 19 3" xfId="13602"/>
    <cellStyle name="Normal 2 28 2" xfId="13603"/>
    <cellStyle name="Normal 2 28 2 2" xfId="13604"/>
    <cellStyle name="Normal 2 28 2 2 2" xfId="13605"/>
    <cellStyle name="Normal 2 28 2 3" xfId="13606"/>
    <cellStyle name="Normal 2 28 20" xfId="13607"/>
    <cellStyle name="Normal 2 28 20 2" xfId="13608"/>
    <cellStyle name="Normal 2 28 20 2 2" xfId="13609"/>
    <cellStyle name="Normal 2 28 20 3" xfId="13610"/>
    <cellStyle name="Normal 2 28 21" xfId="13611"/>
    <cellStyle name="Normal 2 28 21 2" xfId="13612"/>
    <cellStyle name="Normal 2 28 21 2 2" xfId="13613"/>
    <cellStyle name="Normal 2 28 21 3" xfId="13614"/>
    <cellStyle name="Normal 2 28 22" xfId="13615"/>
    <cellStyle name="Normal 2 28 22 2" xfId="13616"/>
    <cellStyle name="Normal 2 28 22 2 2" xfId="13617"/>
    <cellStyle name="Normal 2 28 22 3" xfId="13618"/>
    <cellStyle name="Normal 2 28 23" xfId="13619"/>
    <cellStyle name="Normal 2 28 23 2" xfId="13620"/>
    <cellStyle name="Normal 2 28 23 2 2" xfId="13621"/>
    <cellStyle name="Normal 2 28 23 3" xfId="13622"/>
    <cellStyle name="Normal 2 28 24" xfId="13623"/>
    <cellStyle name="Normal 2 28 24 2" xfId="13624"/>
    <cellStyle name="Normal 2 28 25" xfId="13625"/>
    <cellStyle name="Normal 2 28 3" xfId="13626"/>
    <cellStyle name="Normal 2 28 3 2" xfId="13627"/>
    <cellStyle name="Normal 2 28 3 2 2" xfId="13628"/>
    <cellStyle name="Normal 2 28 3 3" xfId="13629"/>
    <cellStyle name="Normal 2 28 4" xfId="13630"/>
    <cellStyle name="Normal 2 28 4 2" xfId="13631"/>
    <cellStyle name="Normal 2 28 4 2 2" xfId="13632"/>
    <cellStyle name="Normal 2 28 4 3" xfId="13633"/>
    <cellStyle name="Normal 2 28 5" xfId="13634"/>
    <cellStyle name="Normal 2 28 5 2" xfId="13635"/>
    <cellStyle name="Normal 2 28 5 2 2" xfId="13636"/>
    <cellStyle name="Normal 2 28 5 3" xfId="13637"/>
    <cellStyle name="Normal 2 28 6" xfId="13638"/>
    <cellStyle name="Normal 2 28 6 2" xfId="13639"/>
    <cellStyle name="Normal 2 28 6 2 2" xfId="13640"/>
    <cellStyle name="Normal 2 28 6 3" xfId="13641"/>
    <cellStyle name="Normal 2 28 7" xfId="13642"/>
    <cellStyle name="Normal 2 28 7 2" xfId="13643"/>
    <cellStyle name="Normal 2 28 7 2 2" xfId="13644"/>
    <cellStyle name="Normal 2 28 7 3" xfId="13645"/>
    <cellStyle name="Normal 2 28 8" xfId="13646"/>
    <cellStyle name="Normal 2 28 8 2" xfId="13647"/>
    <cellStyle name="Normal 2 28 8 2 2" xfId="13648"/>
    <cellStyle name="Normal 2 28 8 3" xfId="13649"/>
    <cellStyle name="Normal 2 28 9" xfId="13650"/>
    <cellStyle name="Normal 2 28 9 2" xfId="13651"/>
    <cellStyle name="Normal 2 28 9 2 2" xfId="13652"/>
    <cellStyle name="Normal 2 28 9 3" xfId="13653"/>
    <cellStyle name="Normal 2 29" xfId="13654"/>
    <cellStyle name="Normal 2 29 10" xfId="13655"/>
    <cellStyle name="Normal 2 29 10 2" xfId="13656"/>
    <cellStyle name="Normal 2 29 10 2 2" xfId="13657"/>
    <cellStyle name="Normal 2 29 10 3" xfId="13658"/>
    <cellStyle name="Normal 2 29 11" xfId="13659"/>
    <cellStyle name="Normal 2 29 11 2" xfId="13660"/>
    <cellStyle name="Normal 2 29 11 2 2" xfId="13661"/>
    <cellStyle name="Normal 2 29 11 3" xfId="13662"/>
    <cellStyle name="Normal 2 29 12" xfId="13663"/>
    <cellStyle name="Normal 2 29 12 2" xfId="13664"/>
    <cellStyle name="Normal 2 29 12 2 2" xfId="13665"/>
    <cellStyle name="Normal 2 29 12 3" xfId="13666"/>
    <cellStyle name="Normal 2 29 13" xfId="13667"/>
    <cellStyle name="Normal 2 29 13 2" xfId="13668"/>
    <cellStyle name="Normal 2 29 13 2 2" xfId="13669"/>
    <cellStyle name="Normal 2 29 13 3" xfId="13670"/>
    <cellStyle name="Normal 2 29 14" xfId="13671"/>
    <cellStyle name="Normal 2 29 14 2" xfId="13672"/>
    <cellStyle name="Normal 2 29 14 2 2" xfId="13673"/>
    <cellStyle name="Normal 2 29 14 3" xfId="13674"/>
    <cellStyle name="Normal 2 29 15" xfId="13675"/>
    <cellStyle name="Normal 2 29 15 2" xfId="13676"/>
    <cellStyle name="Normal 2 29 15 2 2" xfId="13677"/>
    <cellStyle name="Normal 2 29 15 3" xfId="13678"/>
    <cellStyle name="Normal 2 29 16" xfId="13679"/>
    <cellStyle name="Normal 2 29 16 2" xfId="13680"/>
    <cellStyle name="Normal 2 29 16 2 2" xfId="13681"/>
    <cellStyle name="Normal 2 29 16 3" xfId="13682"/>
    <cellStyle name="Normal 2 29 17" xfId="13683"/>
    <cellStyle name="Normal 2 29 17 2" xfId="13684"/>
    <cellStyle name="Normal 2 29 17 2 2" xfId="13685"/>
    <cellStyle name="Normal 2 29 17 3" xfId="13686"/>
    <cellStyle name="Normal 2 29 18" xfId="13687"/>
    <cellStyle name="Normal 2 29 18 2" xfId="13688"/>
    <cellStyle name="Normal 2 29 18 2 2" xfId="13689"/>
    <cellStyle name="Normal 2 29 18 3" xfId="13690"/>
    <cellStyle name="Normal 2 29 19" xfId="13691"/>
    <cellStyle name="Normal 2 29 19 2" xfId="13692"/>
    <cellStyle name="Normal 2 29 19 2 2" xfId="13693"/>
    <cellStyle name="Normal 2 29 19 3" xfId="13694"/>
    <cellStyle name="Normal 2 29 2" xfId="13695"/>
    <cellStyle name="Normal 2 29 2 2" xfId="13696"/>
    <cellStyle name="Normal 2 29 2 2 2" xfId="13697"/>
    <cellStyle name="Normal 2 29 2 3" xfId="13698"/>
    <cellStyle name="Normal 2 29 20" xfId="13699"/>
    <cellStyle name="Normal 2 29 20 2" xfId="13700"/>
    <cellStyle name="Normal 2 29 20 2 2" xfId="13701"/>
    <cellStyle name="Normal 2 29 20 3" xfId="13702"/>
    <cellStyle name="Normal 2 29 21" xfId="13703"/>
    <cellStyle name="Normal 2 29 21 2" xfId="13704"/>
    <cellStyle name="Normal 2 29 21 2 2" xfId="13705"/>
    <cellStyle name="Normal 2 29 21 3" xfId="13706"/>
    <cellStyle name="Normal 2 29 22" xfId="13707"/>
    <cellStyle name="Normal 2 29 22 2" xfId="13708"/>
    <cellStyle name="Normal 2 29 22 2 2" xfId="13709"/>
    <cellStyle name="Normal 2 29 22 3" xfId="13710"/>
    <cellStyle name="Normal 2 29 23" xfId="13711"/>
    <cellStyle name="Normal 2 29 23 2" xfId="13712"/>
    <cellStyle name="Normal 2 29 23 2 2" xfId="13713"/>
    <cellStyle name="Normal 2 29 23 3" xfId="13714"/>
    <cellStyle name="Normal 2 29 24" xfId="13715"/>
    <cellStyle name="Normal 2 29 24 2" xfId="13716"/>
    <cellStyle name="Normal 2 29 25" xfId="13717"/>
    <cellStyle name="Normal 2 29 3" xfId="13718"/>
    <cellStyle name="Normal 2 29 3 2" xfId="13719"/>
    <cellStyle name="Normal 2 29 3 2 2" xfId="13720"/>
    <cellStyle name="Normal 2 29 3 3" xfId="13721"/>
    <cellStyle name="Normal 2 29 4" xfId="13722"/>
    <cellStyle name="Normal 2 29 4 2" xfId="13723"/>
    <cellStyle name="Normal 2 29 4 2 2" xfId="13724"/>
    <cellStyle name="Normal 2 29 4 3" xfId="13725"/>
    <cellStyle name="Normal 2 29 5" xfId="13726"/>
    <cellStyle name="Normal 2 29 5 2" xfId="13727"/>
    <cellStyle name="Normal 2 29 5 2 2" xfId="13728"/>
    <cellStyle name="Normal 2 29 5 3" xfId="13729"/>
    <cellStyle name="Normal 2 29 6" xfId="13730"/>
    <cellStyle name="Normal 2 29 6 2" xfId="13731"/>
    <cellStyle name="Normal 2 29 6 2 2" xfId="13732"/>
    <cellStyle name="Normal 2 29 6 3" xfId="13733"/>
    <cellStyle name="Normal 2 29 7" xfId="13734"/>
    <cellStyle name="Normal 2 29 7 2" xfId="13735"/>
    <cellStyle name="Normal 2 29 7 2 2" xfId="13736"/>
    <cellStyle name="Normal 2 29 7 3" xfId="13737"/>
    <cellStyle name="Normal 2 29 8" xfId="13738"/>
    <cellStyle name="Normal 2 29 8 2" xfId="13739"/>
    <cellStyle name="Normal 2 29 8 2 2" xfId="13740"/>
    <cellStyle name="Normal 2 29 8 3" xfId="13741"/>
    <cellStyle name="Normal 2 29 9" xfId="13742"/>
    <cellStyle name="Normal 2 29 9 2" xfId="13743"/>
    <cellStyle name="Normal 2 29 9 2 2" xfId="13744"/>
    <cellStyle name="Normal 2 29 9 3" xfId="13745"/>
    <cellStyle name="Normal 2 3" xfId="119"/>
    <cellStyle name="Normal 2 3 10" xfId="13746"/>
    <cellStyle name="Normal 2 3 11" xfId="55437"/>
    <cellStyle name="Normal 2 3 2" xfId="120"/>
    <cellStyle name="Normal 2 3 2 2" xfId="13747"/>
    <cellStyle name="Normal 2 3 2 2 2" xfId="13748"/>
    <cellStyle name="Normal 2 3 2 2 3" xfId="55438"/>
    <cellStyle name="Normal 2 3 2 3" xfId="55439"/>
    <cellStyle name="Normal 2 3 3" xfId="121"/>
    <cellStyle name="Normal 2 3 3 10" xfId="55440"/>
    <cellStyle name="Normal 2 3 3 11" xfId="55441"/>
    <cellStyle name="Normal 2 3 3 2" xfId="13749"/>
    <cellStyle name="Normal 2 3 3 2 2" xfId="13750"/>
    <cellStyle name="Normal 2 3 3 3" xfId="13751"/>
    <cellStyle name="Normal 2 3 3 3 2" xfId="13752"/>
    <cellStyle name="Normal 2 3 3 4" xfId="13753"/>
    <cellStyle name="Normal 2 3 3 4 2" xfId="13754"/>
    <cellStyle name="Normal 2 3 3 5" xfId="13755"/>
    <cellStyle name="Normal 2 3 3 5 2" xfId="13756"/>
    <cellStyle name="Normal 2 3 3 6" xfId="13757"/>
    <cellStyle name="Normal 2 3 3 7" xfId="13758"/>
    <cellStyle name="Normal 2 3 3 8" xfId="13759"/>
    <cellStyle name="Normal 2 3 3 9" xfId="13760"/>
    <cellStyle name="Normal 2 3 4" xfId="13761"/>
    <cellStyle name="Normal 2 3 4 2" xfId="13762"/>
    <cellStyle name="Normal 2 3 4 2 2" xfId="13763"/>
    <cellStyle name="Normal 2 3 4 2 2 2" xfId="13764"/>
    <cellStyle name="Normal 2 3 4 2 2 3" xfId="13765"/>
    <cellStyle name="Normal 2 3 4 2 3" xfId="13766"/>
    <cellStyle name="Normal 2 3 4 2 3 2" xfId="13767"/>
    <cellStyle name="Normal 2 3 4 2 4" xfId="13768"/>
    <cellStyle name="Normal 2 3 4 2 5" xfId="13769"/>
    <cellStyle name="Normal 2 3 4 2_Lcc_inputs" xfId="13770"/>
    <cellStyle name="Normal 2 3 4 3" xfId="13771"/>
    <cellStyle name="Normal 2 3 4 3 2" xfId="13772"/>
    <cellStyle name="Normal 2 3 4 3 2 2" xfId="13773"/>
    <cellStyle name="Normal 2 3 4 3 3" xfId="13774"/>
    <cellStyle name="Normal 2 3 4 3 4" xfId="13775"/>
    <cellStyle name="Normal 2 3 4 3_Lcc_inputs" xfId="13776"/>
    <cellStyle name="Normal 2 3 4 4" xfId="13777"/>
    <cellStyle name="Normal 2 3 4 4 2" xfId="13778"/>
    <cellStyle name="Normal 2 3 4 4 3" xfId="13779"/>
    <cellStyle name="Normal 2 3 4 5" xfId="13780"/>
    <cellStyle name="Normal 2 3 4 5 2" xfId="13781"/>
    <cellStyle name="Normal 2 3 4 6" xfId="13782"/>
    <cellStyle name="Normal 2 3 4 7" xfId="13783"/>
    <cellStyle name="Normal 2 3 4 8" xfId="13784"/>
    <cellStyle name="Normal 2 3 4 9" xfId="13785"/>
    <cellStyle name="Normal 2 3 4_Lcc_inputs" xfId="13786"/>
    <cellStyle name="Normal 2 3 5" xfId="13787"/>
    <cellStyle name="Normal 2 3 5 2" xfId="13788"/>
    <cellStyle name="Normal 2 3 5 2 2" xfId="13789"/>
    <cellStyle name="Normal 2 3 5 2 3" xfId="13790"/>
    <cellStyle name="Normal 2 3 5 3" xfId="13791"/>
    <cellStyle name="Normal 2 3 5 3 2" xfId="13792"/>
    <cellStyle name="Normal 2 3 5 4" xfId="13793"/>
    <cellStyle name="Normal 2 3 5 4 2" xfId="13794"/>
    <cellStyle name="Normal 2 3 5 5" xfId="13795"/>
    <cellStyle name="Normal 2 3 5 5 2" xfId="13796"/>
    <cellStyle name="Normal 2 3 5 6" xfId="13797"/>
    <cellStyle name="Normal 2 3 5 7" xfId="13798"/>
    <cellStyle name="Normal 2 3 5 8" xfId="55442"/>
    <cellStyle name="Normal 2 3 5_Lcc_inputs" xfId="13799"/>
    <cellStyle name="Normal 2 3 6" xfId="13800"/>
    <cellStyle name="Normal 2 3 6 2" xfId="13801"/>
    <cellStyle name="Normal 2 3 6 2 2" xfId="13802"/>
    <cellStyle name="Normal 2 3 6 2 3" xfId="13803"/>
    <cellStyle name="Normal 2 3 6 3" xfId="13804"/>
    <cellStyle name="Normal 2 3 6 3 2" xfId="13805"/>
    <cellStyle name="Normal 2 3 6 4" xfId="13806"/>
    <cellStyle name="Normal 2 3 6 4 2" xfId="13807"/>
    <cellStyle name="Normal 2 3 6 5" xfId="13808"/>
    <cellStyle name="Normal 2 3 6_Lcc_inputs" xfId="13809"/>
    <cellStyle name="Normal 2 3 7" xfId="13810"/>
    <cellStyle name="Normal 2 3 7 2" xfId="13811"/>
    <cellStyle name="Normal 2 3 7 2 2" xfId="13812"/>
    <cellStyle name="Normal 2 3 7 3" xfId="13813"/>
    <cellStyle name="Normal 2 3 7 3 2" xfId="13814"/>
    <cellStyle name="Normal 2 3 7 4" xfId="13815"/>
    <cellStyle name="Normal 2 3 7 4 2" xfId="13816"/>
    <cellStyle name="Normal 2 3 7 5" xfId="13817"/>
    <cellStyle name="Normal 2 3 8" xfId="13818"/>
    <cellStyle name="Normal 2 3 8 2" xfId="13819"/>
    <cellStyle name="Normal 2 3 9" xfId="13820"/>
    <cellStyle name="Normal 2 3_Lcc_inputs" xfId="13821"/>
    <cellStyle name="Normal 2 30" xfId="13822"/>
    <cellStyle name="Normal 2 30 10" xfId="13823"/>
    <cellStyle name="Normal 2 30 10 2" xfId="13824"/>
    <cellStyle name="Normal 2 30 10 2 2" xfId="13825"/>
    <cellStyle name="Normal 2 30 10 3" xfId="13826"/>
    <cellStyle name="Normal 2 30 11" xfId="13827"/>
    <cellStyle name="Normal 2 30 11 2" xfId="13828"/>
    <cellStyle name="Normal 2 30 11 2 2" xfId="13829"/>
    <cellStyle name="Normal 2 30 11 3" xfId="13830"/>
    <cellStyle name="Normal 2 30 12" xfId="13831"/>
    <cellStyle name="Normal 2 30 12 2" xfId="13832"/>
    <cellStyle name="Normal 2 30 12 2 2" xfId="13833"/>
    <cellStyle name="Normal 2 30 12 3" xfId="13834"/>
    <cellStyle name="Normal 2 30 13" xfId="13835"/>
    <cellStyle name="Normal 2 30 13 2" xfId="13836"/>
    <cellStyle name="Normal 2 30 13 2 2" xfId="13837"/>
    <cellStyle name="Normal 2 30 13 3" xfId="13838"/>
    <cellStyle name="Normal 2 30 14" xfId="13839"/>
    <cellStyle name="Normal 2 30 14 2" xfId="13840"/>
    <cellStyle name="Normal 2 30 14 2 2" xfId="13841"/>
    <cellStyle name="Normal 2 30 14 3" xfId="13842"/>
    <cellStyle name="Normal 2 30 15" xfId="13843"/>
    <cellStyle name="Normal 2 30 15 2" xfId="13844"/>
    <cellStyle name="Normal 2 30 15 2 2" xfId="13845"/>
    <cellStyle name="Normal 2 30 15 3" xfId="13846"/>
    <cellStyle name="Normal 2 30 16" xfId="13847"/>
    <cellStyle name="Normal 2 30 16 2" xfId="13848"/>
    <cellStyle name="Normal 2 30 16 2 2" xfId="13849"/>
    <cellStyle name="Normal 2 30 16 3" xfId="13850"/>
    <cellStyle name="Normal 2 30 17" xfId="13851"/>
    <cellStyle name="Normal 2 30 17 2" xfId="13852"/>
    <cellStyle name="Normal 2 30 17 2 2" xfId="13853"/>
    <cellStyle name="Normal 2 30 17 3" xfId="13854"/>
    <cellStyle name="Normal 2 30 18" xfId="13855"/>
    <cellStyle name="Normal 2 30 18 2" xfId="13856"/>
    <cellStyle name="Normal 2 30 18 2 2" xfId="13857"/>
    <cellStyle name="Normal 2 30 18 3" xfId="13858"/>
    <cellStyle name="Normal 2 30 19" xfId="13859"/>
    <cellStyle name="Normal 2 30 19 2" xfId="13860"/>
    <cellStyle name="Normal 2 30 19 2 2" xfId="13861"/>
    <cellStyle name="Normal 2 30 19 3" xfId="13862"/>
    <cellStyle name="Normal 2 30 2" xfId="13863"/>
    <cellStyle name="Normal 2 30 2 2" xfId="13864"/>
    <cellStyle name="Normal 2 30 2 2 2" xfId="13865"/>
    <cellStyle name="Normal 2 30 2 3" xfId="13866"/>
    <cellStyle name="Normal 2 30 20" xfId="13867"/>
    <cellStyle name="Normal 2 30 20 2" xfId="13868"/>
    <cellStyle name="Normal 2 30 20 2 2" xfId="13869"/>
    <cellStyle name="Normal 2 30 20 3" xfId="13870"/>
    <cellStyle name="Normal 2 30 21" xfId="13871"/>
    <cellStyle name="Normal 2 30 21 2" xfId="13872"/>
    <cellStyle name="Normal 2 30 21 2 2" xfId="13873"/>
    <cellStyle name="Normal 2 30 21 3" xfId="13874"/>
    <cellStyle name="Normal 2 30 22" xfId="13875"/>
    <cellStyle name="Normal 2 30 22 2" xfId="13876"/>
    <cellStyle name="Normal 2 30 22 2 2" xfId="13877"/>
    <cellStyle name="Normal 2 30 22 3" xfId="13878"/>
    <cellStyle name="Normal 2 30 23" xfId="13879"/>
    <cellStyle name="Normal 2 30 23 2" xfId="13880"/>
    <cellStyle name="Normal 2 30 23 2 2" xfId="13881"/>
    <cellStyle name="Normal 2 30 23 3" xfId="13882"/>
    <cellStyle name="Normal 2 30 24" xfId="13883"/>
    <cellStyle name="Normal 2 30 24 2" xfId="13884"/>
    <cellStyle name="Normal 2 30 25" xfId="13885"/>
    <cellStyle name="Normal 2 30 3" xfId="13886"/>
    <cellStyle name="Normal 2 30 3 2" xfId="13887"/>
    <cellStyle name="Normal 2 30 3 2 2" xfId="13888"/>
    <cellStyle name="Normal 2 30 3 3" xfId="13889"/>
    <cellStyle name="Normal 2 30 4" xfId="13890"/>
    <cellStyle name="Normal 2 30 4 2" xfId="13891"/>
    <cellStyle name="Normal 2 30 4 2 2" xfId="13892"/>
    <cellStyle name="Normal 2 30 4 3" xfId="13893"/>
    <cellStyle name="Normal 2 30 5" xfId="13894"/>
    <cellStyle name="Normal 2 30 5 2" xfId="13895"/>
    <cellStyle name="Normal 2 30 5 2 2" xfId="13896"/>
    <cellStyle name="Normal 2 30 5 3" xfId="13897"/>
    <cellStyle name="Normal 2 30 6" xfId="13898"/>
    <cellStyle name="Normal 2 30 6 2" xfId="13899"/>
    <cellStyle name="Normal 2 30 6 2 2" xfId="13900"/>
    <cellStyle name="Normal 2 30 6 3" xfId="13901"/>
    <cellStyle name="Normal 2 30 7" xfId="13902"/>
    <cellStyle name="Normal 2 30 7 2" xfId="13903"/>
    <cellStyle name="Normal 2 30 7 2 2" xfId="13904"/>
    <cellStyle name="Normal 2 30 7 3" xfId="13905"/>
    <cellStyle name="Normal 2 30 8" xfId="13906"/>
    <cellStyle name="Normal 2 30 8 2" xfId="13907"/>
    <cellStyle name="Normal 2 30 8 2 2" xfId="13908"/>
    <cellStyle name="Normal 2 30 8 3" xfId="13909"/>
    <cellStyle name="Normal 2 30 9" xfId="13910"/>
    <cellStyle name="Normal 2 30 9 2" xfId="13911"/>
    <cellStyle name="Normal 2 30 9 2 2" xfId="13912"/>
    <cellStyle name="Normal 2 30 9 3" xfId="13913"/>
    <cellStyle name="Normal 2 31" xfId="13914"/>
    <cellStyle name="Normal 2 31 10" xfId="13915"/>
    <cellStyle name="Normal 2 31 10 2" xfId="13916"/>
    <cellStyle name="Normal 2 31 10 2 2" xfId="13917"/>
    <cellStyle name="Normal 2 31 10 3" xfId="13918"/>
    <cellStyle name="Normal 2 31 11" xfId="13919"/>
    <cellStyle name="Normal 2 31 11 2" xfId="13920"/>
    <cellStyle name="Normal 2 31 11 2 2" xfId="13921"/>
    <cellStyle name="Normal 2 31 11 3" xfId="13922"/>
    <cellStyle name="Normal 2 31 12" xfId="13923"/>
    <cellStyle name="Normal 2 31 12 2" xfId="13924"/>
    <cellStyle name="Normal 2 31 12 2 2" xfId="13925"/>
    <cellStyle name="Normal 2 31 12 3" xfId="13926"/>
    <cellStyle name="Normal 2 31 13" xfId="13927"/>
    <cellStyle name="Normal 2 31 13 2" xfId="13928"/>
    <cellStyle name="Normal 2 31 13 2 2" xfId="13929"/>
    <cellStyle name="Normal 2 31 13 3" xfId="13930"/>
    <cellStyle name="Normal 2 31 14" xfId="13931"/>
    <cellStyle name="Normal 2 31 14 2" xfId="13932"/>
    <cellStyle name="Normal 2 31 14 2 2" xfId="13933"/>
    <cellStyle name="Normal 2 31 14 3" xfId="13934"/>
    <cellStyle name="Normal 2 31 15" xfId="13935"/>
    <cellStyle name="Normal 2 31 15 2" xfId="13936"/>
    <cellStyle name="Normal 2 31 15 2 2" xfId="13937"/>
    <cellStyle name="Normal 2 31 15 3" xfId="13938"/>
    <cellStyle name="Normal 2 31 16" xfId="13939"/>
    <cellStyle name="Normal 2 31 16 2" xfId="13940"/>
    <cellStyle name="Normal 2 31 16 2 2" xfId="13941"/>
    <cellStyle name="Normal 2 31 16 3" xfId="13942"/>
    <cellStyle name="Normal 2 31 17" xfId="13943"/>
    <cellStyle name="Normal 2 31 17 2" xfId="13944"/>
    <cellStyle name="Normal 2 31 17 2 2" xfId="13945"/>
    <cellStyle name="Normal 2 31 17 3" xfId="13946"/>
    <cellStyle name="Normal 2 31 18" xfId="13947"/>
    <cellStyle name="Normal 2 31 18 2" xfId="13948"/>
    <cellStyle name="Normal 2 31 18 2 2" xfId="13949"/>
    <cellStyle name="Normal 2 31 18 3" xfId="13950"/>
    <cellStyle name="Normal 2 31 19" xfId="13951"/>
    <cellStyle name="Normal 2 31 19 2" xfId="13952"/>
    <cellStyle name="Normal 2 31 19 2 2" xfId="13953"/>
    <cellStyle name="Normal 2 31 19 3" xfId="13954"/>
    <cellStyle name="Normal 2 31 2" xfId="13955"/>
    <cellStyle name="Normal 2 31 2 2" xfId="13956"/>
    <cellStyle name="Normal 2 31 2 2 2" xfId="13957"/>
    <cellStyle name="Normal 2 31 2 3" xfId="13958"/>
    <cellStyle name="Normal 2 31 20" xfId="13959"/>
    <cellStyle name="Normal 2 31 20 2" xfId="13960"/>
    <cellStyle name="Normal 2 31 20 2 2" xfId="13961"/>
    <cellStyle name="Normal 2 31 20 3" xfId="13962"/>
    <cellStyle name="Normal 2 31 21" xfId="13963"/>
    <cellStyle name="Normal 2 31 21 2" xfId="13964"/>
    <cellStyle name="Normal 2 31 21 2 2" xfId="13965"/>
    <cellStyle name="Normal 2 31 21 3" xfId="13966"/>
    <cellStyle name="Normal 2 31 22" xfId="13967"/>
    <cellStyle name="Normal 2 31 22 2" xfId="13968"/>
    <cellStyle name="Normal 2 31 22 2 2" xfId="13969"/>
    <cellStyle name="Normal 2 31 22 3" xfId="13970"/>
    <cellStyle name="Normal 2 31 23" xfId="13971"/>
    <cellStyle name="Normal 2 31 23 2" xfId="13972"/>
    <cellStyle name="Normal 2 31 23 2 2" xfId="13973"/>
    <cellStyle name="Normal 2 31 23 3" xfId="13974"/>
    <cellStyle name="Normal 2 31 24" xfId="13975"/>
    <cellStyle name="Normal 2 31 24 2" xfId="13976"/>
    <cellStyle name="Normal 2 31 25" xfId="13977"/>
    <cellStyle name="Normal 2 31 3" xfId="13978"/>
    <cellStyle name="Normal 2 31 3 2" xfId="13979"/>
    <cellStyle name="Normal 2 31 3 2 2" xfId="13980"/>
    <cellStyle name="Normal 2 31 3 3" xfId="13981"/>
    <cellStyle name="Normal 2 31 4" xfId="13982"/>
    <cellStyle name="Normal 2 31 4 2" xfId="13983"/>
    <cellStyle name="Normal 2 31 4 2 2" xfId="13984"/>
    <cellStyle name="Normal 2 31 4 3" xfId="13985"/>
    <cellStyle name="Normal 2 31 5" xfId="13986"/>
    <cellStyle name="Normal 2 31 5 2" xfId="13987"/>
    <cellStyle name="Normal 2 31 5 2 2" xfId="13988"/>
    <cellStyle name="Normal 2 31 5 3" xfId="13989"/>
    <cellStyle name="Normal 2 31 6" xfId="13990"/>
    <cellStyle name="Normal 2 31 6 2" xfId="13991"/>
    <cellStyle name="Normal 2 31 6 2 2" xfId="13992"/>
    <cellStyle name="Normal 2 31 6 3" xfId="13993"/>
    <cellStyle name="Normal 2 31 7" xfId="13994"/>
    <cellStyle name="Normal 2 31 7 2" xfId="13995"/>
    <cellStyle name="Normal 2 31 7 2 2" xfId="13996"/>
    <cellStyle name="Normal 2 31 7 3" xfId="13997"/>
    <cellStyle name="Normal 2 31 8" xfId="13998"/>
    <cellStyle name="Normal 2 31 8 2" xfId="13999"/>
    <cellStyle name="Normal 2 31 8 2 2" xfId="14000"/>
    <cellStyle name="Normal 2 31 8 3" xfId="14001"/>
    <cellStyle name="Normal 2 31 9" xfId="14002"/>
    <cellStyle name="Normal 2 31 9 2" xfId="14003"/>
    <cellStyle name="Normal 2 31 9 2 2" xfId="14004"/>
    <cellStyle name="Normal 2 31 9 3" xfId="14005"/>
    <cellStyle name="Normal 2 32" xfId="14006"/>
    <cellStyle name="Normal 2 32 10" xfId="14007"/>
    <cellStyle name="Normal 2 32 10 2" xfId="14008"/>
    <cellStyle name="Normal 2 32 10 2 2" xfId="14009"/>
    <cellStyle name="Normal 2 32 10 3" xfId="14010"/>
    <cellStyle name="Normal 2 32 11" xfId="14011"/>
    <cellStyle name="Normal 2 32 11 2" xfId="14012"/>
    <cellStyle name="Normal 2 32 11 2 2" xfId="14013"/>
    <cellStyle name="Normal 2 32 11 3" xfId="14014"/>
    <cellStyle name="Normal 2 32 12" xfId="14015"/>
    <cellStyle name="Normal 2 32 12 2" xfId="14016"/>
    <cellStyle name="Normal 2 32 12 2 2" xfId="14017"/>
    <cellStyle name="Normal 2 32 12 3" xfId="14018"/>
    <cellStyle name="Normal 2 32 13" xfId="14019"/>
    <cellStyle name="Normal 2 32 13 2" xfId="14020"/>
    <cellStyle name="Normal 2 32 13 2 2" xfId="14021"/>
    <cellStyle name="Normal 2 32 13 3" xfId="14022"/>
    <cellStyle name="Normal 2 32 14" xfId="14023"/>
    <cellStyle name="Normal 2 32 14 2" xfId="14024"/>
    <cellStyle name="Normal 2 32 14 2 2" xfId="14025"/>
    <cellStyle name="Normal 2 32 14 3" xfId="14026"/>
    <cellStyle name="Normal 2 32 15" xfId="14027"/>
    <cellStyle name="Normal 2 32 15 2" xfId="14028"/>
    <cellStyle name="Normal 2 32 15 2 2" xfId="14029"/>
    <cellStyle name="Normal 2 32 15 3" xfId="14030"/>
    <cellStyle name="Normal 2 32 16" xfId="14031"/>
    <cellStyle name="Normal 2 32 16 2" xfId="14032"/>
    <cellStyle name="Normal 2 32 16 2 2" xfId="14033"/>
    <cellStyle name="Normal 2 32 16 3" xfId="14034"/>
    <cellStyle name="Normal 2 32 17" xfId="14035"/>
    <cellStyle name="Normal 2 32 17 2" xfId="14036"/>
    <cellStyle name="Normal 2 32 17 2 2" xfId="14037"/>
    <cellStyle name="Normal 2 32 17 3" xfId="14038"/>
    <cellStyle name="Normal 2 32 18" xfId="14039"/>
    <cellStyle name="Normal 2 32 18 2" xfId="14040"/>
    <cellStyle name="Normal 2 32 18 2 2" xfId="14041"/>
    <cellStyle name="Normal 2 32 18 3" xfId="14042"/>
    <cellStyle name="Normal 2 32 19" xfId="14043"/>
    <cellStyle name="Normal 2 32 19 2" xfId="14044"/>
    <cellStyle name="Normal 2 32 19 2 2" xfId="14045"/>
    <cellStyle name="Normal 2 32 19 3" xfId="14046"/>
    <cellStyle name="Normal 2 32 2" xfId="14047"/>
    <cellStyle name="Normal 2 32 2 2" xfId="14048"/>
    <cellStyle name="Normal 2 32 2 2 2" xfId="14049"/>
    <cellStyle name="Normal 2 32 2 3" xfId="14050"/>
    <cellStyle name="Normal 2 32 20" xfId="14051"/>
    <cellStyle name="Normal 2 32 20 2" xfId="14052"/>
    <cellStyle name="Normal 2 32 20 2 2" xfId="14053"/>
    <cellStyle name="Normal 2 32 20 3" xfId="14054"/>
    <cellStyle name="Normal 2 32 21" xfId="14055"/>
    <cellStyle name="Normal 2 32 21 2" xfId="14056"/>
    <cellStyle name="Normal 2 32 21 2 2" xfId="14057"/>
    <cellStyle name="Normal 2 32 21 3" xfId="14058"/>
    <cellStyle name="Normal 2 32 22" xfId="14059"/>
    <cellStyle name="Normal 2 32 22 2" xfId="14060"/>
    <cellStyle name="Normal 2 32 22 2 2" xfId="14061"/>
    <cellStyle name="Normal 2 32 22 3" xfId="14062"/>
    <cellStyle name="Normal 2 32 23" xfId="14063"/>
    <cellStyle name="Normal 2 32 23 2" xfId="14064"/>
    <cellStyle name="Normal 2 32 23 2 2" xfId="14065"/>
    <cellStyle name="Normal 2 32 23 3" xfId="14066"/>
    <cellStyle name="Normal 2 32 24" xfId="14067"/>
    <cellStyle name="Normal 2 32 24 2" xfId="14068"/>
    <cellStyle name="Normal 2 32 25" xfId="14069"/>
    <cellStyle name="Normal 2 32 3" xfId="14070"/>
    <cellStyle name="Normal 2 32 3 2" xfId="14071"/>
    <cellStyle name="Normal 2 32 3 2 2" xfId="14072"/>
    <cellStyle name="Normal 2 32 3 3" xfId="14073"/>
    <cellStyle name="Normal 2 32 4" xfId="14074"/>
    <cellStyle name="Normal 2 32 4 2" xfId="14075"/>
    <cellStyle name="Normal 2 32 4 2 2" xfId="14076"/>
    <cellStyle name="Normal 2 32 4 3" xfId="14077"/>
    <cellStyle name="Normal 2 32 5" xfId="14078"/>
    <cellStyle name="Normal 2 32 5 2" xfId="14079"/>
    <cellStyle name="Normal 2 32 5 2 2" xfId="14080"/>
    <cellStyle name="Normal 2 32 5 3" xfId="14081"/>
    <cellStyle name="Normal 2 32 6" xfId="14082"/>
    <cellStyle name="Normal 2 32 6 2" xfId="14083"/>
    <cellStyle name="Normal 2 32 6 2 2" xfId="14084"/>
    <cellStyle name="Normal 2 32 6 3" xfId="14085"/>
    <cellStyle name="Normal 2 32 7" xfId="14086"/>
    <cellStyle name="Normal 2 32 7 2" xfId="14087"/>
    <cellStyle name="Normal 2 32 7 2 2" xfId="14088"/>
    <cellStyle name="Normal 2 32 7 3" xfId="14089"/>
    <cellStyle name="Normal 2 32 8" xfId="14090"/>
    <cellStyle name="Normal 2 32 8 2" xfId="14091"/>
    <cellStyle name="Normal 2 32 8 2 2" xfId="14092"/>
    <cellStyle name="Normal 2 32 8 3" xfId="14093"/>
    <cellStyle name="Normal 2 32 9" xfId="14094"/>
    <cellStyle name="Normal 2 32 9 2" xfId="14095"/>
    <cellStyle name="Normal 2 32 9 2 2" xfId="14096"/>
    <cellStyle name="Normal 2 32 9 3" xfId="14097"/>
    <cellStyle name="Normal 2 33" xfId="14098"/>
    <cellStyle name="Normal 2 33 10" xfId="14099"/>
    <cellStyle name="Normal 2 33 10 2" xfId="14100"/>
    <cellStyle name="Normal 2 33 10 2 2" xfId="14101"/>
    <cellStyle name="Normal 2 33 10 3" xfId="14102"/>
    <cellStyle name="Normal 2 33 11" xfId="14103"/>
    <cellStyle name="Normal 2 33 11 2" xfId="14104"/>
    <cellStyle name="Normal 2 33 11 2 2" xfId="14105"/>
    <cellStyle name="Normal 2 33 11 3" xfId="14106"/>
    <cellStyle name="Normal 2 33 12" xfId="14107"/>
    <cellStyle name="Normal 2 33 12 2" xfId="14108"/>
    <cellStyle name="Normal 2 33 12 2 2" xfId="14109"/>
    <cellStyle name="Normal 2 33 12 3" xfId="14110"/>
    <cellStyle name="Normal 2 33 13" xfId="14111"/>
    <cellStyle name="Normal 2 33 13 2" xfId="14112"/>
    <cellStyle name="Normal 2 33 13 2 2" xfId="14113"/>
    <cellStyle name="Normal 2 33 13 3" xfId="14114"/>
    <cellStyle name="Normal 2 33 14" xfId="14115"/>
    <cellStyle name="Normal 2 33 14 2" xfId="14116"/>
    <cellStyle name="Normal 2 33 14 2 2" xfId="14117"/>
    <cellStyle name="Normal 2 33 14 3" xfId="14118"/>
    <cellStyle name="Normal 2 33 15" xfId="14119"/>
    <cellStyle name="Normal 2 33 15 2" xfId="14120"/>
    <cellStyle name="Normal 2 33 15 2 2" xfId="14121"/>
    <cellStyle name="Normal 2 33 15 3" xfId="14122"/>
    <cellStyle name="Normal 2 33 16" xfId="14123"/>
    <cellStyle name="Normal 2 33 16 2" xfId="14124"/>
    <cellStyle name="Normal 2 33 16 2 2" xfId="14125"/>
    <cellStyle name="Normal 2 33 16 3" xfId="14126"/>
    <cellStyle name="Normal 2 33 17" xfId="14127"/>
    <cellStyle name="Normal 2 33 17 2" xfId="14128"/>
    <cellStyle name="Normal 2 33 17 2 2" xfId="14129"/>
    <cellStyle name="Normal 2 33 17 3" xfId="14130"/>
    <cellStyle name="Normal 2 33 18" xfId="14131"/>
    <cellStyle name="Normal 2 33 18 2" xfId="14132"/>
    <cellStyle name="Normal 2 33 18 2 2" xfId="14133"/>
    <cellStyle name="Normal 2 33 18 3" xfId="14134"/>
    <cellStyle name="Normal 2 33 19" xfId="14135"/>
    <cellStyle name="Normal 2 33 19 2" xfId="14136"/>
    <cellStyle name="Normal 2 33 19 2 2" xfId="14137"/>
    <cellStyle name="Normal 2 33 19 3" xfId="14138"/>
    <cellStyle name="Normal 2 33 2" xfId="14139"/>
    <cellStyle name="Normal 2 33 2 2" xfId="14140"/>
    <cellStyle name="Normal 2 33 2 2 2" xfId="14141"/>
    <cellStyle name="Normal 2 33 2 3" xfId="14142"/>
    <cellStyle name="Normal 2 33 20" xfId="14143"/>
    <cellStyle name="Normal 2 33 20 2" xfId="14144"/>
    <cellStyle name="Normal 2 33 20 2 2" xfId="14145"/>
    <cellStyle name="Normal 2 33 20 3" xfId="14146"/>
    <cellStyle name="Normal 2 33 21" xfId="14147"/>
    <cellStyle name="Normal 2 33 21 2" xfId="14148"/>
    <cellStyle name="Normal 2 33 21 2 2" xfId="14149"/>
    <cellStyle name="Normal 2 33 21 3" xfId="14150"/>
    <cellStyle name="Normal 2 33 22" xfId="14151"/>
    <cellStyle name="Normal 2 33 22 2" xfId="14152"/>
    <cellStyle name="Normal 2 33 22 2 2" xfId="14153"/>
    <cellStyle name="Normal 2 33 22 3" xfId="14154"/>
    <cellStyle name="Normal 2 33 23" xfId="14155"/>
    <cellStyle name="Normal 2 33 23 2" xfId="14156"/>
    <cellStyle name="Normal 2 33 23 2 2" xfId="14157"/>
    <cellStyle name="Normal 2 33 23 3" xfId="14158"/>
    <cellStyle name="Normal 2 33 24" xfId="14159"/>
    <cellStyle name="Normal 2 33 24 2" xfId="14160"/>
    <cellStyle name="Normal 2 33 25" xfId="14161"/>
    <cellStyle name="Normal 2 33 3" xfId="14162"/>
    <cellStyle name="Normal 2 33 3 2" xfId="14163"/>
    <cellStyle name="Normal 2 33 3 2 2" xfId="14164"/>
    <cellStyle name="Normal 2 33 3 3" xfId="14165"/>
    <cellStyle name="Normal 2 33 4" xfId="14166"/>
    <cellStyle name="Normal 2 33 4 2" xfId="14167"/>
    <cellStyle name="Normal 2 33 4 2 2" xfId="14168"/>
    <cellStyle name="Normal 2 33 4 3" xfId="14169"/>
    <cellStyle name="Normal 2 33 5" xfId="14170"/>
    <cellStyle name="Normal 2 33 5 2" xfId="14171"/>
    <cellStyle name="Normal 2 33 5 2 2" xfId="14172"/>
    <cellStyle name="Normal 2 33 5 3" xfId="14173"/>
    <cellStyle name="Normal 2 33 6" xfId="14174"/>
    <cellStyle name="Normal 2 33 6 2" xfId="14175"/>
    <cellStyle name="Normal 2 33 6 2 2" xfId="14176"/>
    <cellStyle name="Normal 2 33 6 3" xfId="14177"/>
    <cellStyle name="Normal 2 33 7" xfId="14178"/>
    <cellStyle name="Normal 2 33 7 2" xfId="14179"/>
    <cellStyle name="Normal 2 33 7 2 2" xfId="14180"/>
    <cellStyle name="Normal 2 33 7 3" xfId="14181"/>
    <cellStyle name="Normal 2 33 8" xfId="14182"/>
    <cellStyle name="Normal 2 33 8 2" xfId="14183"/>
    <cellStyle name="Normal 2 33 8 2 2" xfId="14184"/>
    <cellStyle name="Normal 2 33 8 3" xfId="14185"/>
    <cellStyle name="Normal 2 33 9" xfId="14186"/>
    <cellStyle name="Normal 2 33 9 2" xfId="14187"/>
    <cellStyle name="Normal 2 33 9 2 2" xfId="14188"/>
    <cellStyle name="Normal 2 33 9 3" xfId="14189"/>
    <cellStyle name="Normal 2 34" xfId="14190"/>
    <cellStyle name="Normal 2 34 10" xfId="14191"/>
    <cellStyle name="Normal 2 34 10 2" xfId="14192"/>
    <cellStyle name="Normal 2 34 10 2 2" xfId="14193"/>
    <cellStyle name="Normal 2 34 10 3" xfId="14194"/>
    <cellStyle name="Normal 2 34 11" xfId="14195"/>
    <cellStyle name="Normal 2 34 11 2" xfId="14196"/>
    <cellStyle name="Normal 2 34 11 2 2" xfId="14197"/>
    <cellStyle name="Normal 2 34 11 3" xfId="14198"/>
    <cellStyle name="Normal 2 34 12" xfId="14199"/>
    <cellStyle name="Normal 2 34 12 2" xfId="14200"/>
    <cellStyle name="Normal 2 34 12 2 2" xfId="14201"/>
    <cellStyle name="Normal 2 34 12 3" xfId="14202"/>
    <cellStyle name="Normal 2 34 13" xfId="14203"/>
    <cellStyle name="Normal 2 34 13 2" xfId="14204"/>
    <cellStyle name="Normal 2 34 13 2 2" xfId="14205"/>
    <cellStyle name="Normal 2 34 13 3" xfId="14206"/>
    <cellStyle name="Normal 2 34 14" xfId="14207"/>
    <cellStyle name="Normal 2 34 14 2" xfId="14208"/>
    <cellStyle name="Normal 2 34 14 2 2" xfId="14209"/>
    <cellStyle name="Normal 2 34 14 3" xfId="14210"/>
    <cellStyle name="Normal 2 34 15" xfId="14211"/>
    <cellStyle name="Normal 2 34 15 2" xfId="14212"/>
    <cellStyle name="Normal 2 34 15 2 2" xfId="14213"/>
    <cellStyle name="Normal 2 34 15 3" xfId="14214"/>
    <cellStyle name="Normal 2 34 16" xfId="14215"/>
    <cellStyle name="Normal 2 34 16 2" xfId="14216"/>
    <cellStyle name="Normal 2 34 16 2 2" xfId="14217"/>
    <cellStyle name="Normal 2 34 16 3" xfId="14218"/>
    <cellStyle name="Normal 2 34 17" xfId="14219"/>
    <cellStyle name="Normal 2 34 17 2" xfId="14220"/>
    <cellStyle name="Normal 2 34 17 2 2" xfId="14221"/>
    <cellStyle name="Normal 2 34 17 3" xfId="14222"/>
    <cellStyle name="Normal 2 34 18" xfId="14223"/>
    <cellStyle name="Normal 2 34 18 2" xfId="14224"/>
    <cellStyle name="Normal 2 34 18 2 2" xfId="14225"/>
    <cellStyle name="Normal 2 34 18 3" xfId="14226"/>
    <cellStyle name="Normal 2 34 19" xfId="14227"/>
    <cellStyle name="Normal 2 34 19 2" xfId="14228"/>
    <cellStyle name="Normal 2 34 19 2 2" xfId="14229"/>
    <cellStyle name="Normal 2 34 19 3" xfId="14230"/>
    <cellStyle name="Normal 2 34 2" xfId="14231"/>
    <cellStyle name="Normal 2 34 2 2" xfId="14232"/>
    <cellStyle name="Normal 2 34 2 2 2" xfId="14233"/>
    <cellStyle name="Normal 2 34 2 3" xfId="14234"/>
    <cellStyle name="Normal 2 34 20" xfId="14235"/>
    <cellStyle name="Normal 2 34 20 2" xfId="14236"/>
    <cellStyle name="Normal 2 34 20 2 2" xfId="14237"/>
    <cellStyle name="Normal 2 34 20 3" xfId="14238"/>
    <cellStyle name="Normal 2 34 21" xfId="14239"/>
    <cellStyle name="Normal 2 34 21 2" xfId="14240"/>
    <cellStyle name="Normal 2 34 21 2 2" xfId="14241"/>
    <cellStyle name="Normal 2 34 21 3" xfId="14242"/>
    <cellStyle name="Normal 2 34 22" xfId="14243"/>
    <cellStyle name="Normal 2 34 22 2" xfId="14244"/>
    <cellStyle name="Normal 2 34 22 2 2" xfId="14245"/>
    <cellStyle name="Normal 2 34 22 3" xfId="14246"/>
    <cellStyle name="Normal 2 34 23" xfId="14247"/>
    <cellStyle name="Normal 2 34 23 2" xfId="14248"/>
    <cellStyle name="Normal 2 34 23 2 2" xfId="14249"/>
    <cellStyle name="Normal 2 34 23 3" xfId="14250"/>
    <cellStyle name="Normal 2 34 24" xfId="14251"/>
    <cellStyle name="Normal 2 34 24 2" xfId="14252"/>
    <cellStyle name="Normal 2 34 25" xfId="14253"/>
    <cellStyle name="Normal 2 34 3" xfId="14254"/>
    <cellStyle name="Normal 2 34 3 2" xfId="14255"/>
    <cellStyle name="Normal 2 34 3 2 2" xfId="14256"/>
    <cellStyle name="Normal 2 34 3 3" xfId="14257"/>
    <cellStyle name="Normal 2 34 4" xfId="14258"/>
    <cellStyle name="Normal 2 34 4 2" xfId="14259"/>
    <cellStyle name="Normal 2 34 4 2 2" xfId="14260"/>
    <cellStyle name="Normal 2 34 4 3" xfId="14261"/>
    <cellStyle name="Normal 2 34 5" xfId="14262"/>
    <cellStyle name="Normal 2 34 5 2" xfId="14263"/>
    <cellStyle name="Normal 2 34 5 2 2" xfId="14264"/>
    <cellStyle name="Normal 2 34 5 3" xfId="14265"/>
    <cellStyle name="Normal 2 34 6" xfId="14266"/>
    <cellStyle name="Normal 2 34 6 2" xfId="14267"/>
    <cellStyle name="Normal 2 34 6 2 2" xfId="14268"/>
    <cellStyle name="Normal 2 34 6 3" xfId="14269"/>
    <cellStyle name="Normal 2 34 7" xfId="14270"/>
    <cellStyle name="Normal 2 34 7 2" xfId="14271"/>
    <cellStyle name="Normal 2 34 7 2 2" xfId="14272"/>
    <cellStyle name="Normal 2 34 7 3" xfId="14273"/>
    <cellStyle name="Normal 2 34 8" xfId="14274"/>
    <cellStyle name="Normal 2 34 8 2" xfId="14275"/>
    <cellStyle name="Normal 2 34 8 2 2" xfId="14276"/>
    <cellStyle name="Normal 2 34 8 3" xfId="14277"/>
    <cellStyle name="Normal 2 34 9" xfId="14278"/>
    <cellStyle name="Normal 2 34 9 2" xfId="14279"/>
    <cellStyle name="Normal 2 34 9 2 2" xfId="14280"/>
    <cellStyle name="Normal 2 34 9 3" xfId="14281"/>
    <cellStyle name="Normal 2 35" xfId="14282"/>
    <cellStyle name="Normal 2 35 10" xfId="14283"/>
    <cellStyle name="Normal 2 35 10 2" xfId="14284"/>
    <cellStyle name="Normal 2 35 10 2 2" xfId="14285"/>
    <cellStyle name="Normal 2 35 10 3" xfId="14286"/>
    <cellStyle name="Normal 2 35 11" xfId="14287"/>
    <cellStyle name="Normal 2 35 11 2" xfId="14288"/>
    <cellStyle name="Normal 2 35 11 2 2" xfId="14289"/>
    <cellStyle name="Normal 2 35 11 3" xfId="14290"/>
    <cellStyle name="Normal 2 35 12" xfId="14291"/>
    <cellStyle name="Normal 2 35 12 2" xfId="14292"/>
    <cellStyle name="Normal 2 35 12 2 2" xfId="14293"/>
    <cellStyle name="Normal 2 35 12 3" xfId="14294"/>
    <cellStyle name="Normal 2 35 13" xfId="14295"/>
    <cellStyle name="Normal 2 35 13 2" xfId="14296"/>
    <cellStyle name="Normal 2 35 13 2 2" xfId="14297"/>
    <cellStyle name="Normal 2 35 13 3" xfId="14298"/>
    <cellStyle name="Normal 2 35 14" xfId="14299"/>
    <cellStyle name="Normal 2 35 14 2" xfId="14300"/>
    <cellStyle name="Normal 2 35 14 2 2" xfId="14301"/>
    <cellStyle name="Normal 2 35 14 3" xfId="14302"/>
    <cellStyle name="Normal 2 35 15" xfId="14303"/>
    <cellStyle name="Normal 2 35 15 2" xfId="14304"/>
    <cellStyle name="Normal 2 35 15 2 2" xfId="14305"/>
    <cellStyle name="Normal 2 35 15 3" xfId="14306"/>
    <cellStyle name="Normal 2 35 16" xfId="14307"/>
    <cellStyle name="Normal 2 35 16 2" xfId="14308"/>
    <cellStyle name="Normal 2 35 16 2 2" xfId="14309"/>
    <cellStyle name="Normal 2 35 16 3" xfId="14310"/>
    <cellStyle name="Normal 2 35 17" xfId="14311"/>
    <cellStyle name="Normal 2 35 17 2" xfId="14312"/>
    <cellStyle name="Normal 2 35 17 2 2" xfId="14313"/>
    <cellStyle name="Normal 2 35 17 3" xfId="14314"/>
    <cellStyle name="Normal 2 35 18" xfId="14315"/>
    <cellStyle name="Normal 2 35 18 2" xfId="14316"/>
    <cellStyle name="Normal 2 35 18 2 2" xfId="14317"/>
    <cellStyle name="Normal 2 35 18 3" xfId="14318"/>
    <cellStyle name="Normal 2 35 19" xfId="14319"/>
    <cellStyle name="Normal 2 35 19 2" xfId="14320"/>
    <cellStyle name="Normal 2 35 19 2 2" xfId="14321"/>
    <cellStyle name="Normal 2 35 19 3" xfId="14322"/>
    <cellStyle name="Normal 2 35 2" xfId="14323"/>
    <cellStyle name="Normal 2 35 2 2" xfId="14324"/>
    <cellStyle name="Normal 2 35 2 2 2" xfId="14325"/>
    <cellStyle name="Normal 2 35 2 3" xfId="14326"/>
    <cellStyle name="Normal 2 35 20" xfId="14327"/>
    <cellStyle name="Normal 2 35 20 2" xfId="14328"/>
    <cellStyle name="Normal 2 35 20 2 2" xfId="14329"/>
    <cellStyle name="Normal 2 35 20 3" xfId="14330"/>
    <cellStyle name="Normal 2 35 21" xfId="14331"/>
    <cellStyle name="Normal 2 35 21 2" xfId="14332"/>
    <cellStyle name="Normal 2 35 21 2 2" xfId="14333"/>
    <cellStyle name="Normal 2 35 21 3" xfId="14334"/>
    <cellStyle name="Normal 2 35 22" xfId="14335"/>
    <cellStyle name="Normal 2 35 22 2" xfId="14336"/>
    <cellStyle name="Normal 2 35 22 2 2" xfId="14337"/>
    <cellStyle name="Normal 2 35 22 3" xfId="14338"/>
    <cellStyle name="Normal 2 35 23" xfId="14339"/>
    <cellStyle name="Normal 2 35 23 2" xfId="14340"/>
    <cellStyle name="Normal 2 35 23 2 2" xfId="14341"/>
    <cellStyle name="Normal 2 35 23 3" xfId="14342"/>
    <cellStyle name="Normal 2 35 24" xfId="14343"/>
    <cellStyle name="Normal 2 35 24 2" xfId="14344"/>
    <cellStyle name="Normal 2 35 25" xfId="14345"/>
    <cellStyle name="Normal 2 35 3" xfId="14346"/>
    <cellStyle name="Normal 2 35 3 2" xfId="14347"/>
    <cellStyle name="Normal 2 35 3 2 2" xfId="14348"/>
    <cellStyle name="Normal 2 35 3 3" xfId="14349"/>
    <cellStyle name="Normal 2 35 4" xfId="14350"/>
    <cellStyle name="Normal 2 35 4 2" xfId="14351"/>
    <cellStyle name="Normal 2 35 4 2 2" xfId="14352"/>
    <cellStyle name="Normal 2 35 4 3" xfId="14353"/>
    <cellStyle name="Normal 2 35 5" xfId="14354"/>
    <cellStyle name="Normal 2 35 5 2" xfId="14355"/>
    <cellStyle name="Normal 2 35 5 2 2" xfId="14356"/>
    <cellStyle name="Normal 2 35 5 3" xfId="14357"/>
    <cellStyle name="Normal 2 35 6" xfId="14358"/>
    <cellStyle name="Normal 2 35 6 2" xfId="14359"/>
    <cellStyle name="Normal 2 35 6 2 2" xfId="14360"/>
    <cellStyle name="Normal 2 35 6 3" xfId="14361"/>
    <cellStyle name="Normal 2 35 7" xfId="14362"/>
    <cellStyle name="Normal 2 35 7 2" xfId="14363"/>
    <cellStyle name="Normal 2 35 7 2 2" xfId="14364"/>
    <cellStyle name="Normal 2 35 7 3" xfId="14365"/>
    <cellStyle name="Normal 2 35 8" xfId="14366"/>
    <cellStyle name="Normal 2 35 8 2" xfId="14367"/>
    <cellStyle name="Normal 2 35 8 2 2" xfId="14368"/>
    <cellStyle name="Normal 2 35 8 3" xfId="14369"/>
    <cellStyle name="Normal 2 35 9" xfId="14370"/>
    <cellStyle name="Normal 2 35 9 2" xfId="14371"/>
    <cellStyle name="Normal 2 35 9 2 2" xfId="14372"/>
    <cellStyle name="Normal 2 35 9 3" xfId="14373"/>
    <cellStyle name="Normal 2 36" xfId="14374"/>
    <cellStyle name="Normal 2 36 10" xfId="14375"/>
    <cellStyle name="Normal 2 36 10 2" xfId="14376"/>
    <cellStyle name="Normal 2 36 10 2 2" xfId="14377"/>
    <cellStyle name="Normal 2 36 10 3" xfId="14378"/>
    <cellStyle name="Normal 2 36 11" xfId="14379"/>
    <cellStyle name="Normal 2 36 11 2" xfId="14380"/>
    <cellStyle name="Normal 2 36 11 2 2" xfId="14381"/>
    <cellStyle name="Normal 2 36 11 3" xfId="14382"/>
    <cellStyle name="Normal 2 36 12" xfId="14383"/>
    <cellStyle name="Normal 2 36 12 2" xfId="14384"/>
    <cellStyle name="Normal 2 36 12 2 2" xfId="14385"/>
    <cellStyle name="Normal 2 36 12 3" xfId="14386"/>
    <cellStyle name="Normal 2 36 13" xfId="14387"/>
    <cellStyle name="Normal 2 36 13 2" xfId="14388"/>
    <cellStyle name="Normal 2 36 13 2 2" xfId="14389"/>
    <cellStyle name="Normal 2 36 13 3" xfId="14390"/>
    <cellStyle name="Normal 2 36 14" xfId="14391"/>
    <cellStyle name="Normal 2 36 14 2" xfId="14392"/>
    <cellStyle name="Normal 2 36 14 2 2" xfId="14393"/>
    <cellStyle name="Normal 2 36 14 3" xfId="14394"/>
    <cellStyle name="Normal 2 36 15" xfId="14395"/>
    <cellStyle name="Normal 2 36 15 2" xfId="14396"/>
    <cellStyle name="Normal 2 36 15 2 2" xfId="14397"/>
    <cellStyle name="Normal 2 36 15 3" xfId="14398"/>
    <cellStyle name="Normal 2 36 16" xfId="14399"/>
    <cellStyle name="Normal 2 36 16 2" xfId="14400"/>
    <cellStyle name="Normal 2 36 16 2 2" xfId="14401"/>
    <cellStyle name="Normal 2 36 16 3" xfId="14402"/>
    <cellStyle name="Normal 2 36 17" xfId="14403"/>
    <cellStyle name="Normal 2 36 17 2" xfId="14404"/>
    <cellStyle name="Normal 2 36 17 2 2" xfId="14405"/>
    <cellStyle name="Normal 2 36 17 3" xfId="14406"/>
    <cellStyle name="Normal 2 36 18" xfId="14407"/>
    <cellStyle name="Normal 2 36 18 2" xfId="14408"/>
    <cellStyle name="Normal 2 36 18 2 2" xfId="14409"/>
    <cellStyle name="Normal 2 36 18 3" xfId="14410"/>
    <cellStyle name="Normal 2 36 19" xfId="14411"/>
    <cellStyle name="Normal 2 36 19 2" xfId="14412"/>
    <cellStyle name="Normal 2 36 19 2 2" xfId="14413"/>
    <cellStyle name="Normal 2 36 19 3" xfId="14414"/>
    <cellStyle name="Normal 2 36 2" xfId="14415"/>
    <cellStyle name="Normal 2 36 2 2" xfId="14416"/>
    <cellStyle name="Normal 2 36 2 2 2" xfId="14417"/>
    <cellStyle name="Normal 2 36 2 3" xfId="14418"/>
    <cellStyle name="Normal 2 36 20" xfId="14419"/>
    <cellStyle name="Normal 2 36 20 2" xfId="14420"/>
    <cellStyle name="Normal 2 36 20 2 2" xfId="14421"/>
    <cellStyle name="Normal 2 36 20 3" xfId="14422"/>
    <cellStyle name="Normal 2 36 21" xfId="14423"/>
    <cellStyle name="Normal 2 36 21 2" xfId="14424"/>
    <cellStyle name="Normal 2 36 21 2 2" xfId="14425"/>
    <cellStyle name="Normal 2 36 21 3" xfId="14426"/>
    <cellStyle name="Normal 2 36 22" xfId="14427"/>
    <cellStyle name="Normal 2 36 22 2" xfId="14428"/>
    <cellStyle name="Normal 2 36 22 2 2" xfId="14429"/>
    <cellStyle name="Normal 2 36 22 3" xfId="14430"/>
    <cellStyle name="Normal 2 36 23" xfId="14431"/>
    <cellStyle name="Normal 2 36 23 2" xfId="14432"/>
    <cellStyle name="Normal 2 36 23 2 2" xfId="14433"/>
    <cellStyle name="Normal 2 36 23 3" xfId="14434"/>
    <cellStyle name="Normal 2 36 24" xfId="14435"/>
    <cellStyle name="Normal 2 36 24 2" xfId="14436"/>
    <cellStyle name="Normal 2 36 25" xfId="14437"/>
    <cellStyle name="Normal 2 36 3" xfId="14438"/>
    <cellStyle name="Normal 2 36 3 2" xfId="14439"/>
    <cellStyle name="Normal 2 36 3 2 2" xfId="14440"/>
    <cellStyle name="Normal 2 36 3 3" xfId="14441"/>
    <cellStyle name="Normal 2 36 4" xfId="14442"/>
    <cellStyle name="Normal 2 36 4 2" xfId="14443"/>
    <cellStyle name="Normal 2 36 4 2 2" xfId="14444"/>
    <cellStyle name="Normal 2 36 4 3" xfId="14445"/>
    <cellStyle name="Normal 2 36 5" xfId="14446"/>
    <cellStyle name="Normal 2 36 5 2" xfId="14447"/>
    <cellStyle name="Normal 2 36 5 2 2" xfId="14448"/>
    <cellStyle name="Normal 2 36 5 3" xfId="14449"/>
    <cellStyle name="Normal 2 36 6" xfId="14450"/>
    <cellStyle name="Normal 2 36 6 2" xfId="14451"/>
    <cellStyle name="Normal 2 36 6 2 2" xfId="14452"/>
    <cellStyle name="Normal 2 36 6 3" xfId="14453"/>
    <cellStyle name="Normal 2 36 7" xfId="14454"/>
    <cellStyle name="Normal 2 36 7 2" xfId="14455"/>
    <cellStyle name="Normal 2 36 7 2 2" xfId="14456"/>
    <cellStyle name="Normal 2 36 7 3" xfId="14457"/>
    <cellStyle name="Normal 2 36 8" xfId="14458"/>
    <cellStyle name="Normal 2 36 8 2" xfId="14459"/>
    <cellStyle name="Normal 2 36 8 2 2" xfId="14460"/>
    <cellStyle name="Normal 2 36 8 3" xfId="14461"/>
    <cellStyle name="Normal 2 36 9" xfId="14462"/>
    <cellStyle name="Normal 2 36 9 2" xfId="14463"/>
    <cellStyle name="Normal 2 36 9 2 2" xfId="14464"/>
    <cellStyle name="Normal 2 36 9 3" xfId="14465"/>
    <cellStyle name="Normal 2 37" xfId="14466"/>
    <cellStyle name="Normal 2 37 10" xfId="14467"/>
    <cellStyle name="Normal 2 37 10 2" xfId="14468"/>
    <cellStyle name="Normal 2 37 10 2 2" xfId="14469"/>
    <cellStyle name="Normal 2 37 10 3" xfId="14470"/>
    <cellStyle name="Normal 2 37 11" xfId="14471"/>
    <cellStyle name="Normal 2 37 11 2" xfId="14472"/>
    <cellStyle name="Normal 2 37 11 2 2" xfId="14473"/>
    <cellStyle name="Normal 2 37 11 3" xfId="14474"/>
    <cellStyle name="Normal 2 37 12" xfId="14475"/>
    <cellStyle name="Normal 2 37 12 2" xfId="14476"/>
    <cellStyle name="Normal 2 37 12 2 2" xfId="14477"/>
    <cellStyle name="Normal 2 37 12 3" xfId="14478"/>
    <cellStyle name="Normal 2 37 13" xfId="14479"/>
    <cellStyle name="Normal 2 37 13 2" xfId="14480"/>
    <cellStyle name="Normal 2 37 13 2 2" xfId="14481"/>
    <cellStyle name="Normal 2 37 13 3" xfId="14482"/>
    <cellStyle name="Normal 2 37 14" xfId="14483"/>
    <cellStyle name="Normal 2 37 14 2" xfId="14484"/>
    <cellStyle name="Normal 2 37 14 2 2" xfId="14485"/>
    <cellStyle name="Normal 2 37 14 3" xfId="14486"/>
    <cellStyle name="Normal 2 37 15" xfId="14487"/>
    <cellStyle name="Normal 2 37 15 2" xfId="14488"/>
    <cellStyle name="Normal 2 37 15 2 2" xfId="14489"/>
    <cellStyle name="Normal 2 37 15 3" xfId="14490"/>
    <cellStyle name="Normal 2 37 16" xfId="14491"/>
    <cellStyle name="Normal 2 37 16 2" xfId="14492"/>
    <cellStyle name="Normal 2 37 16 2 2" xfId="14493"/>
    <cellStyle name="Normal 2 37 16 3" xfId="14494"/>
    <cellStyle name="Normal 2 37 17" xfId="14495"/>
    <cellStyle name="Normal 2 37 17 2" xfId="14496"/>
    <cellStyle name="Normal 2 37 17 2 2" xfId="14497"/>
    <cellStyle name="Normal 2 37 17 3" xfId="14498"/>
    <cellStyle name="Normal 2 37 18" xfId="14499"/>
    <cellStyle name="Normal 2 37 18 2" xfId="14500"/>
    <cellStyle name="Normal 2 37 18 2 2" xfId="14501"/>
    <cellStyle name="Normal 2 37 18 3" xfId="14502"/>
    <cellStyle name="Normal 2 37 19" xfId="14503"/>
    <cellStyle name="Normal 2 37 19 2" xfId="14504"/>
    <cellStyle name="Normal 2 37 19 2 2" xfId="14505"/>
    <cellStyle name="Normal 2 37 19 3" xfId="14506"/>
    <cellStyle name="Normal 2 37 2" xfId="14507"/>
    <cellStyle name="Normal 2 37 2 2" xfId="14508"/>
    <cellStyle name="Normal 2 37 2 2 2" xfId="14509"/>
    <cellStyle name="Normal 2 37 2 3" xfId="14510"/>
    <cellStyle name="Normal 2 37 20" xfId="14511"/>
    <cellStyle name="Normal 2 37 20 2" xfId="14512"/>
    <cellStyle name="Normal 2 37 20 2 2" xfId="14513"/>
    <cellStyle name="Normal 2 37 20 3" xfId="14514"/>
    <cellStyle name="Normal 2 37 21" xfId="14515"/>
    <cellStyle name="Normal 2 37 21 2" xfId="14516"/>
    <cellStyle name="Normal 2 37 21 2 2" xfId="14517"/>
    <cellStyle name="Normal 2 37 21 3" xfId="14518"/>
    <cellStyle name="Normal 2 37 22" xfId="14519"/>
    <cellStyle name="Normal 2 37 22 2" xfId="14520"/>
    <cellStyle name="Normal 2 37 22 2 2" xfId="14521"/>
    <cellStyle name="Normal 2 37 22 3" xfId="14522"/>
    <cellStyle name="Normal 2 37 23" xfId="14523"/>
    <cellStyle name="Normal 2 37 23 2" xfId="14524"/>
    <cellStyle name="Normal 2 37 23 2 2" xfId="14525"/>
    <cellStyle name="Normal 2 37 23 3" xfId="14526"/>
    <cellStyle name="Normal 2 37 24" xfId="14527"/>
    <cellStyle name="Normal 2 37 24 2" xfId="14528"/>
    <cellStyle name="Normal 2 37 25" xfId="14529"/>
    <cellStyle name="Normal 2 37 3" xfId="14530"/>
    <cellStyle name="Normal 2 37 3 2" xfId="14531"/>
    <cellStyle name="Normal 2 37 3 2 2" xfId="14532"/>
    <cellStyle name="Normal 2 37 3 3" xfId="14533"/>
    <cellStyle name="Normal 2 37 4" xfId="14534"/>
    <cellStyle name="Normal 2 37 4 2" xfId="14535"/>
    <cellStyle name="Normal 2 37 4 2 2" xfId="14536"/>
    <cellStyle name="Normal 2 37 4 3" xfId="14537"/>
    <cellStyle name="Normal 2 37 5" xfId="14538"/>
    <cellStyle name="Normal 2 37 5 2" xfId="14539"/>
    <cellStyle name="Normal 2 37 5 2 2" xfId="14540"/>
    <cellStyle name="Normal 2 37 5 3" xfId="14541"/>
    <cellStyle name="Normal 2 37 6" xfId="14542"/>
    <cellStyle name="Normal 2 37 6 2" xfId="14543"/>
    <cellStyle name="Normal 2 37 6 2 2" xfId="14544"/>
    <cellStyle name="Normal 2 37 6 3" xfId="14545"/>
    <cellStyle name="Normal 2 37 7" xfId="14546"/>
    <cellStyle name="Normal 2 37 7 2" xfId="14547"/>
    <cellStyle name="Normal 2 37 7 2 2" xfId="14548"/>
    <cellStyle name="Normal 2 37 7 3" xfId="14549"/>
    <cellStyle name="Normal 2 37 8" xfId="14550"/>
    <cellStyle name="Normal 2 37 8 2" xfId="14551"/>
    <cellStyle name="Normal 2 37 8 2 2" xfId="14552"/>
    <cellStyle name="Normal 2 37 8 3" xfId="14553"/>
    <cellStyle name="Normal 2 37 9" xfId="14554"/>
    <cellStyle name="Normal 2 37 9 2" xfId="14555"/>
    <cellStyle name="Normal 2 37 9 2 2" xfId="14556"/>
    <cellStyle name="Normal 2 37 9 3" xfId="14557"/>
    <cellStyle name="Normal 2 38" xfId="14558"/>
    <cellStyle name="Normal 2 38 10" xfId="14559"/>
    <cellStyle name="Normal 2 38 10 2" xfId="14560"/>
    <cellStyle name="Normal 2 38 10 2 2" xfId="14561"/>
    <cellStyle name="Normal 2 38 10 3" xfId="14562"/>
    <cellStyle name="Normal 2 38 11" xfId="14563"/>
    <cellStyle name="Normal 2 38 11 2" xfId="14564"/>
    <cellStyle name="Normal 2 38 11 2 2" xfId="14565"/>
    <cellStyle name="Normal 2 38 11 3" xfId="14566"/>
    <cellStyle name="Normal 2 38 12" xfId="14567"/>
    <cellStyle name="Normal 2 38 12 2" xfId="14568"/>
    <cellStyle name="Normal 2 38 12 2 2" xfId="14569"/>
    <cellStyle name="Normal 2 38 12 3" xfId="14570"/>
    <cellStyle name="Normal 2 38 13" xfId="14571"/>
    <cellStyle name="Normal 2 38 13 2" xfId="14572"/>
    <cellStyle name="Normal 2 38 13 2 2" xfId="14573"/>
    <cellStyle name="Normal 2 38 13 3" xfId="14574"/>
    <cellStyle name="Normal 2 38 14" xfId="14575"/>
    <cellStyle name="Normal 2 38 14 2" xfId="14576"/>
    <cellStyle name="Normal 2 38 14 2 2" xfId="14577"/>
    <cellStyle name="Normal 2 38 14 3" xfId="14578"/>
    <cellStyle name="Normal 2 38 15" xfId="14579"/>
    <cellStyle name="Normal 2 38 15 2" xfId="14580"/>
    <cellStyle name="Normal 2 38 15 2 2" xfId="14581"/>
    <cellStyle name="Normal 2 38 15 3" xfId="14582"/>
    <cellStyle name="Normal 2 38 16" xfId="14583"/>
    <cellStyle name="Normal 2 38 16 2" xfId="14584"/>
    <cellStyle name="Normal 2 38 16 2 2" xfId="14585"/>
    <cellStyle name="Normal 2 38 16 3" xfId="14586"/>
    <cellStyle name="Normal 2 38 17" xfId="14587"/>
    <cellStyle name="Normal 2 38 17 2" xfId="14588"/>
    <cellStyle name="Normal 2 38 17 2 2" xfId="14589"/>
    <cellStyle name="Normal 2 38 17 3" xfId="14590"/>
    <cellStyle name="Normal 2 38 18" xfId="14591"/>
    <cellStyle name="Normal 2 38 18 2" xfId="14592"/>
    <cellStyle name="Normal 2 38 18 2 2" xfId="14593"/>
    <cellStyle name="Normal 2 38 18 3" xfId="14594"/>
    <cellStyle name="Normal 2 38 19" xfId="14595"/>
    <cellStyle name="Normal 2 38 19 2" xfId="14596"/>
    <cellStyle name="Normal 2 38 19 2 2" xfId="14597"/>
    <cellStyle name="Normal 2 38 19 3" xfId="14598"/>
    <cellStyle name="Normal 2 38 2" xfId="14599"/>
    <cellStyle name="Normal 2 38 2 2" xfId="14600"/>
    <cellStyle name="Normal 2 38 2 2 2" xfId="14601"/>
    <cellStyle name="Normal 2 38 2 3" xfId="14602"/>
    <cellStyle name="Normal 2 38 20" xfId="14603"/>
    <cellStyle name="Normal 2 38 20 2" xfId="14604"/>
    <cellStyle name="Normal 2 38 20 2 2" xfId="14605"/>
    <cellStyle name="Normal 2 38 20 3" xfId="14606"/>
    <cellStyle name="Normal 2 38 21" xfId="14607"/>
    <cellStyle name="Normal 2 38 21 2" xfId="14608"/>
    <cellStyle name="Normal 2 38 21 2 2" xfId="14609"/>
    <cellStyle name="Normal 2 38 21 3" xfId="14610"/>
    <cellStyle name="Normal 2 38 22" xfId="14611"/>
    <cellStyle name="Normal 2 38 22 2" xfId="14612"/>
    <cellStyle name="Normal 2 38 22 2 2" xfId="14613"/>
    <cellStyle name="Normal 2 38 22 3" xfId="14614"/>
    <cellStyle name="Normal 2 38 23" xfId="14615"/>
    <cellStyle name="Normal 2 38 23 2" xfId="14616"/>
    <cellStyle name="Normal 2 38 23 2 2" xfId="14617"/>
    <cellStyle name="Normal 2 38 23 3" xfId="14618"/>
    <cellStyle name="Normal 2 38 24" xfId="14619"/>
    <cellStyle name="Normal 2 38 24 2" xfId="14620"/>
    <cellStyle name="Normal 2 38 25" xfId="14621"/>
    <cellStyle name="Normal 2 38 3" xfId="14622"/>
    <cellStyle name="Normal 2 38 3 2" xfId="14623"/>
    <cellStyle name="Normal 2 38 3 2 2" xfId="14624"/>
    <cellStyle name="Normal 2 38 3 3" xfId="14625"/>
    <cellStyle name="Normal 2 38 4" xfId="14626"/>
    <cellStyle name="Normal 2 38 4 2" xfId="14627"/>
    <cellStyle name="Normal 2 38 4 2 2" xfId="14628"/>
    <cellStyle name="Normal 2 38 4 3" xfId="14629"/>
    <cellStyle name="Normal 2 38 5" xfId="14630"/>
    <cellStyle name="Normal 2 38 5 2" xfId="14631"/>
    <cellStyle name="Normal 2 38 5 2 2" xfId="14632"/>
    <cellStyle name="Normal 2 38 5 3" xfId="14633"/>
    <cellStyle name="Normal 2 38 6" xfId="14634"/>
    <cellStyle name="Normal 2 38 6 2" xfId="14635"/>
    <cellStyle name="Normal 2 38 6 2 2" xfId="14636"/>
    <cellStyle name="Normal 2 38 6 3" xfId="14637"/>
    <cellStyle name="Normal 2 38 7" xfId="14638"/>
    <cellStyle name="Normal 2 38 7 2" xfId="14639"/>
    <cellStyle name="Normal 2 38 7 2 2" xfId="14640"/>
    <cellStyle name="Normal 2 38 7 3" xfId="14641"/>
    <cellStyle name="Normal 2 38 8" xfId="14642"/>
    <cellStyle name="Normal 2 38 8 2" xfId="14643"/>
    <cellStyle name="Normal 2 38 8 2 2" xfId="14644"/>
    <cellStyle name="Normal 2 38 8 3" xfId="14645"/>
    <cellStyle name="Normal 2 38 9" xfId="14646"/>
    <cellStyle name="Normal 2 38 9 2" xfId="14647"/>
    <cellStyle name="Normal 2 38 9 2 2" xfId="14648"/>
    <cellStyle name="Normal 2 38 9 3" xfId="14649"/>
    <cellStyle name="Normal 2 39" xfId="14650"/>
    <cellStyle name="Normal 2 39 10" xfId="14651"/>
    <cellStyle name="Normal 2 39 10 2" xfId="14652"/>
    <cellStyle name="Normal 2 39 10 2 2" xfId="14653"/>
    <cellStyle name="Normal 2 39 10 3" xfId="14654"/>
    <cellStyle name="Normal 2 39 11" xfId="14655"/>
    <cellStyle name="Normal 2 39 11 2" xfId="14656"/>
    <cellStyle name="Normal 2 39 11 2 2" xfId="14657"/>
    <cellStyle name="Normal 2 39 11 3" xfId="14658"/>
    <cellStyle name="Normal 2 39 12" xfId="14659"/>
    <cellStyle name="Normal 2 39 12 2" xfId="14660"/>
    <cellStyle name="Normal 2 39 12 2 2" xfId="14661"/>
    <cellStyle name="Normal 2 39 12 3" xfId="14662"/>
    <cellStyle name="Normal 2 39 13" xfId="14663"/>
    <cellStyle name="Normal 2 39 13 2" xfId="14664"/>
    <cellStyle name="Normal 2 39 13 2 2" xfId="14665"/>
    <cellStyle name="Normal 2 39 13 3" xfId="14666"/>
    <cellStyle name="Normal 2 39 14" xfId="14667"/>
    <cellStyle name="Normal 2 39 14 2" xfId="14668"/>
    <cellStyle name="Normal 2 39 14 2 2" xfId="14669"/>
    <cellStyle name="Normal 2 39 14 3" xfId="14670"/>
    <cellStyle name="Normal 2 39 15" xfId="14671"/>
    <cellStyle name="Normal 2 39 15 2" xfId="14672"/>
    <cellStyle name="Normal 2 39 15 2 2" xfId="14673"/>
    <cellStyle name="Normal 2 39 15 3" xfId="14674"/>
    <cellStyle name="Normal 2 39 16" xfId="14675"/>
    <cellStyle name="Normal 2 39 16 2" xfId="14676"/>
    <cellStyle name="Normal 2 39 16 2 2" xfId="14677"/>
    <cellStyle name="Normal 2 39 16 3" xfId="14678"/>
    <cellStyle name="Normal 2 39 17" xfId="14679"/>
    <cellStyle name="Normal 2 39 17 2" xfId="14680"/>
    <cellStyle name="Normal 2 39 17 2 2" xfId="14681"/>
    <cellStyle name="Normal 2 39 17 3" xfId="14682"/>
    <cellStyle name="Normal 2 39 18" xfId="14683"/>
    <cellStyle name="Normal 2 39 18 2" xfId="14684"/>
    <cellStyle name="Normal 2 39 18 2 2" xfId="14685"/>
    <cellStyle name="Normal 2 39 18 3" xfId="14686"/>
    <cellStyle name="Normal 2 39 19" xfId="14687"/>
    <cellStyle name="Normal 2 39 19 2" xfId="14688"/>
    <cellStyle name="Normal 2 39 19 2 2" xfId="14689"/>
    <cellStyle name="Normal 2 39 19 3" xfId="14690"/>
    <cellStyle name="Normal 2 39 2" xfId="14691"/>
    <cellStyle name="Normal 2 39 2 2" xfId="14692"/>
    <cellStyle name="Normal 2 39 2 2 2" xfId="14693"/>
    <cellStyle name="Normal 2 39 2 3" xfId="14694"/>
    <cellStyle name="Normal 2 39 20" xfId="14695"/>
    <cellStyle name="Normal 2 39 20 2" xfId="14696"/>
    <cellStyle name="Normal 2 39 20 2 2" xfId="14697"/>
    <cellStyle name="Normal 2 39 20 3" xfId="14698"/>
    <cellStyle name="Normal 2 39 21" xfId="14699"/>
    <cellStyle name="Normal 2 39 21 2" xfId="14700"/>
    <cellStyle name="Normal 2 39 21 2 2" xfId="14701"/>
    <cellStyle name="Normal 2 39 21 3" xfId="14702"/>
    <cellStyle name="Normal 2 39 22" xfId="14703"/>
    <cellStyle name="Normal 2 39 22 2" xfId="14704"/>
    <cellStyle name="Normal 2 39 22 2 2" xfId="14705"/>
    <cellStyle name="Normal 2 39 22 3" xfId="14706"/>
    <cellStyle name="Normal 2 39 23" xfId="14707"/>
    <cellStyle name="Normal 2 39 23 2" xfId="14708"/>
    <cellStyle name="Normal 2 39 23 2 2" xfId="14709"/>
    <cellStyle name="Normal 2 39 23 3" xfId="14710"/>
    <cellStyle name="Normal 2 39 24" xfId="14711"/>
    <cellStyle name="Normal 2 39 24 2" xfId="14712"/>
    <cellStyle name="Normal 2 39 25" xfId="14713"/>
    <cellStyle name="Normal 2 39 3" xfId="14714"/>
    <cellStyle name="Normal 2 39 3 2" xfId="14715"/>
    <cellStyle name="Normal 2 39 3 2 2" xfId="14716"/>
    <cellStyle name="Normal 2 39 3 3" xfId="14717"/>
    <cellStyle name="Normal 2 39 4" xfId="14718"/>
    <cellStyle name="Normal 2 39 4 2" xfId="14719"/>
    <cellStyle name="Normal 2 39 4 2 2" xfId="14720"/>
    <cellStyle name="Normal 2 39 4 3" xfId="14721"/>
    <cellStyle name="Normal 2 39 5" xfId="14722"/>
    <cellStyle name="Normal 2 39 5 2" xfId="14723"/>
    <cellStyle name="Normal 2 39 5 2 2" xfId="14724"/>
    <cellStyle name="Normal 2 39 5 3" xfId="14725"/>
    <cellStyle name="Normal 2 39 6" xfId="14726"/>
    <cellStyle name="Normal 2 39 6 2" xfId="14727"/>
    <cellStyle name="Normal 2 39 6 2 2" xfId="14728"/>
    <cellStyle name="Normal 2 39 6 3" xfId="14729"/>
    <cellStyle name="Normal 2 39 7" xfId="14730"/>
    <cellStyle name="Normal 2 39 7 2" xfId="14731"/>
    <cellStyle name="Normal 2 39 7 2 2" xfId="14732"/>
    <cellStyle name="Normal 2 39 7 3" xfId="14733"/>
    <cellStyle name="Normal 2 39 8" xfId="14734"/>
    <cellStyle name="Normal 2 39 8 2" xfId="14735"/>
    <cellStyle name="Normal 2 39 8 2 2" xfId="14736"/>
    <cellStyle name="Normal 2 39 8 3" xfId="14737"/>
    <cellStyle name="Normal 2 39 9" xfId="14738"/>
    <cellStyle name="Normal 2 39 9 2" xfId="14739"/>
    <cellStyle name="Normal 2 39 9 2 2" xfId="14740"/>
    <cellStyle name="Normal 2 39 9 3" xfId="14741"/>
    <cellStyle name="Normal 2 4" xfId="122"/>
    <cellStyle name="Normal 2 4 10" xfId="14742"/>
    <cellStyle name="Normal 2 4 11" xfId="55443"/>
    <cellStyle name="Normal 2 4 12" xfId="55444"/>
    <cellStyle name="Normal 2 4 2" xfId="123"/>
    <cellStyle name="Normal 2 4 2 2" xfId="14743"/>
    <cellStyle name="Normal 2 4 2 2 2" xfId="14744"/>
    <cellStyle name="Normal 2 4 2 2 3" xfId="55445"/>
    <cellStyle name="Normal 2 4 2 2 4" xfId="55446"/>
    <cellStyle name="Normal 2 4 2 3" xfId="14745"/>
    <cellStyle name="Normal 2 4 2 3 2" xfId="14746"/>
    <cellStyle name="Normal 2 4 2 4" xfId="14747"/>
    <cellStyle name="Normal 2 4 2 4 2" xfId="14748"/>
    <cellStyle name="Normal 2 4 2 5" xfId="14749"/>
    <cellStyle name="Normal 2 4 2 5 2" xfId="14750"/>
    <cellStyle name="Normal 2 4 2 6" xfId="14751"/>
    <cellStyle name="Normal 2 4 2 7" xfId="14752"/>
    <cellStyle name="Normal 2 4 2 8" xfId="14753"/>
    <cellStyle name="Normal 2 4 3" xfId="124"/>
    <cellStyle name="Normal 2 4 3 10" xfId="55447"/>
    <cellStyle name="Normal 2 4 3 2" xfId="14754"/>
    <cellStyle name="Normal 2 4 3 2 2" xfId="14755"/>
    <cellStyle name="Normal 2 4 3 2 3" xfId="14756"/>
    <cellStyle name="Normal 2 4 3 3" xfId="14757"/>
    <cellStyle name="Normal 2 4 3 3 2" xfId="14758"/>
    <cellStyle name="Normal 2 4 3 4" xfId="14759"/>
    <cellStyle name="Normal 2 4 3 4 2" xfId="14760"/>
    <cellStyle name="Normal 2 4 3 5" xfId="14761"/>
    <cellStyle name="Normal 2 4 3 5 2" xfId="14762"/>
    <cellStyle name="Normal 2 4 3 6" xfId="14763"/>
    <cellStyle name="Normal 2 4 3 7" xfId="14764"/>
    <cellStyle name="Normal 2 4 3 8" xfId="14765"/>
    <cellStyle name="Normal 2 4 3 9" xfId="55448"/>
    <cellStyle name="Normal 2 4 4" xfId="14766"/>
    <cellStyle name="Normal 2 4 4 2" xfId="14767"/>
    <cellStyle name="Normal 2 4 4 2 2" xfId="14768"/>
    <cellStyle name="Normal 2 4 4 3" xfId="14769"/>
    <cellStyle name="Normal 2 4 4 3 2" xfId="14770"/>
    <cellStyle name="Normal 2 4 4 4" xfId="14771"/>
    <cellStyle name="Normal 2 4 4 4 2" xfId="14772"/>
    <cellStyle name="Normal 2 4 4 5" xfId="14773"/>
    <cellStyle name="Normal 2 4 4 5 2" xfId="14774"/>
    <cellStyle name="Normal 2 4 4 6" xfId="14775"/>
    <cellStyle name="Normal 2 4 4 7" xfId="14776"/>
    <cellStyle name="Normal 2 4 4 8" xfId="55449"/>
    <cellStyle name="Normal 2 4 5" xfId="14777"/>
    <cellStyle name="Normal 2 4 5 2" xfId="14778"/>
    <cellStyle name="Normal 2 4 5 2 2" xfId="14779"/>
    <cellStyle name="Normal 2 4 5 3" xfId="14780"/>
    <cellStyle name="Normal 2 4 5 3 2" xfId="14781"/>
    <cellStyle name="Normal 2 4 5 4" xfId="14782"/>
    <cellStyle name="Normal 2 4 5 4 2" xfId="14783"/>
    <cellStyle name="Normal 2 4 5 5" xfId="14784"/>
    <cellStyle name="Normal 2 4 5 6" xfId="14785"/>
    <cellStyle name="Normal 2 4 6" xfId="14786"/>
    <cellStyle name="Normal 2 4 6 2" xfId="14787"/>
    <cellStyle name="Normal 2 4 6 2 2" xfId="14788"/>
    <cellStyle name="Normal 2 4 6 3" xfId="14789"/>
    <cellStyle name="Normal 2 4 6 3 2" xfId="14790"/>
    <cellStyle name="Normal 2 4 6 4" xfId="14791"/>
    <cellStyle name="Normal 2 4 6 4 2" xfId="14792"/>
    <cellStyle name="Normal 2 4 6 5" xfId="14793"/>
    <cellStyle name="Normal 2 4 7" xfId="14794"/>
    <cellStyle name="Normal 2 4 8" xfId="14795"/>
    <cellStyle name="Normal 2 4 8 2" xfId="14796"/>
    <cellStyle name="Normal 2 4 9" xfId="14797"/>
    <cellStyle name="Normal 2 40" xfId="14798"/>
    <cellStyle name="Normal 2 40 2" xfId="14799"/>
    <cellStyle name="Normal 2 40 2 2" xfId="14800"/>
    <cellStyle name="Normal 2 40 3" xfId="14801"/>
    <cellStyle name="Normal 2 41" xfId="14802"/>
    <cellStyle name="Normal 2 41 2" xfId="14803"/>
    <cellStyle name="Normal 2 41 2 2" xfId="14804"/>
    <cellStyle name="Normal 2 41 3" xfId="14805"/>
    <cellStyle name="Normal 2 42" xfId="14806"/>
    <cellStyle name="Normal 2 42 2" xfId="14807"/>
    <cellStyle name="Normal 2 42 2 2" xfId="14808"/>
    <cellStyle name="Normal 2 42 3" xfId="14809"/>
    <cellStyle name="Normal 2 43" xfId="14810"/>
    <cellStyle name="Normal 2 43 2" xfId="14811"/>
    <cellStyle name="Normal 2 43 2 2" xfId="14812"/>
    <cellStyle name="Normal 2 43 3" xfId="14813"/>
    <cellStyle name="Normal 2 44" xfId="14814"/>
    <cellStyle name="Normal 2 44 2" xfId="14815"/>
    <cellStyle name="Normal 2 44 2 2" xfId="14816"/>
    <cellStyle name="Normal 2 44 3" xfId="14817"/>
    <cellStyle name="Normal 2 45" xfId="14818"/>
    <cellStyle name="Normal 2 45 2" xfId="14819"/>
    <cellStyle name="Normal 2 45 2 2" xfId="14820"/>
    <cellStyle name="Normal 2 45 3" xfId="14821"/>
    <cellStyle name="Normal 2 46" xfId="14822"/>
    <cellStyle name="Normal 2 46 2" xfId="14823"/>
    <cellStyle name="Normal 2 46 2 2" xfId="14824"/>
    <cellStyle name="Normal 2 46 3" xfId="14825"/>
    <cellStyle name="Normal 2 47" xfId="14826"/>
    <cellStyle name="Normal 2 47 2" xfId="14827"/>
    <cellStyle name="Normal 2 47 2 2" xfId="14828"/>
    <cellStyle name="Normal 2 47 3" xfId="14829"/>
    <cellStyle name="Normal 2 48" xfId="14830"/>
    <cellStyle name="Normal 2 48 2" xfId="14831"/>
    <cellStyle name="Normal 2 48 2 2" xfId="14832"/>
    <cellStyle name="Normal 2 48 3" xfId="14833"/>
    <cellStyle name="Normal 2 49" xfId="14834"/>
    <cellStyle name="Normal 2 49 2" xfId="14835"/>
    <cellStyle name="Normal 2 49 2 2" xfId="14836"/>
    <cellStyle name="Normal 2 49 3" xfId="14837"/>
    <cellStyle name="Normal 2 5" xfId="125"/>
    <cellStyle name="Normal 2 5 10" xfId="14838"/>
    <cellStyle name="Normal 2 5 10 2" xfId="14839"/>
    <cellStyle name="Normal 2 5 10 2 2" xfId="14840"/>
    <cellStyle name="Normal 2 5 10 3" xfId="14841"/>
    <cellStyle name="Normal 2 5 11" xfId="14842"/>
    <cellStyle name="Normal 2 5 11 2" xfId="14843"/>
    <cellStyle name="Normal 2 5 11 2 2" xfId="14844"/>
    <cellStyle name="Normal 2 5 11 3" xfId="14845"/>
    <cellStyle name="Normal 2 5 12" xfId="14846"/>
    <cellStyle name="Normal 2 5 12 2" xfId="14847"/>
    <cellStyle name="Normal 2 5 12 2 2" xfId="14848"/>
    <cellStyle name="Normal 2 5 12 3" xfId="14849"/>
    <cellStyle name="Normal 2 5 13" xfId="14850"/>
    <cellStyle name="Normal 2 5 13 2" xfId="14851"/>
    <cellStyle name="Normal 2 5 13 2 2" xfId="14852"/>
    <cellStyle name="Normal 2 5 13 3" xfId="14853"/>
    <cellStyle name="Normal 2 5 14" xfId="14854"/>
    <cellStyle name="Normal 2 5 14 2" xfId="14855"/>
    <cellStyle name="Normal 2 5 14 2 2" xfId="14856"/>
    <cellStyle name="Normal 2 5 14 3" xfId="14857"/>
    <cellStyle name="Normal 2 5 15" xfId="14858"/>
    <cellStyle name="Normal 2 5 15 2" xfId="14859"/>
    <cellStyle name="Normal 2 5 15 2 2" xfId="14860"/>
    <cellStyle name="Normal 2 5 15 3" xfId="14861"/>
    <cellStyle name="Normal 2 5 16" xfId="14862"/>
    <cellStyle name="Normal 2 5 16 2" xfId="14863"/>
    <cellStyle name="Normal 2 5 16 2 2" xfId="14864"/>
    <cellStyle name="Normal 2 5 16 3" xfId="14865"/>
    <cellStyle name="Normal 2 5 17" xfId="14866"/>
    <cellStyle name="Normal 2 5 17 2" xfId="14867"/>
    <cellStyle name="Normal 2 5 17 2 2" xfId="14868"/>
    <cellStyle name="Normal 2 5 17 3" xfId="14869"/>
    <cellStyle name="Normal 2 5 18" xfId="14870"/>
    <cellStyle name="Normal 2 5 18 2" xfId="14871"/>
    <cellStyle name="Normal 2 5 18 2 2" xfId="14872"/>
    <cellStyle name="Normal 2 5 18 3" xfId="14873"/>
    <cellStyle name="Normal 2 5 19" xfId="14874"/>
    <cellStyle name="Normal 2 5 19 2" xfId="14875"/>
    <cellStyle name="Normal 2 5 19 2 2" xfId="14876"/>
    <cellStyle name="Normal 2 5 19 3" xfId="14877"/>
    <cellStyle name="Normal 2 5 2" xfId="14878"/>
    <cellStyle name="Normal 2 5 2 10" xfId="14879"/>
    <cellStyle name="Normal 2 5 2 10 2" xfId="14880"/>
    <cellStyle name="Normal 2 5 2 10 2 2" xfId="14881"/>
    <cellStyle name="Normal 2 5 2 10 3" xfId="14882"/>
    <cellStyle name="Normal 2 5 2 11" xfId="14883"/>
    <cellStyle name="Normal 2 5 2 11 2" xfId="14884"/>
    <cellStyle name="Normal 2 5 2 11 2 2" xfId="14885"/>
    <cellStyle name="Normal 2 5 2 11 3" xfId="14886"/>
    <cellStyle name="Normal 2 5 2 12" xfId="14887"/>
    <cellStyle name="Normal 2 5 2 12 2" xfId="14888"/>
    <cellStyle name="Normal 2 5 2 12 2 2" xfId="14889"/>
    <cellStyle name="Normal 2 5 2 12 3" xfId="14890"/>
    <cellStyle name="Normal 2 5 2 13" xfId="14891"/>
    <cellStyle name="Normal 2 5 2 13 2" xfId="14892"/>
    <cellStyle name="Normal 2 5 2 13 2 2" xfId="14893"/>
    <cellStyle name="Normal 2 5 2 13 3" xfId="14894"/>
    <cellStyle name="Normal 2 5 2 14" xfId="14895"/>
    <cellStyle name="Normal 2 5 2 14 2" xfId="14896"/>
    <cellStyle name="Normal 2 5 2 14 2 2" xfId="14897"/>
    <cellStyle name="Normal 2 5 2 14 3" xfId="14898"/>
    <cellStyle name="Normal 2 5 2 15" xfId="14899"/>
    <cellStyle name="Normal 2 5 2 15 2" xfId="14900"/>
    <cellStyle name="Normal 2 5 2 15 2 2" xfId="14901"/>
    <cellStyle name="Normal 2 5 2 15 3" xfId="14902"/>
    <cellStyle name="Normal 2 5 2 16" xfId="14903"/>
    <cellStyle name="Normal 2 5 2 16 2" xfId="14904"/>
    <cellStyle name="Normal 2 5 2 16 2 2" xfId="14905"/>
    <cellStyle name="Normal 2 5 2 16 3" xfId="14906"/>
    <cellStyle name="Normal 2 5 2 17" xfId="14907"/>
    <cellStyle name="Normal 2 5 2 17 2" xfId="14908"/>
    <cellStyle name="Normal 2 5 2 17 2 2" xfId="14909"/>
    <cellStyle name="Normal 2 5 2 17 3" xfId="14910"/>
    <cellStyle name="Normal 2 5 2 18" xfId="14911"/>
    <cellStyle name="Normal 2 5 2 18 2" xfId="14912"/>
    <cellStyle name="Normal 2 5 2 18 2 2" xfId="14913"/>
    <cellStyle name="Normal 2 5 2 18 3" xfId="14914"/>
    <cellStyle name="Normal 2 5 2 19" xfId="14915"/>
    <cellStyle name="Normal 2 5 2 19 2" xfId="14916"/>
    <cellStyle name="Normal 2 5 2 19 2 2" xfId="14917"/>
    <cellStyle name="Normal 2 5 2 19 3" xfId="14918"/>
    <cellStyle name="Normal 2 5 2 2" xfId="14919"/>
    <cellStyle name="Normal 2 5 2 2 10" xfId="14920"/>
    <cellStyle name="Normal 2 5 2 2 10 2" xfId="14921"/>
    <cellStyle name="Normal 2 5 2 2 10 2 2" xfId="14922"/>
    <cellStyle name="Normal 2 5 2 2 10 3" xfId="14923"/>
    <cellStyle name="Normal 2 5 2 2 11" xfId="14924"/>
    <cellStyle name="Normal 2 5 2 2 11 2" xfId="14925"/>
    <cellStyle name="Normal 2 5 2 2 11 2 2" xfId="14926"/>
    <cellStyle name="Normal 2 5 2 2 11 3" xfId="14927"/>
    <cellStyle name="Normal 2 5 2 2 12" xfId="14928"/>
    <cellStyle name="Normal 2 5 2 2 12 2" xfId="14929"/>
    <cellStyle name="Normal 2 5 2 2 12 2 2" xfId="14930"/>
    <cellStyle name="Normal 2 5 2 2 12 3" xfId="14931"/>
    <cellStyle name="Normal 2 5 2 2 13" xfId="14932"/>
    <cellStyle name="Normal 2 5 2 2 13 2" xfId="14933"/>
    <cellStyle name="Normal 2 5 2 2 13 2 2" xfId="14934"/>
    <cellStyle name="Normal 2 5 2 2 13 3" xfId="14935"/>
    <cellStyle name="Normal 2 5 2 2 14" xfId="14936"/>
    <cellStyle name="Normal 2 5 2 2 14 2" xfId="14937"/>
    <cellStyle name="Normal 2 5 2 2 14 2 2" xfId="14938"/>
    <cellStyle name="Normal 2 5 2 2 14 3" xfId="14939"/>
    <cellStyle name="Normal 2 5 2 2 15" xfId="14940"/>
    <cellStyle name="Normal 2 5 2 2 15 2" xfId="14941"/>
    <cellStyle name="Normal 2 5 2 2 15 2 2" xfId="14942"/>
    <cellStyle name="Normal 2 5 2 2 15 3" xfId="14943"/>
    <cellStyle name="Normal 2 5 2 2 16" xfId="14944"/>
    <cellStyle name="Normal 2 5 2 2 16 2" xfId="14945"/>
    <cellStyle name="Normal 2 5 2 2 16 2 2" xfId="14946"/>
    <cellStyle name="Normal 2 5 2 2 16 3" xfId="14947"/>
    <cellStyle name="Normal 2 5 2 2 17" xfId="14948"/>
    <cellStyle name="Normal 2 5 2 2 17 2" xfId="14949"/>
    <cellStyle name="Normal 2 5 2 2 17 2 2" xfId="14950"/>
    <cellStyle name="Normal 2 5 2 2 17 3" xfId="14951"/>
    <cellStyle name="Normal 2 5 2 2 18" xfId="14952"/>
    <cellStyle name="Normal 2 5 2 2 18 2" xfId="14953"/>
    <cellStyle name="Normal 2 5 2 2 18 2 2" xfId="14954"/>
    <cellStyle name="Normal 2 5 2 2 18 3" xfId="14955"/>
    <cellStyle name="Normal 2 5 2 2 19" xfId="14956"/>
    <cellStyle name="Normal 2 5 2 2 19 2" xfId="14957"/>
    <cellStyle name="Normal 2 5 2 2 19 2 2" xfId="14958"/>
    <cellStyle name="Normal 2 5 2 2 19 3" xfId="14959"/>
    <cellStyle name="Normal 2 5 2 2 2" xfId="14960"/>
    <cellStyle name="Normal 2 5 2 2 2 2" xfId="14961"/>
    <cellStyle name="Normal 2 5 2 2 2 2 2" xfId="14962"/>
    <cellStyle name="Normal 2 5 2 2 2 3" xfId="14963"/>
    <cellStyle name="Normal 2 5 2 2 20" xfId="14964"/>
    <cellStyle name="Normal 2 5 2 2 20 2" xfId="14965"/>
    <cellStyle name="Normal 2 5 2 2 20 2 2" xfId="14966"/>
    <cellStyle name="Normal 2 5 2 2 20 3" xfId="14967"/>
    <cellStyle name="Normal 2 5 2 2 21" xfId="14968"/>
    <cellStyle name="Normal 2 5 2 2 21 2" xfId="14969"/>
    <cellStyle name="Normal 2 5 2 2 21 2 2" xfId="14970"/>
    <cellStyle name="Normal 2 5 2 2 21 3" xfId="14971"/>
    <cellStyle name="Normal 2 5 2 2 22" xfId="14972"/>
    <cellStyle name="Normal 2 5 2 2 22 2" xfId="14973"/>
    <cellStyle name="Normal 2 5 2 2 22 2 2" xfId="14974"/>
    <cellStyle name="Normal 2 5 2 2 22 3" xfId="14975"/>
    <cellStyle name="Normal 2 5 2 2 23" xfId="14976"/>
    <cellStyle name="Normal 2 5 2 2 23 2" xfId="14977"/>
    <cellStyle name="Normal 2 5 2 2 23 2 2" xfId="14978"/>
    <cellStyle name="Normal 2 5 2 2 23 3" xfId="14979"/>
    <cellStyle name="Normal 2 5 2 2 24" xfId="14980"/>
    <cellStyle name="Normal 2 5 2 2 24 2" xfId="14981"/>
    <cellStyle name="Normal 2 5 2 2 24 2 2" xfId="14982"/>
    <cellStyle name="Normal 2 5 2 2 24 3" xfId="14983"/>
    <cellStyle name="Normal 2 5 2 2 25" xfId="14984"/>
    <cellStyle name="Normal 2 5 2 2 25 2" xfId="14985"/>
    <cellStyle name="Normal 2 5 2 2 25 2 2" xfId="14986"/>
    <cellStyle name="Normal 2 5 2 2 25 3" xfId="14987"/>
    <cellStyle name="Normal 2 5 2 2 26" xfId="14988"/>
    <cellStyle name="Normal 2 5 2 2 26 2" xfId="14989"/>
    <cellStyle name="Normal 2 5 2 2 26 2 2" xfId="14990"/>
    <cellStyle name="Normal 2 5 2 2 26 3" xfId="14991"/>
    <cellStyle name="Normal 2 5 2 2 27" xfId="14992"/>
    <cellStyle name="Normal 2 5 2 2 27 2" xfId="14993"/>
    <cellStyle name="Normal 2 5 2 2 27 2 2" xfId="14994"/>
    <cellStyle name="Normal 2 5 2 2 27 3" xfId="14995"/>
    <cellStyle name="Normal 2 5 2 2 28" xfId="14996"/>
    <cellStyle name="Normal 2 5 2 2 28 2" xfId="14997"/>
    <cellStyle name="Normal 2 5 2 2 28 2 2" xfId="14998"/>
    <cellStyle name="Normal 2 5 2 2 28 3" xfId="14999"/>
    <cellStyle name="Normal 2 5 2 2 29" xfId="15000"/>
    <cellStyle name="Normal 2 5 2 2 29 2" xfId="15001"/>
    <cellStyle name="Normal 2 5 2 2 29 2 2" xfId="15002"/>
    <cellStyle name="Normal 2 5 2 2 29 3" xfId="15003"/>
    <cellStyle name="Normal 2 5 2 2 3" xfId="15004"/>
    <cellStyle name="Normal 2 5 2 2 3 2" xfId="15005"/>
    <cellStyle name="Normal 2 5 2 2 3 2 2" xfId="15006"/>
    <cellStyle name="Normal 2 5 2 2 3 3" xfId="15007"/>
    <cellStyle name="Normal 2 5 2 2 30" xfId="15008"/>
    <cellStyle name="Normal 2 5 2 2 30 2" xfId="15009"/>
    <cellStyle name="Normal 2 5 2 2 30 2 2" xfId="15010"/>
    <cellStyle name="Normal 2 5 2 2 30 3" xfId="15011"/>
    <cellStyle name="Normal 2 5 2 2 31" xfId="15012"/>
    <cellStyle name="Normal 2 5 2 2 31 2" xfId="15013"/>
    <cellStyle name="Normal 2 5 2 2 31 2 2" xfId="15014"/>
    <cellStyle name="Normal 2 5 2 2 31 3" xfId="15015"/>
    <cellStyle name="Normal 2 5 2 2 32" xfId="15016"/>
    <cellStyle name="Normal 2 5 2 2 32 2" xfId="15017"/>
    <cellStyle name="Normal 2 5 2 2 32 2 2" xfId="15018"/>
    <cellStyle name="Normal 2 5 2 2 32 3" xfId="15019"/>
    <cellStyle name="Normal 2 5 2 2 33" xfId="15020"/>
    <cellStyle name="Normal 2 5 2 2 33 2" xfId="15021"/>
    <cellStyle name="Normal 2 5 2 2 33 2 2" xfId="15022"/>
    <cellStyle name="Normal 2 5 2 2 33 3" xfId="15023"/>
    <cellStyle name="Normal 2 5 2 2 34" xfId="15024"/>
    <cellStyle name="Normal 2 5 2 2 34 2" xfId="15025"/>
    <cellStyle name="Normal 2 5 2 2 34 2 2" xfId="15026"/>
    <cellStyle name="Normal 2 5 2 2 34 3" xfId="15027"/>
    <cellStyle name="Normal 2 5 2 2 35" xfId="15028"/>
    <cellStyle name="Normal 2 5 2 2 35 2" xfId="15029"/>
    <cellStyle name="Normal 2 5 2 2 35 2 2" xfId="15030"/>
    <cellStyle name="Normal 2 5 2 2 35 3" xfId="15031"/>
    <cellStyle name="Normal 2 5 2 2 36" xfId="15032"/>
    <cellStyle name="Normal 2 5 2 2 36 2" xfId="15033"/>
    <cellStyle name="Normal 2 5 2 2 36 2 2" xfId="15034"/>
    <cellStyle name="Normal 2 5 2 2 36 3" xfId="15035"/>
    <cellStyle name="Normal 2 5 2 2 37" xfId="15036"/>
    <cellStyle name="Normal 2 5 2 2 37 2" xfId="15037"/>
    <cellStyle name="Normal 2 5 2 2 37 2 2" xfId="15038"/>
    <cellStyle name="Normal 2 5 2 2 37 3" xfId="15039"/>
    <cellStyle name="Normal 2 5 2 2 38" xfId="15040"/>
    <cellStyle name="Normal 2 5 2 2 38 2" xfId="15041"/>
    <cellStyle name="Normal 2 5 2 2 38 2 2" xfId="15042"/>
    <cellStyle name="Normal 2 5 2 2 38 3" xfId="15043"/>
    <cellStyle name="Normal 2 5 2 2 39" xfId="15044"/>
    <cellStyle name="Normal 2 5 2 2 39 2" xfId="15045"/>
    <cellStyle name="Normal 2 5 2 2 39 2 2" xfId="15046"/>
    <cellStyle name="Normal 2 5 2 2 39 3" xfId="15047"/>
    <cellStyle name="Normal 2 5 2 2 4" xfId="15048"/>
    <cellStyle name="Normal 2 5 2 2 4 2" xfId="15049"/>
    <cellStyle name="Normal 2 5 2 2 4 2 2" xfId="15050"/>
    <cellStyle name="Normal 2 5 2 2 4 3" xfId="15051"/>
    <cellStyle name="Normal 2 5 2 2 40" xfId="15052"/>
    <cellStyle name="Normal 2 5 2 2 40 2" xfId="15053"/>
    <cellStyle name="Normal 2 5 2 2 40 2 2" xfId="15054"/>
    <cellStyle name="Normal 2 5 2 2 40 3" xfId="15055"/>
    <cellStyle name="Normal 2 5 2 2 41" xfId="15056"/>
    <cellStyle name="Normal 2 5 2 2 41 2" xfId="15057"/>
    <cellStyle name="Normal 2 5 2 2 41 2 2" xfId="15058"/>
    <cellStyle name="Normal 2 5 2 2 41 3" xfId="15059"/>
    <cellStyle name="Normal 2 5 2 2 42" xfId="15060"/>
    <cellStyle name="Normal 2 5 2 2 42 2" xfId="15061"/>
    <cellStyle name="Normal 2 5 2 2 42 2 2" xfId="15062"/>
    <cellStyle name="Normal 2 5 2 2 42 3" xfId="15063"/>
    <cellStyle name="Normal 2 5 2 2 43" xfId="15064"/>
    <cellStyle name="Normal 2 5 2 2 43 2" xfId="15065"/>
    <cellStyle name="Normal 2 5 2 2 43 2 2" xfId="15066"/>
    <cellStyle name="Normal 2 5 2 2 43 3" xfId="15067"/>
    <cellStyle name="Normal 2 5 2 2 44" xfId="15068"/>
    <cellStyle name="Normal 2 5 2 2 44 2" xfId="15069"/>
    <cellStyle name="Normal 2 5 2 2 44 2 2" xfId="15070"/>
    <cellStyle name="Normal 2 5 2 2 44 3" xfId="15071"/>
    <cellStyle name="Normal 2 5 2 2 45" xfId="15072"/>
    <cellStyle name="Normal 2 5 2 2 45 2" xfId="15073"/>
    <cellStyle name="Normal 2 5 2 2 45 2 2" xfId="15074"/>
    <cellStyle name="Normal 2 5 2 2 45 3" xfId="15075"/>
    <cellStyle name="Normal 2 5 2 2 46" xfId="15076"/>
    <cellStyle name="Normal 2 5 2 2 46 2" xfId="15077"/>
    <cellStyle name="Normal 2 5 2 2 46 2 2" xfId="15078"/>
    <cellStyle name="Normal 2 5 2 2 46 3" xfId="15079"/>
    <cellStyle name="Normal 2 5 2 2 47" xfId="15080"/>
    <cellStyle name="Normal 2 5 2 2 47 2" xfId="15081"/>
    <cellStyle name="Normal 2 5 2 2 47 2 2" xfId="15082"/>
    <cellStyle name="Normal 2 5 2 2 47 3" xfId="15083"/>
    <cellStyle name="Normal 2 5 2 2 48" xfId="15084"/>
    <cellStyle name="Normal 2 5 2 2 48 2" xfId="15085"/>
    <cellStyle name="Normal 2 5 2 2 48 2 2" xfId="15086"/>
    <cellStyle name="Normal 2 5 2 2 48 3" xfId="15087"/>
    <cellStyle name="Normal 2 5 2 2 49" xfId="15088"/>
    <cellStyle name="Normal 2 5 2 2 49 2" xfId="15089"/>
    <cellStyle name="Normal 2 5 2 2 49 2 2" xfId="15090"/>
    <cellStyle name="Normal 2 5 2 2 49 3" xfId="15091"/>
    <cellStyle name="Normal 2 5 2 2 5" xfId="15092"/>
    <cellStyle name="Normal 2 5 2 2 5 2" xfId="15093"/>
    <cellStyle name="Normal 2 5 2 2 5 2 2" xfId="15094"/>
    <cellStyle name="Normal 2 5 2 2 5 3" xfId="15095"/>
    <cellStyle name="Normal 2 5 2 2 50" xfId="15096"/>
    <cellStyle name="Normal 2 5 2 2 50 2" xfId="15097"/>
    <cellStyle name="Normal 2 5 2 2 50 2 2" xfId="15098"/>
    <cellStyle name="Normal 2 5 2 2 50 3" xfId="15099"/>
    <cellStyle name="Normal 2 5 2 2 51" xfId="15100"/>
    <cellStyle name="Normal 2 5 2 2 51 2" xfId="15101"/>
    <cellStyle name="Normal 2 5 2 2 51 2 2" xfId="15102"/>
    <cellStyle name="Normal 2 5 2 2 51 3" xfId="15103"/>
    <cellStyle name="Normal 2 5 2 2 52" xfId="15104"/>
    <cellStyle name="Normal 2 5 2 2 52 2" xfId="15105"/>
    <cellStyle name="Normal 2 5 2 2 52 2 2" xfId="15106"/>
    <cellStyle name="Normal 2 5 2 2 52 3" xfId="15107"/>
    <cellStyle name="Normal 2 5 2 2 53" xfId="15108"/>
    <cellStyle name="Normal 2 5 2 2 53 2" xfId="15109"/>
    <cellStyle name="Normal 2 5 2 2 53 2 2" xfId="15110"/>
    <cellStyle name="Normal 2 5 2 2 53 3" xfId="15111"/>
    <cellStyle name="Normal 2 5 2 2 54" xfId="15112"/>
    <cellStyle name="Normal 2 5 2 2 54 2" xfId="15113"/>
    <cellStyle name="Normal 2 5 2 2 54 2 2" xfId="15114"/>
    <cellStyle name="Normal 2 5 2 2 54 3" xfId="15115"/>
    <cellStyle name="Normal 2 5 2 2 55" xfId="15116"/>
    <cellStyle name="Normal 2 5 2 2 55 2" xfId="15117"/>
    <cellStyle name="Normal 2 5 2 2 55 2 2" xfId="15118"/>
    <cellStyle name="Normal 2 5 2 2 55 3" xfId="15119"/>
    <cellStyle name="Normal 2 5 2 2 56" xfId="15120"/>
    <cellStyle name="Normal 2 5 2 2 56 2" xfId="15121"/>
    <cellStyle name="Normal 2 5 2 2 57" xfId="15122"/>
    <cellStyle name="Normal 2 5 2 2 6" xfId="15123"/>
    <cellStyle name="Normal 2 5 2 2 6 2" xfId="15124"/>
    <cellStyle name="Normal 2 5 2 2 6 2 2" xfId="15125"/>
    <cellStyle name="Normal 2 5 2 2 6 3" xfId="15126"/>
    <cellStyle name="Normal 2 5 2 2 7" xfId="15127"/>
    <cellStyle name="Normal 2 5 2 2 7 2" xfId="15128"/>
    <cellStyle name="Normal 2 5 2 2 7 2 2" xfId="15129"/>
    <cellStyle name="Normal 2 5 2 2 7 3" xfId="15130"/>
    <cellStyle name="Normal 2 5 2 2 8" xfId="15131"/>
    <cellStyle name="Normal 2 5 2 2 8 2" xfId="15132"/>
    <cellStyle name="Normal 2 5 2 2 8 2 2" xfId="15133"/>
    <cellStyle name="Normal 2 5 2 2 8 3" xfId="15134"/>
    <cellStyle name="Normal 2 5 2 2 9" xfId="15135"/>
    <cellStyle name="Normal 2 5 2 2 9 2" xfId="15136"/>
    <cellStyle name="Normal 2 5 2 2 9 2 2" xfId="15137"/>
    <cellStyle name="Normal 2 5 2 2 9 3" xfId="15138"/>
    <cellStyle name="Normal 2 5 2 20" xfId="15139"/>
    <cellStyle name="Normal 2 5 2 20 2" xfId="15140"/>
    <cellStyle name="Normal 2 5 2 20 2 2" xfId="15141"/>
    <cellStyle name="Normal 2 5 2 20 3" xfId="15142"/>
    <cellStyle name="Normal 2 5 2 21" xfId="15143"/>
    <cellStyle name="Normal 2 5 2 21 2" xfId="15144"/>
    <cellStyle name="Normal 2 5 2 21 2 2" xfId="15145"/>
    <cellStyle name="Normal 2 5 2 21 3" xfId="15146"/>
    <cellStyle name="Normal 2 5 2 22" xfId="15147"/>
    <cellStyle name="Normal 2 5 2 22 2" xfId="15148"/>
    <cellStyle name="Normal 2 5 2 22 2 2" xfId="15149"/>
    <cellStyle name="Normal 2 5 2 22 3" xfId="15150"/>
    <cellStyle name="Normal 2 5 2 23" xfId="15151"/>
    <cellStyle name="Normal 2 5 2 23 2" xfId="15152"/>
    <cellStyle name="Normal 2 5 2 23 2 2" xfId="15153"/>
    <cellStyle name="Normal 2 5 2 23 3" xfId="15154"/>
    <cellStyle name="Normal 2 5 2 24" xfId="15155"/>
    <cellStyle name="Normal 2 5 2 24 2" xfId="15156"/>
    <cellStyle name="Normal 2 5 2 24 2 2" xfId="15157"/>
    <cellStyle name="Normal 2 5 2 24 3" xfId="15158"/>
    <cellStyle name="Normal 2 5 2 25" xfId="15159"/>
    <cellStyle name="Normal 2 5 2 25 2" xfId="15160"/>
    <cellStyle name="Normal 2 5 2 25 2 2" xfId="15161"/>
    <cellStyle name="Normal 2 5 2 25 3" xfId="15162"/>
    <cellStyle name="Normal 2 5 2 26" xfId="15163"/>
    <cellStyle name="Normal 2 5 2 26 2" xfId="15164"/>
    <cellStyle name="Normal 2 5 2 26 2 2" xfId="15165"/>
    <cellStyle name="Normal 2 5 2 26 3" xfId="15166"/>
    <cellStyle name="Normal 2 5 2 27" xfId="15167"/>
    <cellStyle name="Normal 2 5 2 27 2" xfId="15168"/>
    <cellStyle name="Normal 2 5 2 27 2 2" xfId="15169"/>
    <cellStyle name="Normal 2 5 2 27 3" xfId="15170"/>
    <cellStyle name="Normal 2 5 2 28" xfId="15171"/>
    <cellStyle name="Normal 2 5 2 28 2" xfId="15172"/>
    <cellStyle name="Normal 2 5 2 28 2 2" xfId="15173"/>
    <cellStyle name="Normal 2 5 2 28 3" xfId="15174"/>
    <cellStyle name="Normal 2 5 2 29" xfId="15175"/>
    <cellStyle name="Normal 2 5 2 29 2" xfId="15176"/>
    <cellStyle name="Normal 2 5 2 29 2 2" xfId="15177"/>
    <cellStyle name="Normal 2 5 2 29 3" xfId="15178"/>
    <cellStyle name="Normal 2 5 2 3" xfId="15179"/>
    <cellStyle name="Normal 2 5 2 3 2" xfId="15180"/>
    <cellStyle name="Normal 2 5 2 3 2 2" xfId="15181"/>
    <cellStyle name="Normal 2 5 2 3 3" xfId="15182"/>
    <cellStyle name="Normal 2 5 2 30" xfId="15183"/>
    <cellStyle name="Normal 2 5 2 30 2" xfId="15184"/>
    <cellStyle name="Normal 2 5 2 30 2 2" xfId="15185"/>
    <cellStyle name="Normal 2 5 2 30 3" xfId="15186"/>
    <cellStyle name="Normal 2 5 2 31" xfId="15187"/>
    <cellStyle name="Normal 2 5 2 31 2" xfId="15188"/>
    <cellStyle name="Normal 2 5 2 31 2 2" xfId="15189"/>
    <cellStyle name="Normal 2 5 2 31 3" xfId="15190"/>
    <cellStyle name="Normal 2 5 2 32" xfId="15191"/>
    <cellStyle name="Normal 2 5 2 32 2" xfId="15192"/>
    <cellStyle name="Normal 2 5 2 32 2 2" xfId="15193"/>
    <cellStyle name="Normal 2 5 2 32 3" xfId="15194"/>
    <cellStyle name="Normal 2 5 2 33" xfId="15195"/>
    <cellStyle name="Normal 2 5 2 33 2" xfId="15196"/>
    <cellStyle name="Normal 2 5 2 33 2 2" xfId="15197"/>
    <cellStyle name="Normal 2 5 2 33 3" xfId="15198"/>
    <cellStyle name="Normal 2 5 2 34" xfId="15199"/>
    <cellStyle name="Normal 2 5 2 34 2" xfId="15200"/>
    <cellStyle name="Normal 2 5 2 35" xfId="15201"/>
    <cellStyle name="Normal 2 5 2 36" xfId="15202"/>
    <cellStyle name="Normal 2 5 2 4" xfId="15203"/>
    <cellStyle name="Normal 2 5 2 4 2" xfId="15204"/>
    <cellStyle name="Normal 2 5 2 4 2 2" xfId="15205"/>
    <cellStyle name="Normal 2 5 2 4 3" xfId="15206"/>
    <cellStyle name="Normal 2 5 2 5" xfId="15207"/>
    <cellStyle name="Normal 2 5 2 5 2" xfId="15208"/>
    <cellStyle name="Normal 2 5 2 5 2 2" xfId="15209"/>
    <cellStyle name="Normal 2 5 2 5 3" xfId="15210"/>
    <cellStyle name="Normal 2 5 2 6" xfId="15211"/>
    <cellStyle name="Normal 2 5 2 6 2" xfId="15212"/>
    <cellStyle name="Normal 2 5 2 6 2 2" xfId="15213"/>
    <cellStyle name="Normal 2 5 2 6 3" xfId="15214"/>
    <cellStyle name="Normal 2 5 2 7" xfId="15215"/>
    <cellStyle name="Normal 2 5 2 7 2" xfId="15216"/>
    <cellStyle name="Normal 2 5 2 7 2 2" xfId="15217"/>
    <cellStyle name="Normal 2 5 2 7 3" xfId="15218"/>
    <cellStyle name="Normal 2 5 2 8" xfId="15219"/>
    <cellStyle name="Normal 2 5 2 8 2" xfId="15220"/>
    <cellStyle name="Normal 2 5 2 8 2 2" xfId="15221"/>
    <cellStyle name="Normal 2 5 2 8 3" xfId="15222"/>
    <cellStyle name="Normal 2 5 2 9" xfId="15223"/>
    <cellStyle name="Normal 2 5 2 9 2" xfId="15224"/>
    <cellStyle name="Normal 2 5 2 9 2 2" xfId="15225"/>
    <cellStyle name="Normal 2 5 2 9 3" xfId="15226"/>
    <cellStyle name="Normal 2 5 20" xfId="15227"/>
    <cellStyle name="Normal 2 5 20 2" xfId="15228"/>
    <cellStyle name="Normal 2 5 20 2 2" xfId="15229"/>
    <cellStyle name="Normal 2 5 20 3" xfId="15230"/>
    <cellStyle name="Normal 2 5 21" xfId="15231"/>
    <cellStyle name="Normal 2 5 21 2" xfId="15232"/>
    <cellStyle name="Normal 2 5 21 2 2" xfId="15233"/>
    <cellStyle name="Normal 2 5 21 3" xfId="15234"/>
    <cellStyle name="Normal 2 5 22" xfId="15235"/>
    <cellStyle name="Normal 2 5 22 2" xfId="15236"/>
    <cellStyle name="Normal 2 5 22 2 2" xfId="15237"/>
    <cellStyle name="Normal 2 5 22 3" xfId="15238"/>
    <cellStyle name="Normal 2 5 23" xfId="15239"/>
    <cellStyle name="Normal 2 5 23 2" xfId="15240"/>
    <cellStyle name="Normal 2 5 23 2 2" xfId="15241"/>
    <cellStyle name="Normal 2 5 23 3" xfId="15242"/>
    <cellStyle name="Normal 2 5 24" xfId="15243"/>
    <cellStyle name="Normal 2 5 24 2" xfId="15244"/>
    <cellStyle name="Normal 2 5 24 2 2" xfId="15245"/>
    <cellStyle name="Normal 2 5 24 3" xfId="15246"/>
    <cellStyle name="Normal 2 5 25" xfId="15247"/>
    <cellStyle name="Normal 2 5 25 2" xfId="15248"/>
    <cellStyle name="Normal 2 5 25 2 2" xfId="15249"/>
    <cellStyle name="Normal 2 5 25 3" xfId="15250"/>
    <cellStyle name="Normal 2 5 26" xfId="15251"/>
    <cellStyle name="Normal 2 5 26 2" xfId="15252"/>
    <cellStyle name="Normal 2 5 26 2 2" xfId="15253"/>
    <cellStyle name="Normal 2 5 26 3" xfId="15254"/>
    <cellStyle name="Normal 2 5 27" xfId="15255"/>
    <cellStyle name="Normal 2 5 27 2" xfId="15256"/>
    <cellStyle name="Normal 2 5 27 2 2" xfId="15257"/>
    <cellStyle name="Normal 2 5 27 3" xfId="15258"/>
    <cellStyle name="Normal 2 5 28" xfId="15259"/>
    <cellStyle name="Normal 2 5 28 2" xfId="15260"/>
    <cellStyle name="Normal 2 5 28 2 2" xfId="15261"/>
    <cellStyle name="Normal 2 5 28 3" xfId="15262"/>
    <cellStyle name="Normal 2 5 29" xfId="15263"/>
    <cellStyle name="Normal 2 5 29 2" xfId="15264"/>
    <cellStyle name="Normal 2 5 29 2 2" xfId="15265"/>
    <cellStyle name="Normal 2 5 29 3" xfId="15266"/>
    <cellStyle name="Normal 2 5 3" xfId="15267"/>
    <cellStyle name="Normal 2 5 3 2" xfId="15268"/>
    <cellStyle name="Normal 2 5 3 2 2" xfId="15269"/>
    <cellStyle name="Normal 2 5 3 3" xfId="15270"/>
    <cellStyle name="Normal 2 5 30" xfId="15271"/>
    <cellStyle name="Normal 2 5 30 2" xfId="15272"/>
    <cellStyle name="Normal 2 5 30 2 2" xfId="15273"/>
    <cellStyle name="Normal 2 5 30 3" xfId="15274"/>
    <cellStyle name="Normal 2 5 31" xfId="15275"/>
    <cellStyle name="Normal 2 5 31 2" xfId="15276"/>
    <cellStyle name="Normal 2 5 31 2 2" xfId="15277"/>
    <cellStyle name="Normal 2 5 31 3" xfId="15278"/>
    <cellStyle name="Normal 2 5 32" xfId="15279"/>
    <cellStyle name="Normal 2 5 32 2" xfId="15280"/>
    <cellStyle name="Normal 2 5 32 2 2" xfId="15281"/>
    <cellStyle name="Normal 2 5 32 3" xfId="15282"/>
    <cellStyle name="Normal 2 5 33" xfId="15283"/>
    <cellStyle name="Normal 2 5 33 2" xfId="15284"/>
    <cellStyle name="Normal 2 5 33 2 2" xfId="15285"/>
    <cellStyle name="Normal 2 5 33 3" xfId="15286"/>
    <cellStyle name="Normal 2 5 34" xfId="15287"/>
    <cellStyle name="Normal 2 5 34 2" xfId="15288"/>
    <cellStyle name="Normal 2 5 34 2 2" xfId="15289"/>
    <cellStyle name="Normal 2 5 34 3" xfId="15290"/>
    <cellStyle name="Normal 2 5 35" xfId="15291"/>
    <cellStyle name="Normal 2 5 35 2" xfId="15292"/>
    <cellStyle name="Normal 2 5 35 2 2" xfId="15293"/>
    <cellStyle name="Normal 2 5 35 3" xfId="15294"/>
    <cellStyle name="Normal 2 5 36" xfId="15295"/>
    <cellStyle name="Normal 2 5 36 2" xfId="15296"/>
    <cellStyle name="Normal 2 5 36 2 2" xfId="15297"/>
    <cellStyle name="Normal 2 5 36 3" xfId="15298"/>
    <cellStyle name="Normal 2 5 37" xfId="15299"/>
    <cellStyle name="Normal 2 5 37 2" xfId="15300"/>
    <cellStyle name="Normal 2 5 37 2 2" xfId="15301"/>
    <cellStyle name="Normal 2 5 37 3" xfId="15302"/>
    <cellStyle name="Normal 2 5 38" xfId="15303"/>
    <cellStyle name="Normal 2 5 38 2" xfId="15304"/>
    <cellStyle name="Normal 2 5 38 2 2" xfId="15305"/>
    <cellStyle name="Normal 2 5 38 3" xfId="15306"/>
    <cellStyle name="Normal 2 5 39" xfId="15307"/>
    <cellStyle name="Normal 2 5 39 2" xfId="15308"/>
    <cellStyle name="Normal 2 5 39 2 2" xfId="15309"/>
    <cellStyle name="Normal 2 5 39 3" xfId="15310"/>
    <cellStyle name="Normal 2 5 4" xfId="15311"/>
    <cellStyle name="Normal 2 5 4 2" xfId="15312"/>
    <cellStyle name="Normal 2 5 4 2 2" xfId="15313"/>
    <cellStyle name="Normal 2 5 4 3" xfId="15314"/>
    <cellStyle name="Normal 2 5 40" xfId="15315"/>
    <cellStyle name="Normal 2 5 40 2" xfId="15316"/>
    <cellStyle name="Normal 2 5 40 2 2" xfId="15317"/>
    <cellStyle name="Normal 2 5 40 3" xfId="15318"/>
    <cellStyle name="Normal 2 5 41" xfId="15319"/>
    <cellStyle name="Normal 2 5 41 2" xfId="15320"/>
    <cellStyle name="Normal 2 5 41 2 2" xfId="15321"/>
    <cellStyle name="Normal 2 5 41 3" xfId="15322"/>
    <cellStyle name="Normal 2 5 42" xfId="15323"/>
    <cellStyle name="Normal 2 5 42 2" xfId="15324"/>
    <cellStyle name="Normal 2 5 42 2 2" xfId="15325"/>
    <cellStyle name="Normal 2 5 42 3" xfId="15326"/>
    <cellStyle name="Normal 2 5 43" xfId="15327"/>
    <cellStyle name="Normal 2 5 43 2" xfId="15328"/>
    <cellStyle name="Normal 2 5 43 2 2" xfId="15329"/>
    <cellStyle name="Normal 2 5 43 3" xfId="15330"/>
    <cellStyle name="Normal 2 5 44" xfId="15331"/>
    <cellStyle name="Normal 2 5 44 2" xfId="15332"/>
    <cellStyle name="Normal 2 5 44 2 2" xfId="15333"/>
    <cellStyle name="Normal 2 5 44 3" xfId="15334"/>
    <cellStyle name="Normal 2 5 45" xfId="15335"/>
    <cellStyle name="Normal 2 5 45 2" xfId="15336"/>
    <cellStyle name="Normal 2 5 45 2 2" xfId="15337"/>
    <cellStyle name="Normal 2 5 45 3" xfId="15338"/>
    <cellStyle name="Normal 2 5 46" xfId="15339"/>
    <cellStyle name="Normal 2 5 46 2" xfId="15340"/>
    <cellStyle name="Normal 2 5 46 2 2" xfId="15341"/>
    <cellStyle name="Normal 2 5 46 3" xfId="15342"/>
    <cellStyle name="Normal 2 5 47" xfId="15343"/>
    <cellStyle name="Normal 2 5 47 2" xfId="15344"/>
    <cellStyle name="Normal 2 5 47 2 2" xfId="15345"/>
    <cellStyle name="Normal 2 5 47 3" xfId="15346"/>
    <cellStyle name="Normal 2 5 48" xfId="15347"/>
    <cellStyle name="Normal 2 5 48 2" xfId="15348"/>
    <cellStyle name="Normal 2 5 48 2 2" xfId="15349"/>
    <cellStyle name="Normal 2 5 48 3" xfId="15350"/>
    <cellStyle name="Normal 2 5 49" xfId="15351"/>
    <cellStyle name="Normal 2 5 49 2" xfId="15352"/>
    <cellStyle name="Normal 2 5 49 2 2" xfId="15353"/>
    <cellStyle name="Normal 2 5 49 3" xfId="15354"/>
    <cellStyle name="Normal 2 5 5" xfId="15355"/>
    <cellStyle name="Normal 2 5 5 2" xfId="15356"/>
    <cellStyle name="Normal 2 5 5 2 2" xfId="15357"/>
    <cellStyle name="Normal 2 5 5 3" xfId="15358"/>
    <cellStyle name="Normal 2 5 50" xfId="15359"/>
    <cellStyle name="Normal 2 5 50 2" xfId="15360"/>
    <cellStyle name="Normal 2 5 50 2 2" xfId="15361"/>
    <cellStyle name="Normal 2 5 50 3" xfId="15362"/>
    <cellStyle name="Normal 2 5 51" xfId="15363"/>
    <cellStyle name="Normal 2 5 51 2" xfId="15364"/>
    <cellStyle name="Normal 2 5 51 2 2" xfId="15365"/>
    <cellStyle name="Normal 2 5 51 3" xfId="15366"/>
    <cellStyle name="Normal 2 5 52" xfId="15367"/>
    <cellStyle name="Normal 2 5 52 2" xfId="15368"/>
    <cellStyle name="Normal 2 5 52 2 2" xfId="15369"/>
    <cellStyle name="Normal 2 5 52 3" xfId="15370"/>
    <cellStyle name="Normal 2 5 53" xfId="15371"/>
    <cellStyle name="Normal 2 5 53 2" xfId="15372"/>
    <cellStyle name="Normal 2 5 53 2 2" xfId="15373"/>
    <cellStyle name="Normal 2 5 53 3" xfId="15374"/>
    <cellStyle name="Normal 2 5 54" xfId="15375"/>
    <cellStyle name="Normal 2 5 54 2" xfId="15376"/>
    <cellStyle name="Normal 2 5 54 2 2" xfId="15377"/>
    <cellStyle name="Normal 2 5 54 3" xfId="15378"/>
    <cellStyle name="Normal 2 5 55" xfId="15379"/>
    <cellStyle name="Normal 2 5 55 2" xfId="15380"/>
    <cellStyle name="Normal 2 5 55 2 2" xfId="15381"/>
    <cellStyle name="Normal 2 5 55 3" xfId="15382"/>
    <cellStyle name="Normal 2 5 56" xfId="15383"/>
    <cellStyle name="Normal 2 5 56 2" xfId="15384"/>
    <cellStyle name="Normal 2 5 56 2 2" xfId="15385"/>
    <cellStyle name="Normal 2 5 56 3" xfId="15386"/>
    <cellStyle name="Normal 2 5 57" xfId="15387"/>
    <cellStyle name="Normal 2 5 57 2" xfId="15388"/>
    <cellStyle name="Normal 2 5 57 2 2" xfId="15389"/>
    <cellStyle name="Normal 2 5 57 3" xfId="15390"/>
    <cellStyle name="Normal 2 5 58" xfId="15391"/>
    <cellStyle name="Normal 2 5 58 2" xfId="15392"/>
    <cellStyle name="Normal 2 5 58 2 2" xfId="15393"/>
    <cellStyle name="Normal 2 5 58 3" xfId="15394"/>
    <cellStyle name="Normal 2 5 59" xfId="15395"/>
    <cellStyle name="Normal 2 5 59 2" xfId="15396"/>
    <cellStyle name="Normal 2 5 59 2 2" xfId="15397"/>
    <cellStyle name="Normal 2 5 59 3" xfId="15398"/>
    <cellStyle name="Normal 2 5 6" xfId="15399"/>
    <cellStyle name="Normal 2 5 6 2" xfId="15400"/>
    <cellStyle name="Normal 2 5 6 2 2" xfId="15401"/>
    <cellStyle name="Normal 2 5 6 3" xfId="15402"/>
    <cellStyle name="Normal 2 5 60" xfId="15403"/>
    <cellStyle name="Normal 2 5 60 2" xfId="15404"/>
    <cellStyle name="Normal 2 5 60 2 2" xfId="15405"/>
    <cellStyle name="Normal 2 5 60 3" xfId="15406"/>
    <cellStyle name="Normal 2 5 61" xfId="15407"/>
    <cellStyle name="Normal 2 5 61 2" xfId="15408"/>
    <cellStyle name="Normal 2 5 61 2 2" xfId="15409"/>
    <cellStyle name="Normal 2 5 61 3" xfId="15410"/>
    <cellStyle name="Normal 2 5 62" xfId="15411"/>
    <cellStyle name="Normal 2 5 62 2" xfId="15412"/>
    <cellStyle name="Normal 2 5 62 2 2" xfId="15413"/>
    <cellStyle name="Normal 2 5 62 3" xfId="15414"/>
    <cellStyle name="Normal 2 5 63" xfId="15415"/>
    <cellStyle name="Normal 2 5 63 2" xfId="15416"/>
    <cellStyle name="Normal 2 5 63 2 2" xfId="15417"/>
    <cellStyle name="Normal 2 5 63 3" xfId="15418"/>
    <cellStyle name="Normal 2 5 64" xfId="15419"/>
    <cellStyle name="Normal 2 5 64 2" xfId="15420"/>
    <cellStyle name="Normal 2 5 64 2 2" xfId="15421"/>
    <cellStyle name="Normal 2 5 64 3" xfId="15422"/>
    <cellStyle name="Normal 2 5 65" xfId="15423"/>
    <cellStyle name="Normal 2 5 65 2" xfId="15424"/>
    <cellStyle name="Normal 2 5 65 2 2" xfId="15425"/>
    <cellStyle name="Normal 2 5 65 3" xfId="15426"/>
    <cellStyle name="Normal 2 5 66" xfId="15427"/>
    <cellStyle name="Normal 2 5 66 2" xfId="15428"/>
    <cellStyle name="Normal 2 5 66 2 2" xfId="15429"/>
    <cellStyle name="Normal 2 5 66 3" xfId="15430"/>
    <cellStyle name="Normal 2 5 67" xfId="15431"/>
    <cellStyle name="Normal 2 5 67 2" xfId="15432"/>
    <cellStyle name="Normal 2 5 67 2 2" xfId="15433"/>
    <cellStyle name="Normal 2 5 67 3" xfId="15434"/>
    <cellStyle name="Normal 2 5 68" xfId="15435"/>
    <cellStyle name="Normal 2 5 68 2" xfId="15436"/>
    <cellStyle name="Normal 2 5 68 2 2" xfId="15437"/>
    <cellStyle name="Normal 2 5 68 3" xfId="15438"/>
    <cellStyle name="Normal 2 5 69" xfId="15439"/>
    <cellStyle name="Normal 2 5 69 2" xfId="15440"/>
    <cellStyle name="Normal 2 5 69 2 2" xfId="15441"/>
    <cellStyle name="Normal 2 5 69 3" xfId="15442"/>
    <cellStyle name="Normal 2 5 7" xfId="15443"/>
    <cellStyle name="Normal 2 5 7 2" xfId="15444"/>
    <cellStyle name="Normal 2 5 7 2 2" xfId="15445"/>
    <cellStyle name="Normal 2 5 7 3" xfId="15446"/>
    <cellStyle name="Normal 2 5 70" xfId="15447"/>
    <cellStyle name="Normal 2 5 70 2" xfId="15448"/>
    <cellStyle name="Normal 2 5 70 2 2" xfId="15449"/>
    <cellStyle name="Normal 2 5 70 3" xfId="15450"/>
    <cellStyle name="Normal 2 5 71" xfId="15451"/>
    <cellStyle name="Normal 2 5 71 2" xfId="15452"/>
    <cellStyle name="Normal 2 5 71 2 2" xfId="15453"/>
    <cellStyle name="Normal 2 5 71 3" xfId="15454"/>
    <cellStyle name="Normal 2 5 72" xfId="15455"/>
    <cellStyle name="Normal 2 5 72 2" xfId="15456"/>
    <cellStyle name="Normal 2 5 72 2 2" xfId="15457"/>
    <cellStyle name="Normal 2 5 72 3" xfId="15458"/>
    <cellStyle name="Normal 2 5 73" xfId="15459"/>
    <cellStyle name="Normal 2 5 73 2" xfId="15460"/>
    <cellStyle name="Normal 2 5 73 2 2" xfId="15461"/>
    <cellStyle name="Normal 2 5 73 3" xfId="15462"/>
    <cellStyle name="Normal 2 5 74" xfId="15463"/>
    <cellStyle name="Normal 2 5 74 2" xfId="15464"/>
    <cellStyle name="Normal 2 5 74 2 2" xfId="15465"/>
    <cellStyle name="Normal 2 5 74 3" xfId="15466"/>
    <cellStyle name="Normal 2 5 75" xfId="15467"/>
    <cellStyle name="Normal 2 5 75 2" xfId="15468"/>
    <cellStyle name="Normal 2 5 75 2 2" xfId="15469"/>
    <cellStyle name="Normal 2 5 75 3" xfId="15470"/>
    <cellStyle name="Normal 2 5 76" xfId="15471"/>
    <cellStyle name="Normal 2 5 76 2" xfId="15472"/>
    <cellStyle name="Normal 2 5 76 2 2" xfId="15473"/>
    <cellStyle name="Normal 2 5 76 3" xfId="15474"/>
    <cellStyle name="Normal 2 5 77" xfId="15475"/>
    <cellStyle name="Normal 2 5 77 2" xfId="15476"/>
    <cellStyle name="Normal 2 5 77 2 2" xfId="15477"/>
    <cellStyle name="Normal 2 5 77 3" xfId="15478"/>
    <cellStyle name="Normal 2 5 78" xfId="15479"/>
    <cellStyle name="Normal 2 5 78 2" xfId="15480"/>
    <cellStyle name="Normal 2 5 78 2 2" xfId="15481"/>
    <cellStyle name="Normal 2 5 78 3" xfId="15482"/>
    <cellStyle name="Normal 2 5 79" xfId="15483"/>
    <cellStyle name="Normal 2 5 79 2" xfId="15484"/>
    <cellStyle name="Normal 2 5 79 2 2" xfId="15485"/>
    <cellStyle name="Normal 2 5 79 3" xfId="15486"/>
    <cellStyle name="Normal 2 5 8" xfId="15487"/>
    <cellStyle name="Normal 2 5 8 2" xfId="15488"/>
    <cellStyle name="Normal 2 5 8 2 2" xfId="15489"/>
    <cellStyle name="Normal 2 5 8 3" xfId="15490"/>
    <cellStyle name="Normal 2 5 80" xfId="15491"/>
    <cellStyle name="Normal 2 5 80 2" xfId="15492"/>
    <cellStyle name="Normal 2 5 80 2 2" xfId="15493"/>
    <cellStyle name="Normal 2 5 80 3" xfId="15494"/>
    <cellStyle name="Normal 2 5 81" xfId="15495"/>
    <cellStyle name="Normal 2 5 81 2" xfId="15496"/>
    <cellStyle name="Normal 2 5 81 2 2" xfId="15497"/>
    <cellStyle name="Normal 2 5 81 3" xfId="15498"/>
    <cellStyle name="Normal 2 5 82" xfId="15499"/>
    <cellStyle name="Normal 2 5 82 2" xfId="15500"/>
    <cellStyle name="Normal 2 5 82 2 2" xfId="15501"/>
    <cellStyle name="Normal 2 5 82 3" xfId="15502"/>
    <cellStyle name="Normal 2 5 83" xfId="15503"/>
    <cellStyle name="Normal 2 5 83 2" xfId="15504"/>
    <cellStyle name="Normal 2 5 83 2 2" xfId="15505"/>
    <cellStyle name="Normal 2 5 83 3" xfId="15506"/>
    <cellStyle name="Normal 2 5 84" xfId="15507"/>
    <cellStyle name="Normal 2 5 84 2" xfId="15508"/>
    <cellStyle name="Normal 2 5 84 2 2" xfId="15509"/>
    <cellStyle name="Normal 2 5 84 3" xfId="15510"/>
    <cellStyle name="Normal 2 5 85" xfId="15511"/>
    <cellStyle name="Normal 2 5 85 2" xfId="15512"/>
    <cellStyle name="Normal 2 5 85 2 2" xfId="15513"/>
    <cellStyle name="Normal 2 5 85 3" xfId="15514"/>
    <cellStyle name="Normal 2 5 86" xfId="15515"/>
    <cellStyle name="Normal 2 5 86 2" xfId="15516"/>
    <cellStyle name="Normal 2 5 86 2 2" xfId="15517"/>
    <cellStyle name="Normal 2 5 86 3" xfId="15518"/>
    <cellStyle name="Normal 2 5 87" xfId="15519"/>
    <cellStyle name="Normal 2 5 87 2" xfId="15520"/>
    <cellStyle name="Normal 2 5 87 2 2" xfId="15521"/>
    <cellStyle name="Normal 2 5 87 3" xfId="15522"/>
    <cellStyle name="Normal 2 5 88" xfId="15523"/>
    <cellStyle name="Normal 2 5 89" xfId="15524"/>
    <cellStyle name="Normal 2 5 89 2" xfId="15525"/>
    <cellStyle name="Normal 2 5 9" xfId="15526"/>
    <cellStyle name="Normal 2 5 9 2" xfId="15527"/>
    <cellStyle name="Normal 2 5 9 2 2" xfId="15528"/>
    <cellStyle name="Normal 2 5 9 3" xfId="15529"/>
    <cellStyle name="Normal 2 5 90" xfId="15530"/>
    <cellStyle name="Normal 2 5 91" xfId="15531"/>
    <cellStyle name="Normal 2 5 92" xfId="55450"/>
    <cellStyle name="Normal 2 5_DEER 032008 Cost Summary Delivery - Rev 4 (2)" xfId="15532"/>
    <cellStyle name="Normal 2 50" xfId="15533"/>
    <cellStyle name="Normal 2 50 2" xfId="15534"/>
    <cellStyle name="Normal 2 50 2 2" xfId="15535"/>
    <cellStyle name="Normal 2 50 3" xfId="15536"/>
    <cellStyle name="Normal 2 51" xfId="15537"/>
    <cellStyle name="Normal 2 51 2" xfId="15538"/>
    <cellStyle name="Normal 2 51 2 2" xfId="15539"/>
    <cellStyle name="Normal 2 51 3" xfId="15540"/>
    <cellStyle name="Normal 2 52" xfId="15541"/>
    <cellStyle name="Normal 2 52 2" xfId="15542"/>
    <cellStyle name="Normal 2 52 2 2" xfId="15543"/>
    <cellStyle name="Normal 2 52 3" xfId="15544"/>
    <cellStyle name="Normal 2 53" xfId="15545"/>
    <cellStyle name="Normal 2 53 2" xfId="15546"/>
    <cellStyle name="Normal 2 53 2 2" xfId="15547"/>
    <cellStyle name="Normal 2 53 3" xfId="15548"/>
    <cellStyle name="Normal 2 54" xfId="15549"/>
    <cellStyle name="Normal 2 54 2" xfId="15550"/>
    <cellStyle name="Normal 2 54 2 2" xfId="15551"/>
    <cellStyle name="Normal 2 54 3" xfId="15552"/>
    <cellStyle name="Normal 2 55" xfId="15553"/>
    <cellStyle name="Normal 2 55 2" xfId="15554"/>
    <cellStyle name="Normal 2 55 2 2" xfId="15555"/>
    <cellStyle name="Normal 2 55 3" xfId="15556"/>
    <cellStyle name="Normal 2 56" xfId="15557"/>
    <cellStyle name="Normal 2 56 2" xfId="15558"/>
    <cellStyle name="Normal 2 56 2 2" xfId="15559"/>
    <cellStyle name="Normal 2 56 3" xfId="15560"/>
    <cellStyle name="Normal 2 57" xfId="15561"/>
    <cellStyle name="Normal 2 57 2" xfId="15562"/>
    <cellStyle name="Normal 2 57 2 2" xfId="15563"/>
    <cellStyle name="Normal 2 57 3" xfId="15564"/>
    <cellStyle name="Normal 2 58" xfId="15565"/>
    <cellStyle name="Normal 2 58 2" xfId="15566"/>
    <cellStyle name="Normal 2 58 2 2" xfId="15567"/>
    <cellStyle name="Normal 2 58 3" xfId="15568"/>
    <cellStyle name="Normal 2 59" xfId="15569"/>
    <cellStyle name="Normal 2 59 2" xfId="15570"/>
    <cellStyle name="Normal 2 59 2 2" xfId="15571"/>
    <cellStyle name="Normal 2 59 3" xfId="15572"/>
    <cellStyle name="Normal 2 6" xfId="126"/>
    <cellStyle name="Normal 2 6 2" xfId="127"/>
    <cellStyle name="Normal 2 6 2 2" xfId="15573"/>
    <cellStyle name="Normal 2 6 2 3" xfId="15574"/>
    <cellStyle name="Normal 2 6 2 4" xfId="55451"/>
    <cellStyle name="Normal 2 6 2 5" xfId="55452"/>
    <cellStyle name="Normal 2 6 3" xfId="15575"/>
    <cellStyle name="Normal 2 6 3 2" xfId="15576"/>
    <cellStyle name="Normal 2 6 4" xfId="15577"/>
    <cellStyle name="Normal 2 6 5" xfId="15578"/>
    <cellStyle name="Normal 2 60" xfId="15579"/>
    <cellStyle name="Normal 2 60 2" xfId="15580"/>
    <cellStyle name="Normal 2 60 2 2" xfId="15581"/>
    <cellStyle name="Normal 2 60 3" xfId="15582"/>
    <cellStyle name="Normal 2 61" xfId="15583"/>
    <cellStyle name="Normal 2 61 2" xfId="15584"/>
    <cellStyle name="Normal 2 61 2 2" xfId="15585"/>
    <cellStyle name="Normal 2 61 3" xfId="15586"/>
    <cellStyle name="Normal 2 62" xfId="15587"/>
    <cellStyle name="Normal 2 62 2" xfId="15588"/>
    <cellStyle name="Normal 2 62 2 2" xfId="15589"/>
    <cellStyle name="Normal 2 62 3" xfId="15590"/>
    <cellStyle name="Normal 2 63" xfId="15591"/>
    <cellStyle name="Normal 2 63 2" xfId="15592"/>
    <cellStyle name="Normal 2 63 2 2" xfId="15593"/>
    <cellStyle name="Normal 2 63 3" xfId="15594"/>
    <cellStyle name="Normal 2 64" xfId="15595"/>
    <cellStyle name="Normal 2 64 2" xfId="15596"/>
    <cellStyle name="Normal 2 64 2 2" xfId="15597"/>
    <cellStyle name="Normal 2 64 3" xfId="15598"/>
    <cellStyle name="Normal 2 65" xfId="15599"/>
    <cellStyle name="Normal 2 65 2" xfId="15600"/>
    <cellStyle name="Normal 2 65 2 2" xfId="15601"/>
    <cellStyle name="Normal 2 65 3" xfId="15602"/>
    <cellStyle name="Normal 2 66" xfId="15603"/>
    <cellStyle name="Normal 2 66 2" xfId="15604"/>
    <cellStyle name="Normal 2 66 2 2" xfId="15605"/>
    <cellStyle name="Normal 2 66 3" xfId="15606"/>
    <cellStyle name="Normal 2 67" xfId="15607"/>
    <cellStyle name="Normal 2 67 2" xfId="15608"/>
    <cellStyle name="Normal 2 67 2 2" xfId="15609"/>
    <cellStyle name="Normal 2 67 3" xfId="15610"/>
    <cellStyle name="Normal 2 68" xfId="15611"/>
    <cellStyle name="Normal 2 68 2" xfId="15612"/>
    <cellStyle name="Normal 2 68 2 2" xfId="15613"/>
    <cellStyle name="Normal 2 68 3" xfId="15614"/>
    <cellStyle name="Normal 2 69" xfId="15615"/>
    <cellStyle name="Normal 2 69 2" xfId="15616"/>
    <cellStyle name="Normal 2 69 2 2" xfId="15617"/>
    <cellStyle name="Normal 2 69 3" xfId="15618"/>
    <cellStyle name="Normal 2 7" xfId="128"/>
    <cellStyle name="Normal 2 7 2" xfId="15619"/>
    <cellStyle name="Normal 2 7 2 2" xfId="15620"/>
    <cellStyle name="Normal 2 7 2 3" xfId="15621"/>
    <cellStyle name="Normal 2 7 3" xfId="15622"/>
    <cellStyle name="Normal 2 7 3 2" xfId="55453"/>
    <cellStyle name="Normal 2 7 4" xfId="15623"/>
    <cellStyle name="Normal 2 7 5" xfId="55454"/>
    <cellStyle name="Normal 2 70" xfId="15624"/>
    <cellStyle name="Normal 2 70 2" xfId="15625"/>
    <cellStyle name="Normal 2 70 2 2" xfId="15626"/>
    <cellStyle name="Normal 2 70 3" xfId="15627"/>
    <cellStyle name="Normal 2 71" xfId="15628"/>
    <cellStyle name="Normal 2 71 2" xfId="15629"/>
    <cellStyle name="Normal 2 71 2 2" xfId="15630"/>
    <cellStyle name="Normal 2 71 3" xfId="15631"/>
    <cellStyle name="Normal 2 72" xfId="15632"/>
    <cellStyle name="Normal 2 72 2" xfId="15633"/>
    <cellStyle name="Normal 2 72 2 2" xfId="15634"/>
    <cellStyle name="Normal 2 72 3" xfId="15635"/>
    <cellStyle name="Normal 2 73" xfId="15636"/>
    <cellStyle name="Normal 2 73 2" xfId="15637"/>
    <cellStyle name="Normal 2 73 2 2" xfId="15638"/>
    <cellStyle name="Normal 2 73 3" xfId="15639"/>
    <cellStyle name="Normal 2 74" xfId="15640"/>
    <cellStyle name="Normal 2 74 2" xfId="15641"/>
    <cellStyle name="Normal 2 74 2 2" xfId="15642"/>
    <cellStyle name="Normal 2 74 3" xfId="15643"/>
    <cellStyle name="Normal 2 75" xfId="15644"/>
    <cellStyle name="Normal 2 75 2" xfId="15645"/>
    <cellStyle name="Normal 2 75 2 2" xfId="15646"/>
    <cellStyle name="Normal 2 75 3" xfId="15647"/>
    <cellStyle name="Normal 2 76" xfId="15648"/>
    <cellStyle name="Normal 2 76 2" xfId="15649"/>
    <cellStyle name="Normal 2 76 2 2" xfId="15650"/>
    <cellStyle name="Normal 2 76 3" xfId="15651"/>
    <cellStyle name="Normal 2 77" xfId="15652"/>
    <cellStyle name="Normal 2 77 2" xfId="15653"/>
    <cellStyle name="Normal 2 77 2 2" xfId="15654"/>
    <cellStyle name="Normal 2 77 3" xfId="15655"/>
    <cellStyle name="Normal 2 78" xfId="15656"/>
    <cellStyle name="Normal 2 78 2" xfId="15657"/>
    <cellStyle name="Normal 2 78 2 2" xfId="15658"/>
    <cellStyle name="Normal 2 78 3" xfId="15659"/>
    <cellStyle name="Normal 2 79" xfId="15660"/>
    <cellStyle name="Normal 2 79 2" xfId="15661"/>
    <cellStyle name="Normal 2 79 2 2" xfId="15662"/>
    <cellStyle name="Normal 2 79 3" xfId="15663"/>
    <cellStyle name="Normal 2 8" xfId="15664"/>
    <cellStyle name="Normal 2 8 10" xfId="15665"/>
    <cellStyle name="Normal 2 8 10 2" xfId="15666"/>
    <cellStyle name="Normal 2 8 10 2 2" xfId="15667"/>
    <cellStyle name="Normal 2 8 10 3" xfId="15668"/>
    <cellStyle name="Normal 2 8 11" xfId="15669"/>
    <cellStyle name="Normal 2 8 11 2" xfId="15670"/>
    <cellStyle name="Normal 2 8 11 2 2" xfId="15671"/>
    <cellStyle name="Normal 2 8 11 3" xfId="15672"/>
    <cellStyle name="Normal 2 8 12" xfId="15673"/>
    <cellStyle name="Normal 2 8 12 2" xfId="15674"/>
    <cellStyle name="Normal 2 8 12 2 2" xfId="15675"/>
    <cellStyle name="Normal 2 8 12 3" xfId="15676"/>
    <cellStyle name="Normal 2 8 13" xfId="15677"/>
    <cellStyle name="Normal 2 8 13 2" xfId="15678"/>
    <cellStyle name="Normal 2 8 13 2 2" xfId="15679"/>
    <cellStyle name="Normal 2 8 13 3" xfId="15680"/>
    <cellStyle name="Normal 2 8 14" xfId="15681"/>
    <cellStyle name="Normal 2 8 14 2" xfId="15682"/>
    <cellStyle name="Normal 2 8 14 2 2" xfId="15683"/>
    <cellStyle name="Normal 2 8 14 3" xfId="15684"/>
    <cellStyle name="Normal 2 8 15" xfId="15685"/>
    <cellStyle name="Normal 2 8 15 2" xfId="15686"/>
    <cellStyle name="Normal 2 8 15 2 2" xfId="15687"/>
    <cellStyle name="Normal 2 8 15 3" xfId="15688"/>
    <cellStyle name="Normal 2 8 16" xfId="15689"/>
    <cellStyle name="Normal 2 8 16 2" xfId="15690"/>
    <cellStyle name="Normal 2 8 16 2 2" xfId="15691"/>
    <cellStyle name="Normal 2 8 16 3" xfId="15692"/>
    <cellStyle name="Normal 2 8 17" xfId="15693"/>
    <cellStyle name="Normal 2 8 17 2" xfId="15694"/>
    <cellStyle name="Normal 2 8 17 2 2" xfId="15695"/>
    <cellStyle name="Normal 2 8 17 3" xfId="15696"/>
    <cellStyle name="Normal 2 8 18" xfId="15697"/>
    <cellStyle name="Normal 2 8 18 2" xfId="15698"/>
    <cellStyle name="Normal 2 8 18 2 2" xfId="15699"/>
    <cellStyle name="Normal 2 8 18 3" xfId="15700"/>
    <cellStyle name="Normal 2 8 19" xfId="15701"/>
    <cellStyle name="Normal 2 8 19 2" xfId="15702"/>
    <cellStyle name="Normal 2 8 19 2 2" xfId="15703"/>
    <cellStyle name="Normal 2 8 19 3" xfId="15704"/>
    <cellStyle name="Normal 2 8 2" xfId="15705"/>
    <cellStyle name="Normal 2 8 2 2" xfId="15706"/>
    <cellStyle name="Normal 2 8 2 2 2" xfId="15707"/>
    <cellStyle name="Normal 2 8 2 3" xfId="15708"/>
    <cellStyle name="Normal 2 8 2 4" xfId="15709"/>
    <cellStyle name="Normal 2 8 20" xfId="15710"/>
    <cellStyle name="Normal 2 8 20 2" xfId="15711"/>
    <cellStyle name="Normal 2 8 20 2 2" xfId="15712"/>
    <cellStyle name="Normal 2 8 20 3" xfId="15713"/>
    <cellStyle name="Normal 2 8 21" xfId="15714"/>
    <cellStyle name="Normal 2 8 21 2" xfId="15715"/>
    <cellStyle name="Normal 2 8 21 2 2" xfId="15716"/>
    <cellStyle name="Normal 2 8 21 3" xfId="15717"/>
    <cellStyle name="Normal 2 8 22" xfId="15718"/>
    <cellStyle name="Normal 2 8 22 2" xfId="15719"/>
    <cellStyle name="Normal 2 8 22 2 2" xfId="15720"/>
    <cellStyle name="Normal 2 8 22 3" xfId="15721"/>
    <cellStyle name="Normal 2 8 23" xfId="15722"/>
    <cellStyle name="Normal 2 8 23 2" xfId="15723"/>
    <cellStyle name="Normal 2 8 23 2 2" xfId="15724"/>
    <cellStyle name="Normal 2 8 23 3" xfId="15725"/>
    <cellStyle name="Normal 2 8 24" xfId="15726"/>
    <cellStyle name="Normal 2 8 24 2" xfId="15727"/>
    <cellStyle name="Normal 2 8 25" xfId="15728"/>
    <cellStyle name="Normal 2 8 26" xfId="15729"/>
    <cellStyle name="Normal 2 8 27" xfId="15730"/>
    <cellStyle name="Normal 2 8 3" xfId="15731"/>
    <cellStyle name="Normal 2 8 3 2" xfId="15732"/>
    <cellStyle name="Normal 2 8 3 2 2" xfId="15733"/>
    <cellStyle name="Normal 2 8 3 3" xfId="15734"/>
    <cellStyle name="Normal 2 8 4" xfId="15735"/>
    <cellStyle name="Normal 2 8 4 2" xfId="15736"/>
    <cellStyle name="Normal 2 8 4 2 2" xfId="15737"/>
    <cellStyle name="Normal 2 8 4 3" xfId="15738"/>
    <cellStyle name="Normal 2 8 5" xfId="15739"/>
    <cellStyle name="Normal 2 8 5 2" xfId="15740"/>
    <cellStyle name="Normal 2 8 5 2 2" xfId="15741"/>
    <cellStyle name="Normal 2 8 5 3" xfId="15742"/>
    <cellStyle name="Normal 2 8 6" xfId="15743"/>
    <cellStyle name="Normal 2 8 6 2" xfId="15744"/>
    <cellStyle name="Normal 2 8 6 2 2" xfId="15745"/>
    <cellStyle name="Normal 2 8 6 3" xfId="15746"/>
    <cellStyle name="Normal 2 8 7" xfId="15747"/>
    <cellStyle name="Normal 2 8 7 2" xfId="15748"/>
    <cellStyle name="Normal 2 8 7 2 2" xfId="15749"/>
    <cellStyle name="Normal 2 8 7 3" xfId="15750"/>
    <cellStyle name="Normal 2 8 8" xfId="15751"/>
    <cellStyle name="Normal 2 8 8 2" xfId="15752"/>
    <cellStyle name="Normal 2 8 8 2 2" xfId="15753"/>
    <cellStyle name="Normal 2 8 8 3" xfId="15754"/>
    <cellStyle name="Normal 2 8 9" xfId="15755"/>
    <cellStyle name="Normal 2 8 9 2" xfId="15756"/>
    <cellStyle name="Normal 2 8 9 2 2" xfId="15757"/>
    <cellStyle name="Normal 2 8 9 3" xfId="15758"/>
    <cellStyle name="Normal 2 80" xfId="15759"/>
    <cellStyle name="Normal 2 80 2" xfId="15760"/>
    <cellStyle name="Normal 2 80 2 2" xfId="15761"/>
    <cellStyle name="Normal 2 80 3" xfId="15762"/>
    <cellStyle name="Normal 2 81" xfId="15763"/>
    <cellStyle name="Normal 2 81 2" xfId="15764"/>
    <cellStyle name="Normal 2 81 2 2" xfId="15765"/>
    <cellStyle name="Normal 2 81 3" xfId="15766"/>
    <cellStyle name="Normal 2 82" xfId="15767"/>
    <cellStyle name="Normal 2 82 2" xfId="15768"/>
    <cellStyle name="Normal 2 82 2 2" xfId="15769"/>
    <cellStyle name="Normal 2 82 3" xfId="15770"/>
    <cellStyle name="Normal 2 83" xfId="15771"/>
    <cellStyle name="Normal 2 83 2" xfId="15772"/>
    <cellStyle name="Normal 2 83 2 2" xfId="15773"/>
    <cellStyle name="Normal 2 83 3" xfId="15774"/>
    <cellStyle name="Normal 2 84" xfId="15775"/>
    <cellStyle name="Normal 2 84 2" xfId="15776"/>
    <cellStyle name="Normal 2 84 2 2" xfId="15777"/>
    <cellStyle name="Normal 2 84 3" xfId="15778"/>
    <cellStyle name="Normal 2 85" xfId="15779"/>
    <cellStyle name="Normal 2 85 2" xfId="15780"/>
    <cellStyle name="Normal 2 85 2 2" xfId="15781"/>
    <cellStyle name="Normal 2 85 3" xfId="15782"/>
    <cellStyle name="Normal 2 86" xfId="15783"/>
    <cellStyle name="Normal 2 86 2" xfId="15784"/>
    <cellStyle name="Normal 2 86 2 2" xfId="15785"/>
    <cellStyle name="Normal 2 86 3" xfId="15786"/>
    <cellStyle name="Normal 2 87" xfId="15787"/>
    <cellStyle name="Normal 2 87 2" xfId="15788"/>
    <cellStyle name="Normal 2 87 2 2" xfId="15789"/>
    <cellStyle name="Normal 2 87 3" xfId="15790"/>
    <cellStyle name="Normal 2 88" xfId="15791"/>
    <cellStyle name="Normal 2 88 2" xfId="15792"/>
    <cellStyle name="Normal 2 88 2 2" xfId="15793"/>
    <cellStyle name="Normal 2 88 3" xfId="15794"/>
    <cellStyle name="Normal 2 89" xfId="15795"/>
    <cellStyle name="Normal 2 89 2" xfId="15796"/>
    <cellStyle name="Normal 2 89 2 2" xfId="15797"/>
    <cellStyle name="Normal 2 89 3" xfId="15798"/>
    <cellStyle name="Normal 2 9" xfId="15799"/>
    <cellStyle name="Normal 2 9 10" xfId="15800"/>
    <cellStyle name="Normal 2 9 10 2" xfId="15801"/>
    <cellStyle name="Normal 2 9 10 2 2" xfId="15802"/>
    <cellStyle name="Normal 2 9 10 3" xfId="15803"/>
    <cellStyle name="Normal 2 9 11" xfId="15804"/>
    <cellStyle name="Normal 2 9 11 2" xfId="15805"/>
    <cellStyle name="Normal 2 9 11 2 2" xfId="15806"/>
    <cellStyle name="Normal 2 9 11 3" xfId="15807"/>
    <cellStyle name="Normal 2 9 12" xfId="15808"/>
    <cellStyle name="Normal 2 9 12 2" xfId="15809"/>
    <cellStyle name="Normal 2 9 12 2 2" xfId="15810"/>
    <cellStyle name="Normal 2 9 12 3" xfId="15811"/>
    <cellStyle name="Normal 2 9 13" xfId="15812"/>
    <cellStyle name="Normal 2 9 13 2" xfId="15813"/>
    <cellStyle name="Normal 2 9 13 2 2" xfId="15814"/>
    <cellStyle name="Normal 2 9 13 3" xfId="15815"/>
    <cellStyle name="Normal 2 9 14" xfId="15816"/>
    <cellStyle name="Normal 2 9 14 2" xfId="15817"/>
    <cellStyle name="Normal 2 9 14 2 2" xfId="15818"/>
    <cellStyle name="Normal 2 9 14 3" xfId="15819"/>
    <cellStyle name="Normal 2 9 15" xfId="15820"/>
    <cellStyle name="Normal 2 9 15 2" xfId="15821"/>
    <cellStyle name="Normal 2 9 15 2 2" xfId="15822"/>
    <cellStyle name="Normal 2 9 15 3" xfId="15823"/>
    <cellStyle name="Normal 2 9 16" xfId="15824"/>
    <cellStyle name="Normal 2 9 16 2" xfId="15825"/>
    <cellStyle name="Normal 2 9 16 2 2" xfId="15826"/>
    <cellStyle name="Normal 2 9 16 3" xfId="15827"/>
    <cellStyle name="Normal 2 9 17" xfId="15828"/>
    <cellStyle name="Normal 2 9 17 2" xfId="15829"/>
    <cellStyle name="Normal 2 9 17 2 2" xfId="15830"/>
    <cellStyle name="Normal 2 9 17 3" xfId="15831"/>
    <cellStyle name="Normal 2 9 18" xfId="15832"/>
    <cellStyle name="Normal 2 9 18 2" xfId="15833"/>
    <cellStyle name="Normal 2 9 18 2 2" xfId="15834"/>
    <cellStyle name="Normal 2 9 18 3" xfId="15835"/>
    <cellStyle name="Normal 2 9 19" xfId="15836"/>
    <cellStyle name="Normal 2 9 19 2" xfId="15837"/>
    <cellStyle name="Normal 2 9 19 2 2" xfId="15838"/>
    <cellStyle name="Normal 2 9 19 3" xfId="15839"/>
    <cellStyle name="Normal 2 9 2" xfId="15840"/>
    <cellStyle name="Normal 2 9 2 2" xfId="15841"/>
    <cellStyle name="Normal 2 9 2 2 2" xfId="15842"/>
    <cellStyle name="Normal 2 9 2 3" xfId="15843"/>
    <cellStyle name="Normal 2 9 2 4" xfId="15844"/>
    <cellStyle name="Normal 2 9 20" xfId="15845"/>
    <cellStyle name="Normal 2 9 20 2" xfId="15846"/>
    <cellStyle name="Normal 2 9 20 2 2" xfId="15847"/>
    <cellStyle name="Normal 2 9 20 3" xfId="15848"/>
    <cellStyle name="Normal 2 9 21" xfId="15849"/>
    <cellStyle name="Normal 2 9 21 2" xfId="15850"/>
    <cellStyle name="Normal 2 9 21 2 2" xfId="15851"/>
    <cellStyle name="Normal 2 9 21 3" xfId="15852"/>
    <cellStyle name="Normal 2 9 22" xfId="15853"/>
    <cellStyle name="Normal 2 9 22 2" xfId="15854"/>
    <cellStyle name="Normal 2 9 22 2 2" xfId="15855"/>
    <cellStyle name="Normal 2 9 22 3" xfId="15856"/>
    <cellStyle name="Normal 2 9 23" xfId="15857"/>
    <cellStyle name="Normal 2 9 23 2" xfId="15858"/>
    <cellStyle name="Normal 2 9 23 2 2" xfId="15859"/>
    <cellStyle name="Normal 2 9 23 3" xfId="15860"/>
    <cellStyle name="Normal 2 9 24" xfId="15861"/>
    <cellStyle name="Normal 2 9 24 2" xfId="15862"/>
    <cellStyle name="Normal 2 9 25" xfId="15863"/>
    <cellStyle name="Normal 2 9 26" xfId="15864"/>
    <cellStyle name="Normal 2 9 27" xfId="15865"/>
    <cellStyle name="Normal 2 9 3" xfId="15866"/>
    <cellStyle name="Normal 2 9 3 2" xfId="15867"/>
    <cellStyle name="Normal 2 9 3 2 2" xfId="15868"/>
    <cellStyle name="Normal 2 9 3 3" xfId="15869"/>
    <cellStyle name="Normal 2 9 4" xfId="15870"/>
    <cellStyle name="Normal 2 9 4 2" xfId="15871"/>
    <cellStyle name="Normal 2 9 4 2 2" xfId="15872"/>
    <cellStyle name="Normal 2 9 4 3" xfId="15873"/>
    <cellStyle name="Normal 2 9 5" xfId="15874"/>
    <cellStyle name="Normal 2 9 5 2" xfId="15875"/>
    <cellStyle name="Normal 2 9 5 2 2" xfId="15876"/>
    <cellStyle name="Normal 2 9 5 3" xfId="15877"/>
    <cellStyle name="Normal 2 9 6" xfId="15878"/>
    <cellStyle name="Normal 2 9 6 2" xfId="15879"/>
    <cellStyle name="Normal 2 9 6 2 2" xfId="15880"/>
    <cellStyle name="Normal 2 9 6 3" xfId="15881"/>
    <cellStyle name="Normal 2 9 7" xfId="15882"/>
    <cellStyle name="Normal 2 9 7 2" xfId="15883"/>
    <cellStyle name="Normal 2 9 7 2 2" xfId="15884"/>
    <cellStyle name="Normal 2 9 7 3" xfId="15885"/>
    <cellStyle name="Normal 2 9 8" xfId="15886"/>
    <cellStyle name="Normal 2 9 8 2" xfId="15887"/>
    <cellStyle name="Normal 2 9 8 2 2" xfId="15888"/>
    <cellStyle name="Normal 2 9 8 3" xfId="15889"/>
    <cellStyle name="Normal 2 9 9" xfId="15890"/>
    <cellStyle name="Normal 2 9 9 2" xfId="15891"/>
    <cellStyle name="Normal 2 9 9 2 2" xfId="15892"/>
    <cellStyle name="Normal 2 9 9 3" xfId="15893"/>
    <cellStyle name="Normal 2 90" xfId="15894"/>
    <cellStyle name="Normal 2 90 2" xfId="15895"/>
    <cellStyle name="Normal 2 90 2 2" xfId="15896"/>
    <cellStyle name="Normal 2 90 3" xfId="15897"/>
    <cellStyle name="Normal 2 91" xfId="15898"/>
    <cellStyle name="Normal 2 91 2" xfId="15899"/>
    <cellStyle name="Normal 2 91 2 2" xfId="15900"/>
    <cellStyle name="Normal 2 91 3" xfId="15901"/>
    <cellStyle name="Normal 2 92" xfId="15902"/>
    <cellStyle name="Normal 2 92 2" xfId="15903"/>
    <cellStyle name="Normal 2 92 2 2" xfId="15904"/>
    <cellStyle name="Normal 2 92 3" xfId="15905"/>
    <cellStyle name="Normal 2 93" xfId="15906"/>
    <cellStyle name="Normal 2 93 2" xfId="15907"/>
    <cellStyle name="Normal 2 93 2 2" xfId="15908"/>
    <cellStyle name="Normal 2 93 3" xfId="15909"/>
    <cellStyle name="Normal 2 94" xfId="15910"/>
    <cellStyle name="Normal 2 94 2" xfId="15911"/>
    <cellStyle name="Normal 2 94 3" xfId="15912"/>
    <cellStyle name="Normal 2 95" xfId="15913"/>
    <cellStyle name="Normal 2 95 2" xfId="15914"/>
    <cellStyle name="Normal 2 95 3" xfId="15915"/>
    <cellStyle name="Normal 2 96" xfId="15916"/>
    <cellStyle name="Normal 2 96 2" xfId="15917"/>
    <cellStyle name="Normal 2 96 3" xfId="15918"/>
    <cellStyle name="Normal 2 97" xfId="15919"/>
    <cellStyle name="Normal 2 97 2" xfId="15920"/>
    <cellStyle name="Normal 2 97 3" xfId="15921"/>
    <cellStyle name="Normal 2 98" xfId="15922"/>
    <cellStyle name="Normal 2 98 2" xfId="15923"/>
    <cellStyle name="Normal 2 98 3" xfId="15924"/>
    <cellStyle name="Normal 2 99" xfId="15925"/>
    <cellStyle name="Normal 2 99 2" xfId="15926"/>
    <cellStyle name="Normal 2 99 3" xfId="15927"/>
    <cellStyle name="Normal 2_DEER 032008 Cost Summary Delivery - Rev 4 (2)" xfId="15928"/>
    <cellStyle name="Normal 20" xfId="15929"/>
    <cellStyle name="Normal 20 10" xfId="15930"/>
    <cellStyle name="Normal 20 10 2" xfId="15931"/>
    <cellStyle name="Normal 20 10 2 2" xfId="15932"/>
    <cellStyle name="Normal 20 10 2 2 2" xfId="15933"/>
    <cellStyle name="Normal 20 10 2 2 3" xfId="15934"/>
    <cellStyle name="Normal 20 10 2 3" xfId="15935"/>
    <cellStyle name="Normal 20 10 2 4" xfId="15936"/>
    <cellStyle name="Normal 20 10 2_Lcc_inputs" xfId="15937"/>
    <cellStyle name="Normal 20 10 3" xfId="15938"/>
    <cellStyle name="Normal 20 10 3 2" xfId="15939"/>
    <cellStyle name="Normal 20 10 3 2 2" xfId="15940"/>
    <cellStyle name="Normal 20 10 3 3" xfId="15941"/>
    <cellStyle name="Normal 20 10 4" xfId="15942"/>
    <cellStyle name="Normal 20 10 4 2" xfId="15943"/>
    <cellStyle name="Normal 20 10 5" xfId="15944"/>
    <cellStyle name="Normal 20 10 6" xfId="15945"/>
    <cellStyle name="Normal 20 10 7" xfId="15946"/>
    <cellStyle name="Normal 20 10_Lcc_inputs" xfId="15947"/>
    <cellStyle name="Normal 20 11" xfId="15948"/>
    <cellStyle name="Normal 20 11 2" xfId="15949"/>
    <cellStyle name="Normal 20 11 2 2" xfId="15950"/>
    <cellStyle name="Normal 20 11 2 3" xfId="15951"/>
    <cellStyle name="Normal 20 11 3" xfId="15952"/>
    <cellStyle name="Normal 20 11 3 2" xfId="15953"/>
    <cellStyle name="Normal 20 11 4" xfId="15954"/>
    <cellStyle name="Normal 20 11 5" xfId="15955"/>
    <cellStyle name="Normal 20 11_Lcc_inputs" xfId="15956"/>
    <cellStyle name="Normal 20 12" xfId="15957"/>
    <cellStyle name="Normal 20 12 2" xfId="15958"/>
    <cellStyle name="Normal 20 12 2 2" xfId="15959"/>
    <cellStyle name="Normal 20 12 2 3" xfId="15960"/>
    <cellStyle name="Normal 20 12 3" xfId="15961"/>
    <cellStyle name="Normal 20 12 4" xfId="15962"/>
    <cellStyle name="Normal 20 12_Lcc_inputs" xfId="15963"/>
    <cellStyle name="Normal 20 13" xfId="15964"/>
    <cellStyle name="Normal 20 13 2" xfId="15965"/>
    <cellStyle name="Normal 20 13 3" xfId="15966"/>
    <cellStyle name="Normal 20 14" xfId="15967"/>
    <cellStyle name="Normal 20 14 2" xfId="15968"/>
    <cellStyle name="Normal 20 15" xfId="15969"/>
    <cellStyle name="Normal 20 16" xfId="15970"/>
    <cellStyle name="Normal 20 17" xfId="55455"/>
    <cellStyle name="Normal 20 18" xfId="55456"/>
    <cellStyle name="Normal 20 19" xfId="55457"/>
    <cellStyle name="Normal 20 2" xfId="15971"/>
    <cellStyle name="Normal 20 2 10" xfId="15972"/>
    <cellStyle name="Normal 20 2 11" xfId="55458"/>
    <cellStyle name="Normal 20 2 12" xfId="55459"/>
    <cellStyle name="Normal 20 2 2" xfId="15973"/>
    <cellStyle name="Normal 20 2 2 2" xfId="15974"/>
    <cellStyle name="Normal 20 2 2 2 2" xfId="15975"/>
    <cellStyle name="Normal 20 2 2 2 2 2" xfId="15976"/>
    <cellStyle name="Normal 20 2 2 2 2 2 2" xfId="15977"/>
    <cellStyle name="Normal 20 2 2 2 2 3" xfId="15978"/>
    <cellStyle name="Normal 20 2 2 2 3" xfId="15979"/>
    <cellStyle name="Normal 20 2 2 2 3 2" xfId="15980"/>
    <cellStyle name="Normal 20 2 2 2 3 2 2" xfId="15981"/>
    <cellStyle name="Normal 20 2 2 2 3 3" xfId="15982"/>
    <cellStyle name="Normal 20 2 2 2 4" xfId="15983"/>
    <cellStyle name="Normal 20 2 2 2 4 2" xfId="15984"/>
    <cellStyle name="Normal 20 2 2 2 5" xfId="15985"/>
    <cellStyle name="Normal 20 2 2 2_Lcc_inputs" xfId="15986"/>
    <cellStyle name="Normal 20 2 2 3" xfId="15987"/>
    <cellStyle name="Normal 20 2 2 3 2" xfId="15988"/>
    <cellStyle name="Normal 20 2 2 3 2 2" xfId="15989"/>
    <cellStyle name="Normal 20 2 2 3 2 3" xfId="15990"/>
    <cellStyle name="Normal 20 2 2 3 3" xfId="15991"/>
    <cellStyle name="Normal 20 2 2 3 4" xfId="15992"/>
    <cellStyle name="Normal 20 2 2 3_Lcc_inputs" xfId="15993"/>
    <cellStyle name="Normal 20 2 2 4" xfId="15994"/>
    <cellStyle name="Normal 20 2 2 4 2" xfId="15995"/>
    <cellStyle name="Normal 20 2 2 4 2 2" xfId="15996"/>
    <cellStyle name="Normal 20 2 2 4 3" xfId="15997"/>
    <cellStyle name="Normal 20 2 2 5" xfId="15998"/>
    <cellStyle name="Normal 20 2 2 5 2" xfId="15999"/>
    <cellStyle name="Normal 20 2 2 6" xfId="16000"/>
    <cellStyle name="Normal 20 2 2 7" xfId="16001"/>
    <cellStyle name="Normal 20 2 2 8" xfId="16002"/>
    <cellStyle name="Normal 20 2 2_Lcc_inputs" xfId="16003"/>
    <cellStyle name="Normal 20 2 3" xfId="16004"/>
    <cellStyle name="Normal 20 2 3 2" xfId="16005"/>
    <cellStyle name="Normal 20 2 3 2 2" xfId="16006"/>
    <cellStyle name="Normal 20 2 3 2 2 2" xfId="16007"/>
    <cellStyle name="Normal 20 2 3 2 2 3" xfId="16008"/>
    <cellStyle name="Normal 20 2 3 2 3" xfId="16009"/>
    <cellStyle name="Normal 20 2 3 2 4" xfId="16010"/>
    <cellStyle name="Normal 20 2 3 2_Lcc_inputs" xfId="16011"/>
    <cellStyle name="Normal 20 2 3 3" xfId="16012"/>
    <cellStyle name="Normal 20 2 3 3 2" xfId="16013"/>
    <cellStyle name="Normal 20 2 3 3 2 2" xfId="16014"/>
    <cellStyle name="Normal 20 2 3 3 3" xfId="16015"/>
    <cellStyle name="Normal 20 2 3 4" xfId="16016"/>
    <cellStyle name="Normal 20 2 3 4 2" xfId="16017"/>
    <cellStyle name="Normal 20 2 3 5" xfId="16018"/>
    <cellStyle name="Normal 20 2 3 6" xfId="16019"/>
    <cellStyle name="Normal 20 2 3 7" xfId="16020"/>
    <cellStyle name="Normal 20 2 3_Lcc_inputs" xfId="16021"/>
    <cellStyle name="Normal 20 2 4" xfId="16022"/>
    <cellStyle name="Normal 20 2 4 2" xfId="16023"/>
    <cellStyle name="Normal 20 2 4 2 2" xfId="16024"/>
    <cellStyle name="Normal 20 2 4 2 3" xfId="16025"/>
    <cellStyle name="Normal 20 2 4 3" xfId="16026"/>
    <cellStyle name="Normal 20 2 4 3 2" xfId="16027"/>
    <cellStyle name="Normal 20 2 4 4" xfId="16028"/>
    <cellStyle name="Normal 20 2 4 5" xfId="16029"/>
    <cellStyle name="Normal 20 2 4_Lcc_inputs" xfId="16030"/>
    <cellStyle name="Normal 20 2 5" xfId="16031"/>
    <cellStyle name="Normal 20 2 5 2" xfId="16032"/>
    <cellStyle name="Normal 20 2 5 2 2" xfId="16033"/>
    <cellStyle name="Normal 20 2 5 2 3" xfId="16034"/>
    <cellStyle name="Normal 20 2 5 3" xfId="16035"/>
    <cellStyle name="Normal 20 2 5 3 2" xfId="16036"/>
    <cellStyle name="Normal 20 2 5 4" xfId="16037"/>
    <cellStyle name="Normal 20 2 5 5" xfId="16038"/>
    <cellStyle name="Normal 20 2 5_Lcc_inputs" xfId="16039"/>
    <cellStyle name="Normal 20 2 6" xfId="16040"/>
    <cellStyle name="Normal 20 2 6 2" xfId="16041"/>
    <cellStyle name="Normal 20 2 6 2 2" xfId="16042"/>
    <cellStyle name="Normal 20 2 6 3" xfId="16043"/>
    <cellStyle name="Normal 20 2 6 4" xfId="16044"/>
    <cellStyle name="Normal 20 2 6_Lcc_inputs" xfId="16045"/>
    <cellStyle name="Normal 20 2 7" xfId="16046"/>
    <cellStyle name="Normal 20 2 7 2" xfId="16047"/>
    <cellStyle name="Normal 20 2 7 3" xfId="16048"/>
    <cellStyle name="Normal 20 2 8" xfId="16049"/>
    <cellStyle name="Normal 20 2 8 2" xfId="16050"/>
    <cellStyle name="Normal 20 2 9" xfId="16051"/>
    <cellStyle name="Normal 20 2_Lcc_inputs" xfId="16052"/>
    <cellStyle name="Normal 20 3" xfId="16053"/>
    <cellStyle name="Normal 20 3 2" xfId="16054"/>
    <cellStyle name="Normal 20 3 2 2" xfId="16055"/>
    <cellStyle name="Normal 20 3 2 2 2" xfId="16056"/>
    <cellStyle name="Normal 20 3 2 2 2 2" xfId="16057"/>
    <cellStyle name="Normal 20 3 2 2 2 2 2" xfId="16058"/>
    <cellStyle name="Normal 20 3 2 2 2 3" xfId="16059"/>
    <cellStyle name="Normal 20 3 2 2 3" xfId="16060"/>
    <cellStyle name="Normal 20 3 2 2 3 2" xfId="16061"/>
    <cellStyle name="Normal 20 3 2 2 3 2 2" xfId="16062"/>
    <cellStyle name="Normal 20 3 2 2 3 3" xfId="16063"/>
    <cellStyle name="Normal 20 3 2 2 4" xfId="16064"/>
    <cellStyle name="Normal 20 3 2 2 4 2" xfId="16065"/>
    <cellStyle name="Normal 20 3 2 2 5" xfId="16066"/>
    <cellStyle name="Normal 20 3 2 2_Lcc_inputs" xfId="16067"/>
    <cellStyle name="Normal 20 3 2 3" xfId="16068"/>
    <cellStyle name="Normal 20 3 2 3 2" xfId="16069"/>
    <cellStyle name="Normal 20 3 2 3 2 2" xfId="16070"/>
    <cellStyle name="Normal 20 3 2 3 2 3" xfId="16071"/>
    <cellStyle name="Normal 20 3 2 3 3" xfId="16072"/>
    <cellStyle name="Normal 20 3 2 3 4" xfId="16073"/>
    <cellStyle name="Normal 20 3 2 3_Lcc_inputs" xfId="16074"/>
    <cellStyle name="Normal 20 3 2 4" xfId="16075"/>
    <cellStyle name="Normal 20 3 2 4 2" xfId="16076"/>
    <cellStyle name="Normal 20 3 2 4 2 2" xfId="16077"/>
    <cellStyle name="Normal 20 3 2 4 3" xfId="16078"/>
    <cellStyle name="Normal 20 3 2 5" xfId="16079"/>
    <cellStyle name="Normal 20 3 2 5 2" xfId="16080"/>
    <cellStyle name="Normal 20 3 2 6" xfId="16081"/>
    <cellStyle name="Normal 20 3 2 7" xfId="16082"/>
    <cellStyle name="Normal 20 3 2 8" xfId="16083"/>
    <cellStyle name="Normal 20 3 2_Lcc_inputs" xfId="16084"/>
    <cellStyle name="Normal 20 3 3" xfId="16085"/>
    <cellStyle name="Normal 20 3 3 2" xfId="16086"/>
    <cellStyle name="Normal 20 3 3 2 2" xfId="16087"/>
    <cellStyle name="Normal 20 3 3 2 2 2" xfId="16088"/>
    <cellStyle name="Normal 20 3 3 2 2 3" xfId="16089"/>
    <cellStyle name="Normal 20 3 3 2 3" xfId="16090"/>
    <cellStyle name="Normal 20 3 3 2 4" xfId="16091"/>
    <cellStyle name="Normal 20 3 3 2_Lcc_inputs" xfId="16092"/>
    <cellStyle name="Normal 20 3 3 3" xfId="16093"/>
    <cellStyle name="Normal 20 3 3 3 2" xfId="16094"/>
    <cellStyle name="Normal 20 3 3 3 2 2" xfId="16095"/>
    <cellStyle name="Normal 20 3 3 3 3" xfId="16096"/>
    <cellStyle name="Normal 20 3 3 4" xfId="16097"/>
    <cellStyle name="Normal 20 3 3 4 2" xfId="16098"/>
    <cellStyle name="Normal 20 3 3 5" xfId="16099"/>
    <cellStyle name="Normal 20 3 3 6" xfId="16100"/>
    <cellStyle name="Normal 20 3 3 7" xfId="16101"/>
    <cellStyle name="Normal 20 3 3_Lcc_inputs" xfId="16102"/>
    <cellStyle name="Normal 20 3 4" xfId="16103"/>
    <cellStyle name="Normal 20 3 4 2" xfId="16104"/>
    <cellStyle name="Normal 20 3 4 2 2" xfId="16105"/>
    <cellStyle name="Normal 20 3 4 2 3" xfId="16106"/>
    <cellStyle name="Normal 20 3 4 3" xfId="16107"/>
    <cellStyle name="Normal 20 3 4 3 2" xfId="16108"/>
    <cellStyle name="Normal 20 3 4 4" xfId="16109"/>
    <cellStyle name="Normal 20 3 4 5" xfId="16110"/>
    <cellStyle name="Normal 20 3 4_Lcc_inputs" xfId="16111"/>
    <cellStyle name="Normal 20 3 5" xfId="16112"/>
    <cellStyle name="Normal 20 3 5 2" xfId="16113"/>
    <cellStyle name="Normal 20 3 5 2 2" xfId="16114"/>
    <cellStyle name="Normal 20 3 5 2 3" xfId="16115"/>
    <cellStyle name="Normal 20 3 5 3" xfId="16116"/>
    <cellStyle name="Normal 20 3 5 4" xfId="16117"/>
    <cellStyle name="Normal 20 3 5_Lcc_inputs" xfId="16118"/>
    <cellStyle name="Normal 20 3 6" xfId="16119"/>
    <cellStyle name="Normal 20 3 6 2" xfId="16120"/>
    <cellStyle name="Normal 20 3 6 3" xfId="16121"/>
    <cellStyle name="Normal 20 3 7" xfId="16122"/>
    <cellStyle name="Normal 20 3 7 2" xfId="16123"/>
    <cellStyle name="Normal 20 3 8" xfId="16124"/>
    <cellStyle name="Normal 20 3 9" xfId="16125"/>
    <cellStyle name="Normal 20 3_Lcc_inputs" xfId="16126"/>
    <cellStyle name="Normal 20 4" xfId="16127"/>
    <cellStyle name="Normal 20 4 2" xfId="16128"/>
    <cellStyle name="Normal 20 4 2 2" xfId="16129"/>
    <cellStyle name="Normal 20 4 2 2 2" xfId="16130"/>
    <cellStyle name="Normal 20 4 2 2 2 2" xfId="16131"/>
    <cellStyle name="Normal 20 4 2 2 2 2 2" xfId="16132"/>
    <cellStyle name="Normal 20 4 2 2 2 3" xfId="16133"/>
    <cellStyle name="Normal 20 4 2 2 3" xfId="16134"/>
    <cellStyle name="Normal 20 4 2 2 3 2" xfId="16135"/>
    <cellStyle name="Normal 20 4 2 2 3 2 2" xfId="16136"/>
    <cellStyle name="Normal 20 4 2 2 3 3" xfId="16137"/>
    <cellStyle name="Normal 20 4 2 2 4" xfId="16138"/>
    <cellStyle name="Normal 20 4 2 2 4 2" xfId="16139"/>
    <cellStyle name="Normal 20 4 2 2 5" xfId="16140"/>
    <cellStyle name="Normal 20 4 2 2_Lcc_inputs" xfId="16141"/>
    <cellStyle name="Normal 20 4 2 3" xfId="16142"/>
    <cellStyle name="Normal 20 4 2 3 2" xfId="16143"/>
    <cellStyle name="Normal 20 4 2 3 2 2" xfId="16144"/>
    <cellStyle name="Normal 20 4 2 3 2 3" xfId="16145"/>
    <cellStyle name="Normal 20 4 2 3 3" xfId="16146"/>
    <cellStyle name="Normal 20 4 2 3 4" xfId="16147"/>
    <cellStyle name="Normal 20 4 2 3_Lcc_inputs" xfId="16148"/>
    <cellStyle name="Normal 20 4 2 4" xfId="16149"/>
    <cellStyle name="Normal 20 4 2 4 2" xfId="16150"/>
    <cellStyle name="Normal 20 4 2 4 2 2" xfId="16151"/>
    <cellStyle name="Normal 20 4 2 4 3" xfId="16152"/>
    <cellStyle name="Normal 20 4 2 5" xfId="16153"/>
    <cellStyle name="Normal 20 4 2 5 2" xfId="16154"/>
    <cellStyle name="Normal 20 4 2 6" xfId="16155"/>
    <cellStyle name="Normal 20 4 2 7" xfId="16156"/>
    <cellStyle name="Normal 20 4 2 8" xfId="16157"/>
    <cellStyle name="Normal 20 4 2_Lcc_inputs" xfId="16158"/>
    <cellStyle name="Normal 20 4 3" xfId="16159"/>
    <cellStyle name="Normal 20 4 3 2" xfId="16160"/>
    <cellStyle name="Normal 20 4 3 2 2" xfId="16161"/>
    <cellStyle name="Normal 20 4 3 2 2 2" xfId="16162"/>
    <cellStyle name="Normal 20 4 3 2 3" xfId="16163"/>
    <cellStyle name="Normal 20 4 3 3" xfId="16164"/>
    <cellStyle name="Normal 20 4 3 3 2" xfId="16165"/>
    <cellStyle name="Normal 20 4 3 3 2 2" xfId="16166"/>
    <cellStyle name="Normal 20 4 3 3 3" xfId="16167"/>
    <cellStyle name="Normal 20 4 3 4" xfId="16168"/>
    <cellStyle name="Normal 20 4 3 4 2" xfId="16169"/>
    <cellStyle name="Normal 20 4 3 5" xfId="16170"/>
    <cellStyle name="Normal 20 4 3_Lcc_inputs" xfId="16171"/>
    <cellStyle name="Normal 20 4 4" xfId="16172"/>
    <cellStyle name="Normal 20 4 4 2" xfId="16173"/>
    <cellStyle name="Normal 20 4 4 2 2" xfId="16174"/>
    <cellStyle name="Normal 20 4 4 2 3" xfId="16175"/>
    <cellStyle name="Normal 20 4 4 3" xfId="16176"/>
    <cellStyle name="Normal 20 4 4 4" xfId="16177"/>
    <cellStyle name="Normal 20 4 4_Lcc_inputs" xfId="16178"/>
    <cellStyle name="Normal 20 4 5" xfId="16179"/>
    <cellStyle name="Normal 20 4 5 2" xfId="16180"/>
    <cellStyle name="Normal 20 4 5 2 2" xfId="16181"/>
    <cellStyle name="Normal 20 4 5 3" xfId="16182"/>
    <cellStyle name="Normal 20 4 6" xfId="16183"/>
    <cellStyle name="Normal 20 4 6 2" xfId="16184"/>
    <cellStyle name="Normal 20 4 7" xfId="16185"/>
    <cellStyle name="Normal 20 4 8" xfId="16186"/>
    <cellStyle name="Normal 20 4 9" xfId="16187"/>
    <cellStyle name="Normal 20 4_Lcc_inputs" xfId="16188"/>
    <cellStyle name="Normal 20 5" xfId="16189"/>
    <cellStyle name="Normal 20 5 2" xfId="16190"/>
    <cellStyle name="Normal 20 5 2 2" xfId="16191"/>
    <cellStyle name="Normal 20 5 2 2 2" xfId="16192"/>
    <cellStyle name="Normal 20 5 2 2 2 2" xfId="16193"/>
    <cellStyle name="Normal 20 5 2 2 2 2 2" xfId="16194"/>
    <cellStyle name="Normal 20 5 2 2 2 3" xfId="16195"/>
    <cellStyle name="Normal 20 5 2 2 3" xfId="16196"/>
    <cellStyle name="Normal 20 5 2 2 3 2" xfId="16197"/>
    <cellStyle name="Normal 20 5 2 2 3 2 2" xfId="16198"/>
    <cellStyle name="Normal 20 5 2 2 3 3" xfId="16199"/>
    <cellStyle name="Normal 20 5 2 2 4" xfId="16200"/>
    <cellStyle name="Normal 20 5 2 2 4 2" xfId="16201"/>
    <cellStyle name="Normal 20 5 2 2 5" xfId="16202"/>
    <cellStyle name="Normal 20 5 2 2_Lcc_inputs" xfId="16203"/>
    <cellStyle name="Normal 20 5 2 3" xfId="16204"/>
    <cellStyle name="Normal 20 5 2 3 2" xfId="16205"/>
    <cellStyle name="Normal 20 5 2 3 2 2" xfId="16206"/>
    <cellStyle name="Normal 20 5 2 3 2 3" xfId="16207"/>
    <cellStyle name="Normal 20 5 2 3 3" xfId="16208"/>
    <cellStyle name="Normal 20 5 2 3 4" xfId="16209"/>
    <cellStyle name="Normal 20 5 2 3_Lcc_inputs" xfId="16210"/>
    <cellStyle name="Normal 20 5 2 4" xfId="16211"/>
    <cellStyle name="Normal 20 5 2 4 2" xfId="16212"/>
    <cellStyle name="Normal 20 5 2 4 2 2" xfId="16213"/>
    <cellStyle name="Normal 20 5 2 4 3" xfId="16214"/>
    <cellStyle name="Normal 20 5 2 5" xfId="16215"/>
    <cellStyle name="Normal 20 5 2 5 2" xfId="16216"/>
    <cellStyle name="Normal 20 5 2 6" xfId="16217"/>
    <cellStyle name="Normal 20 5 2 7" xfId="16218"/>
    <cellStyle name="Normal 20 5 2 8" xfId="16219"/>
    <cellStyle name="Normal 20 5 2_Lcc_inputs" xfId="16220"/>
    <cellStyle name="Normal 20 5 3" xfId="16221"/>
    <cellStyle name="Normal 20 5 3 2" xfId="16222"/>
    <cellStyle name="Normal 20 5 3 2 2" xfId="16223"/>
    <cellStyle name="Normal 20 5 3 2 2 2" xfId="16224"/>
    <cellStyle name="Normal 20 5 3 2 3" xfId="16225"/>
    <cellStyle name="Normal 20 5 3 3" xfId="16226"/>
    <cellStyle name="Normal 20 5 3 3 2" xfId="16227"/>
    <cellStyle name="Normal 20 5 3 3 2 2" xfId="16228"/>
    <cellStyle name="Normal 20 5 3 3 3" xfId="16229"/>
    <cellStyle name="Normal 20 5 3 4" xfId="16230"/>
    <cellStyle name="Normal 20 5 3 4 2" xfId="16231"/>
    <cellStyle name="Normal 20 5 3 5" xfId="16232"/>
    <cellStyle name="Normal 20 5 3_Lcc_inputs" xfId="16233"/>
    <cellStyle name="Normal 20 5 4" xfId="16234"/>
    <cellStyle name="Normal 20 5 4 2" xfId="16235"/>
    <cellStyle name="Normal 20 5 4 2 2" xfId="16236"/>
    <cellStyle name="Normal 20 5 4 2 3" xfId="16237"/>
    <cellStyle name="Normal 20 5 4 3" xfId="16238"/>
    <cellStyle name="Normal 20 5 4 4" xfId="16239"/>
    <cellStyle name="Normal 20 5 4_Lcc_inputs" xfId="16240"/>
    <cellStyle name="Normal 20 5 5" xfId="16241"/>
    <cellStyle name="Normal 20 5 5 2" xfId="16242"/>
    <cellStyle name="Normal 20 5 5 2 2" xfId="16243"/>
    <cellStyle name="Normal 20 5 5 3" xfId="16244"/>
    <cellStyle name="Normal 20 5 6" xfId="16245"/>
    <cellStyle name="Normal 20 5 6 2" xfId="16246"/>
    <cellStyle name="Normal 20 5 7" xfId="16247"/>
    <cellStyle name="Normal 20 5 8" xfId="16248"/>
    <cellStyle name="Normal 20 5 9" xfId="16249"/>
    <cellStyle name="Normal 20 5_Lcc_inputs" xfId="16250"/>
    <cellStyle name="Normal 20 6" xfId="16251"/>
    <cellStyle name="Normal 20 6 2" xfId="16252"/>
    <cellStyle name="Normal 20 6 2 2" xfId="16253"/>
    <cellStyle name="Normal 20 6 2 2 2" xfId="16254"/>
    <cellStyle name="Normal 20 6 2 2 2 2" xfId="16255"/>
    <cellStyle name="Normal 20 6 2 2 2 2 2" xfId="16256"/>
    <cellStyle name="Normal 20 6 2 2 2 3" xfId="16257"/>
    <cellStyle name="Normal 20 6 2 2 3" xfId="16258"/>
    <cellStyle name="Normal 20 6 2 2 3 2" xfId="16259"/>
    <cellStyle name="Normal 20 6 2 2 3 2 2" xfId="16260"/>
    <cellStyle name="Normal 20 6 2 2 3 3" xfId="16261"/>
    <cellStyle name="Normal 20 6 2 2 4" xfId="16262"/>
    <cellStyle name="Normal 20 6 2 2 4 2" xfId="16263"/>
    <cellStyle name="Normal 20 6 2 2 5" xfId="16264"/>
    <cellStyle name="Normal 20 6 2 2_Lcc_inputs" xfId="16265"/>
    <cellStyle name="Normal 20 6 2 3" xfId="16266"/>
    <cellStyle name="Normal 20 6 2 3 2" xfId="16267"/>
    <cellStyle name="Normal 20 6 2 3 2 2" xfId="16268"/>
    <cellStyle name="Normal 20 6 2 3 2 3" xfId="16269"/>
    <cellStyle name="Normal 20 6 2 3 3" xfId="16270"/>
    <cellStyle name="Normal 20 6 2 3 4" xfId="16271"/>
    <cellStyle name="Normal 20 6 2 3_Lcc_inputs" xfId="16272"/>
    <cellStyle name="Normal 20 6 2 4" xfId="16273"/>
    <cellStyle name="Normal 20 6 2 4 2" xfId="16274"/>
    <cellStyle name="Normal 20 6 2 4 2 2" xfId="16275"/>
    <cellStyle name="Normal 20 6 2 4 3" xfId="16276"/>
    <cellStyle name="Normal 20 6 2 5" xfId="16277"/>
    <cellStyle name="Normal 20 6 2 5 2" xfId="16278"/>
    <cellStyle name="Normal 20 6 2 6" xfId="16279"/>
    <cellStyle name="Normal 20 6 2 7" xfId="16280"/>
    <cellStyle name="Normal 20 6 2 8" xfId="16281"/>
    <cellStyle name="Normal 20 6 2_Lcc_inputs" xfId="16282"/>
    <cellStyle name="Normal 20 6 3" xfId="16283"/>
    <cellStyle name="Normal 20 6 3 2" xfId="16284"/>
    <cellStyle name="Normal 20 6 3 2 2" xfId="16285"/>
    <cellStyle name="Normal 20 6 3 2 2 2" xfId="16286"/>
    <cellStyle name="Normal 20 6 3 2 3" xfId="16287"/>
    <cellStyle name="Normal 20 6 3 3" xfId="16288"/>
    <cellStyle name="Normal 20 6 3 3 2" xfId="16289"/>
    <cellStyle name="Normal 20 6 3 3 2 2" xfId="16290"/>
    <cellStyle name="Normal 20 6 3 3 3" xfId="16291"/>
    <cellStyle name="Normal 20 6 3 4" xfId="16292"/>
    <cellStyle name="Normal 20 6 3 4 2" xfId="16293"/>
    <cellStyle name="Normal 20 6 3 5" xfId="16294"/>
    <cellStyle name="Normal 20 6 3_Lcc_inputs" xfId="16295"/>
    <cellStyle name="Normal 20 6 4" xfId="16296"/>
    <cellStyle name="Normal 20 6 4 2" xfId="16297"/>
    <cellStyle name="Normal 20 6 4 2 2" xfId="16298"/>
    <cellStyle name="Normal 20 6 4 2 3" xfId="16299"/>
    <cellStyle name="Normal 20 6 4 3" xfId="16300"/>
    <cellStyle name="Normal 20 6 4 4" xfId="16301"/>
    <cellStyle name="Normal 20 6 4_Lcc_inputs" xfId="16302"/>
    <cellStyle name="Normal 20 6 5" xfId="16303"/>
    <cellStyle name="Normal 20 6 5 2" xfId="16304"/>
    <cellStyle name="Normal 20 6 5 2 2" xfId="16305"/>
    <cellStyle name="Normal 20 6 5 3" xfId="16306"/>
    <cellStyle name="Normal 20 6 6" xfId="16307"/>
    <cellStyle name="Normal 20 6 6 2" xfId="16308"/>
    <cellStyle name="Normal 20 6 7" xfId="16309"/>
    <cellStyle name="Normal 20 6 8" xfId="16310"/>
    <cellStyle name="Normal 20 6 9" xfId="16311"/>
    <cellStyle name="Normal 20 6_Lcc_inputs" xfId="16312"/>
    <cellStyle name="Normal 20 7" xfId="16313"/>
    <cellStyle name="Normal 20 7 2" xfId="16314"/>
    <cellStyle name="Normal 20 7 2 2" xfId="16315"/>
    <cellStyle name="Normal 20 7 2 2 2" xfId="16316"/>
    <cellStyle name="Normal 20 7 2 2 2 2" xfId="16317"/>
    <cellStyle name="Normal 20 7 2 2 2 2 2" xfId="16318"/>
    <cellStyle name="Normal 20 7 2 2 2 3" xfId="16319"/>
    <cellStyle name="Normal 20 7 2 2 3" xfId="16320"/>
    <cellStyle name="Normal 20 7 2 2 3 2" xfId="16321"/>
    <cellStyle name="Normal 20 7 2 2 3 2 2" xfId="16322"/>
    <cellStyle name="Normal 20 7 2 2 3 3" xfId="16323"/>
    <cellStyle name="Normal 20 7 2 2 4" xfId="16324"/>
    <cellStyle name="Normal 20 7 2 2 4 2" xfId="16325"/>
    <cellStyle name="Normal 20 7 2 2 5" xfId="16326"/>
    <cellStyle name="Normal 20 7 2 2_Lcc_inputs" xfId="16327"/>
    <cellStyle name="Normal 20 7 2 3" xfId="16328"/>
    <cellStyle name="Normal 20 7 2 3 2" xfId="16329"/>
    <cellStyle name="Normal 20 7 2 3 2 2" xfId="16330"/>
    <cellStyle name="Normal 20 7 2 3 2 3" xfId="16331"/>
    <cellStyle name="Normal 20 7 2 3 3" xfId="16332"/>
    <cellStyle name="Normal 20 7 2 3 4" xfId="16333"/>
    <cellStyle name="Normal 20 7 2 3_Lcc_inputs" xfId="16334"/>
    <cellStyle name="Normal 20 7 2 4" xfId="16335"/>
    <cellStyle name="Normal 20 7 2 4 2" xfId="16336"/>
    <cellStyle name="Normal 20 7 2 4 2 2" xfId="16337"/>
    <cellStyle name="Normal 20 7 2 4 3" xfId="16338"/>
    <cellStyle name="Normal 20 7 2 5" xfId="16339"/>
    <cellStyle name="Normal 20 7 2 5 2" xfId="16340"/>
    <cellStyle name="Normal 20 7 2 6" xfId="16341"/>
    <cellStyle name="Normal 20 7 2 7" xfId="16342"/>
    <cellStyle name="Normal 20 7 2 8" xfId="16343"/>
    <cellStyle name="Normal 20 7 2_Lcc_inputs" xfId="16344"/>
    <cellStyle name="Normal 20 7 3" xfId="16345"/>
    <cellStyle name="Normal 20 7 3 2" xfId="16346"/>
    <cellStyle name="Normal 20 7 3 2 2" xfId="16347"/>
    <cellStyle name="Normal 20 7 3 2 2 2" xfId="16348"/>
    <cellStyle name="Normal 20 7 3 2 3" xfId="16349"/>
    <cellStyle name="Normal 20 7 3 3" xfId="16350"/>
    <cellStyle name="Normal 20 7 3 3 2" xfId="16351"/>
    <cellStyle name="Normal 20 7 3 3 2 2" xfId="16352"/>
    <cellStyle name="Normal 20 7 3 3 3" xfId="16353"/>
    <cellStyle name="Normal 20 7 3 4" xfId="16354"/>
    <cellStyle name="Normal 20 7 3 4 2" xfId="16355"/>
    <cellStyle name="Normal 20 7 3 5" xfId="16356"/>
    <cellStyle name="Normal 20 7 3_Lcc_inputs" xfId="16357"/>
    <cellStyle name="Normal 20 7 4" xfId="16358"/>
    <cellStyle name="Normal 20 7 4 2" xfId="16359"/>
    <cellStyle name="Normal 20 7 4 2 2" xfId="16360"/>
    <cellStyle name="Normal 20 7 4 2 3" xfId="16361"/>
    <cellStyle name="Normal 20 7 4 3" xfId="16362"/>
    <cellStyle name="Normal 20 7 4 4" xfId="16363"/>
    <cellStyle name="Normal 20 7 4_Lcc_inputs" xfId="16364"/>
    <cellStyle name="Normal 20 7 5" xfId="16365"/>
    <cellStyle name="Normal 20 7 5 2" xfId="16366"/>
    <cellStyle name="Normal 20 7 5 2 2" xfId="16367"/>
    <cellStyle name="Normal 20 7 5 3" xfId="16368"/>
    <cellStyle name="Normal 20 7 6" xfId="16369"/>
    <cellStyle name="Normal 20 7 6 2" xfId="16370"/>
    <cellStyle name="Normal 20 7 7" xfId="16371"/>
    <cellStyle name="Normal 20 7 8" xfId="16372"/>
    <cellStyle name="Normal 20 7 9" xfId="16373"/>
    <cellStyle name="Normal 20 7_Lcc_inputs" xfId="16374"/>
    <cellStyle name="Normal 20 8" xfId="16375"/>
    <cellStyle name="Normal 20 8 2" xfId="16376"/>
    <cellStyle name="Normal 20 8 2 2" xfId="16377"/>
    <cellStyle name="Normal 20 8 2 2 2" xfId="16378"/>
    <cellStyle name="Normal 20 8 2 2 2 2" xfId="16379"/>
    <cellStyle name="Normal 20 8 2 2 3" xfId="16380"/>
    <cellStyle name="Normal 20 8 2 3" xfId="16381"/>
    <cellStyle name="Normal 20 8 2 3 2" xfId="16382"/>
    <cellStyle name="Normal 20 8 2 3 2 2" xfId="16383"/>
    <cellStyle name="Normal 20 8 2 3 3" xfId="16384"/>
    <cellStyle name="Normal 20 8 2 4" xfId="16385"/>
    <cellStyle name="Normal 20 8 2 4 2" xfId="16386"/>
    <cellStyle name="Normal 20 8 2 5" xfId="16387"/>
    <cellStyle name="Normal 20 8 2_Lcc_inputs" xfId="16388"/>
    <cellStyle name="Normal 20 8 3" xfId="16389"/>
    <cellStyle name="Normal 20 8 3 2" xfId="16390"/>
    <cellStyle name="Normal 20 8 3 2 2" xfId="16391"/>
    <cellStyle name="Normal 20 8 3 2 3" xfId="16392"/>
    <cellStyle name="Normal 20 8 3 3" xfId="16393"/>
    <cellStyle name="Normal 20 8 3 4" xfId="16394"/>
    <cellStyle name="Normal 20 8 3_Lcc_inputs" xfId="16395"/>
    <cellStyle name="Normal 20 8 4" xfId="16396"/>
    <cellStyle name="Normal 20 8 4 2" xfId="16397"/>
    <cellStyle name="Normal 20 8 4 2 2" xfId="16398"/>
    <cellStyle name="Normal 20 8 4 3" xfId="16399"/>
    <cellStyle name="Normal 20 8 5" xfId="16400"/>
    <cellStyle name="Normal 20 8 5 2" xfId="16401"/>
    <cellStyle name="Normal 20 8 6" xfId="16402"/>
    <cellStyle name="Normal 20 8 7" xfId="16403"/>
    <cellStyle name="Normal 20 8 8" xfId="16404"/>
    <cellStyle name="Normal 20 8_Lcc_inputs" xfId="16405"/>
    <cellStyle name="Normal 20 9" xfId="16406"/>
    <cellStyle name="Normal 20 9 2" xfId="16407"/>
    <cellStyle name="Normal 20 9 2 2" xfId="16408"/>
    <cellStyle name="Normal 20 9 2 2 2" xfId="16409"/>
    <cellStyle name="Normal 20 9 2 2 2 2" xfId="16410"/>
    <cellStyle name="Normal 20 9 2 2 3" xfId="16411"/>
    <cellStyle name="Normal 20 9 2 3" xfId="16412"/>
    <cellStyle name="Normal 20 9 2 3 2" xfId="16413"/>
    <cellStyle name="Normal 20 9 2 3 2 2" xfId="16414"/>
    <cellStyle name="Normal 20 9 2 3 3" xfId="16415"/>
    <cellStyle name="Normal 20 9 2 4" xfId="16416"/>
    <cellStyle name="Normal 20 9 2 4 2" xfId="16417"/>
    <cellStyle name="Normal 20 9 2 5" xfId="16418"/>
    <cellStyle name="Normal 20 9 2_Lcc_inputs" xfId="16419"/>
    <cellStyle name="Normal 20 9 3" xfId="16420"/>
    <cellStyle name="Normal 20 9 3 2" xfId="16421"/>
    <cellStyle name="Normal 20 9 3 2 2" xfId="16422"/>
    <cellStyle name="Normal 20 9 3 2 3" xfId="16423"/>
    <cellStyle name="Normal 20 9 3 3" xfId="16424"/>
    <cellStyle name="Normal 20 9 3 4" xfId="16425"/>
    <cellStyle name="Normal 20 9 3_Lcc_inputs" xfId="16426"/>
    <cellStyle name="Normal 20 9 4" xfId="16427"/>
    <cellStyle name="Normal 20 9 4 2" xfId="16428"/>
    <cellStyle name="Normal 20 9 4 2 2" xfId="16429"/>
    <cellStyle name="Normal 20 9 4 3" xfId="16430"/>
    <cellStyle name="Normal 20 9 5" xfId="16431"/>
    <cellStyle name="Normal 20 9 5 2" xfId="16432"/>
    <cellStyle name="Normal 20 9 6" xfId="16433"/>
    <cellStyle name="Normal 20 9 7" xfId="16434"/>
    <cellStyle name="Normal 20 9 8" xfId="16435"/>
    <cellStyle name="Normal 20 9_Lcc_inputs" xfId="16436"/>
    <cellStyle name="Normal 20_Lcc_inputs" xfId="16437"/>
    <cellStyle name="Normal 21" xfId="16438"/>
    <cellStyle name="Normal 21 10" xfId="16439"/>
    <cellStyle name="Normal 21 10 2" xfId="16440"/>
    <cellStyle name="Normal 21 10 2 2" xfId="16441"/>
    <cellStyle name="Normal 21 10 2 2 2" xfId="16442"/>
    <cellStyle name="Normal 21 10 2 2 3" xfId="16443"/>
    <cellStyle name="Normal 21 10 2 3" xfId="16444"/>
    <cellStyle name="Normal 21 10 2 4" xfId="16445"/>
    <cellStyle name="Normal 21 10 2_Lcc_inputs" xfId="16446"/>
    <cellStyle name="Normal 21 10 3" xfId="16447"/>
    <cellStyle name="Normal 21 10 3 2" xfId="16448"/>
    <cellStyle name="Normal 21 10 3 2 2" xfId="16449"/>
    <cellStyle name="Normal 21 10 3 3" xfId="16450"/>
    <cellStyle name="Normal 21 10 4" xfId="16451"/>
    <cellStyle name="Normal 21 10 4 2" xfId="16452"/>
    <cellStyle name="Normal 21 10 5" xfId="16453"/>
    <cellStyle name="Normal 21 10 6" xfId="16454"/>
    <cellStyle name="Normal 21 10 7" xfId="16455"/>
    <cellStyle name="Normal 21 10_Lcc_inputs" xfId="16456"/>
    <cellStyle name="Normal 21 11" xfId="16457"/>
    <cellStyle name="Normal 21 11 2" xfId="16458"/>
    <cellStyle name="Normal 21 11 2 2" xfId="16459"/>
    <cellStyle name="Normal 21 11 2 3" xfId="16460"/>
    <cellStyle name="Normal 21 11 3" xfId="16461"/>
    <cellStyle name="Normal 21 11 3 2" xfId="16462"/>
    <cellStyle name="Normal 21 11 4" xfId="16463"/>
    <cellStyle name="Normal 21 11 5" xfId="16464"/>
    <cellStyle name="Normal 21 11_Lcc_inputs" xfId="16465"/>
    <cellStyle name="Normal 21 12" xfId="16466"/>
    <cellStyle name="Normal 21 12 2" xfId="16467"/>
    <cellStyle name="Normal 21 12 2 2" xfId="16468"/>
    <cellStyle name="Normal 21 12 2 3" xfId="16469"/>
    <cellStyle name="Normal 21 12 3" xfId="16470"/>
    <cellStyle name="Normal 21 12 4" xfId="16471"/>
    <cellStyle name="Normal 21 12_Lcc_inputs" xfId="16472"/>
    <cellStyle name="Normal 21 13" xfId="16473"/>
    <cellStyle name="Normal 21 13 2" xfId="16474"/>
    <cellStyle name="Normal 21 13 3" xfId="16475"/>
    <cellStyle name="Normal 21 14" xfId="16476"/>
    <cellStyle name="Normal 21 14 2" xfId="16477"/>
    <cellStyle name="Normal 21 15" xfId="16478"/>
    <cellStyle name="Normal 21 16" xfId="16479"/>
    <cellStyle name="Normal 21 17" xfId="55460"/>
    <cellStyle name="Normal 21 2" xfId="16480"/>
    <cellStyle name="Normal 21 2 10" xfId="16481"/>
    <cellStyle name="Normal 21 2 2" xfId="16482"/>
    <cellStyle name="Normal 21 2 2 2" xfId="16483"/>
    <cellStyle name="Normal 21 2 2 2 2" xfId="16484"/>
    <cellStyle name="Normal 21 2 2 2 2 2" xfId="16485"/>
    <cellStyle name="Normal 21 2 2 2 2 2 2" xfId="16486"/>
    <cellStyle name="Normal 21 2 2 2 2 3" xfId="16487"/>
    <cellStyle name="Normal 21 2 2 2 3" xfId="16488"/>
    <cellStyle name="Normal 21 2 2 2 3 2" xfId="16489"/>
    <cellStyle name="Normal 21 2 2 2 3 2 2" xfId="16490"/>
    <cellStyle name="Normal 21 2 2 2 3 3" xfId="16491"/>
    <cellStyle name="Normal 21 2 2 2 4" xfId="16492"/>
    <cellStyle name="Normal 21 2 2 2 4 2" xfId="16493"/>
    <cellStyle name="Normal 21 2 2 2 5" xfId="16494"/>
    <cellStyle name="Normal 21 2 2 2_Lcc_inputs" xfId="16495"/>
    <cellStyle name="Normal 21 2 2 3" xfId="16496"/>
    <cellStyle name="Normal 21 2 2 3 2" xfId="16497"/>
    <cellStyle name="Normal 21 2 2 3 2 2" xfId="16498"/>
    <cellStyle name="Normal 21 2 2 3 2 3" xfId="16499"/>
    <cellStyle name="Normal 21 2 2 3 3" xfId="16500"/>
    <cellStyle name="Normal 21 2 2 3 4" xfId="16501"/>
    <cellStyle name="Normal 21 2 2 3_Lcc_inputs" xfId="16502"/>
    <cellStyle name="Normal 21 2 2 4" xfId="16503"/>
    <cellStyle name="Normal 21 2 2 4 2" xfId="16504"/>
    <cellStyle name="Normal 21 2 2 4 2 2" xfId="16505"/>
    <cellStyle name="Normal 21 2 2 4 3" xfId="16506"/>
    <cellStyle name="Normal 21 2 2 5" xfId="16507"/>
    <cellStyle name="Normal 21 2 2 5 2" xfId="16508"/>
    <cellStyle name="Normal 21 2 2 6" xfId="16509"/>
    <cellStyle name="Normal 21 2 2 7" xfId="16510"/>
    <cellStyle name="Normal 21 2 2 8" xfId="16511"/>
    <cellStyle name="Normal 21 2 2_Lcc_inputs" xfId="16512"/>
    <cellStyle name="Normal 21 2 3" xfId="16513"/>
    <cellStyle name="Normal 21 2 3 2" xfId="16514"/>
    <cellStyle name="Normal 21 2 3 2 2" xfId="16515"/>
    <cellStyle name="Normal 21 2 3 2 2 2" xfId="16516"/>
    <cellStyle name="Normal 21 2 3 2 2 3" xfId="16517"/>
    <cellStyle name="Normal 21 2 3 2 3" xfId="16518"/>
    <cellStyle name="Normal 21 2 3 2 4" xfId="16519"/>
    <cellStyle name="Normal 21 2 3 2_Lcc_inputs" xfId="16520"/>
    <cellStyle name="Normal 21 2 3 3" xfId="16521"/>
    <cellStyle name="Normal 21 2 3 3 2" xfId="16522"/>
    <cellStyle name="Normal 21 2 3 3 2 2" xfId="16523"/>
    <cellStyle name="Normal 21 2 3 3 3" xfId="16524"/>
    <cellStyle name="Normal 21 2 3 4" xfId="16525"/>
    <cellStyle name="Normal 21 2 3 4 2" xfId="16526"/>
    <cellStyle name="Normal 21 2 3 5" xfId="16527"/>
    <cellStyle name="Normal 21 2 3 6" xfId="16528"/>
    <cellStyle name="Normal 21 2 3 7" xfId="16529"/>
    <cellStyle name="Normal 21 2 3_Lcc_inputs" xfId="16530"/>
    <cellStyle name="Normal 21 2 4" xfId="16531"/>
    <cellStyle name="Normal 21 2 4 2" xfId="16532"/>
    <cellStyle name="Normal 21 2 4 2 2" xfId="16533"/>
    <cellStyle name="Normal 21 2 4 2 3" xfId="16534"/>
    <cellStyle name="Normal 21 2 4 3" xfId="16535"/>
    <cellStyle name="Normal 21 2 4 3 2" xfId="16536"/>
    <cellStyle name="Normal 21 2 4 4" xfId="16537"/>
    <cellStyle name="Normal 21 2 4 5" xfId="16538"/>
    <cellStyle name="Normal 21 2 4_Lcc_inputs" xfId="16539"/>
    <cellStyle name="Normal 21 2 5" xfId="16540"/>
    <cellStyle name="Normal 21 2 5 2" xfId="16541"/>
    <cellStyle name="Normal 21 2 5 2 2" xfId="16542"/>
    <cellStyle name="Normal 21 2 5 2 3" xfId="16543"/>
    <cellStyle name="Normal 21 2 5 3" xfId="16544"/>
    <cellStyle name="Normal 21 2 5 3 2" xfId="16545"/>
    <cellStyle name="Normal 21 2 5 4" xfId="16546"/>
    <cellStyle name="Normal 21 2 5 5" xfId="16547"/>
    <cellStyle name="Normal 21 2 5_Lcc_inputs" xfId="16548"/>
    <cellStyle name="Normal 21 2 6" xfId="16549"/>
    <cellStyle name="Normal 21 2 6 2" xfId="16550"/>
    <cellStyle name="Normal 21 2 6 2 2" xfId="16551"/>
    <cellStyle name="Normal 21 2 6 3" xfId="16552"/>
    <cellStyle name="Normal 21 2 6 4" xfId="16553"/>
    <cellStyle name="Normal 21 2 6_Lcc_inputs" xfId="16554"/>
    <cellStyle name="Normal 21 2 7" xfId="16555"/>
    <cellStyle name="Normal 21 2 7 2" xfId="16556"/>
    <cellStyle name="Normal 21 2 7 3" xfId="16557"/>
    <cellStyle name="Normal 21 2 8" xfId="16558"/>
    <cellStyle name="Normal 21 2 8 2" xfId="16559"/>
    <cellStyle name="Normal 21 2 9" xfId="16560"/>
    <cellStyle name="Normal 21 2_Lcc_inputs" xfId="16561"/>
    <cellStyle name="Normal 21 3" xfId="16562"/>
    <cellStyle name="Normal 21 3 2" xfId="16563"/>
    <cellStyle name="Normal 21 3 2 2" xfId="16564"/>
    <cellStyle name="Normal 21 3 2 2 2" xfId="16565"/>
    <cellStyle name="Normal 21 3 2 2 2 2" xfId="16566"/>
    <cellStyle name="Normal 21 3 2 2 2 2 2" xfId="16567"/>
    <cellStyle name="Normal 21 3 2 2 2 3" xfId="16568"/>
    <cellStyle name="Normal 21 3 2 2 3" xfId="16569"/>
    <cellStyle name="Normal 21 3 2 2 3 2" xfId="16570"/>
    <cellStyle name="Normal 21 3 2 2 3 2 2" xfId="16571"/>
    <cellStyle name="Normal 21 3 2 2 3 3" xfId="16572"/>
    <cellStyle name="Normal 21 3 2 2 4" xfId="16573"/>
    <cellStyle name="Normal 21 3 2 2 4 2" xfId="16574"/>
    <cellStyle name="Normal 21 3 2 2 5" xfId="16575"/>
    <cellStyle name="Normal 21 3 2 2_Lcc_inputs" xfId="16576"/>
    <cellStyle name="Normal 21 3 2 3" xfId="16577"/>
    <cellStyle name="Normal 21 3 2 3 2" xfId="16578"/>
    <cellStyle name="Normal 21 3 2 3 2 2" xfId="16579"/>
    <cellStyle name="Normal 21 3 2 3 2 3" xfId="16580"/>
    <cellStyle name="Normal 21 3 2 3 3" xfId="16581"/>
    <cellStyle name="Normal 21 3 2 3 4" xfId="16582"/>
    <cellStyle name="Normal 21 3 2 3_Lcc_inputs" xfId="16583"/>
    <cellStyle name="Normal 21 3 2 4" xfId="16584"/>
    <cellStyle name="Normal 21 3 2 4 2" xfId="16585"/>
    <cellStyle name="Normal 21 3 2 4 2 2" xfId="16586"/>
    <cellStyle name="Normal 21 3 2 4 3" xfId="16587"/>
    <cellStyle name="Normal 21 3 2 5" xfId="16588"/>
    <cellStyle name="Normal 21 3 2 5 2" xfId="16589"/>
    <cellStyle name="Normal 21 3 2 6" xfId="16590"/>
    <cellStyle name="Normal 21 3 2 7" xfId="16591"/>
    <cellStyle name="Normal 21 3 2 8" xfId="16592"/>
    <cellStyle name="Normal 21 3 2_Lcc_inputs" xfId="16593"/>
    <cellStyle name="Normal 21 3 3" xfId="16594"/>
    <cellStyle name="Normal 21 3 3 2" xfId="16595"/>
    <cellStyle name="Normal 21 3 3 2 2" xfId="16596"/>
    <cellStyle name="Normal 21 3 3 2 2 2" xfId="16597"/>
    <cellStyle name="Normal 21 3 3 2 2 3" xfId="16598"/>
    <cellStyle name="Normal 21 3 3 2 3" xfId="16599"/>
    <cellStyle name="Normal 21 3 3 2 4" xfId="16600"/>
    <cellStyle name="Normal 21 3 3 2_Lcc_inputs" xfId="16601"/>
    <cellStyle name="Normal 21 3 3 3" xfId="16602"/>
    <cellStyle name="Normal 21 3 3 3 2" xfId="16603"/>
    <cellStyle name="Normal 21 3 3 3 2 2" xfId="16604"/>
    <cellStyle name="Normal 21 3 3 3 3" xfId="16605"/>
    <cellStyle name="Normal 21 3 3 4" xfId="16606"/>
    <cellStyle name="Normal 21 3 3 4 2" xfId="16607"/>
    <cellStyle name="Normal 21 3 3 5" xfId="16608"/>
    <cellStyle name="Normal 21 3 3 6" xfId="16609"/>
    <cellStyle name="Normal 21 3 3 7" xfId="16610"/>
    <cellStyle name="Normal 21 3 3_Lcc_inputs" xfId="16611"/>
    <cellStyle name="Normal 21 3 4" xfId="16612"/>
    <cellStyle name="Normal 21 3 4 2" xfId="16613"/>
    <cellStyle name="Normal 21 3 4 2 2" xfId="16614"/>
    <cellStyle name="Normal 21 3 4 2 3" xfId="16615"/>
    <cellStyle name="Normal 21 3 4 3" xfId="16616"/>
    <cellStyle name="Normal 21 3 4 3 2" xfId="16617"/>
    <cellStyle name="Normal 21 3 4 4" xfId="16618"/>
    <cellStyle name="Normal 21 3 4 5" xfId="16619"/>
    <cellStyle name="Normal 21 3 4_Lcc_inputs" xfId="16620"/>
    <cellStyle name="Normal 21 3 5" xfId="16621"/>
    <cellStyle name="Normal 21 3 5 2" xfId="16622"/>
    <cellStyle name="Normal 21 3 5 2 2" xfId="16623"/>
    <cellStyle name="Normal 21 3 5 2 3" xfId="16624"/>
    <cellStyle name="Normal 21 3 5 3" xfId="16625"/>
    <cellStyle name="Normal 21 3 5 4" xfId="16626"/>
    <cellStyle name="Normal 21 3 5_Lcc_inputs" xfId="16627"/>
    <cellStyle name="Normal 21 3 6" xfId="16628"/>
    <cellStyle name="Normal 21 3 6 2" xfId="16629"/>
    <cellStyle name="Normal 21 3 6 3" xfId="16630"/>
    <cellStyle name="Normal 21 3 7" xfId="16631"/>
    <cellStyle name="Normal 21 3 7 2" xfId="16632"/>
    <cellStyle name="Normal 21 3 8" xfId="16633"/>
    <cellStyle name="Normal 21 3 9" xfId="16634"/>
    <cellStyle name="Normal 21 3_Lcc_inputs" xfId="16635"/>
    <cellStyle name="Normal 21 4" xfId="16636"/>
    <cellStyle name="Normal 21 4 2" xfId="16637"/>
    <cellStyle name="Normal 21 4 2 2" xfId="16638"/>
    <cellStyle name="Normal 21 4 2 2 2" xfId="16639"/>
    <cellStyle name="Normal 21 4 2 2 2 2" xfId="16640"/>
    <cellStyle name="Normal 21 4 2 2 2 2 2" xfId="16641"/>
    <cellStyle name="Normal 21 4 2 2 2 3" xfId="16642"/>
    <cellStyle name="Normal 21 4 2 2 3" xfId="16643"/>
    <cellStyle name="Normal 21 4 2 2 3 2" xfId="16644"/>
    <cellStyle name="Normal 21 4 2 2 3 2 2" xfId="16645"/>
    <cellStyle name="Normal 21 4 2 2 3 3" xfId="16646"/>
    <cellStyle name="Normal 21 4 2 2 4" xfId="16647"/>
    <cellStyle name="Normal 21 4 2 2 4 2" xfId="16648"/>
    <cellStyle name="Normal 21 4 2 2 5" xfId="16649"/>
    <cellStyle name="Normal 21 4 2 2_Lcc_inputs" xfId="16650"/>
    <cellStyle name="Normal 21 4 2 3" xfId="16651"/>
    <cellStyle name="Normal 21 4 2 3 2" xfId="16652"/>
    <cellStyle name="Normal 21 4 2 3 2 2" xfId="16653"/>
    <cellStyle name="Normal 21 4 2 3 2 3" xfId="16654"/>
    <cellStyle name="Normal 21 4 2 3 3" xfId="16655"/>
    <cellStyle name="Normal 21 4 2 3 4" xfId="16656"/>
    <cellStyle name="Normal 21 4 2 3_Lcc_inputs" xfId="16657"/>
    <cellStyle name="Normal 21 4 2 4" xfId="16658"/>
    <cellStyle name="Normal 21 4 2 4 2" xfId="16659"/>
    <cellStyle name="Normal 21 4 2 4 2 2" xfId="16660"/>
    <cellStyle name="Normal 21 4 2 4 3" xfId="16661"/>
    <cellStyle name="Normal 21 4 2 5" xfId="16662"/>
    <cellStyle name="Normal 21 4 2 5 2" xfId="16663"/>
    <cellStyle name="Normal 21 4 2 6" xfId="16664"/>
    <cellStyle name="Normal 21 4 2 7" xfId="16665"/>
    <cellStyle name="Normal 21 4 2 8" xfId="16666"/>
    <cellStyle name="Normal 21 4 2_Lcc_inputs" xfId="16667"/>
    <cellStyle name="Normal 21 4 3" xfId="16668"/>
    <cellStyle name="Normal 21 4 3 2" xfId="16669"/>
    <cellStyle name="Normal 21 4 3 2 2" xfId="16670"/>
    <cellStyle name="Normal 21 4 3 2 2 2" xfId="16671"/>
    <cellStyle name="Normal 21 4 3 2 3" xfId="16672"/>
    <cellStyle name="Normal 21 4 3 3" xfId="16673"/>
    <cellStyle name="Normal 21 4 3 3 2" xfId="16674"/>
    <cellStyle name="Normal 21 4 3 3 2 2" xfId="16675"/>
    <cellStyle name="Normal 21 4 3 3 3" xfId="16676"/>
    <cellStyle name="Normal 21 4 3 4" xfId="16677"/>
    <cellStyle name="Normal 21 4 3 4 2" xfId="16678"/>
    <cellStyle name="Normal 21 4 3 5" xfId="16679"/>
    <cellStyle name="Normal 21 4 3_Lcc_inputs" xfId="16680"/>
    <cellStyle name="Normal 21 4 4" xfId="16681"/>
    <cellStyle name="Normal 21 4 4 2" xfId="16682"/>
    <cellStyle name="Normal 21 4 4 2 2" xfId="16683"/>
    <cellStyle name="Normal 21 4 4 2 3" xfId="16684"/>
    <cellStyle name="Normal 21 4 4 3" xfId="16685"/>
    <cellStyle name="Normal 21 4 4 4" xfId="16686"/>
    <cellStyle name="Normal 21 4 4_Lcc_inputs" xfId="16687"/>
    <cellStyle name="Normal 21 4 5" xfId="16688"/>
    <cellStyle name="Normal 21 4 5 2" xfId="16689"/>
    <cellStyle name="Normal 21 4 5 2 2" xfId="16690"/>
    <cellStyle name="Normal 21 4 5 3" xfId="16691"/>
    <cellStyle name="Normal 21 4 6" xfId="16692"/>
    <cellStyle name="Normal 21 4 6 2" xfId="16693"/>
    <cellStyle name="Normal 21 4 7" xfId="16694"/>
    <cellStyle name="Normal 21 4 8" xfId="16695"/>
    <cellStyle name="Normal 21 4 9" xfId="16696"/>
    <cellStyle name="Normal 21 4_Lcc_inputs" xfId="16697"/>
    <cellStyle name="Normal 21 5" xfId="16698"/>
    <cellStyle name="Normal 21 5 2" xfId="16699"/>
    <cellStyle name="Normal 21 5 2 2" xfId="16700"/>
    <cellStyle name="Normal 21 5 2 2 2" xfId="16701"/>
    <cellStyle name="Normal 21 5 2 2 2 2" xfId="16702"/>
    <cellStyle name="Normal 21 5 2 2 2 2 2" xfId="16703"/>
    <cellStyle name="Normal 21 5 2 2 2 3" xfId="16704"/>
    <cellStyle name="Normal 21 5 2 2 3" xfId="16705"/>
    <cellStyle name="Normal 21 5 2 2 3 2" xfId="16706"/>
    <cellStyle name="Normal 21 5 2 2 3 2 2" xfId="16707"/>
    <cellStyle name="Normal 21 5 2 2 3 3" xfId="16708"/>
    <cellStyle name="Normal 21 5 2 2 4" xfId="16709"/>
    <cellStyle name="Normal 21 5 2 2 4 2" xfId="16710"/>
    <cellStyle name="Normal 21 5 2 2 5" xfId="16711"/>
    <cellStyle name="Normal 21 5 2 2_Lcc_inputs" xfId="16712"/>
    <cellStyle name="Normal 21 5 2 3" xfId="16713"/>
    <cellStyle name="Normal 21 5 2 3 2" xfId="16714"/>
    <cellStyle name="Normal 21 5 2 3 2 2" xfId="16715"/>
    <cellStyle name="Normal 21 5 2 3 2 3" xfId="16716"/>
    <cellStyle name="Normal 21 5 2 3 3" xfId="16717"/>
    <cellStyle name="Normal 21 5 2 3 4" xfId="16718"/>
    <cellStyle name="Normal 21 5 2 3_Lcc_inputs" xfId="16719"/>
    <cellStyle name="Normal 21 5 2 4" xfId="16720"/>
    <cellStyle name="Normal 21 5 2 4 2" xfId="16721"/>
    <cellStyle name="Normal 21 5 2 4 2 2" xfId="16722"/>
    <cellStyle name="Normal 21 5 2 4 3" xfId="16723"/>
    <cellStyle name="Normal 21 5 2 5" xfId="16724"/>
    <cellStyle name="Normal 21 5 2 5 2" xfId="16725"/>
    <cellStyle name="Normal 21 5 2 6" xfId="16726"/>
    <cellStyle name="Normal 21 5 2 7" xfId="16727"/>
    <cellStyle name="Normal 21 5 2 8" xfId="16728"/>
    <cellStyle name="Normal 21 5 2_Lcc_inputs" xfId="16729"/>
    <cellStyle name="Normal 21 5 3" xfId="16730"/>
    <cellStyle name="Normal 21 5 3 2" xfId="16731"/>
    <cellStyle name="Normal 21 5 3 2 2" xfId="16732"/>
    <cellStyle name="Normal 21 5 3 2 2 2" xfId="16733"/>
    <cellStyle name="Normal 21 5 3 2 3" xfId="16734"/>
    <cellStyle name="Normal 21 5 3 3" xfId="16735"/>
    <cellStyle name="Normal 21 5 3 3 2" xfId="16736"/>
    <cellStyle name="Normal 21 5 3 3 2 2" xfId="16737"/>
    <cellStyle name="Normal 21 5 3 3 3" xfId="16738"/>
    <cellStyle name="Normal 21 5 3 4" xfId="16739"/>
    <cellStyle name="Normal 21 5 3 4 2" xfId="16740"/>
    <cellStyle name="Normal 21 5 3 5" xfId="16741"/>
    <cellStyle name="Normal 21 5 3_Lcc_inputs" xfId="16742"/>
    <cellStyle name="Normal 21 5 4" xfId="16743"/>
    <cellStyle name="Normal 21 5 4 2" xfId="16744"/>
    <cellStyle name="Normal 21 5 4 2 2" xfId="16745"/>
    <cellStyle name="Normal 21 5 4 2 3" xfId="16746"/>
    <cellStyle name="Normal 21 5 4 3" xfId="16747"/>
    <cellStyle name="Normal 21 5 4 4" xfId="16748"/>
    <cellStyle name="Normal 21 5 4_Lcc_inputs" xfId="16749"/>
    <cellStyle name="Normal 21 5 5" xfId="16750"/>
    <cellStyle name="Normal 21 5 5 2" xfId="16751"/>
    <cellStyle name="Normal 21 5 5 2 2" xfId="16752"/>
    <cellStyle name="Normal 21 5 5 3" xfId="16753"/>
    <cellStyle name="Normal 21 5 6" xfId="16754"/>
    <cellStyle name="Normal 21 5 6 2" xfId="16755"/>
    <cellStyle name="Normal 21 5 7" xfId="16756"/>
    <cellStyle name="Normal 21 5 8" xfId="16757"/>
    <cellStyle name="Normal 21 5 9" xfId="16758"/>
    <cellStyle name="Normal 21 5_Lcc_inputs" xfId="16759"/>
    <cellStyle name="Normal 21 6" xfId="16760"/>
    <cellStyle name="Normal 21 6 2" xfId="16761"/>
    <cellStyle name="Normal 21 6 2 2" xfId="16762"/>
    <cellStyle name="Normal 21 6 2 2 2" xfId="16763"/>
    <cellStyle name="Normal 21 6 2 2 2 2" xfId="16764"/>
    <cellStyle name="Normal 21 6 2 2 2 2 2" xfId="16765"/>
    <cellStyle name="Normal 21 6 2 2 2 3" xfId="16766"/>
    <cellStyle name="Normal 21 6 2 2 3" xfId="16767"/>
    <cellStyle name="Normal 21 6 2 2 3 2" xfId="16768"/>
    <cellStyle name="Normal 21 6 2 2 3 2 2" xfId="16769"/>
    <cellStyle name="Normal 21 6 2 2 3 3" xfId="16770"/>
    <cellStyle name="Normal 21 6 2 2 4" xfId="16771"/>
    <cellStyle name="Normal 21 6 2 2 4 2" xfId="16772"/>
    <cellStyle name="Normal 21 6 2 2 5" xfId="16773"/>
    <cellStyle name="Normal 21 6 2 2_Lcc_inputs" xfId="16774"/>
    <cellStyle name="Normal 21 6 2 3" xfId="16775"/>
    <cellStyle name="Normal 21 6 2 3 2" xfId="16776"/>
    <cellStyle name="Normal 21 6 2 3 2 2" xfId="16777"/>
    <cellStyle name="Normal 21 6 2 3 2 3" xfId="16778"/>
    <cellStyle name="Normal 21 6 2 3 3" xfId="16779"/>
    <cellStyle name="Normal 21 6 2 3 4" xfId="16780"/>
    <cellStyle name="Normal 21 6 2 3_Lcc_inputs" xfId="16781"/>
    <cellStyle name="Normal 21 6 2 4" xfId="16782"/>
    <cellStyle name="Normal 21 6 2 4 2" xfId="16783"/>
    <cellStyle name="Normal 21 6 2 4 2 2" xfId="16784"/>
    <cellStyle name="Normal 21 6 2 4 3" xfId="16785"/>
    <cellStyle name="Normal 21 6 2 5" xfId="16786"/>
    <cellStyle name="Normal 21 6 2 5 2" xfId="16787"/>
    <cellStyle name="Normal 21 6 2 6" xfId="16788"/>
    <cellStyle name="Normal 21 6 2 7" xfId="16789"/>
    <cellStyle name="Normal 21 6 2 8" xfId="16790"/>
    <cellStyle name="Normal 21 6 2_Lcc_inputs" xfId="16791"/>
    <cellStyle name="Normal 21 6 3" xfId="16792"/>
    <cellStyle name="Normal 21 6 3 2" xfId="16793"/>
    <cellStyle name="Normal 21 6 3 2 2" xfId="16794"/>
    <cellStyle name="Normal 21 6 3 2 2 2" xfId="16795"/>
    <cellStyle name="Normal 21 6 3 2 3" xfId="16796"/>
    <cellStyle name="Normal 21 6 3 3" xfId="16797"/>
    <cellStyle name="Normal 21 6 3 3 2" xfId="16798"/>
    <cellStyle name="Normal 21 6 3 3 2 2" xfId="16799"/>
    <cellStyle name="Normal 21 6 3 3 3" xfId="16800"/>
    <cellStyle name="Normal 21 6 3 4" xfId="16801"/>
    <cellStyle name="Normal 21 6 3 4 2" xfId="16802"/>
    <cellStyle name="Normal 21 6 3 5" xfId="16803"/>
    <cellStyle name="Normal 21 6 3_Lcc_inputs" xfId="16804"/>
    <cellStyle name="Normal 21 6 4" xfId="16805"/>
    <cellStyle name="Normal 21 6 4 2" xfId="16806"/>
    <cellStyle name="Normal 21 6 4 2 2" xfId="16807"/>
    <cellStyle name="Normal 21 6 4 2 3" xfId="16808"/>
    <cellStyle name="Normal 21 6 4 3" xfId="16809"/>
    <cellStyle name="Normal 21 6 4 4" xfId="16810"/>
    <cellStyle name="Normal 21 6 4_Lcc_inputs" xfId="16811"/>
    <cellStyle name="Normal 21 6 5" xfId="16812"/>
    <cellStyle name="Normal 21 6 5 2" xfId="16813"/>
    <cellStyle name="Normal 21 6 5 2 2" xfId="16814"/>
    <cellStyle name="Normal 21 6 5 3" xfId="16815"/>
    <cellStyle name="Normal 21 6 6" xfId="16816"/>
    <cellStyle name="Normal 21 6 6 2" xfId="16817"/>
    <cellStyle name="Normal 21 6 7" xfId="16818"/>
    <cellStyle name="Normal 21 6 8" xfId="16819"/>
    <cellStyle name="Normal 21 6 9" xfId="16820"/>
    <cellStyle name="Normal 21 6_Lcc_inputs" xfId="16821"/>
    <cellStyle name="Normal 21 7" xfId="16822"/>
    <cellStyle name="Normal 21 7 2" xfId="16823"/>
    <cellStyle name="Normal 21 7 2 2" xfId="16824"/>
    <cellStyle name="Normal 21 7 2 2 2" xfId="16825"/>
    <cellStyle name="Normal 21 7 2 2 2 2" xfId="16826"/>
    <cellStyle name="Normal 21 7 2 2 2 2 2" xfId="16827"/>
    <cellStyle name="Normal 21 7 2 2 2 3" xfId="16828"/>
    <cellStyle name="Normal 21 7 2 2 3" xfId="16829"/>
    <cellStyle name="Normal 21 7 2 2 3 2" xfId="16830"/>
    <cellStyle name="Normal 21 7 2 2 3 2 2" xfId="16831"/>
    <cellStyle name="Normal 21 7 2 2 3 3" xfId="16832"/>
    <cellStyle name="Normal 21 7 2 2 4" xfId="16833"/>
    <cellStyle name="Normal 21 7 2 2 4 2" xfId="16834"/>
    <cellStyle name="Normal 21 7 2 2 5" xfId="16835"/>
    <cellStyle name="Normal 21 7 2 2_Lcc_inputs" xfId="16836"/>
    <cellStyle name="Normal 21 7 2 3" xfId="16837"/>
    <cellStyle name="Normal 21 7 2 3 2" xfId="16838"/>
    <cellStyle name="Normal 21 7 2 3 2 2" xfId="16839"/>
    <cellStyle name="Normal 21 7 2 3 2 3" xfId="16840"/>
    <cellStyle name="Normal 21 7 2 3 3" xfId="16841"/>
    <cellStyle name="Normal 21 7 2 3 4" xfId="16842"/>
    <cellStyle name="Normal 21 7 2 3_Lcc_inputs" xfId="16843"/>
    <cellStyle name="Normal 21 7 2 4" xfId="16844"/>
    <cellStyle name="Normal 21 7 2 4 2" xfId="16845"/>
    <cellStyle name="Normal 21 7 2 4 2 2" xfId="16846"/>
    <cellStyle name="Normal 21 7 2 4 3" xfId="16847"/>
    <cellStyle name="Normal 21 7 2 5" xfId="16848"/>
    <cellStyle name="Normal 21 7 2 5 2" xfId="16849"/>
    <cellStyle name="Normal 21 7 2 6" xfId="16850"/>
    <cellStyle name="Normal 21 7 2 7" xfId="16851"/>
    <cellStyle name="Normal 21 7 2 8" xfId="16852"/>
    <cellStyle name="Normal 21 7 2_Lcc_inputs" xfId="16853"/>
    <cellStyle name="Normal 21 7 3" xfId="16854"/>
    <cellStyle name="Normal 21 7 3 2" xfId="16855"/>
    <cellStyle name="Normal 21 7 3 2 2" xfId="16856"/>
    <cellStyle name="Normal 21 7 3 2 2 2" xfId="16857"/>
    <cellStyle name="Normal 21 7 3 2 3" xfId="16858"/>
    <cellStyle name="Normal 21 7 3 3" xfId="16859"/>
    <cellStyle name="Normal 21 7 3 3 2" xfId="16860"/>
    <cellStyle name="Normal 21 7 3 3 2 2" xfId="16861"/>
    <cellStyle name="Normal 21 7 3 3 3" xfId="16862"/>
    <cellStyle name="Normal 21 7 3 4" xfId="16863"/>
    <cellStyle name="Normal 21 7 3 4 2" xfId="16864"/>
    <cellStyle name="Normal 21 7 3 5" xfId="16865"/>
    <cellStyle name="Normal 21 7 3_Lcc_inputs" xfId="16866"/>
    <cellStyle name="Normal 21 7 4" xfId="16867"/>
    <cellStyle name="Normal 21 7 4 2" xfId="16868"/>
    <cellStyle name="Normal 21 7 4 2 2" xfId="16869"/>
    <cellStyle name="Normal 21 7 4 2 3" xfId="16870"/>
    <cellStyle name="Normal 21 7 4 3" xfId="16871"/>
    <cellStyle name="Normal 21 7 4 4" xfId="16872"/>
    <cellStyle name="Normal 21 7 4_Lcc_inputs" xfId="16873"/>
    <cellStyle name="Normal 21 7 5" xfId="16874"/>
    <cellStyle name="Normal 21 7 5 2" xfId="16875"/>
    <cellStyle name="Normal 21 7 5 2 2" xfId="16876"/>
    <cellStyle name="Normal 21 7 5 3" xfId="16877"/>
    <cellStyle name="Normal 21 7 6" xfId="16878"/>
    <cellStyle name="Normal 21 7 6 2" xfId="16879"/>
    <cellStyle name="Normal 21 7 7" xfId="16880"/>
    <cellStyle name="Normal 21 7 8" xfId="16881"/>
    <cellStyle name="Normal 21 7 9" xfId="16882"/>
    <cellStyle name="Normal 21 7_Lcc_inputs" xfId="16883"/>
    <cellStyle name="Normal 21 8" xfId="16884"/>
    <cellStyle name="Normal 21 8 2" xfId="16885"/>
    <cellStyle name="Normal 21 8 2 2" xfId="16886"/>
    <cellStyle name="Normal 21 8 2 2 2" xfId="16887"/>
    <cellStyle name="Normal 21 8 2 2 2 2" xfId="16888"/>
    <cellStyle name="Normal 21 8 2 2 3" xfId="16889"/>
    <cellStyle name="Normal 21 8 2 3" xfId="16890"/>
    <cellStyle name="Normal 21 8 2 3 2" xfId="16891"/>
    <cellStyle name="Normal 21 8 2 3 2 2" xfId="16892"/>
    <cellStyle name="Normal 21 8 2 3 3" xfId="16893"/>
    <cellStyle name="Normal 21 8 2 4" xfId="16894"/>
    <cellStyle name="Normal 21 8 2 4 2" xfId="16895"/>
    <cellStyle name="Normal 21 8 2 5" xfId="16896"/>
    <cellStyle name="Normal 21 8 2_Lcc_inputs" xfId="16897"/>
    <cellStyle name="Normal 21 8 3" xfId="16898"/>
    <cellStyle name="Normal 21 8 3 2" xfId="16899"/>
    <cellStyle name="Normal 21 8 3 2 2" xfId="16900"/>
    <cellStyle name="Normal 21 8 3 2 3" xfId="16901"/>
    <cellStyle name="Normal 21 8 3 3" xfId="16902"/>
    <cellStyle name="Normal 21 8 3 4" xfId="16903"/>
    <cellStyle name="Normal 21 8 3_Lcc_inputs" xfId="16904"/>
    <cellStyle name="Normal 21 8 4" xfId="16905"/>
    <cellStyle name="Normal 21 8 4 2" xfId="16906"/>
    <cellStyle name="Normal 21 8 4 2 2" xfId="16907"/>
    <cellStyle name="Normal 21 8 4 3" xfId="16908"/>
    <cellStyle name="Normal 21 8 5" xfId="16909"/>
    <cellStyle name="Normal 21 8 5 2" xfId="16910"/>
    <cellStyle name="Normal 21 8 6" xfId="16911"/>
    <cellStyle name="Normal 21 8 7" xfId="16912"/>
    <cellStyle name="Normal 21 8 8" xfId="16913"/>
    <cellStyle name="Normal 21 8_Lcc_inputs" xfId="16914"/>
    <cellStyle name="Normal 21 9" xfId="16915"/>
    <cellStyle name="Normal 21 9 2" xfId="16916"/>
    <cellStyle name="Normal 21 9 2 2" xfId="16917"/>
    <cellStyle name="Normal 21 9 2 2 2" xfId="16918"/>
    <cellStyle name="Normal 21 9 2 2 2 2" xfId="16919"/>
    <cellStyle name="Normal 21 9 2 2 3" xfId="16920"/>
    <cellStyle name="Normal 21 9 2 3" xfId="16921"/>
    <cellStyle name="Normal 21 9 2 3 2" xfId="16922"/>
    <cellStyle name="Normal 21 9 2 3 2 2" xfId="16923"/>
    <cellStyle name="Normal 21 9 2 3 3" xfId="16924"/>
    <cellStyle name="Normal 21 9 2 4" xfId="16925"/>
    <cellStyle name="Normal 21 9 2 4 2" xfId="16926"/>
    <cellStyle name="Normal 21 9 2 5" xfId="16927"/>
    <cellStyle name="Normal 21 9 2_Lcc_inputs" xfId="16928"/>
    <cellStyle name="Normal 21 9 3" xfId="16929"/>
    <cellStyle name="Normal 21 9 3 2" xfId="16930"/>
    <cellStyle name="Normal 21 9 3 2 2" xfId="16931"/>
    <cellStyle name="Normal 21 9 3 2 3" xfId="16932"/>
    <cellStyle name="Normal 21 9 3 3" xfId="16933"/>
    <cellStyle name="Normal 21 9 3 4" xfId="16934"/>
    <cellStyle name="Normal 21 9 3_Lcc_inputs" xfId="16935"/>
    <cellStyle name="Normal 21 9 4" xfId="16936"/>
    <cellStyle name="Normal 21 9 4 2" xfId="16937"/>
    <cellStyle name="Normal 21 9 4 2 2" xfId="16938"/>
    <cellStyle name="Normal 21 9 4 3" xfId="16939"/>
    <cellStyle name="Normal 21 9 5" xfId="16940"/>
    <cellStyle name="Normal 21 9 5 2" xfId="16941"/>
    <cellStyle name="Normal 21 9 6" xfId="16942"/>
    <cellStyle name="Normal 21 9 7" xfId="16943"/>
    <cellStyle name="Normal 21 9 8" xfId="16944"/>
    <cellStyle name="Normal 21 9_Lcc_inputs" xfId="16945"/>
    <cellStyle name="Normal 21_Lcc_inputs" xfId="16946"/>
    <cellStyle name="Normal 22" xfId="16947"/>
    <cellStyle name="Normal 22 10" xfId="16948"/>
    <cellStyle name="Normal 22 10 2" xfId="16949"/>
    <cellStyle name="Normal 22 10 2 2" xfId="16950"/>
    <cellStyle name="Normal 22 10 2 2 2" xfId="16951"/>
    <cellStyle name="Normal 22 10 2 2 3" xfId="16952"/>
    <cellStyle name="Normal 22 10 2 3" xfId="16953"/>
    <cellStyle name="Normal 22 10 2 4" xfId="16954"/>
    <cellStyle name="Normal 22 10 2_Lcc_inputs" xfId="16955"/>
    <cellStyle name="Normal 22 10 3" xfId="16956"/>
    <cellStyle name="Normal 22 10 3 2" xfId="16957"/>
    <cellStyle name="Normal 22 10 3 2 2" xfId="16958"/>
    <cellStyle name="Normal 22 10 3 3" xfId="16959"/>
    <cellStyle name="Normal 22 10 4" xfId="16960"/>
    <cellStyle name="Normal 22 10 4 2" xfId="16961"/>
    <cellStyle name="Normal 22 10 5" xfId="16962"/>
    <cellStyle name="Normal 22 10 6" xfId="16963"/>
    <cellStyle name="Normal 22 10 7" xfId="16964"/>
    <cellStyle name="Normal 22 10_Lcc_inputs" xfId="16965"/>
    <cellStyle name="Normal 22 11" xfId="16966"/>
    <cellStyle name="Normal 22 11 2" xfId="16967"/>
    <cellStyle name="Normal 22 11 2 2" xfId="16968"/>
    <cellStyle name="Normal 22 11 2 3" xfId="16969"/>
    <cellStyle name="Normal 22 11 3" xfId="16970"/>
    <cellStyle name="Normal 22 11 3 2" xfId="16971"/>
    <cellStyle name="Normal 22 11 4" xfId="16972"/>
    <cellStyle name="Normal 22 11 5" xfId="16973"/>
    <cellStyle name="Normal 22 11_Lcc_inputs" xfId="16974"/>
    <cellStyle name="Normal 22 12" xfId="16975"/>
    <cellStyle name="Normal 22 12 2" xfId="16976"/>
    <cellStyle name="Normal 22 12 2 2" xfId="16977"/>
    <cellStyle name="Normal 22 12 2 3" xfId="16978"/>
    <cellStyle name="Normal 22 12 3" xfId="16979"/>
    <cellStyle name="Normal 22 12 4" xfId="16980"/>
    <cellStyle name="Normal 22 12_Lcc_inputs" xfId="16981"/>
    <cellStyle name="Normal 22 13" xfId="16982"/>
    <cellStyle name="Normal 22 13 2" xfId="16983"/>
    <cellStyle name="Normal 22 13 3" xfId="16984"/>
    <cellStyle name="Normal 22 14" xfId="16985"/>
    <cellStyle name="Normal 22 14 2" xfId="16986"/>
    <cellStyle name="Normal 22 15" xfId="16987"/>
    <cellStyle name="Normal 22 16" xfId="16988"/>
    <cellStyle name="Normal 22 2" xfId="16989"/>
    <cellStyle name="Normal 22 2 10" xfId="16990"/>
    <cellStyle name="Normal 22 2 2" xfId="16991"/>
    <cellStyle name="Normal 22 2 2 2" xfId="16992"/>
    <cellStyle name="Normal 22 2 2 2 2" xfId="16993"/>
    <cellStyle name="Normal 22 2 2 2 2 2" xfId="16994"/>
    <cellStyle name="Normal 22 2 2 2 2 2 2" xfId="16995"/>
    <cellStyle name="Normal 22 2 2 2 2 3" xfId="16996"/>
    <cellStyle name="Normal 22 2 2 2 3" xfId="16997"/>
    <cellStyle name="Normal 22 2 2 2 3 2" xfId="16998"/>
    <cellStyle name="Normal 22 2 2 2 3 2 2" xfId="16999"/>
    <cellStyle name="Normal 22 2 2 2 3 3" xfId="17000"/>
    <cellStyle name="Normal 22 2 2 2 4" xfId="17001"/>
    <cellStyle name="Normal 22 2 2 2 4 2" xfId="17002"/>
    <cellStyle name="Normal 22 2 2 2 5" xfId="17003"/>
    <cellStyle name="Normal 22 2 2 2_Lcc_inputs" xfId="17004"/>
    <cellStyle name="Normal 22 2 2 3" xfId="17005"/>
    <cellStyle name="Normal 22 2 2 3 2" xfId="17006"/>
    <cellStyle name="Normal 22 2 2 3 2 2" xfId="17007"/>
    <cellStyle name="Normal 22 2 2 3 2 3" xfId="17008"/>
    <cellStyle name="Normal 22 2 2 3 3" xfId="17009"/>
    <cellStyle name="Normal 22 2 2 3 4" xfId="17010"/>
    <cellStyle name="Normal 22 2 2 3_Lcc_inputs" xfId="17011"/>
    <cellStyle name="Normal 22 2 2 4" xfId="17012"/>
    <cellStyle name="Normal 22 2 2 4 2" xfId="17013"/>
    <cellStyle name="Normal 22 2 2 4 2 2" xfId="17014"/>
    <cellStyle name="Normal 22 2 2 4 3" xfId="17015"/>
    <cellStyle name="Normal 22 2 2 5" xfId="17016"/>
    <cellStyle name="Normal 22 2 2 5 2" xfId="17017"/>
    <cellStyle name="Normal 22 2 2 6" xfId="17018"/>
    <cellStyle name="Normal 22 2 2 7" xfId="17019"/>
    <cellStyle name="Normal 22 2 2 8" xfId="17020"/>
    <cellStyle name="Normal 22 2 2_Lcc_inputs" xfId="17021"/>
    <cellStyle name="Normal 22 2 3" xfId="17022"/>
    <cellStyle name="Normal 22 2 3 2" xfId="17023"/>
    <cellStyle name="Normal 22 2 3 2 2" xfId="17024"/>
    <cellStyle name="Normal 22 2 3 2 2 2" xfId="17025"/>
    <cellStyle name="Normal 22 2 3 2 2 3" xfId="17026"/>
    <cellStyle name="Normal 22 2 3 2 3" xfId="17027"/>
    <cellStyle name="Normal 22 2 3 2 4" xfId="17028"/>
    <cellStyle name="Normal 22 2 3 2_Lcc_inputs" xfId="17029"/>
    <cellStyle name="Normal 22 2 3 3" xfId="17030"/>
    <cellStyle name="Normal 22 2 3 3 2" xfId="17031"/>
    <cellStyle name="Normal 22 2 3 3 2 2" xfId="17032"/>
    <cellStyle name="Normal 22 2 3 3 3" xfId="17033"/>
    <cellStyle name="Normal 22 2 3 4" xfId="17034"/>
    <cellStyle name="Normal 22 2 3 4 2" xfId="17035"/>
    <cellStyle name="Normal 22 2 3 5" xfId="17036"/>
    <cellStyle name="Normal 22 2 3 6" xfId="17037"/>
    <cellStyle name="Normal 22 2 3 7" xfId="17038"/>
    <cellStyle name="Normal 22 2 3_Lcc_inputs" xfId="17039"/>
    <cellStyle name="Normal 22 2 4" xfId="17040"/>
    <cellStyle name="Normal 22 2 4 2" xfId="17041"/>
    <cellStyle name="Normal 22 2 4 2 2" xfId="17042"/>
    <cellStyle name="Normal 22 2 4 2 3" xfId="17043"/>
    <cellStyle name="Normal 22 2 4 3" xfId="17044"/>
    <cellStyle name="Normal 22 2 4 3 2" xfId="17045"/>
    <cellStyle name="Normal 22 2 4 4" xfId="17046"/>
    <cellStyle name="Normal 22 2 4 5" xfId="17047"/>
    <cellStyle name="Normal 22 2 4_Lcc_inputs" xfId="17048"/>
    <cellStyle name="Normal 22 2 5" xfId="17049"/>
    <cellStyle name="Normal 22 2 5 2" xfId="17050"/>
    <cellStyle name="Normal 22 2 5 2 2" xfId="17051"/>
    <cellStyle name="Normal 22 2 5 2 3" xfId="17052"/>
    <cellStyle name="Normal 22 2 5 3" xfId="17053"/>
    <cellStyle name="Normal 22 2 5 3 2" xfId="17054"/>
    <cellStyle name="Normal 22 2 5 4" xfId="17055"/>
    <cellStyle name="Normal 22 2 5 5" xfId="17056"/>
    <cellStyle name="Normal 22 2 5_Lcc_inputs" xfId="17057"/>
    <cellStyle name="Normal 22 2 6" xfId="17058"/>
    <cellStyle name="Normal 22 2 6 2" xfId="17059"/>
    <cellStyle name="Normal 22 2 6 2 2" xfId="17060"/>
    <cellStyle name="Normal 22 2 6 3" xfId="17061"/>
    <cellStyle name="Normal 22 2 6 4" xfId="17062"/>
    <cellStyle name="Normal 22 2 6_Lcc_inputs" xfId="17063"/>
    <cellStyle name="Normal 22 2 7" xfId="17064"/>
    <cellStyle name="Normal 22 2 7 2" xfId="17065"/>
    <cellStyle name="Normal 22 2 7 3" xfId="17066"/>
    <cellStyle name="Normal 22 2 8" xfId="17067"/>
    <cellStyle name="Normal 22 2 8 2" xfId="17068"/>
    <cellStyle name="Normal 22 2 9" xfId="17069"/>
    <cellStyle name="Normal 22 2_Lcc_inputs" xfId="17070"/>
    <cellStyle name="Normal 22 3" xfId="17071"/>
    <cellStyle name="Normal 22 3 2" xfId="17072"/>
    <cellStyle name="Normal 22 3 2 2" xfId="17073"/>
    <cellStyle name="Normal 22 3 2 2 2" xfId="17074"/>
    <cellStyle name="Normal 22 3 2 2 2 2" xfId="17075"/>
    <cellStyle name="Normal 22 3 2 2 2 2 2" xfId="17076"/>
    <cellStyle name="Normal 22 3 2 2 2 3" xfId="17077"/>
    <cellStyle name="Normal 22 3 2 2 3" xfId="17078"/>
    <cellStyle name="Normal 22 3 2 2 3 2" xfId="17079"/>
    <cellStyle name="Normal 22 3 2 2 3 2 2" xfId="17080"/>
    <cellStyle name="Normal 22 3 2 2 3 3" xfId="17081"/>
    <cellStyle name="Normal 22 3 2 2 4" xfId="17082"/>
    <cellStyle name="Normal 22 3 2 2 4 2" xfId="17083"/>
    <cellStyle name="Normal 22 3 2 2 5" xfId="17084"/>
    <cellStyle name="Normal 22 3 2 2_Lcc_inputs" xfId="17085"/>
    <cellStyle name="Normal 22 3 2 3" xfId="17086"/>
    <cellStyle name="Normal 22 3 2 3 2" xfId="17087"/>
    <cellStyle name="Normal 22 3 2 3 2 2" xfId="17088"/>
    <cellStyle name="Normal 22 3 2 3 2 3" xfId="17089"/>
    <cellStyle name="Normal 22 3 2 3 3" xfId="17090"/>
    <cellStyle name="Normal 22 3 2 3 4" xfId="17091"/>
    <cellStyle name="Normal 22 3 2 3_Lcc_inputs" xfId="17092"/>
    <cellStyle name="Normal 22 3 2 4" xfId="17093"/>
    <cellStyle name="Normal 22 3 2 4 2" xfId="17094"/>
    <cellStyle name="Normal 22 3 2 4 2 2" xfId="17095"/>
    <cellStyle name="Normal 22 3 2 4 3" xfId="17096"/>
    <cellStyle name="Normal 22 3 2 5" xfId="17097"/>
    <cellStyle name="Normal 22 3 2 5 2" xfId="17098"/>
    <cellStyle name="Normal 22 3 2 6" xfId="17099"/>
    <cellStyle name="Normal 22 3 2 7" xfId="17100"/>
    <cellStyle name="Normal 22 3 2 8" xfId="17101"/>
    <cellStyle name="Normal 22 3 2_Lcc_inputs" xfId="17102"/>
    <cellStyle name="Normal 22 3 3" xfId="17103"/>
    <cellStyle name="Normal 22 3 3 2" xfId="17104"/>
    <cellStyle name="Normal 22 3 3 2 2" xfId="17105"/>
    <cellStyle name="Normal 22 3 3 2 2 2" xfId="17106"/>
    <cellStyle name="Normal 22 3 3 2 2 3" xfId="17107"/>
    <cellStyle name="Normal 22 3 3 2 3" xfId="17108"/>
    <cellStyle name="Normal 22 3 3 2 4" xfId="17109"/>
    <cellStyle name="Normal 22 3 3 2_Lcc_inputs" xfId="17110"/>
    <cellStyle name="Normal 22 3 3 3" xfId="17111"/>
    <cellStyle name="Normal 22 3 3 3 2" xfId="17112"/>
    <cellStyle name="Normal 22 3 3 3 2 2" xfId="17113"/>
    <cellStyle name="Normal 22 3 3 3 3" xfId="17114"/>
    <cellStyle name="Normal 22 3 3 4" xfId="17115"/>
    <cellStyle name="Normal 22 3 3 4 2" xfId="17116"/>
    <cellStyle name="Normal 22 3 3 5" xfId="17117"/>
    <cellStyle name="Normal 22 3 3 6" xfId="17118"/>
    <cellStyle name="Normal 22 3 3 7" xfId="17119"/>
    <cellStyle name="Normal 22 3 3_Lcc_inputs" xfId="17120"/>
    <cellStyle name="Normal 22 3 4" xfId="17121"/>
    <cellStyle name="Normal 22 3 4 2" xfId="17122"/>
    <cellStyle name="Normal 22 3 4 2 2" xfId="17123"/>
    <cellStyle name="Normal 22 3 4 2 3" xfId="17124"/>
    <cellStyle name="Normal 22 3 4 3" xfId="17125"/>
    <cellStyle name="Normal 22 3 4 3 2" xfId="17126"/>
    <cellStyle name="Normal 22 3 4 4" xfId="17127"/>
    <cellStyle name="Normal 22 3 4 5" xfId="17128"/>
    <cellStyle name="Normal 22 3 4_Lcc_inputs" xfId="17129"/>
    <cellStyle name="Normal 22 3 5" xfId="17130"/>
    <cellStyle name="Normal 22 3 5 2" xfId="17131"/>
    <cellStyle name="Normal 22 3 5 2 2" xfId="17132"/>
    <cellStyle name="Normal 22 3 5 2 3" xfId="17133"/>
    <cellStyle name="Normal 22 3 5 3" xfId="17134"/>
    <cellStyle name="Normal 22 3 5 4" xfId="17135"/>
    <cellStyle name="Normal 22 3 5_Lcc_inputs" xfId="17136"/>
    <cellStyle name="Normal 22 3 6" xfId="17137"/>
    <cellStyle name="Normal 22 3 6 2" xfId="17138"/>
    <cellStyle name="Normal 22 3 6 3" xfId="17139"/>
    <cellStyle name="Normal 22 3 7" xfId="17140"/>
    <cellStyle name="Normal 22 3 7 2" xfId="17141"/>
    <cellStyle name="Normal 22 3 8" xfId="17142"/>
    <cellStyle name="Normal 22 3 9" xfId="17143"/>
    <cellStyle name="Normal 22 3_Lcc_inputs" xfId="17144"/>
    <cellStyle name="Normal 22 4" xfId="17145"/>
    <cellStyle name="Normal 22 4 2" xfId="17146"/>
    <cellStyle name="Normal 22 4 2 2" xfId="17147"/>
    <cellStyle name="Normal 22 4 2 2 2" xfId="17148"/>
    <cellStyle name="Normal 22 4 2 2 2 2" xfId="17149"/>
    <cellStyle name="Normal 22 4 2 2 2 2 2" xfId="17150"/>
    <cellStyle name="Normal 22 4 2 2 2 3" xfId="17151"/>
    <cellStyle name="Normal 22 4 2 2 3" xfId="17152"/>
    <cellStyle name="Normal 22 4 2 2 3 2" xfId="17153"/>
    <cellStyle name="Normal 22 4 2 2 3 2 2" xfId="17154"/>
    <cellStyle name="Normal 22 4 2 2 3 3" xfId="17155"/>
    <cellStyle name="Normal 22 4 2 2 4" xfId="17156"/>
    <cellStyle name="Normal 22 4 2 2 4 2" xfId="17157"/>
    <cellStyle name="Normal 22 4 2 2 5" xfId="17158"/>
    <cellStyle name="Normal 22 4 2 2_Lcc_inputs" xfId="17159"/>
    <cellStyle name="Normal 22 4 2 3" xfId="17160"/>
    <cellStyle name="Normal 22 4 2 3 2" xfId="17161"/>
    <cellStyle name="Normal 22 4 2 3 2 2" xfId="17162"/>
    <cellStyle name="Normal 22 4 2 3 2 3" xfId="17163"/>
    <cellStyle name="Normal 22 4 2 3 3" xfId="17164"/>
    <cellStyle name="Normal 22 4 2 3 4" xfId="17165"/>
    <cellStyle name="Normal 22 4 2 3_Lcc_inputs" xfId="17166"/>
    <cellStyle name="Normal 22 4 2 4" xfId="17167"/>
    <cellStyle name="Normal 22 4 2 4 2" xfId="17168"/>
    <cellStyle name="Normal 22 4 2 4 2 2" xfId="17169"/>
    <cellStyle name="Normal 22 4 2 4 3" xfId="17170"/>
    <cellStyle name="Normal 22 4 2 5" xfId="17171"/>
    <cellStyle name="Normal 22 4 2 5 2" xfId="17172"/>
    <cellStyle name="Normal 22 4 2 6" xfId="17173"/>
    <cellStyle name="Normal 22 4 2 7" xfId="17174"/>
    <cellStyle name="Normal 22 4 2 8" xfId="17175"/>
    <cellStyle name="Normal 22 4 2_Lcc_inputs" xfId="17176"/>
    <cellStyle name="Normal 22 4 3" xfId="17177"/>
    <cellStyle name="Normal 22 4 3 2" xfId="17178"/>
    <cellStyle name="Normal 22 4 3 2 2" xfId="17179"/>
    <cellStyle name="Normal 22 4 3 2 2 2" xfId="17180"/>
    <cellStyle name="Normal 22 4 3 2 3" xfId="17181"/>
    <cellStyle name="Normal 22 4 3 3" xfId="17182"/>
    <cellStyle name="Normal 22 4 3 3 2" xfId="17183"/>
    <cellStyle name="Normal 22 4 3 3 2 2" xfId="17184"/>
    <cellStyle name="Normal 22 4 3 3 3" xfId="17185"/>
    <cellStyle name="Normal 22 4 3 4" xfId="17186"/>
    <cellStyle name="Normal 22 4 3 4 2" xfId="17187"/>
    <cellStyle name="Normal 22 4 3 5" xfId="17188"/>
    <cellStyle name="Normal 22 4 3_Lcc_inputs" xfId="17189"/>
    <cellStyle name="Normal 22 4 4" xfId="17190"/>
    <cellStyle name="Normal 22 4 4 2" xfId="17191"/>
    <cellStyle name="Normal 22 4 4 2 2" xfId="17192"/>
    <cellStyle name="Normal 22 4 4 2 3" xfId="17193"/>
    <cellStyle name="Normal 22 4 4 3" xfId="17194"/>
    <cellStyle name="Normal 22 4 4 4" xfId="17195"/>
    <cellStyle name="Normal 22 4 4_Lcc_inputs" xfId="17196"/>
    <cellStyle name="Normal 22 4 5" xfId="17197"/>
    <cellStyle name="Normal 22 4 5 2" xfId="17198"/>
    <cellStyle name="Normal 22 4 5 2 2" xfId="17199"/>
    <cellStyle name="Normal 22 4 5 3" xfId="17200"/>
    <cellStyle name="Normal 22 4 6" xfId="17201"/>
    <cellStyle name="Normal 22 4 6 2" xfId="17202"/>
    <cellStyle name="Normal 22 4 7" xfId="17203"/>
    <cellStyle name="Normal 22 4 8" xfId="17204"/>
    <cellStyle name="Normal 22 4 9" xfId="17205"/>
    <cellStyle name="Normal 22 4_Lcc_inputs" xfId="17206"/>
    <cellStyle name="Normal 22 5" xfId="17207"/>
    <cellStyle name="Normal 22 5 2" xfId="17208"/>
    <cellStyle name="Normal 22 5 2 2" xfId="17209"/>
    <cellStyle name="Normal 22 5 2 2 2" xfId="17210"/>
    <cellStyle name="Normal 22 5 2 2 2 2" xfId="17211"/>
    <cellStyle name="Normal 22 5 2 2 2 2 2" xfId="17212"/>
    <cellStyle name="Normal 22 5 2 2 2 3" xfId="17213"/>
    <cellStyle name="Normal 22 5 2 2 3" xfId="17214"/>
    <cellStyle name="Normal 22 5 2 2 3 2" xfId="17215"/>
    <cellStyle name="Normal 22 5 2 2 3 2 2" xfId="17216"/>
    <cellStyle name="Normal 22 5 2 2 3 3" xfId="17217"/>
    <cellStyle name="Normal 22 5 2 2 4" xfId="17218"/>
    <cellStyle name="Normal 22 5 2 2 4 2" xfId="17219"/>
    <cellStyle name="Normal 22 5 2 2 5" xfId="17220"/>
    <cellStyle name="Normal 22 5 2 2_Lcc_inputs" xfId="17221"/>
    <cellStyle name="Normal 22 5 2 3" xfId="17222"/>
    <cellStyle name="Normal 22 5 2 3 2" xfId="17223"/>
    <cellStyle name="Normal 22 5 2 3 2 2" xfId="17224"/>
    <cellStyle name="Normal 22 5 2 3 2 3" xfId="17225"/>
    <cellStyle name="Normal 22 5 2 3 3" xfId="17226"/>
    <cellStyle name="Normal 22 5 2 3 4" xfId="17227"/>
    <cellStyle name="Normal 22 5 2 3_Lcc_inputs" xfId="17228"/>
    <cellStyle name="Normal 22 5 2 4" xfId="17229"/>
    <cellStyle name="Normal 22 5 2 4 2" xfId="17230"/>
    <cellStyle name="Normal 22 5 2 4 2 2" xfId="17231"/>
    <cellStyle name="Normal 22 5 2 4 3" xfId="17232"/>
    <cellStyle name="Normal 22 5 2 5" xfId="17233"/>
    <cellStyle name="Normal 22 5 2 5 2" xfId="17234"/>
    <cellStyle name="Normal 22 5 2 6" xfId="17235"/>
    <cellStyle name="Normal 22 5 2 7" xfId="17236"/>
    <cellStyle name="Normal 22 5 2 8" xfId="17237"/>
    <cellStyle name="Normal 22 5 2_Lcc_inputs" xfId="17238"/>
    <cellStyle name="Normal 22 5 3" xfId="17239"/>
    <cellStyle name="Normal 22 5 3 2" xfId="17240"/>
    <cellStyle name="Normal 22 5 3 2 2" xfId="17241"/>
    <cellStyle name="Normal 22 5 3 2 2 2" xfId="17242"/>
    <cellStyle name="Normal 22 5 3 2 3" xfId="17243"/>
    <cellStyle name="Normal 22 5 3 3" xfId="17244"/>
    <cellStyle name="Normal 22 5 3 3 2" xfId="17245"/>
    <cellStyle name="Normal 22 5 3 3 2 2" xfId="17246"/>
    <cellStyle name="Normal 22 5 3 3 3" xfId="17247"/>
    <cellStyle name="Normal 22 5 3 4" xfId="17248"/>
    <cellStyle name="Normal 22 5 3 4 2" xfId="17249"/>
    <cellStyle name="Normal 22 5 3 5" xfId="17250"/>
    <cellStyle name="Normal 22 5 3_Lcc_inputs" xfId="17251"/>
    <cellStyle name="Normal 22 5 4" xfId="17252"/>
    <cellStyle name="Normal 22 5 4 2" xfId="17253"/>
    <cellStyle name="Normal 22 5 4 2 2" xfId="17254"/>
    <cellStyle name="Normal 22 5 4 2 3" xfId="17255"/>
    <cellStyle name="Normal 22 5 4 3" xfId="17256"/>
    <cellStyle name="Normal 22 5 4 4" xfId="17257"/>
    <cellStyle name="Normal 22 5 4_Lcc_inputs" xfId="17258"/>
    <cellStyle name="Normal 22 5 5" xfId="17259"/>
    <cellStyle name="Normal 22 5 5 2" xfId="17260"/>
    <cellStyle name="Normal 22 5 5 2 2" xfId="17261"/>
    <cellStyle name="Normal 22 5 5 3" xfId="17262"/>
    <cellStyle name="Normal 22 5 6" xfId="17263"/>
    <cellStyle name="Normal 22 5 6 2" xfId="17264"/>
    <cellStyle name="Normal 22 5 7" xfId="17265"/>
    <cellStyle name="Normal 22 5 8" xfId="17266"/>
    <cellStyle name="Normal 22 5 9" xfId="17267"/>
    <cellStyle name="Normal 22 5_Lcc_inputs" xfId="17268"/>
    <cellStyle name="Normal 22 6" xfId="17269"/>
    <cellStyle name="Normal 22 6 2" xfId="17270"/>
    <cellStyle name="Normal 22 6 2 2" xfId="17271"/>
    <cellStyle name="Normal 22 6 2 2 2" xfId="17272"/>
    <cellStyle name="Normal 22 6 2 2 2 2" xfId="17273"/>
    <cellStyle name="Normal 22 6 2 2 2 2 2" xfId="17274"/>
    <cellStyle name="Normal 22 6 2 2 2 3" xfId="17275"/>
    <cellStyle name="Normal 22 6 2 2 3" xfId="17276"/>
    <cellStyle name="Normal 22 6 2 2 3 2" xfId="17277"/>
    <cellStyle name="Normal 22 6 2 2 3 2 2" xfId="17278"/>
    <cellStyle name="Normal 22 6 2 2 3 3" xfId="17279"/>
    <cellStyle name="Normal 22 6 2 2 4" xfId="17280"/>
    <cellStyle name="Normal 22 6 2 2 4 2" xfId="17281"/>
    <cellStyle name="Normal 22 6 2 2 5" xfId="17282"/>
    <cellStyle name="Normal 22 6 2 2_Lcc_inputs" xfId="17283"/>
    <cellStyle name="Normal 22 6 2 3" xfId="17284"/>
    <cellStyle name="Normal 22 6 2 3 2" xfId="17285"/>
    <cellStyle name="Normal 22 6 2 3 2 2" xfId="17286"/>
    <cellStyle name="Normal 22 6 2 3 2 3" xfId="17287"/>
    <cellStyle name="Normal 22 6 2 3 3" xfId="17288"/>
    <cellStyle name="Normal 22 6 2 3 4" xfId="17289"/>
    <cellStyle name="Normal 22 6 2 3_Lcc_inputs" xfId="17290"/>
    <cellStyle name="Normal 22 6 2 4" xfId="17291"/>
    <cellStyle name="Normal 22 6 2 4 2" xfId="17292"/>
    <cellStyle name="Normal 22 6 2 4 2 2" xfId="17293"/>
    <cellStyle name="Normal 22 6 2 4 3" xfId="17294"/>
    <cellStyle name="Normal 22 6 2 5" xfId="17295"/>
    <cellStyle name="Normal 22 6 2 5 2" xfId="17296"/>
    <cellStyle name="Normal 22 6 2 6" xfId="17297"/>
    <cellStyle name="Normal 22 6 2 7" xfId="17298"/>
    <cellStyle name="Normal 22 6 2 8" xfId="17299"/>
    <cellStyle name="Normal 22 6 2_Lcc_inputs" xfId="17300"/>
    <cellStyle name="Normal 22 6 3" xfId="17301"/>
    <cellStyle name="Normal 22 6 3 2" xfId="17302"/>
    <cellStyle name="Normal 22 6 3 2 2" xfId="17303"/>
    <cellStyle name="Normal 22 6 3 2 2 2" xfId="17304"/>
    <cellStyle name="Normal 22 6 3 2 3" xfId="17305"/>
    <cellStyle name="Normal 22 6 3 3" xfId="17306"/>
    <cellStyle name="Normal 22 6 3 3 2" xfId="17307"/>
    <cellStyle name="Normal 22 6 3 3 2 2" xfId="17308"/>
    <cellStyle name="Normal 22 6 3 3 3" xfId="17309"/>
    <cellStyle name="Normal 22 6 3 4" xfId="17310"/>
    <cellStyle name="Normal 22 6 3 4 2" xfId="17311"/>
    <cellStyle name="Normal 22 6 3 5" xfId="17312"/>
    <cellStyle name="Normal 22 6 3_Lcc_inputs" xfId="17313"/>
    <cellStyle name="Normal 22 6 4" xfId="17314"/>
    <cellStyle name="Normal 22 6 4 2" xfId="17315"/>
    <cellStyle name="Normal 22 6 4 2 2" xfId="17316"/>
    <cellStyle name="Normal 22 6 4 2 3" xfId="17317"/>
    <cellStyle name="Normal 22 6 4 3" xfId="17318"/>
    <cellStyle name="Normal 22 6 4 4" xfId="17319"/>
    <cellStyle name="Normal 22 6 4_Lcc_inputs" xfId="17320"/>
    <cellStyle name="Normal 22 6 5" xfId="17321"/>
    <cellStyle name="Normal 22 6 5 2" xfId="17322"/>
    <cellStyle name="Normal 22 6 5 2 2" xfId="17323"/>
    <cellStyle name="Normal 22 6 5 3" xfId="17324"/>
    <cellStyle name="Normal 22 6 6" xfId="17325"/>
    <cellStyle name="Normal 22 6 6 2" xfId="17326"/>
    <cellStyle name="Normal 22 6 7" xfId="17327"/>
    <cellStyle name="Normal 22 6 8" xfId="17328"/>
    <cellStyle name="Normal 22 6 9" xfId="17329"/>
    <cellStyle name="Normal 22 6_Lcc_inputs" xfId="17330"/>
    <cellStyle name="Normal 22 7" xfId="17331"/>
    <cellStyle name="Normal 22 7 2" xfId="17332"/>
    <cellStyle name="Normal 22 7 2 2" xfId="17333"/>
    <cellStyle name="Normal 22 7 2 2 2" xfId="17334"/>
    <cellStyle name="Normal 22 7 2 2 2 2" xfId="17335"/>
    <cellStyle name="Normal 22 7 2 2 2 2 2" xfId="17336"/>
    <cellStyle name="Normal 22 7 2 2 2 3" xfId="17337"/>
    <cellStyle name="Normal 22 7 2 2 3" xfId="17338"/>
    <cellStyle name="Normal 22 7 2 2 3 2" xfId="17339"/>
    <cellStyle name="Normal 22 7 2 2 3 2 2" xfId="17340"/>
    <cellStyle name="Normal 22 7 2 2 3 3" xfId="17341"/>
    <cellStyle name="Normal 22 7 2 2 4" xfId="17342"/>
    <cellStyle name="Normal 22 7 2 2 4 2" xfId="17343"/>
    <cellStyle name="Normal 22 7 2 2 5" xfId="17344"/>
    <cellStyle name="Normal 22 7 2 2_Lcc_inputs" xfId="17345"/>
    <cellStyle name="Normal 22 7 2 3" xfId="17346"/>
    <cellStyle name="Normal 22 7 2 3 2" xfId="17347"/>
    <cellStyle name="Normal 22 7 2 3 2 2" xfId="17348"/>
    <cellStyle name="Normal 22 7 2 3 2 3" xfId="17349"/>
    <cellStyle name="Normal 22 7 2 3 3" xfId="17350"/>
    <cellStyle name="Normal 22 7 2 3 4" xfId="17351"/>
    <cellStyle name="Normal 22 7 2 3_Lcc_inputs" xfId="17352"/>
    <cellStyle name="Normal 22 7 2 4" xfId="17353"/>
    <cellStyle name="Normal 22 7 2 4 2" xfId="17354"/>
    <cellStyle name="Normal 22 7 2 4 2 2" xfId="17355"/>
    <cellStyle name="Normal 22 7 2 4 3" xfId="17356"/>
    <cellStyle name="Normal 22 7 2 5" xfId="17357"/>
    <cellStyle name="Normal 22 7 2 5 2" xfId="17358"/>
    <cellStyle name="Normal 22 7 2 6" xfId="17359"/>
    <cellStyle name="Normal 22 7 2 7" xfId="17360"/>
    <cellStyle name="Normal 22 7 2 8" xfId="17361"/>
    <cellStyle name="Normal 22 7 2_Lcc_inputs" xfId="17362"/>
    <cellStyle name="Normal 22 7 3" xfId="17363"/>
    <cellStyle name="Normal 22 7 3 2" xfId="17364"/>
    <cellStyle name="Normal 22 7 3 2 2" xfId="17365"/>
    <cellStyle name="Normal 22 7 3 2 2 2" xfId="17366"/>
    <cellStyle name="Normal 22 7 3 2 3" xfId="17367"/>
    <cellStyle name="Normal 22 7 3 3" xfId="17368"/>
    <cellStyle name="Normal 22 7 3 3 2" xfId="17369"/>
    <cellStyle name="Normal 22 7 3 3 2 2" xfId="17370"/>
    <cellStyle name="Normal 22 7 3 3 3" xfId="17371"/>
    <cellStyle name="Normal 22 7 3 4" xfId="17372"/>
    <cellStyle name="Normal 22 7 3 4 2" xfId="17373"/>
    <cellStyle name="Normal 22 7 3 5" xfId="17374"/>
    <cellStyle name="Normal 22 7 3_Lcc_inputs" xfId="17375"/>
    <cellStyle name="Normal 22 7 4" xfId="17376"/>
    <cellStyle name="Normal 22 7 4 2" xfId="17377"/>
    <cellStyle name="Normal 22 7 4 2 2" xfId="17378"/>
    <cellStyle name="Normal 22 7 4 2 3" xfId="17379"/>
    <cellStyle name="Normal 22 7 4 3" xfId="17380"/>
    <cellStyle name="Normal 22 7 4 4" xfId="17381"/>
    <cellStyle name="Normal 22 7 4_Lcc_inputs" xfId="17382"/>
    <cellStyle name="Normal 22 7 5" xfId="17383"/>
    <cellStyle name="Normal 22 7 5 2" xfId="17384"/>
    <cellStyle name="Normal 22 7 5 2 2" xfId="17385"/>
    <cellStyle name="Normal 22 7 5 3" xfId="17386"/>
    <cellStyle name="Normal 22 7 6" xfId="17387"/>
    <cellStyle name="Normal 22 7 6 2" xfId="17388"/>
    <cellStyle name="Normal 22 7 7" xfId="17389"/>
    <cellStyle name="Normal 22 7 8" xfId="17390"/>
    <cellStyle name="Normal 22 7 9" xfId="17391"/>
    <cellStyle name="Normal 22 7_Lcc_inputs" xfId="17392"/>
    <cellStyle name="Normal 22 8" xfId="17393"/>
    <cellStyle name="Normal 22 8 2" xfId="17394"/>
    <cellStyle name="Normal 22 8 2 2" xfId="17395"/>
    <cellStyle name="Normal 22 8 2 2 2" xfId="17396"/>
    <cellStyle name="Normal 22 8 2 2 2 2" xfId="17397"/>
    <cellStyle name="Normal 22 8 2 2 3" xfId="17398"/>
    <cellStyle name="Normal 22 8 2 3" xfId="17399"/>
    <cellStyle name="Normal 22 8 2 3 2" xfId="17400"/>
    <cellStyle name="Normal 22 8 2 3 2 2" xfId="17401"/>
    <cellStyle name="Normal 22 8 2 3 3" xfId="17402"/>
    <cellStyle name="Normal 22 8 2 4" xfId="17403"/>
    <cellStyle name="Normal 22 8 2 4 2" xfId="17404"/>
    <cellStyle name="Normal 22 8 2 5" xfId="17405"/>
    <cellStyle name="Normal 22 8 2_Lcc_inputs" xfId="17406"/>
    <cellStyle name="Normal 22 8 3" xfId="17407"/>
    <cellStyle name="Normal 22 8 3 2" xfId="17408"/>
    <cellStyle name="Normal 22 8 3 2 2" xfId="17409"/>
    <cellStyle name="Normal 22 8 3 2 3" xfId="17410"/>
    <cellStyle name="Normal 22 8 3 3" xfId="17411"/>
    <cellStyle name="Normal 22 8 3 4" xfId="17412"/>
    <cellStyle name="Normal 22 8 3_Lcc_inputs" xfId="17413"/>
    <cellStyle name="Normal 22 8 4" xfId="17414"/>
    <cellStyle name="Normal 22 8 4 2" xfId="17415"/>
    <cellStyle name="Normal 22 8 4 2 2" xfId="17416"/>
    <cellStyle name="Normal 22 8 4 3" xfId="17417"/>
    <cellStyle name="Normal 22 8 5" xfId="17418"/>
    <cellStyle name="Normal 22 8 5 2" xfId="17419"/>
    <cellStyle name="Normal 22 8 6" xfId="17420"/>
    <cellStyle name="Normal 22 8 7" xfId="17421"/>
    <cellStyle name="Normal 22 8 8" xfId="17422"/>
    <cellStyle name="Normal 22 8_Lcc_inputs" xfId="17423"/>
    <cellStyle name="Normal 22 9" xfId="17424"/>
    <cellStyle name="Normal 22 9 2" xfId="17425"/>
    <cellStyle name="Normal 22 9 2 2" xfId="17426"/>
    <cellStyle name="Normal 22 9 2 2 2" xfId="17427"/>
    <cellStyle name="Normal 22 9 2 2 2 2" xfId="17428"/>
    <cellStyle name="Normal 22 9 2 2 3" xfId="17429"/>
    <cellStyle name="Normal 22 9 2 3" xfId="17430"/>
    <cellStyle name="Normal 22 9 2 3 2" xfId="17431"/>
    <cellStyle name="Normal 22 9 2 3 2 2" xfId="17432"/>
    <cellStyle name="Normal 22 9 2 3 3" xfId="17433"/>
    <cellStyle name="Normal 22 9 2 4" xfId="17434"/>
    <cellStyle name="Normal 22 9 2 4 2" xfId="17435"/>
    <cellStyle name="Normal 22 9 2 5" xfId="17436"/>
    <cellStyle name="Normal 22 9 2_Lcc_inputs" xfId="17437"/>
    <cellStyle name="Normal 22 9 3" xfId="17438"/>
    <cellStyle name="Normal 22 9 3 2" xfId="17439"/>
    <cellStyle name="Normal 22 9 3 2 2" xfId="17440"/>
    <cellStyle name="Normal 22 9 3 2 3" xfId="17441"/>
    <cellStyle name="Normal 22 9 3 3" xfId="17442"/>
    <cellStyle name="Normal 22 9 3 4" xfId="17443"/>
    <cellStyle name="Normal 22 9 3_Lcc_inputs" xfId="17444"/>
    <cellStyle name="Normal 22 9 4" xfId="17445"/>
    <cellStyle name="Normal 22 9 4 2" xfId="17446"/>
    <cellStyle name="Normal 22 9 4 2 2" xfId="17447"/>
    <cellStyle name="Normal 22 9 4 3" xfId="17448"/>
    <cellStyle name="Normal 22 9 5" xfId="17449"/>
    <cellStyle name="Normal 22 9 5 2" xfId="17450"/>
    <cellStyle name="Normal 22 9 6" xfId="17451"/>
    <cellStyle name="Normal 22 9 7" xfId="17452"/>
    <cellStyle name="Normal 22 9 8" xfId="17453"/>
    <cellStyle name="Normal 22 9_Lcc_inputs" xfId="17454"/>
    <cellStyle name="Normal 22_Lcc_inputs" xfId="17455"/>
    <cellStyle name="Normal 23" xfId="17456"/>
    <cellStyle name="Normal 23 10" xfId="17457"/>
    <cellStyle name="Normal 23 10 2" xfId="17458"/>
    <cellStyle name="Normal 23 10 2 2" xfId="17459"/>
    <cellStyle name="Normal 23 10 2 2 2" xfId="17460"/>
    <cellStyle name="Normal 23 10 2 2 3" xfId="17461"/>
    <cellStyle name="Normal 23 10 2 3" xfId="17462"/>
    <cellStyle name="Normal 23 10 2 4" xfId="17463"/>
    <cellStyle name="Normal 23 10 2_Lcc_inputs" xfId="17464"/>
    <cellStyle name="Normal 23 10 3" xfId="17465"/>
    <cellStyle name="Normal 23 10 3 2" xfId="17466"/>
    <cellStyle name="Normal 23 10 3 2 2" xfId="17467"/>
    <cellStyle name="Normal 23 10 3 3" xfId="17468"/>
    <cellStyle name="Normal 23 10 4" xfId="17469"/>
    <cellStyle name="Normal 23 10 4 2" xfId="17470"/>
    <cellStyle name="Normal 23 10 5" xfId="17471"/>
    <cellStyle name="Normal 23 10 6" xfId="17472"/>
    <cellStyle name="Normal 23 10 7" xfId="17473"/>
    <cellStyle name="Normal 23 10_Lcc_inputs" xfId="17474"/>
    <cellStyle name="Normal 23 11" xfId="17475"/>
    <cellStyle name="Normal 23 11 2" xfId="17476"/>
    <cellStyle name="Normal 23 11 2 2" xfId="17477"/>
    <cellStyle name="Normal 23 11 2 3" xfId="17478"/>
    <cellStyle name="Normal 23 11 3" xfId="17479"/>
    <cellStyle name="Normal 23 11 3 2" xfId="17480"/>
    <cellStyle name="Normal 23 11 4" xfId="17481"/>
    <cellStyle name="Normal 23 11 5" xfId="17482"/>
    <cellStyle name="Normal 23 11_Lcc_inputs" xfId="17483"/>
    <cellStyle name="Normal 23 12" xfId="17484"/>
    <cellStyle name="Normal 23 12 2" xfId="17485"/>
    <cellStyle name="Normal 23 12 2 2" xfId="17486"/>
    <cellStyle name="Normal 23 12 2 3" xfId="17487"/>
    <cellStyle name="Normal 23 12 3" xfId="17488"/>
    <cellStyle name="Normal 23 12 4" xfId="17489"/>
    <cellStyle name="Normal 23 12_Lcc_inputs" xfId="17490"/>
    <cellStyle name="Normal 23 13" xfId="17491"/>
    <cellStyle name="Normal 23 13 2" xfId="17492"/>
    <cellStyle name="Normal 23 13 3" xfId="17493"/>
    <cellStyle name="Normal 23 14" xfId="17494"/>
    <cellStyle name="Normal 23 14 2" xfId="17495"/>
    <cellStyle name="Normal 23 15" xfId="17496"/>
    <cellStyle name="Normal 23 16" xfId="17497"/>
    <cellStyle name="Normal 23 2" xfId="17498"/>
    <cellStyle name="Normal 23 2 10" xfId="17499"/>
    <cellStyle name="Normal 23 2 2" xfId="17500"/>
    <cellStyle name="Normal 23 2 2 2" xfId="17501"/>
    <cellStyle name="Normal 23 2 2 2 2" xfId="17502"/>
    <cellStyle name="Normal 23 2 2 2 2 2" xfId="17503"/>
    <cellStyle name="Normal 23 2 2 2 2 2 2" xfId="17504"/>
    <cellStyle name="Normal 23 2 2 2 2 3" xfId="17505"/>
    <cellStyle name="Normal 23 2 2 2 3" xfId="17506"/>
    <cellStyle name="Normal 23 2 2 2 3 2" xfId="17507"/>
    <cellStyle name="Normal 23 2 2 2 3 2 2" xfId="17508"/>
    <cellStyle name="Normal 23 2 2 2 3 3" xfId="17509"/>
    <cellStyle name="Normal 23 2 2 2 4" xfId="17510"/>
    <cellStyle name="Normal 23 2 2 2 4 2" xfId="17511"/>
    <cellStyle name="Normal 23 2 2 2 5" xfId="17512"/>
    <cellStyle name="Normal 23 2 2 2_Lcc_inputs" xfId="17513"/>
    <cellStyle name="Normal 23 2 2 3" xfId="17514"/>
    <cellStyle name="Normal 23 2 2 3 2" xfId="17515"/>
    <cellStyle name="Normal 23 2 2 3 2 2" xfId="17516"/>
    <cellStyle name="Normal 23 2 2 3 2 3" xfId="17517"/>
    <cellStyle name="Normal 23 2 2 3 3" xfId="17518"/>
    <cellStyle name="Normal 23 2 2 3 4" xfId="17519"/>
    <cellStyle name="Normal 23 2 2 3_Lcc_inputs" xfId="17520"/>
    <cellStyle name="Normal 23 2 2 4" xfId="17521"/>
    <cellStyle name="Normal 23 2 2 4 2" xfId="17522"/>
    <cellStyle name="Normal 23 2 2 4 2 2" xfId="17523"/>
    <cellStyle name="Normal 23 2 2 4 3" xfId="17524"/>
    <cellStyle name="Normal 23 2 2 5" xfId="17525"/>
    <cellStyle name="Normal 23 2 2 5 2" xfId="17526"/>
    <cellStyle name="Normal 23 2 2 6" xfId="17527"/>
    <cellStyle name="Normal 23 2 2 7" xfId="17528"/>
    <cellStyle name="Normal 23 2 2 8" xfId="17529"/>
    <cellStyle name="Normal 23 2 2_Lcc_inputs" xfId="17530"/>
    <cellStyle name="Normal 23 2 3" xfId="17531"/>
    <cellStyle name="Normal 23 2 3 2" xfId="17532"/>
    <cellStyle name="Normal 23 2 3 2 2" xfId="17533"/>
    <cellStyle name="Normal 23 2 3 2 2 2" xfId="17534"/>
    <cellStyle name="Normal 23 2 3 2 2 3" xfId="17535"/>
    <cellStyle name="Normal 23 2 3 2 3" xfId="17536"/>
    <cellStyle name="Normal 23 2 3 2 4" xfId="17537"/>
    <cellStyle name="Normal 23 2 3 2_Lcc_inputs" xfId="17538"/>
    <cellStyle name="Normal 23 2 3 3" xfId="17539"/>
    <cellStyle name="Normal 23 2 3 3 2" xfId="17540"/>
    <cellStyle name="Normal 23 2 3 3 2 2" xfId="17541"/>
    <cellStyle name="Normal 23 2 3 3 3" xfId="17542"/>
    <cellStyle name="Normal 23 2 3 4" xfId="17543"/>
    <cellStyle name="Normal 23 2 3 4 2" xfId="17544"/>
    <cellStyle name="Normal 23 2 3 5" xfId="17545"/>
    <cellStyle name="Normal 23 2 3 6" xfId="17546"/>
    <cellStyle name="Normal 23 2 3 7" xfId="17547"/>
    <cellStyle name="Normal 23 2 3_Lcc_inputs" xfId="17548"/>
    <cellStyle name="Normal 23 2 4" xfId="17549"/>
    <cellStyle name="Normal 23 2 4 2" xfId="17550"/>
    <cellStyle name="Normal 23 2 4 2 2" xfId="17551"/>
    <cellStyle name="Normal 23 2 4 2 3" xfId="17552"/>
    <cellStyle name="Normal 23 2 4 3" xfId="17553"/>
    <cellStyle name="Normal 23 2 4 3 2" xfId="17554"/>
    <cellStyle name="Normal 23 2 4 4" xfId="17555"/>
    <cellStyle name="Normal 23 2 4 5" xfId="17556"/>
    <cellStyle name="Normal 23 2 4_Lcc_inputs" xfId="17557"/>
    <cellStyle name="Normal 23 2 5" xfId="17558"/>
    <cellStyle name="Normal 23 2 5 2" xfId="17559"/>
    <cellStyle name="Normal 23 2 5 2 2" xfId="17560"/>
    <cellStyle name="Normal 23 2 5 2 3" xfId="17561"/>
    <cellStyle name="Normal 23 2 5 3" xfId="17562"/>
    <cellStyle name="Normal 23 2 5 3 2" xfId="17563"/>
    <cellStyle name="Normal 23 2 5 4" xfId="17564"/>
    <cellStyle name="Normal 23 2 5 5" xfId="17565"/>
    <cellStyle name="Normal 23 2 5_Lcc_inputs" xfId="17566"/>
    <cellStyle name="Normal 23 2 6" xfId="17567"/>
    <cellStyle name="Normal 23 2 6 2" xfId="17568"/>
    <cellStyle name="Normal 23 2 6 2 2" xfId="17569"/>
    <cellStyle name="Normal 23 2 6 3" xfId="17570"/>
    <cellStyle name="Normal 23 2 6 4" xfId="17571"/>
    <cellStyle name="Normal 23 2 6_Lcc_inputs" xfId="17572"/>
    <cellStyle name="Normal 23 2 7" xfId="17573"/>
    <cellStyle name="Normal 23 2 7 2" xfId="17574"/>
    <cellStyle name="Normal 23 2 7 3" xfId="17575"/>
    <cellStyle name="Normal 23 2 8" xfId="17576"/>
    <cellStyle name="Normal 23 2 8 2" xfId="17577"/>
    <cellStyle name="Normal 23 2 9" xfId="17578"/>
    <cellStyle name="Normal 23 2_Lcc_inputs" xfId="17579"/>
    <cellStyle name="Normal 23 3" xfId="17580"/>
    <cellStyle name="Normal 23 3 2" xfId="17581"/>
    <cellStyle name="Normal 23 3 2 2" xfId="17582"/>
    <cellStyle name="Normal 23 3 2 2 2" xfId="17583"/>
    <cellStyle name="Normal 23 3 2 2 2 2" xfId="17584"/>
    <cellStyle name="Normal 23 3 2 2 2 2 2" xfId="17585"/>
    <cellStyle name="Normal 23 3 2 2 2 3" xfId="17586"/>
    <cellStyle name="Normal 23 3 2 2 3" xfId="17587"/>
    <cellStyle name="Normal 23 3 2 2 3 2" xfId="17588"/>
    <cellStyle name="Normal 23 3 2 2 3 2 2" xfId="17589"/>
    <cellStyle name="Normal 23 3 2 2 3 3" xfId="17590"/>
    <cellStyle name="Normal 23 3 2 2 4" xfId="17591"/>
    <cellStyle name="Normal 23 3 2 2 4 2" xfId="17592"/>
    <cellStyle name="Normal 23 3 2 2 5" xfId="17593"/>
    <cellStyle name="Normal 23 3 2 2_Lcc_inputs" xfId="17594"/>
    <cellStyle name="Normal 23 3 2 3" xfId="17595"/>
    <cellStyle name="Normal 23 3 2 3 2" xfId="17596"/>
    <cellStyle name="Normal 23 3 2 3 2 2" xfId="17597"/>
    <cellStyle name="Normal 23 3 2 3 2 3" xfId="17598"/>
    <cellStyle name="Normal 23 3 2 3 3" xfId="17599"/>
    <cellStyle name="Normal 23 3 2 3 4" xfId="17600"/>
    <cellStyle name="Normal 23 3 2 3_Lcc_inputs" xfId="17601"/>
    <cellStyle name="Normal 23 3 2 4" xfId="17602"/>
    <cellStyle name="Normal 23 3 2 4 2" xfId="17603"/>
    <cellStyle name="Normal 23 3 2 4 2 2" xfId="17604"/>
    <cellStyle name="Normal 23 3 2 4 3" xfId="17605"/>
    <cellStyle name="Normal 23 3 2 5" xfId="17606"/>
    <cellStyle name="Normal 23 3 2 5 2" xfId="17607"/>
    <cellStyle name="Normal 23 3 2 6" xfId="17608"/>
    <cellStyle name="Normal 23 3 2 7" xfId="17609"/>
    <cellStyle name="Normal 23 3 2 8" xfId="17610"/>
    <cellStyle name="Normal 23 3 2_Lcc_inputs" xfId="17611"/>
    <cellStyle name="Normal 23 3 3" xfId="17612"/>
    <cellStyle name="Normal 23 3 3 2" xfId="17613"/>
    <cellStyle name="Normal 23 3 3 2 2" xfId="17614"/>
    <cellStyle name="Normal 23 3 3 2 2 2" xfId="17615"/>
    <cellStyle name="Normal 23 3 3 2 2 3" xfId="17616"/>
    <cellStyle name="Normal 23 3 3 2 3" xfId="17617"/>
    <cellStyle name="Normal 23 3 3 2 4" xfId="17618"/>
    <cellStyle name="Normal 23 3 3 2_Lcc_inputs" xfId="17619"/>
    <cellStyle name="Normal 23 3 3 3" xfId="17620"/>
    <cellStyle name="Normal 23 3 3 3 2" xfId="17621"/>
    <cellStyle name="Normal 23 3 3 3 2 2" xfId="17622"/>
    <cellStyle name="Normal 23 3 3 3 3" xfId="17623"/>
    <cellStyle name="Normal 23 3 3 4" xfId="17624"/>
    <cellStyle name="Normal 23 3 3 4 2" xfId="17625"/>
    <cellStyle name="Normal 23 3 3 5" xfId="17626"/>
    <cellStyle name="Normal 23 3 3 6" xfId="17627"/>
    <cellStyle name="Normal 23 3 3 7" xfId="17628"/>
    <cellStyle name="Normal 23 3 3_Lcc_inputs" xfId="17629"/>
    <cellStyle name="Normal 23 3 4" xfId="17630"/>
    <cellStyle name="Normal 23 3 4 2" xfId="17631"/>
    <cellStyle name="Normal 23 3 4 2 2" xfId="17632"/>
    <cellStyle name="Normal 23 3 4 2 3" xfId="17633"/>
    <cellStyle name="Normal 23 3 4 3" xfId="17634"/>
    <cellStyle name="Normal 23 3 4 3 2" xfId="17635"/>
    <cellStyle name="Normal 23 3 4 4" xfId="17636"/>
    <cellStyle name="Normal 23 3 4 5" xfId="17637"/>
    <cellStyle name="Normal 23 3 4_Lcc_inputs" xfId="17638"/>
    <cellStyle name="Normal 23 3 5" xfId="17639"/>
    <cellStyle name="Normal 23 3 5 2" xfId="17640"/>
    <cellStyle name="Normal 23 3 5 2 2" xfId="17641"/>
    <cellStyle name="Normal 23 3 5 2 3" xfId="17642"/>
    <cellStyle name="Normal 23 3 5 3" xfId="17643"/>
    <cellStyle name="Normal 23 3 5 4" xfId="17644"/>
    <cellStyle name="Normal 23 3 5_Lcc_inputs" xfId="17645"/>
    <cellStyle name="Normal 23 3 6" xfId="17646"/>
    <cellStyle name="Normal 23 3 6 2" xfId="17647"/>
    <cellStyle name="Normal 23 3 6 3" xfId="17648"/>
    <cellStyle name="Normal 23 3 7" xfId="17649"/>
    <cellStyle name="Normal 23 3 7 2" xfId="17650"/>
    <cellStyle name="Normal 23 3 8" xfId="17651"/>
    <cellStyle name="Normal 23 3 9" xfId="17652"/>
    <cellStyle name="Normal 23 3_Lcc_inputs" xfId="17653"/>
    <cellStyle name="Normal 23 4" xfId="17654"/>
    <cellStyle name="Normal 23 4 2" xfId="17655"/>
    <cellStyle name="Normal 23 4 2 2" xfId="17656"/>
    <cellStyle name="Normal 23 4 2 2 2" xfId="17657"/>
    <cellStyle name="Normal 23 4 2 2 2 2" xfId="17658"/>
    <cellStyle name="Normal 23 4 2 2 2 2 2" xfId="17659"/>
    <cellStyle name="Normal 23 4 2 2 2 3" xfId="17660"/>
    <cellStyle name="Normal 23 4 2 2 3" xfId="17661"/>
    <cellStyle name="Normal 23 4 2 2 3 2" xfId="17662"/>
    <cellStyle name="Normal 23 4 2 2 3 2 2" xfId="17663"/>
    <cellStyle name="Normal 23 4 2 2 3 3" xfId="17664"/>
    <cellStyle name="Normal 23 4 2 2 4" xfId="17665"/>
    <cellStyle name="Normal 23 4 2 2 4 2" xfId="17666"/>
    <cellStyle name="Normal 23 4 2 2 5" xfId="17667"/>
    <cellStyle name="Normal 23 4 2 2_Lcc_inputs" xfId="17668"/>
    <cellStyle name="Normal 23 4 2 3" xfId="17669"/>
    <cellStyle name="Normal 23 4 2 3 2" xfId="17670"/>
    <cellStyle name="Normal 23 4 2 3 2 2" xfId="17671"/>
    <cellStyle name="Normal 23 4 2 3 2 3" xfId="17672"/>
    <cellStyle name="Normal 23 4 2 3 3" xfId="17673"/>
    <cellStyle name="Normal 23 4 2 3 4" xfId="17674"/>
    <cellStyle name="Normal 23 4 2 3_Lcc_inputs" xfId="17675"/>
    <cellStyle name="Normal 23 4 2 4" xfId="17676"/>
    <cellStyle name="Normal 23 4 2 4 2" xfId="17677"/>
    <cellStyle name="Normal 23 4 2 4 2 2" xfId="17678"/>
    <cellStyle name="Normal 23 4 2 4 3" xfId="17679"/>
    <cellStyle name="Normal 23 4 2 5" xfId="17680"/>
    <cellStyle name="Normal 23 4 2 5 2" xfId="17681"/>
    <cellStyle name="Normal 23 4 2 6" xfId="17682"/>
    <cellStyle name="Normal 23 4 2 7" xfId="17683"/>
    <cellStyle name="Normal 23 4 2 8" xfId="17684"/>
    <cellStyle name="Normal 23 4 2_Lcc_inputs" xfId="17685"/>
    <cellStyle name="Normal 23 4 3" xfId="17686"/>
    <cellStyle name="Normal 23 4 3 2" xfId="17687"/>
    <cellStyle name="Normal 23 4 3 2 2" xfId="17688"/>
    <cellStyle name="Normal 23 4 3 2 2 2" xfId="17689"/>
    <cellStyle name="Normal 23 4 3 2 3" xfId="17690"/>
    <cellStyle name="Normal 23 4 3 3" xfId="17691"/>
    <cellStyle name="Normal 23 4 3 3 2" xfId="17692"/>
    <cellStyle name="Normal 23 4 3 3 2 2" xfId="17693"/>
    <cellStyle name="Normal 23 4 3 3 3" xfId="17694"/>
    <cellStyle name="Normal 23 4 3 4" xfId="17695"/>
    <cellStyle name="Normal 23 4 3 4 2" xfId="17696"/>
    <cellStyle name="Normal 23 4 3 5" xfId="17697"/>
    <cellStyle name="Normal 23 4 3_Lcc_inputs" xfId="17698"/>
    <cellStyle name="Normal 23 4 4" xfId="17699"/>
    <cellStyle name="Normal 23 4 4 2" xfId="17700"/>
    <cellStyle name="Normal 23 4 4 2 2" xfId="17701"/>
    <cellStyle name="Normal 23 4 4 2 3" xfId="17702"/>
    <cellStyle name="Normal 23 4 4 3" xfId="17703"/>
    <cellStyle name="Normal 23 4 4 4" xfId="17704"/>
    <cellStyle name="Normal 23 4 4_Lcc_inputs" xfId="17705"/>
    <cellStyle name="Normal 23 4 5" xfId="17706"/>
    <cellStyle name="Normal 23 4 5 2" xfId="17707"/>
    <cellStyle name="Normal 23 4 5 2 2" xfId="17708"/>
    <cellStyle name="Normal 23 4 5 3" xfId="17709"/>
    <cellStyle name="Normal 23 4 6" xfId="17710"/>
    <cellStyle name="Normal 23 4 6 2" xfId="17711"/>
    <cellStyle name="Normal 23 4 7" xfId="17712"/>
    <cellStyle name="Normal 23 4 8" xfId="17713"/>
    <cellStyle name="Normal 23 4 9" xfId="17714"/>
    <cellStyle name="Normal 23 4_Lcc_inputs" xfId="17715"/>
    <cellStyle name="Normal 23 5" xfId="17716"/>
    <cellStyle name="Normal 23 5 2" xfId="17717"/>
    <cellStyle name="Normal 23 5 2 2" xfId="17718"/>
    <cellStyle name="Normal 23 5 2 2 2" xfId="17719"/>
    <cellStyle name="Normal 23 5 2 2 2 2" xfId="17720"/>
    <cellStyle name="Normal 23 5 2 2 2 2 2" xfId="17721"/>
    <cellStyle name="Normal 23 5 2 2 2 3" xfId="17722"/>
    <cellStyle name="Normal 23 5 2 2 3" xfId="17723"/>
    <cellStyle name="Normal 23 5 2 2 3 2" xfId="17724"/>
    <cellStyle name="Normal 23 5 2 2 3 2 2" xfId="17725"/>
    <cellStyle name="Normal 23 5 2 2 3 3" xfId="17726"/>
    <cellStyle name="Normal 23 5 2 2 4" xfId="17727"/>
    <cellStyle name="Normal 23 5 2 2 4 2" xfId="17728"/>
    <cellStyle name="Normal 23 5 2 2 5" xfId="17729"/>
    <cellStyle name="Normal 23 5 2 2_Lcc_inputs" xfId="17730"/>
    <cellStyle name="Normal 23 5 2 3" xfId="17731"/>
    <cellStyle name="Normal 23 5 2 3 2" xfId="17732"/>
    <cellStyle name="Normal 23 5 2 3 2 2" xfId="17733"/>
    <cellStyle name="Normal 23 5 2 3 2 3" xfId="17734"/>
    <cellStyle name="Normal 23 5 2 3 3" xfId="17735"/>
    <cellStyle name="Normal 23 5 2 3 4" xfId="17736"/>
    <cellStyle name="Normal 23 5 2 3_Lcc_inputs" xfId="17737"/>
    <cellStyle name="Normal 23 5 2 4" xfId="17738"/>
    <cellStyle name="Normal 23 5 2 4 2" xfId="17739"/>
    <cellStyle name="Normal 23 5 2 4 2 2" xfId="17740"/>
    <cellStyle name="Normal 23 5 2 4 3" xfId="17741"/>
    <cellStyle name="Normal 23 5 2 5" xfId="17742"/>
    <cellStyle name="Normal 23 5 2 5 2" xfId="17743"/>
    <cellStyle name="Normal 23 5 2 6" xfId="17744"/>
    <cellStyle name="Normal 23 5 2 7" xfId="17745"/>
    <cellStyle name="Normal 23 5 2 8" xfId="17746"/>
    <cellStyle name="Normal 23 5 2_Lcc_inputs" xfId="17747"/>
    <cellStyle name="Normal 23 5 3" xfId="17748"/>
    <cellStyle name="Normal 23 5 3 2" xfId="17749"/>
    <cellStyle name="Normal 23 5 3 2 2" xfId="17750"/>
    <cellStyle name="Normal 23 5 3 2 2 2" xfId="17751"/>
    <cellStyle name="Normal 23 5 3 2 3" xfId="17752"/>
    <cellStyle name="Normal 23 5 3 3" xfId="17753"/>
    <cellStyle name="Normal 23 5 3 3 2" xfId="17754"/>
    <cellStyle name="Normal 23 5 3 3 2 2" xfId="17755"/>
    <cellStyle name="Normal 23 5 3 3 3" xfId="17756"/>
    <cellStyle name="Normal 23 5 3 4" xfId="17757"/>
    <cellStyle name="Normal 23 5 3 4 2" xfId="17758"/>
    <cellStyle name="Normal 23 5 3 5" xfId="17759"/>
    <cellStyle name="Normal 23 5 3_Lcc_inputs" xfId="17760"/>
    <cellStyle name="Normal 23 5 4" xfId="17761"/>
    <cellStyle name="Normal 23 5 4 2" xfId="17762"/>
    <cellStyle name="Normal 23 5 4 2 2" xfId="17763"/>
    <cellStyle name="Normal 23 5 4 2 3" xfId="17764"/>
    <cellStyle name="Normal 23 5 4 3" xfId="17765"/>
    <cellStyle name="Normal 23 5 4 4" xfId="17766"/>
    <cellStyle name="Normal 23 5 4_Lcc_inputs" xfId="17767"/>
    <cellStyle name="Normal 23 5 5" xfId="17768"/>
    <cellStyle name="Normal 23 5 5 2" xfId="17769"/>
    <cellStyle name="Normal 23 5 5 2 2" xfId="17770"/>
    <cellStyle name="Normal 23 5 5 3" xfId="17771"/>
    <cellStyle name="Normal 23 5 6" xfId="17772"/>
    <cellStyle name="Normal 23 5 6 2" xfId="17773"/>
    <cellStyle name="Normal 23 5 7" xfId="17774"/>
    <cellStyle name="Normal 23 5 8" xfId="17775"/>
    <cellStyle name="Normal 23 5 9" xfId="17776"/>
    <cellStyle name="Normal 23 5_Lcc_inputs" xfId="17777"/>
    <cellStyle name="Normal 23 6" xfId="17778"/>
    <cellStyle name="Normal 23 6 2" xfId="17779"/>
    <cellStyle name="Normal 23 6 2 2" xfId="17780"/>
    <cellStyle name="Normal 23 6 2 2 2" xfId="17781"/>
    <cellStyle name="Normal 23 6 2 2 2 2" xfId="17782"/>
    <cellStyle name="Normal 23 6 2 2 2 2 2" xfId="17783"/>
    <cellStyle name="Normal 23 6 2 2 2 3" xfId="17784"/>
    <cellStyle name="Normal 23 6 2 2 3" xfId="17785"/>
    <cellStyle name="Normal 23 6 2 2 3 2" xfId="17786"/>
    <cellStyle name="Normal 23 6 2 2 3 2 2" xfId="17787"/>
    <cellStyle name="Normal 23 6 2 2 3 3" xfId="17788"/>
    <cellStyle name="Normal 23 6 2 2 4" xfId="17789"/>
    <cellStyle name="Normal 23 6 2 2 4 2" xfId="17790"/>
    <cellStyle name="Normal 23 6 2 2 5" xfId="17791"/>
    <cellStyle name="Normal 23 6 2 2_Lcc_inputs" xfId="17792"/>
    <cellStyle name="Normal 23 6 2 3" xfId="17793"/>
    <cellStyle name="Normal 23 6 2 3 2" xfId="17794"/>
    <cellStyle name="Normal 23 6 2 3 2 2" xfId="17795"/>
    <cellStyle name="Normal 23 6 2 3 2 3" xfId="17796"/>
    <cellStyle name="Normal 23 6 2 3 3" xfId="17797"/>
    <cellStyle name="Normal 23 6 2 3 4" xfId="17798"/>
    <cellStyle name="Normal 23 6 2 3_Lcc_inputs" xfId="17799"/>
    <cellStyle name="Normal 23 6 2 4" xfId="17800"/>
    <cellStyle name="Normal 23 6 2 4 2" xfId="17801"/>
    <cellStyle name="Normal 23 6 2 4 2 2" xfId="17802"/>
    <cellStyle name="Normal 23 6 2 4 3" xfId="17803"/>
    <cellStyle name="Normal 23 6 2 5" xfId="17804"/>
    <cellStyle name="Normal 23 6 2 5 2" xfId="17805"/>
    <cellStyle name="Normal 23 6 2 6" xfId="17806"/>
    <cellStyle name="Normal 23 6 2 7" xfId="17807"/>
    <cellStyle name="Normal 23 6 2 8" xfId="17808"/>
    <cellStyle name="Normal 23 6 2_Lcc_inputs" xfId="17809"/>
    <cellStyle name="Normal 23 6 3" xfId="17810"/>
    <cellStyle name="Normal 23 6 3 2" xfId="17811"/>
    <cellStyle name="Normal 23 6 3 2 2" xfId="17812"/>
    <cellStyle name="Normal 23 6 3 2 2 2" xfId="17813"/>
    <cellStyle name="Normal 23 6 3 2 3" xfId="17814"/>
    <cellStyle name="Normal 23 6 3 3" xfId="17815"/>
    <cellStyle name="Normal 23 6 3 3 2" xfId="17816"/>
    <cellStyle name="Normal 23 6 3 3 2 2" xfId="17817"/>
    <cellStyle name="Normal 23 6 3 3 3" xfId="17818"/>
    <cellStyle name="Normal 23 6 3 4" xfId="17819"/>
    <cellStyle name="Normal 23 6 3 4 2" xfId="17820"/>
    <cellStyle name="Normal 23 6 3 5" xfId="17821"/>
    <cellStyle name="Normal 23 6 3_Lcc_inputs" xfId="17822"/>
    <cellStyle name="Normal 23 6 4" xfId="17823"/>
    <cellStyle name="Normal 23 6 4 2" xfId="17824"/>
    <cellStyle name="Normal 23 6 4 2 2" xfId="17825"/>
    <cellStyle name="Normal 23 6 4 2 3" xfId="17826"/>
    <cellStyle name="Normal 23 6 4 3" xfId="17827"/>
    <cellStyle name="Normal 23 6 4 4" xfId="17828"/>
    <cellStyle name="Normal 23 6 4_Lcc_inputs" xfId="17829"/>
    <cellStyle name="Normal 23 6 5" xfId="17830"/>
    <cellStyle name="Normal 23 6 5 2" xfId="17831"/>
    <cellStyle name="Normal 23 6 5 2 2" xfId="17832"/>
    <cellStyle name="Normal 23 6 5 3" xfId="17833"/>
    <cellStyle name="Normal 23 6 6" xfId="17834"/>
    <cellStyle name="Normal 23 6 6 2" xfId="17835"/>
    <cellStyle name="Normal 23 6 7" xfId="17836"/>
    <cellStyle name="Normal 23 6 8" xfId="17837"/>
    <cellStyle name="Normal 23 6 9" xfId="17838"/>
    <cellStyle name="Normal 23 6_Lcc_inputs" xfId="17839"/>
    <cellStyle name="Normal 23 7" xfId="17840"/>
    <cellStyle name="Normal 23 7 2" xfId="17841"/>
    <cellStyle name="Normal 23 7 2 2" xfId="17842"/>
    <cellStyle name="Normal 23 7 2 2 2" xfId="17843"/>
    <cellStyle name="Normal 23 7 2 2 2 2" xfId="17844"/>
    <cellStyle name="Normal 23 7 2 2 2 2 2" xfId="17845"/>
    <cellStyle name="Normal 23 7 2 2 2 3" xfId="17846"/>
    <cellStyle name="Normal 23 7 2 2 3" xfId="17847"/>
    <cellStyle name="Normal 23 7 2 2 3 2" xfId="17848"/>
    <cellStyle name="Normal 23 7 2 2 3 2 2" xfId="17849"/>
    <cellStyle name="Normal 23 7 2 2 3 3" xfId="17850"/>
    <cellStyle name="Normal 23 7 2 2 4" xfId="17851"/>
    <cellStyle name="Normal 23 7 2 2 4 2" xfId="17852"/>
    <cellStyle name="Normal 23 7 2 2 5" xfId="17853"/>
    <cellStyle name="Normal 23 7 2 2_Lcc_inputs" xfId="17854"/>
    <cellStyle name="Normal 23 7 2 3" xfId="17855"/>
    <cellStyle name="Normal 23 7 2 3 2" xfId="17856"/>
    <cellStyle name="Normal 23 7 2 3 2 2" xfId="17857"/>
    <cellStyle name="Normal 23 7 2 3 2 3" xfId="17858"/>
    <cellStyle name="Normal 23 7 2 3 3" xfId="17859"/>
    <cellStyle name="Normal 23 7 2 3 4" xfId="17860"/>
    <cellStyle name="Normal 23 7 2 3_Lcc_inputs" xfId="17861"/>
    <cellStyle name="Normal 23 7 2 4" xfId="17862"/>
    <cellStyle name="Normal 23 7 2 4 2" xfId="17863"/>
    <cellStyle name="Normal 23 7 2 4 2 2" xfId="17864"/>
    <cellStyle name="Normal 23 7 2 4 3" xfId="17865"/>
    <cellStyle name="Normal 23 7 2 5" xfId="17866"/>
    <cellStyle name="Normal 23 7 2 5 2" xfId="17867"/>
    <cellStyle name="Normal 23 7 2 6" xfId="17868"/>
    <cellStyle name="Normal 23 7 2 7" xfId="17869"/>
    <cellStyle name="Normal 23 7 2 8" xfId="17870"/>
    <cellStyle name="Normal 23 7 2_Lcc_inputs" xfId="17871"/>
    <cellStyle name="Normal 23 7 3" xfId="17872"/>
    <cellStyle name="Normal 23 7 3 2" xfId="17873"/>
    <cellStyle name="Normal 23 7 3 2 2" xfId="17874"/>
    <cellStyle name="Normal 23 7 3 2 2 2" xfId="17875"/>
    <cellStyle name="Normal 23 7 3 2 3" xfId="17876"/>
    <cellStyle name="Normal 23 7 3 3" xfId="17877"/>
    <cellStyle name="Normal 23 7 3 3 2" xfId="17878"/>
    <cellStyle name="Normal 23 7 3 3 2 2" xfId="17879"/>
    <cellStyle name="Normal 23 7 3 3 3" xfId="17880"/>
    <cellStyle name="Normal 23 7 3 4" xfId="17881"/>
    <cellStyle name="Normal 23 7 3 4 2" xfId="17882"/>
    <cellStyle name="Normal 23 7 3 5" xfId="17883"/>
    <cellStyle name="Normal 23 7 3_Lcc_inputs" xfId="17884"/>
    <cellStyle name="Normal 23 7 4" xfId="17885"/>
    <cellStyle name="Normal 23 7 4 2" xfId="17886"/>
    <cellStyle name="Normal 23 7 4 2 2" xfId="17887"/>
    <cellStyle name="Normal 23 7 4 2 3" xfId="17888"/>
    <cellStyle name="Normal 23 7 4 3" xfId="17889"/>
    <cellStyle name="Normal 23 7 4 4" xfId="17890"/>
    <cellStyle name="Normal 23 7 4_Lcc_inputs" xfId="17891"/>
    <cellStyle name="Normal 23 7 5" xfId="17892"/>
    <cellStyle name="Normal 23 7 5 2" xfId="17893"/>
    <cellStyle name="Normal 23 7 5 2 2" xfId="17894"/>
    <cellStyle name="Normal 23 7 5 3" xfId="17895"/>
    <cellStyle name="Normal 23 7 6" xfId="17896"/>
    <cellStyle name="Normal 23 7 6 2" xfId="17897"/>
    <cellStyle name="Normal 23 7 7" xfId="17898"/>
    <cellStyle name="Normal 23 7 8" xfId="17899"/>
    <cellStyle name="Normal 23 7 9" xfId="17900"/>
    <cellStyle name="Normal 23 7_Lcc_inputs" xfId="17901"/>
    <cellStyle name="Normal 23 8" xfId="17902"/>
    <cellStyle name="Normal 23 8 2" xfId="17903"/>
    <cellStyle name="Normal 23 8 2 2" xfId="17904"/>
    <cellStyle name="Normal 23 8 2 2 2" xfId="17905"/>
    <cellStyle name="Normal 23 8 2 2 2 2" xfId="17906"/>
    <cellStyle name="Normal 23 8 2 2 3" xfId="17907"/>
    <cellStyle name="Normal 23 8 2 3" xfId="17908"/>
    <cellStyle name="Normal 23 8 2 3 2" xfId="17909"/>
    <cellStyle name="Normal 23 8 2 3 2 2" xfId="17910"/>
    <cellStyle name="Normal 23 8 2 3 3" xfId="17911"/>
    <cellStyle name="Normal 23 8 2 4" xfId="17912"/>
    <cellStyle name="Normal 23 8 2 4 2" xfId="17913"/>
    <cellStyle name="Normal 23 8 2 5" xfId="17914"/>
    <cellStyle name="Normal 23 8 2_Lcc_inputs" xfId="17915"/>
    <cellStyle name="Normal 23 8 3" xfId="17916"/>
    <cellStyle name="Normal 23 8 3 2" xfId="17917"/>
    <cellStyle name="Normal 23 8 3 2 2" xfId="17918"/>
    <cellStyle name="Normal 23 8 3 2 3" xfId="17919"/>
    <cellStyle name="Normal 23 8 3 3" xfId="17920"/>
    <cellStyle name="Normal 23 8 3 4" xfId="17921"/>
    <cellStyle name="Normal 23 8 3_Lcc_inputs" xfId="17922"/>
    <cellStyle name="Normal 23 8 4" xfId="17923"/>
    <cellStyle name="Normal 23 8 4 2" xfId="17924"/>
    <cellStyle name="Normal 23 8 4 2 2" xfId="17925"/>
    <cellStyle name="Normal 23 8 4 3" xfId="17926"/>
    <cellStyle name="Normal 23 8 5" xfId="17927"/>
    <cellStyle name="Normal 23 8 5 2" xfId="17928"/>
    <cellStyle name="Normal 23 8 6" xfId="17929"/>
    <cellStyle name="Normal 23 8 7" xfId="17930"/>
    <cellStyle name="Normal 23 8 8" xfId="17931"/>
    <cellStyle name="Normal 23 8_Lcc_inputs" xfId="17932"/>
    <cellStyle name="Normal 23 9" xfId="17933"/>
    <cellStyle name="Normal 23 9 2" xfId="17934"/>
    <cellStyle name="Normal 23 9 2 2" xfId="17935"/>
    <cellStyle name="Normal 23 9 2 2 2" xfId="17936"/>
    <cellStyle name="Normal 23 9 2 2 2 2" xfId="17937"/>
    <cellStyle name="Normal 23 9 2 2 3" xfId="17938"/>
    <cellStyle name="Normal 23 9 2 3" xfId="17939"/>
    <cellStyle name="Normal 23 9 2 3 2" xfId="17940"/>
    <cellStyle name="Normal 23 9 2 3 2 2" xfId="17941"/>
    <cellStyle name="Normal 23 9 2 3 3" xfId="17942"/>
    <cellStyle name="Normal 23 9 2 4" xfId="17943"/>
    <cellStyle name="Normal 23 9 2 4 2" xfId="17944"/>
    <cellStyle name="Normal 23 9 2 5" xfId="17945"/>
    <cellStyle name="Normal 23 9 2_Lcc_inputs" xfId="17946"/>
    <cellStyle name="Normal 23 9 3" xfId="17947"/>
    <cellStyle name="Normal 23 9 3 2" xfId="17948"/>
    <cellStyle name="Normal 23 9 3 2 2" xfId="17949"/>
    <cellStyle name="Normal 23 9 3 2 3" xfId="17950"/>
    <cellStyle name="Normal 23 9 3 3" xfId="17951"/>
    <cellStyle name="Normal 23 9 3 4" xfId="17952"/>
    <cellStyle name="Normal 23 9 3_Lcc_inputs" xfId="17953"/>
    <cellStyle name="Normal 23 9 4" xfId="17954"/>
    <cellStyle name="Normal 23 9 4 2" xfId="17955"/>
    <cellStyle name="Normal 23 9 4 2 2" xfId="17956"/>
    <cellStyle name="Normal 23 9 4 3" xfId="17957"/>
    <cellStyle name="Normal 23 9 5" xfId="17958"/>
    <cellStyle name="Normal 23 9 5 2" xfId="17959"/>
    <cellStyle name="Normal 23 9 6" xfId="17960"/>
    <cellStyle name="Normal 23 9 7" xfId="17961"/>
    <cellStyle name="Normal 23 9 8" xfId="17962"/>
    <cellStyle name="Normal 23 9_Lcc_inputs" xfId="17963"/>
    <cellStyle name="Normal 23_Lcc_inputs" xfId="17964"/>
    <cellStyle name="Normal 24" xfId="17965"/>
    <cellStyle name="Normal 24 10" xfId="17966"/>
    <cellStyle name="Normal 24 10 2" xfId="17967"/>
    <cellStyle name="Normal 24 10 2 2" xfId="17968"/>
    <cellStyle name="Normal 24 10 2 2 2" xfId="17969"/>
    <cellStyle name="Normal 24 10 2 2 3" xfId="17970"/>
    <cellStyle name="Normal 24 10 2 3" xfId="17971"/>
    <cellStyle name="Normal 24 10 2 4" xfId="17972"/>
    <cellStyle name="Normal 24 10 2_Lcc_inputs" xfId="17973"/>
    <cellStyle name="Normal 24 10 3" xfId="17974"/>
    <cellStyle name="Normal 24 10 3 2" xfId="17975"/>
    <cellStyle name="Normal 24 10 3 2 2" xfId="17976"/>
    <cellStyle name="Normal 24 10 3 3" xfId="17977"/>
    <cellStyle name="Normal 24 10 4" xfId="17978"/>
    <cellStyle name="Normal 24 10 4 2" xfId="17979"/>
    <cellStyle name="Normal 24 10 5" xfId="17980"/>
    <cellStyle name="Normal 24 10 6" xfId="17981"/>
    <cellStyle name="Normal 24 10 7" xfId="17982"/>
    <cellStyle name="Normal 24 10_Lcc_inputs" xfId="17983"/>
    <cellStyle name="Normal 24 11" xfId="17984"/>
    <cellStyle name="Normal 24 11 2" xfId="17985"/>
    <cellStyle name="Normal 24 11 2 2" xfId="17986"/>
    <cellStyle name="Normal 24 11 2 3" xfId="17987"/>
    <cellStyle name="Normal 24 11 3" xfId="17988"/>
    <cellStyle name="Normal 24 11 3 2" xfId="17989"/>
    <cellStyle name="Normal 24 11 4" xfId="17990"/>
    <cellStyle name="Normal 24 11 5" xfId="17991"/>
    <cellStyle name="Normal 24 11_Lcc_inputs" xfId="17992"/>
    <cellStyle name="Normal 24 12" xfId="17993"/>
    <cellStyle name="Normal 24 12 2" xfId="17994"/>
    <cellStyle name="Normal 24 12 2 2" xfId="17995"/>
    <cellStyle name="Normal 24 12 2 3" xfId="17996"/>
    <cellStyle name="Normal 24 12 3" xfId="17997"/>
    <cellStyle name="Normal 24 12 4" xfId="17998"/>
    <cellStyle name="Normal 24 12_Lcc_inputs" xfId="17999"/>
    <cellStyle name="Normal 24 13" xfId="18000"/>
    <cellStyle name="Normal 24 13 2" xfId="18001"/>
    <cellStyle name="Normal 24 13 3" xfId="18002"/>
    <cellStyle name="Normal 24 14" xfId="18003"/>
    <cellStyle name="Normal 24 14 2" xfId="18004"/>
    <cellStyle name="Normal 24 15" xfId="18005"/>
    <cellStyle name="Normal 24 16" xfId="18006"/>
    <cellStyle name="Normal 24 2" xfId="18007"/>
    <cellStyle name="Normal 24 2 10" xfId="18008"/>
    <cellStyle name="Normal 24 2 2" xfId="18009"/>
    <cellStyle name="Normal 24 2 2 2" xfId="18010"/>
    <cellStyle name="Normal 24 2 2 2 2" xfId="18011"/>
    <cellStyle name="Normal 24 2 2 2 2 2" xfId="18012"/>
    <cellStyle name="Normal 24 2 2 2 2 2 2" xfId="18013"/>
    <cellStyle name="Normal 24 2 2 2 2 3" xfId="18014"/>
    <cellStyle name="Normal 24 2 2 2 3" xfId="18015"/>
    <cellStyle name="Normal 24 2 2 2 3 2" xfId="18016"/>
    <cellStyle name="Normal 24 2 2 2 3 2 2" xfId="18017"/>
    <cellStyle name="Normal 24 2 2 2 3 3" xfId="18018"/>
    <cellStyle name="Normal 24 2 2 2 4" xfId="18019"/>
    <cellStyle name="Normal 24 2 2 2 4 2" xfId="18020"/>
    <cellStyle name="Normal 24 2 2 2 5" xfId="18021"/>
    <cellStyle name="Normal 24 2 2 2_Lcc_inputs" xfId="18022"/>
    <cellStyle name="Normal 24 2 2 3" xfId="18023"/>
    <cellStyle name="Normal 24 2 2 3 2" xfId="18024"/>
    <cellStyle name="Normal 24 2 2 3 2 2" xfId="18025"/>
    <cellStyle name="Normal 24 2 2 3 2 3" xfId="18026"/>
    <cellStyle name="Normal 24 2 2 3 3" xfId="18027"/>
    <cellStyle name="Normal 24 2 2 3 4" xfId="18028"/>
    <cellStyle name="Normal 24 2 2 3_Lcc_inputs" xfId="18029"/>
    <cellStyle name="Normal 24 2 2 4" xfId="18030"/>
    <cellStyle name="Normal 24 2 2 4 2" xfId="18031"/>
    <cellStyle name="Normal 24 2 2 4 2 2" xfId="18032"/>
    <cellStyle name="Normal 24 2 2 4 3" xfId="18033"/>
    <cellStyle name="Normal 24 2 2 5" xfId="18034"/>
    <cellStyle name="Normal 24 2 2 5 2" xfId="18035"/>
    <cellStyle name="Normal 24 2 2 6" xfId="18036"/>
    <cellStyle name="Normal 24 2 2 7" xfId="18037"/>
    <cellStyle name="Normal 24 2 2 8" xfId="18038"/>
    <cellStyle name="Normal 24 2 2_Lcc_inputs" xfId="18039"/>
    <cellStyle name="Normal 24 2 3" xfId="18040"/>
    <cellStyle name="Normal 24 2 3 2" xfId="18041"/>
    <cellStyle name="Normal 24 2 3 2 2" xfId="18042"/>
    <cellStyle name="Normal 24 2 3 2 2 2" xfId="18043"/>
    <cellStyle name="Normal 24 2 3 2 2 3" xfId="18044"/>
    <cellStyle name="Normal 24 2 3 2 3" xfId="18045"/>
    <cellStyle name="Normal 24 2 3 2 4" xfId="18046"/>
    <cellStyle name="Normal 24 2 3 2_Lcc_inputs" xfId="18047"/>
    <cellStyle name="Normal 24 2 3 3" xfId="18048"/>
    <cellStyle name="Normal 24 2 3 3 2" xfId="18049"/>
    <cellStyle name="Normal 24 2 3 3 2 2" xfId="18050"/>
    <cellStyle name="Normal 24 2 3 3 3" xfId="18051"/>
    <cellStyle name="Normal 24 2 3 4" xfId="18052"/>
    <cellStyle name="Normal 24 2 3 4 2" xfId="18053"/>
    <cellStyle name="Normal 24 2 3 5" xfId="18054"/>
    <cellStyle name="Normal 24 2 3 6" xfId="18055"/>
    <cellStyle name="Normal 24 2 3 7" xfId="18056"/>
    <cellStyle name="Normal 24 2 3_Lcc_inputs" xfId="18057"/>
    <cellStyle name="Normal 24 2 4" xfId="18058"/>
    <cellStyle name="Normal 24 2 4 2" xfId="18059"/>
    <cellStyle name="Normal 24 2 4 2 2" xfId="18060"/>
    <cellStyle name="Normal 24 2 4 2 3" xfId="18061"/>
    <cellStyle name="Normal 24 2 4 3" xfId="18062"/>
    <cellStyle name="Normal 24 2 4 3 2" xfId="18063"/>
    <cellStyle name="Normal 24 2 4 4" xfId="18064"/>
    <cellStyle name="Normal 24 2 4 5" xfId="18065"/>
    <cellStyle name="Normal 24 2 4_Lcc_inputs" xfId="18066"/>
    <cellStyle name="Normal 24 2 5" xfId="18067"/>
    <cellStyle name="Normal 24 2 5 2" xfId="18068"/>
    <cellStyle name="Normal 24 2 5 2 2" xfId="18069"/>
    <cellStyle name="Normal 24 2 5 2 3" xfId="18070"/>
    <cellStyle name="Normal 24 2 5 3" xfId="18071"/>
    <cellStyle name="Normal 24 2 5 3 2" xfId="18072"/>
    <cellStyle name="Normal 24 2 5 4" xfId="18073"/>
    <cellStyle name="Normal 24 2 5 5" xfId="18074"/>
    <cellStyle name="Normal 24 2 5_Lcc_inputs" xfId="18075"/>
    <cellStyle name="Normal 24 2 6" xfId="18076"/>
    <cellStyle name="Normal 24 2 6 2" xfId="18077"/>
    <cellStyle name="Normal 24 2 6 2 2" xfId="18078"/>
    <cellStyle name="Normal 24 2 6 3" xfId="18079"/>
    <cellStyle name="Normal 24 2 6 4" xfId="18080"/>
    <cellStyle name="Normal 24 2 6_Lcc_inputs" xfId="18081"/>
    <cellStyle name="Normal 24 2 7" xfId="18082"/>
    <cellStyle name="Normal 24 2 7 2" xfId="18083"/>
    <cellStyle name="Normal 24 2 7 3" xfId="18084"/>
    <cellStyle name="Normal 24 2 8" xfId="18085"/>
    <cellStyle name="Normal 24 2 8 2" xfId="18086"/>
    <cellStyle name="Normal 24 2 9" xfId="18087"/>
    <cellStyle name="Normal 24 2_Lcc_inputs" xfId="18088"/>
    <cellStyle name="Normal 24 3" xfId="18089"/>
    <cellStyle name="Normal 24 3 2" xfId="18090"/>
    <cellStyle name="Normal 24 3 2 2" xfId="18091"/>
    <cellStyle name="Normal 24 3 2 2 2" xfId="18092"/>
    <cellStyle name="Normal 24 3 2 2 2 2" xfId="18093"/>
    <cellStyle name="Normal 24 3 2 2 2 2 2" xfId="18094"/>
    <cellStyle name="Normal 24 3 2 2 2 3" xfId="18095"/>
    <cellStyle name="Normal 24 3 2 2 3" xfId="18096"/>
    <cellStyle name="Normal 24 3 2 2 3 2" xfId="18097"/>
    <cellStyle name="Normal 24 3 2 2 3 2 2" xfId="18098"/>
    <cellStyle name="Normal 24 3 2 2 3 3" xfId="18099"/>
    <cellStyle name="Normal 24 3 2 2 4" xfId="18100"/>
    <cellStyle name="Normal 24 3 2 2 4 2" xfId="18101"/>
    <cellStyle name="Normal 24 3 2 2 5" xfId="18102"/>
    <cellStyle name="Normal 24 3 2 2_Lcc_inputs" xfId="18103"/>
    <cellStyle name="Normal 24 3 2 3" xfId="18104"/>
    <cellStyle name="Normal 24 3 2 3 2" xfId="18105"/>
    <cellStyle name="Normal 24 3 2 3 2 2" xfId="18106"/>
    <cellStyle name="Normal 24 3 2 3 2 3" xfId="18107"/>
    <cellStyle name="Normal 24 3 2 3 3" xfId="18108"/>
    <cellStyle name="Normal 24 3 2 3 4" xfId="18109"/>
    <cellStyle name="Normal 24 3 2 3_Lcc_inputs" xfId="18110"/>
    <cellStyle name="Normal 24 3 2 4" xfId="18111"/>
    <cellStyle name="Normal 24 3 2 4 2" xfId="18112"/>
    <cellStyle name="Normal 24 3 2 4 2 2" xfId="18113"/>
    <cellStyle name="Normal 24 3 2 4 3" xfId="18114"/>
    <cellStyle name="Normal 24 3 2 5" xfId="18115"/>
    <cellStyle name="Normal 24 3 2 5 2" xfId="18116"/>
    <cellStyle name="Normal 24 3 2 6" xfId="18117"/>
    <cellStyle name="Normal 24 3 2 7" xfId="18118"/>
    <cellStyle name="Normal 24 3 2 8" xfId="18119"/>
    <cellStyle name="Normal 24 3 2_Lcc_inputs" xfId="18120"/>
    <cellStyle name="Normal 24 3 3" xfId="18121"/>
    <cellStyle name="Normal 24 3 3 2" xfId="18122"/>
    <cellStyle name="Normal 24 3 3 2 2" xfId="18123"/>
    <cellStyle name="Normal 24 3 3 2 2 2" xfId="18124"/>
    <cellStyle name="Normal 24 3 3 2 2 3" xfId="18125"/>
    <cellStyle name="Normal 24 3 3 2 3" xfId="18126"/>
    <cellStyle name="Normal 24 3 3 2 4" xfId="18127"/>
    <cellStyle name="Normal 24 3 3 2_Lcc_inputs" xfId="18128"/>
    <cellStyle name="Normal 24 3 3 3" xfId="18129"/>
    <cellStyle name="Normal 24 3 3 3 2" xfId="18130"/>
    <cellStyle name="Normal 24 3 3 3 2 2" xfId="18131"/>
    <cellStyle name="Normal 24 3 3 3 3" xfId="18132"/>
    <cellStyle name="Normal 24 3 3 4" xfId="18133"/>
    <cellStyle name="Normal 24 3 3 4 2" xfId="18134"/>
    <cellStyle name="Normal 24 3 3 5" xfId="18135"/>
    <cellStyle name="Normal 24 3 3 6" xfId="18136"/>
    <cellStyle name="Normal 24 3 3 7" xfId="18137"/>
    <cellStyle name="Normal 24 3 3_Lcc_inputs" xfId="18138"/>
    <cellStyle name="Normal 24 3 4" xfId="18139"/>
    <cellStyle name="Normal 24 3 4 2" xfId="18140"/>
    <cellStyle name="Normal 24 3 4 2 2" xfId="18141"/>
    <cellStyle name="Normal 24 3 4 2 3" xfId="18142"/>
    <cellStyle name="Normal 24 3 4 3" xfId="18143"/>
    <cellStyle name="Normal 24 3 4 3 2" xfId="18144"/>
    <cellStyle name="Normal 24 3 4 4" xfId="18145"/>
    <cellStyle name="Normal 24 3 4 5" xfId="18146"/>
    <cellStyle name="Normal 24 3 4_Lcc_inputs" xfId="18147"/>
    <cellStyle name="Normal 24 3 5" xfId="18148"/>
    <cellStyle name="Normal 24 3 5 2" xfId="18149"/>
    <cellStyle name="Normal 24 3 5 2 2" xfId="18150"/>
    <cellStyle name="Normal 24 3 5 2 3" xfId="18151"/>
    <cellStyle name="Normal 24 3 5 3" xfId="18152"/>
    <cellStyle name="Normal 24 3 5 4" xfId="18153"/>
    <cellStyle name="Normal 24 3 5_Lcc_inputs" xfId="18154"/>
    <cellStyle name="Normal 24 3 6" xfId="18155"/>
    <cellStyle name="Normal 24 3 6 2" xfId="18156"/>
    <cellStyle name="Normal 24 3 6 3" xfId="18157"/>
    <cellStyle name="Normal 24 3 7" xfId="18158"/>
    <cellStyle name="Normal 24 3 7 2" xfId="18159"/>
    <cellStyle name="Normal 24 3 8" xfId="18160"/>
    <cellStyle name="Normal 24 3 9" xfId="18161"/>
    <cellStyle name="Normal 24 3_Lcc_inputs" xfId="18162"/>
    <cellStyle name="Normal 24 4" xfId="18163"/>
    <cellStyle name="Normal 24 4 2" xfId="18164"/>
    <cellStyle name="Normal 24 4 2 2" xfId="18165"/>
    <cellStyle name="Normal 24 4 2 2 2" xfId="18166"/>
    <cellStyle name="Normal 24 4 2 2 2 2" xfId="18167"/>
    <cellStyle name="Normal 24 4 2 2 2 2 2" xfId="18168"/>
    <cellStyle name="Normal 24 4 2 2 2 3" xfId="18169"/>
    <cellStyle name="Normal 24 4 2 2 3" xfId="18170"/>
    <cellStyle name="Normal 24 4 2 2 3 2" xfId="18171"/>
    <cellStyle name="Normal 24 4 2 2 3 2 2" xfId="18172"/>
    <cellStyle name="Normal 24 4 2 2 3 3" xfId="18173"/>
    <cellStyle name="Normal 24 4 2 2 4" xfId="18174"/>
    <cellStyle name="Normal 24 4 2 2 4 2" xfId="18175"/>
    <cellStyle name="Normal 24 4 2 2 5" xfId="18176"/>
    <cellStyle name="Normal 24 4 2 2_Lcc_inputs" xfId="18177"/>
    <cellStyle name="Normal 24 4 2 3" xfId="18178"/>
    <cellStyle name="Normal 24 4 2 3 2" xfId="18179"/>
    <cellStyle name="Normal 24 4 2 3 2 2" xfId="18180"/>
    <cellStyle name="Normal 24 4 2 3 2 3" xfId="18181"/>
    <cellStyle name="Normal 24 4 2 3 3" xfId="18182"/>
    <cellStyle name="Normal 24 4 2 3 4" xfId="18183"/>
    <cellStyle name="Normal 24 4 2 3_Lcc_inputs" xfId="18184"/>
    <cellStyle name="Normal 24 4 2 4" xfId="18185"/>
    <cellStyle name="Normal 24 4 2 4 2" xfId="18186"/>
    <cellStyle name="Normal 24 4 2 4 2 2" xfId="18187"/>
    <cellStyle name="Normal 24 4 2 4 3" xfId="18188"/>
    <cellStyle name="Normal 24 4 2 5" xfId="18189"/>
    <cellStyle name="Normal 24 4 2 5 2" xfId="18190"/>
    <cellStyle name="Normal 24 4 2 6" xfId="18191"/>
    <cellStyle name="Normal 24 4 2 7" xfId="18192"/>
    <cellStyle name="Normal 24 4 2 8" xfId="18193"/>
    <cellStyle name="Normal 24 4 2_Lcc_inputs" xfId="18194"/>
    <cellStyle name="Normal 24 4 3" xfId="18195"/>
    <cellStyle name="Normal 24 4 3 2" xfId="18196"/>
    <cellStyle name="Normal 24 4 3 2 2" xfId="18197"/>
    <cellStyle name="Normal 24 4 3 2 2 2" xfId="18198"/>
    <cellStyle name="Normal 24 4 3 2 3" xfId="18199"/>
    <cellStyle name="Normal 24 4 3 3" xfId="18200"/>
    <cellStyle name="Normal 24 4 3 3 2" xfId="18201"/>
    <cellStyle name="Normal 24 4 3 3 2 2" xfId="18202"/>
    <cellStyle name="Normal 24 4 3 3 3" xfId="18203"/>
    <cellStyle name="Normal 24 4 3 4" xfId="18204"/>
    <cellStyle name="Normal 24 4 3 4 2" xfId="18205"/>
    <cellStyle name="Normal 24 4 3 5" xfId="18206"/>
    <cellStyle name="Normal 24 4 3_Lcc_inputs" xfId="18207"/>
    <cellStyle name="Normal 24 4 4" xfId="18208"/>
    <cellStyle name="Normal 24 4 4 2" xfId="18209"/>
    <cellStyle name="Normal 24 4 4 2 2" xfId="18210"/>
    <cellStyle name="Normal 24 4 4 2 3" xfId="18211"/>
    <cellStyle name="Normal 24 4 4 3" xfId="18212"/>
    <cellStyle name="Normal 24 4 4 4" xfId="18213"/>
    <cellStyle name="Normal 24 4 4_Lcc_inputs" xfId="18214"/>
    <cellStyle name="Normal 24 4 5" xfId="18215"/>
    <cellStyle name="Normal 24 4 5 2" xfId="18216"/>
    <cellStyle name="Normal 24 4 5 2 2" xfId="18217"/>
    <cellStyle name="Normal 24 4 5 3" xfId="18218"/>
    <cellStyle name="Normal 24 4 6" xfId="18219"/>
    <cellStyle name="Normal 24 4 6 2" xfId="18220"/>
    <cellStyle name="Normal 24 4 7" xfId="18221"/>
    <cellStyle name="Normal 24 4 8" xfId="18222"/>
    <cellStyle name="Normal 24 4 9" xfId="18223"/>
    <cellStyle name="Normal 24 4_Lcc_inputs" xfId="18224"/>
    <cellStyle name="Normal 24 5" xfId="18225"/>
    <cellStyle name="Normal 24 5 2" xfId="18226"/>
    <cellStyle name="Normal 24 5 2 2" xfId="18227"/>
    <cellStyle name="Normal 24 5 2 2 2" xfId="18228"/>
    <cellStyle name="Normal 24 5 2 2 2 2" xfId="18229"/>
    <cellStyle name="Normal 24 5 2 2 2 2 2" xfId="18230"/>
    <cellStyle name="Normal 24 5 2 2 2 3" xfId="18231"/>
    <cellStyle name="Normal 24 5 2 2 3" xfId="18232"/>
    <cellStyle name="Normal 24 5 2 2 3 2" xfId="18233"/>
    <cellStyle name="Normal 24 5 2 2 3 2 2" xfId="18234"/>
    <cellStyle name="Normal 24 5 2 2 3 3" xfId="18235"/>
    <cellStyle name="Normal 24 5 2 2 4" xfId="18236"/>
    <cellStyle name="Normal 24 5 2 2 4 2" xfId="18237"/>
    <cellStyle name="Normal 24 5 2 2 5" xfId="18238"/>
    <cellStyle name="Normal 24 5 2 2_Lcc_inputs" xfId="18239"/>
    <cellStyle name="Normal 24 5 2 3" xfId="18240"/>
    <cellStyle name="Normal 24 5 2 3 2" xfId="18241"/>
    <cellStyle name="Normal 24 5 2 3 2 2" xfId="18242"/>
    <cellStyle name="Normal 24 5 2 3 2 3" xfId="18243"/>
    <cellStyle name="Normal 24 5 2 3 3" xfId="18244"/>
    <cellStyle name="Normal 24 5 2 3 4" xfId="18245"/>
    <cellStyle name="Normal 24 5 2 3_Lcc_inputs" xfId="18246"/>
    <cellStyle name="Normal 24 5 2 4" xfId="18247"/>
    <cellStyle name="Normal 24 5 2 4 2" xfId="18248"/>
    <cellStyle name="Normal 24 5 2 4 2 2" xfId="18249"/>
    <cellStyle name="Normal 24 5 2 4 3" xfId="18250"/>
    <cellStyle name="Normal 24 5 2 5" xfId="18251"/>
    <cellStyle name="Normal 24 5 2 5 2" xfId="18252"/>
    <cellStyle name="Normal 24 5 2 6" xfId="18253"/>
    <cellStyle name="Normal 24 5 2 7" xfId="18254"/>
    <cellStyle name="Normal 24 5 2 8" xfId="18255"/>
    <cellStyle name="Normal 24 5 2_Lcc_inputs" xfId="18256"/>
    <cellStyle name="Normal 24 5 3" xfId="18257"/>
    <cellStyle name="Normal 24 5 3 2" xfId="18258"/>
    <cellStyle name="Normal 24 5 3 2 2" xfId="18259"/>
    <cellStyle name="Normal 24 5 3 2 2 2" xfId="18260"/>
    <cellStyle name="Normal 24 5 3 2 3" xfId="18261"/>
    <cellStyle name="Normal 24 5 3 3" xfId="18262"/>
    <cellStyle name="Normal 24 5 3 3 2" xfId="18263"/>
    <cellStyle name="Normal 24 5 3 3 2 2" xfId="18264"/>
    <cellStyle name="Normal 24 5 3 3 3" xfId="18265"/>
    <cellStyle name="Normal 24 5 3 4" xfId="18266"/>
    <cellStyle name="Normal 24 5 3 4 2" xfId="18267"/>
    <cellStyle name="Normal 24 5 3 5" xfId="18268"/>
    <cellStyle name="Normal 24 5 3_Lcc_inputs" xfId="18269"/>
    <cellStyle name="Normal 24 5 4" xfId="18270"/>
    <cellStyle name="Normal 24 5 4 2" xfId="18271"/>
    <cellStyle name="Normal 24 5 4 2 2" xfId="18272"/>
    <cellStyle name="Normal 24 5 4 2 3" xfId="18273"/>
    <cellStyle name="Normal 24 5 4 3" xfId="18274"/>
    <cellStyle name="Normal 24 5 4 4" xfId="18275"/>
    <cellStyle name="Normal 24 5 4_Lcc_inputs" xfId="18276"/>
    <cellStyle name="Normal 24 5 5" xfId="18277"/>
    <cellStyle name="Normal 24 5 5 2" xfId="18278"/>
    <cellStyle name="Normal 24 5 5 2 2" xfId="18279"/>
    <cellStyle name="Normal 24 5 5 3" xfId="18280"/>
    <cellStyle name="Normal 24 5 6" xfId="18281"/>
    <cellStyle name="Normal 24 5 6 2" xfId="18282"/>
    <cellStyle name="Normal 24 5 7" xfId="18283"/>
    <cellStyle name="Normal 24 5 8" xfId="18284"/>
    <cellStyle name="Normal 24 5 9" xfId="18285"/>
    <cellStyle name="Normal 24 5_Lcc_inputs" xfId="18286"/>
    <cellStyle name="Normal 24 6" xfId="18287"/>
    <cellStyle name="Normal 24 6 2" xfId="18288"/>
    <cellStyle name="Normal 24 6 2 2" xfId="18289"/>
    <cellStyle name="Normal 24 6 2 2 2" xfId="18290"/>
    <cellStyle name="Normal 24 6 2 2 2 2" xfId="18291"/>
    <cellStyle name="Normal 24 6 2 2 2 2 2" xfId="18292"/>
    <cellStyle name="Normal 24 6 2 2 2 3" xfId="18293"/>
    <cellStyle name="Normal 24 6 2 2 3" xfId="18294"/>
    <cellStyle name="Normal 24 6 2 2 3 2" xfId="18295"/>
    <cellStyle name="Normal 24 6 2 2 3 2 2" xfId="18296"/>
    <cellStyle name="Normal 24 6 2 2 3 3" xfId="18297"/>
    <cellStyle name="Normal 24 6 2 2 4" xfId="18298"/>
    <cellStyle name="Normal 24 6 2 2 4 2" xfId="18299"/>
    <cellStyle name="Normal 24 6 2 2 5" xfId="18300"/>
    <cellStyle name="Normal 24 6 2 2_Lcc_inputs" xfId="18301"/>
    <cellStyle name="Normal 24 6 2 3" xfId="18302"/>
    <cellStyle name="Normal 24 6 2 3 2" xfId="18303"/>
    <cellStyle name="Normal 24 6 2 3 2 2" xfId="18304"/>
    <cellStyle name="Normal 24 6 2 3 2 3" xfId="18305"/>
    <cellStyle name="Normal 24 6 2 3 3" xfId="18306"/>
    <cellStyle name="Normal 24 6 2 3 4" xfId="18307"/>
    <cellStyle name="Normal 24 6 2 3_Lcc_inputs" xfId="18308"/>
    <cellStyle name="Normal 24 6 2 4" xfId="18309"/>
    <cellStyle name="Normal 24 6 2 4 2" xfId="18310"/>
    <cellStyle name="Normal 24 6 2 4 2 2" xfId="18311"/>
    <cellStyle name="Normal 24 6 2 4 3" xfId="18312"/>
    <cellStyle name="Normal 24 6 2 5" xfId="18313"/>
    <cellStyle name="Normal 24 6 2 5 2" xfId="18314"/>
    <cellStyle name="Normal 24 6 2 6" xfId="18315"/>
    <cellStyle name="Normal 24 6 2 7" xfId="18316"/>
    <cellStyle name="Normal 24 6 2 8" xfId="18317"/>
    <cellStyle name="Normal 24 6 2_Lcc_inputs" xfId="18318"/>
    <cellStyle name="Normal 24 6 3" xfId="18319"/>
    <cellStyle name="Normal 24 6 3 2" xfId="18320"/>
    <cellStyle name="Normal 24 6 3 2 2" xfId="18321"/>
    <cellStyle name="Normal 24 6 3 2 2 2" xfId="18322"/>
    <cellStyle name="Normal 24 6 3 2 3" xfId="18323"/>
    <cellStyle name="Normal 24 6 3 3" xfId="18324"/>
    <cellStyle name="Normal 24 6 3 3 2" xfId="18325"/>
    <cellStyle name="Normal 24 6 3 3 2 2" xfId="18326"/>
    <cellStyle name="Normal 24 6 3 3 3" xfId="18327"/>
    <cellStyle name="Normal 24 6 3 4" xfId="18328"/>
    <cellStyle name="Normal 24 6 3 4 2" xfId="18329"/>
    <cellStyle name="Normal 24 6 3 5" xfId="18330"/>
    <cellStyle name="Normal 24 6 3_Lcc_inputs" xfId="18331"/>
    <cellStyle name="Normal 24 6 4" xfId="18332"/>
    <cellStyle name="Normal 24 6 4 2" xfId="18333"/>
    <cellStyle name="Normal 24 6 4 2 2" xfId="18334"/>
    <cellStyle name="Normal 24 6 4 2 3" xfId="18335"/>
    <cellStyle name="Normal 24 6 4 3" xfId="18336"/>
    <cellStyle name="Normal 24 6 4 4" xfId="18337"/>
    <cellStyle name="Normal 24 6 4_Lcc_inputs" xfId="18338"/>
    <cellStyle name="Normal 24 6 5" xfId="18339"/>
    <cellStyle name="Normal 24 6 5 2" xfId="18340"/>
    <cellStyle name="Normal 24 6 5 2 2" xfId="18341"/>
    <cellStyle name="Normal 24 6 5 3" xfId="18342"/>
    <cellStyle name="Normal 24 6 6" xfId="18343"/>
    <cellStyle name="Normal 24 6 6 2" xfId="18344"/>
    <cellStyle name="Normal 24 6 7" xfId="18345"/>
    <cellStyle name="Normal 24 6 8" xfId="18346"/>
    <cellStyle name="Normal 24 6 9" xfId="18347"/>
    <cellStyle name="Normal 24 6_Lcc_inputs" xfId="18348"/>
    <cellStyle name="Normal 24 7" xfId="18349"/>
    <cellStyle name="Normal 24 7 2" xfId="18350"/>
    <cellStyle name="Normal 24 7 2 2" xfId="18351"/>
    <cellStyle name="Normal 24 7 2 2 2" xfId="18352"/>
    <cellStyle name="Normal 24 7 2 2 2 2" xfId="18353"/>
    <cellStyle name="Normal 24 7 2 2 2 2 2" xfId="18354"/>
    <cellStyle name="Normal 24 7 2 2 2 3" xfId="18355"/>
    <cellStyle name="Normal 24 7 2 2 3" xfId="18356"/>
    <cellStyle name="Normal 24 7 2 2 3 2" xfId="18357"/>
    <cellStyle name="Normal 24 7 2 2 3 2 2" xfId="18358"/>
    <cellStyle name="Normal 24 7 2 2 3 3" xfId="18359"/>
    <cellStyle name="Normal 24 7 2 2 4" xfId="18360"/>
    <cellStyle name="Normal 24 7 2 2 4 2" xfId="18361"/>
    <cellStyle name="Normal 24 7 2 2 5" xfId="18362"/>
    <cellStyle name="Normal 24 7 2 2_Lcc_inputs" xfId="18363"/>
    <cellStyle name="Normal 24 7 2 3" xfId="18364"/>
    <cellStyle name="Normal 24 7 2 3 2" xfId="18365"/>
    <cellStyle name="Normal 24 7 2 3 2 2" xfId="18366"/>
    <cellStyle name="Normal 24 7 2 3 2 3" xfId="18367"/>
    <cellStyle name="Normal 24 7 2 3 3" xfId="18368"/>
    <cellStyle name="Normal 24 7 2 3 4" xfId="18369"/>
    <cellStyle name="Normal 24 7 2 3_Lcc_inputs" xfId="18370"/>
    <cellStyle name="Normal 24 7 2 4" xfId="18371"/>
    <cellStyle name="Normal 24 7 2 4 2" xfId="18372"/>
    <cellStyle name="Normal 24 7 2 4 2 2" xfId="18373"/>
    <cellStyle name="Normal 24 7 2 4 3" xfId="18374"/>
    <cellStyle name="Normal 24 7 2 5" xfId="18375"/>
    <cellStyle name="Normal 24 7 2 5 2" xfId="18376"/>
    <cellStyle name="Normal 24 7 2 6" xfId="18377"/>
    <cellStyle name="Normal 24 7 2 7" xfId="18378"/>
    <cellStyle name="Normal 24 7 2 8" xfId="18379"/>
    <cellStyle name="Normal 24 7 2_Lcc_inputs" xfId="18380"/>
    <cellStyle name="Normal 24 7 3" xfId="18381"/>
    <cellStyle name="Normal 24 7 3 2" xfId="18382"/>
    <cellStyle name="Normal 24 7 3 2 2" xfId="18383"/>
    <cellStyle name="Normal 24 7 3 2 2 2" xfId="18384"/>
    <cellStyle name="Normal 24 7 3 2 3" xfId="18385"/>
    <cellStyle name="Normal 24 7 3 3" xfId="18386"/>
    <cellStyle name="Normal 24 7 3 3 2" xfId="18387"/>
    <cellStyle name="Normal 24 7 3 3 2 2" xfId="18388"/>
    <cellStyle name="Normal 24 7 3 3 3" xfId="18389"/>
    <cellStyle name="Normal 24 7 3 4" xfId="18390"/>
    <cellStyle name="Normal 24 7 3 4 2" xfId="18391"/>
    <cellStyle name="Normal 24 7 3 5" xfId="18392"/>
    <cellStyle name="Normal 24 7 3_Lcc_inputs" xfId="18393"/>
    <cellStyle name="Normal 24 7 4" xfId="18394"/>
    <cellStyle name="Normal 24 7 4 2" xfId="18395"/>
    <cellStyle name="Normal 24 7 4 2 2" xfId="18396"/>
    <cellStyle name="Normal 24 7 4 2 3" xfId="18397"/>
    <cellStyle name="Normal 24 7 4 3" xfId="18398"/>
    <cellStyle name="Normal 24 7 4 4" xfId="18399"/>
    <cellStyle name="Normal 24 7 4_Lcc_inputs" xfId="18400"/>
    <cellStyle name="Normal 24 7 5" xfId="18401"/>
    <cellStyle name="Normal 24 7 5 2" xfId="18402"/>
    <cellStyle name="Normal 24 7 5 2 2" xfId="18403"/>
    <cellStyle name="Normal 24 7 5 3" xfId="18404"/>
    <cellStyle name="Normal 24 7 6" xfId="18405"/>
    <cellStyle name="Normal 24 7 6 2" xfId="18406"/>
    <cellStyle name="Normal 24 7 7" xfId="18407"/>
    <cellStyle name="Normal 24 7 8" xfId="18408"/>
    <cellStyle name="Normal 24 7 9" xfId="18409"/>
    <cellStyle name="Normal 24 7_Lcc_inputs" xfId="18410"/>
    <cellStyle name="Normal 24 8" xfId="18411"/>
    <cellStyle name="Normal 24 8 2" xfId="18412"/>
    <cellStyle name="Normal 24 8 2 2" xfId="18413"/>
    <cellStyle name="Normal 24 8 2 2 2" xfId="18414"/>
    <cellStyle name="Normal 24 8 2 2 2 2" xfId="18415"/>
    <cellStyle name="Normal 24 8 2 2 3" xfId="18416"/>
    <cellStyle name="Normal 24 8 2 3" xfId="18417"/>
    <cellStyle name="Normal 24 8 2 3 2" xfId="18418"/>
    <cellStyle name="Normal 24 8 2 3 2 2" xfId="18419"/>
    <cellStyle name="Normal 24 8 2 3 3" xfId="18420"/>
    <cellStyle name="Normal 24 8 2 4" xfId="18421"/>
    <cellStyle name="Normal 24 8 2 4 2" xfId="18422"/>
    <cellStyle name="Normal 24 8 2 5" xfId="18423"/>
    <cellStyle name="Normal 24 8 2_Lcc_inputs" xfId="18424"/>
    <cellStyle name="Normal 24 8 3" xfId="18425"/>
    <cellStyle name="Normal 24 8 3 2" xfId="18426"/>
    <cellStyle name="Normal 24 8 3 2 2" xfId="18427"/>
    <cellStyle name="Normal 24 8 3 2 3" xfId="18428"/>
    <cellStyle name="Normal 24 8 3 3" xfId="18429"/>
    <cellStyle name="Normal 24 8 3 4" xfId="18430"/>
    <cellStyle name="Normal 24 8 3_Lcc_inputs" xfId="18431"/>
    <cellStyle name="Normal 24 8 4" xfId="18432"/>
    <cellStyle name="Normal 24 8 4 2" xfId="18433"/>
    <cellStyle name="Normal 24 8 4 2 2" xfId="18434"/>
    <cellStyle name="Normal 24 8 4 3" xfId="18435"/>
    <cellStyle name="Normal 24 8 5" xfId="18436"/>
    <cellStyle name="Normal 24 8 5 2" xfId="18437"/>
    <cellStyle name="Normal 24 8 6" xfId="18438"/>
    <cellStyle name="Normal 24 8 7" xfId="18439"/>
    <cellStyle name="Normal 24 8 8" xfId="18440"/>
    <cellStyle name="Normal 24 8_Lcc_inputs" xfId="18441"/>
    <cellStyle name="Normal 24 9" xfId="18442"/>
    <cellStyle name="Normal 24 9 2" xfId="18443"/>
    <cellStyle name="Normal 24 9 2 2" xfId="18444"/>
    <cellStyle name="Normal 24 9 2 2 2" xfId="18445"/>
    <cellStyle name="Normal 24 9 2 2 2 2" xfId="18446"/>
    <cellStyle name="Normal 24 9 2 2 3" xfId="18447"/>
    <cellStyle name="Normal 24 9 2 3" xfId="18448"/>
    <cellStyle name="Normal 24 9 2 3 2" xfId="18449"/>
    <cellStyle name="Normal 24 9 2 3 2 2" xfId="18450"/>
    <cellStyle name="Normal 24 9 2 3 3" xfId="18451"/>
    <cellStyle name="Normal 24 9 2 4" xfId="18452"/>
    <cellStyle name="Normal 24 9 2 4 2" xfId="18453"/>
    <cellStyle name="Normal 24 9 2 5" xfId="18454"/>
    <cellStyle name="Normal 24 9 2_Lcc_inputs" xfId="18455"/>
    <cellStyle name="Normal 24 9 3" xfId="18456"/>
    <cellStyle name="Normal 24 9 3 2" xfId="18457"/>
    <cellStyle name="Normal 24 9 3 2 2" xfId="18458"/>
    <cellStyle name="Normal 24 9 3 2 3" xfId="18459"/>
    <cellStyle name="Normal 24 9 3 3" xfId="18460"/>
    <cellStyle name="Normal 24 9 3 4" xfId="18461"/>
    <cellStyle name="Normal 24 9 3_Lcc_inputs" xfId="18462"/>
    <cellStyle name="Normal 24 9 4" xfId="18463"/>
    <cellStyle name="Normal 24 9 4 2" xfId="18464"/>
    <cellStyle name="Normal 24 9 4 2 2" xfId="18465"/>
    <cellStyle name="Normal 24 9 4 3" xfId="18466"/>
    <cellStyle name="Normal 24 9 5" xfId="18467"/>
    <cellStyle name="Normal 24 9 5 2" xfId="18468"/>
    <cellStyle name="Normal 24 9 6" xfId="18469"/>
    <cellStyle name="Normal 24 9 7" xfId="18470"/>
    <cellStyle name="Normal 24 9 8" xfId="18471"/>
    <cellStyle name="Normal 24 9_Lcc_inputs" xfId="18472"/>
    <cellStyle name="Normal 24_Lcc_inputs" xfId="18473"/>
    <cellStyle name="Normal 25" xfId="18474"/>
    <cellStyle name="Normal 25 10" xfId="18475"/>
    <cellStyle name="Normal 25 10 2" xfId="18476"/>
    <cellStyle name="Normal 25 10 2 2" xfId="18477"/>
    <cellStyle name="Normal 25 10 2 2 2" xfId="18478"/>
    <cellStyle name="Normal 25 10 2 2 3" xfId="18479"/>
    <cellStyle name="Normal 25 10 2 3" xfId="18480"/>
    <cellStyle name="Normal 25 10 2 4" xfId="18481"/>
    <cellStyle name="Normal 25 10 2_Lcc_inputs" xfId="18482"/>
    <cellStyle name="Normal 25 10 3" xfId="18483"/>
    <cellStyle name="Normal 25 10 3 2" xfId="18484"/>
    <cellStyle name="Normal 25 10 3 2 2" xfId="18485"/>
    <cellStyle name="Normal 25 10 3 3" xfId="18486"/>
    <cellStyle name="Normal 25 10 4" xfId="18487"/>
    <cellStyle name="Normal 25 10 4 2" xfId="18488"/>
    <cellStyle name="Normal 25 10 5" xfId="18489"/>
    <cellStyle name="Normal 25 10 6" xfId="18490"/>
    <cellStyle name="Normal 25 10 7" xfId="18491"/>
    <cellStyle name="Normal 25 10_Lcc_inputs" xfId="18492"/>
    <cellStyle name="Normal 25 11" xfId="18493"/>
    <cellStyle name="Normal 25 11 2" xfId="18494"/>
    <cellStyle name="Normal 25 11 2 2" xfId="18495"/>
    <cellStyle name="Normal 25 11 2 3" xfId="18496"/>
    <cellStyle name="Normal 25 11 3" xfId="18497"/>
    <cellStyle name="Normal 25 11 3 2" xfId="18498"/>
    <cellStyle name="Normal 25 11 4" xfId="18499"/>
    <cellStyle name="Normal 25 11 5" xfId="18500"/>
    <cellStyle name="Normal 25 11_Lcc_inputs" xfId="18501"/>
    <cellStyle name="Normal 25 12" xfId="18502"/>
    <cellStyle name="Normal 25 12 2" xfId="18503"/>
    <cellStyle name="Normal 25 12 2 2" xfId="18504"/>
    <cellStyle name="Normal 25 12 2 3" xfId="18505"/>
    <cellStyle name="Normal 25 12 3" xfId="18506"/>
    <cellStyle name="Normal 25 12 4" xfId="18507"/>
    <cellStyle name="Normal 25 12_Lcc_inputs" xfId="18508"/>
    <cellStyle name="Normal 25 13" xfId="18509"/>
    <cellStyle name="Normal 25 13 2" xfId="18510"/>
    <cellStyle name="Normal 25 13 3" xfId="18511"/>
    <cellStyle name="Normal 25 14" xfId="18512"/>
    <cellStyle name="Normal 25 14 2" xfId="18513"/>
    <cellStyle name="Normal 25 15" xfId="18514"/>
    <cellStyle name="Normal 25 16" xfId="18515"/>
    <cellStyle name="Normal 25 2" xfId="18516"/>
    <cellStyle name="Normal 25 2 10" xfId="18517"/>
    <cellStyle name="Normal 25 2 2" xfId="18518"/>
    <cellStyle name="Normal 25 2 2 2" xfId="18519"/>
    <cellStyle name="Normal 25 2 2 2 2" xfId="18520"/>
    <cellStyle name="Normal 25 2 2 2 2 2" xfId="18521"/>
    <cellStyle name="Normal 25 2 2 2 2 2 2" xfId="18522"/>
    <cellStyle name="Normal 25 2 2 2 2 3" xfId="18523"/>
    <cellStyle name="Normal 25 2 2 2 3" xfId="18524"/>
    <cellStyle name="Normal 25 2 2 2 3 2" xfId="18525"/>
    <cellStyle name="Normal 25 2 2 2 3 2 2" xfId="18526"/>
    <cellStyle name="Normal 25 2 2 2 3 3" xfId="18527"/>
    <cellStyle name="Normal 25 2 2 2 4" xfId="18528"/>
    <cellStyle name="Normal 25 2 2 2 4 2" xfId="18529"/>
    <cellStyle name="Normal 25 2 2 2 5" xfId="18530"/>
    <cellStyle name="Normal 25 2 2 2_Lcc_inputs" xfId="18531"/>
    <cellStyle name="Normal 25 2 2 3" xfId="18532"/>
    <cellStyle name="Normal 25 2 2 3 2" xfId="18533"/>
    <cellStyle name="Normal 25 2 2 3 2 2" xfId="18534"/>
    <cellStyle name="Normal 25 2 2 3 2 3" xfId="18535"/>
    <cellStyle name="Normal 25 2 2 3 3" xfId="18536"/>
    <cellStyle name="Normal 25 2 2 3 4" xfId="18537"/>
    <cellStyle name="Normal 25 2 2 3_Lcc_inputs" xfId="18538"/>
    <cellStyle name="Normal 25 2 2 4" xfId="18539"/>
    <cellStyle name="Normal 25 2 2 4 2" xfId="18540"/>
    <cellStyle name="Normal 25 2 2 4 2 2" xfId="18541"/>
    <cellStyle name="Normal 25 2 2 4 3" xfId="18542"/>
    <cellStyle name="Normal 25 2 2 5" xfId="18543"/>
    <cellStyle name="Normal 25 2 2 5 2" xfId="18544"/>
    <cellStyle name="Normal 25 2 2 6" xfId="18545"/>
    <cellStyle name="Normal 25 2 2 7" xfId="18546"/>
    <cellStyle name="Normal 25 2 2 8" xfId="18547"/>
    <cellStyle name="Normal 25 2 2_Lcc_inputs" xfId="18548"/>
    <cellStyle name="Normal 25 2 3" xfId="18549"/>
    <cellStyle name="Normal 25 2 3 2" xfId="18550"/>
    <cellStyle name="Normal 25 2 3 2 2" xfId="18551"/>
    <cellStyle name="Normal 25 2 3 2 2 2" xfId="18552"/>
    <cellStyle name="Normal 25 2 3 2 2 3" xfId="18553"/>
    <cellStyle name="Normal 25 2 3 2 3" xfId="18554"/>
    <cellStyle name="Normal 25 2 3 2 4" xfId="18555"/>
    <cellStyle name="Normal 25 2 3 2_Lcc_inputs" xfId="18556"/>
    <cellStyle name="Normal 25 2 3 3" xfId="18557"/>
    <cellStyle name="Normal 25 2 3 3 2" xfId="18558"/>
    <cellStyle name="Normal 25 2 3 3 2 2" xfId="18559"/>
    <cellStyle name="Normal 25 2 3 3 3" xfId="18560"/>
    <cellStyle name="Normal 25 2 3 4" xfId="18561"/>
    <cellStyle name="Normal 25 2 3 4 2" xfId="18562"/>
    <cellStyle name="Normal 25 2 3 5" xfId="18563"/>
    <cellStyle name="Normal 25 2 3 6" xfId="18564"/>
    <cellStyle name="Normal 25 2 3 7" xfId="18565"/>
    <cellStyle name="Normal 25 2 3_Lcc_inputs" xfId="18566"/>
    <cellStyle name="Normal 25 2 4" xfId="18567"/>
    <cellStyle name="Normal 25 2 4 2" xfId="18568"/>
    <cellStyle name="Normal 25 2 4 2 2" xfId="18569"/>
    <cellStyle name="Normal 25 2 4 2 3" xfId="18570"/>
    <cellStyle name="Normal 25 2 4 3" xfId="18571"/>
    <cellStyle name="Normal 25 2 4 3 2" xfId="18572"/>
    <cellStyle name="Normal 25 2 4 4" xfId="18573"/>
    <cellStyle name="Normal 25 2 4 5" xfId="18574"/>
    <cellStyle name="Normal 25 2 4_Lcc_inputs" xfId="18575"/>
    <cellStyle name="Normal 25 2 5" xfId="18576"/>
    <cellStyle name="Normal 25 2 5 2" xfId="18577"/>
    <cellStyle name="Normal 25 2 5 2 2" xfId="18578"/>
    <cellStyle name="Normal 25 2 5 2 3" xfId="18579"/>
    <cellStyle name="Normal 25 2 5 3" xfId="18580"/>
    <cellStyle name="Normal 25 2 5 3 2" xfId="18581"/>
    <cellStyle name="Normal 25 2 5 4" xfId="18582"/>
    <cellStyle name="Normal 25 2 5 5" xfId="18583"/>
    <cellStyle name="Normal 25 2 5_Lcc_inputs" xfId="18584"/>
    <cellStyle name="Normal 25 2 6" xfId="18585"/>
    <cellStyle name="Normal 25 2 6 2" xfId="18586"/>
    <cellStyle name="Normal 25 2 6 2 2" xfId="18587"/>
    <cellStyle name="Normal 25 2 6 3" xfId="18588"/>
    <cellStyle name="Normal 25 2 6 4" xfId="18589"/>
    <cellStyle name="Normal 25 2 6_Lcc_inputs" xfId="18590"/>
    <cellStyle name="Normal 25 2 7" xfId="18591"/>
    <cellStyle name="Normal 25 2 7 2" xfId="18592"/>
    <cellStyle name="Normal 25 2 7 3" xfId="18593"/>
    <cellStyle name="Normal 25 2 8" xfId="18594"/>
    <cellStyle name="Normal 25 2 8 2" xfId="18595"/>
    <cellStyle name="Normal 25 2 9" xfId="18596"/>
    <cellStyle name="Normal 25 2_Lcc_inputs" xfId="18597"/>
    <cellStyle name="Normal 25 3" xfId="18598"/>
    <cellStyle name="Normal 25 3 2" xfId="18599"/>
    <cellStyle name="Normal 25 3 2 2" xfId="18600"/>
    <cellStyle name="Normal 25 3 2 2 2" xfId="18601"/>
    <cellStyle name="Normal 25 3 2 2 2 2" xfId="18602"/>
    <cellStyle name="Normal 25 3 2 2 2 2 2" xfId="18603"/>
    <cellStyle name="Normal 25 3 2 2 2 3" xfId="18604"/>
    <cellStyle name="Normal 25 3 2 2 3" xfId="18605"/>
    <cellStyle name="Normal 25 3 2 2 3 2" xfId="18606"/>
    <cellStyle name="Normal 25 3 2 2 3 2 2" xfId="18607"/>
    <cellStyle name="Normal 25 3 2 2 3 3" xfId="18608"/>
    <cellStyle name="Normal 25 3 2 2 4" xfId="18609"/>
    <cellStyle name="Normal 25 3 2 2 4 2" xfId="18610"/>
    <cellStyle name="Normal 25 3 2 2 5" xfId="18611"/>
    <cellStyle name="Normal 25 3 2 2_Lcc_inputs" xfId="18612"/>
    <cellStyle name="Normal 25 3 2 3" xfId="18613"/>
    <cellStyle name="Normal 25 3 2 3 2" xfId="18614"/>
    <cellStyle name="Normal 25 3 2 3 2 2" xfId="18615"/>
    <cellStyle name="Normal 25 3 2 3 2 3" xfId="18616"/>
    <cellStyle name="Normal 25 3 2 3 3" xfId="18617"/>
    <cellStyle name="Normal 25 3 2 3 4" xfId="18618"/>
    <cellStyle name="Normal 25 3 2 3_Lcc_inputs" xfId="18619"/>
    <cellStyle name="Normal 25 3 2 4" xfId="18620"/>
    <cellStyle name="Normal 25 3 2 4 2" xfId="18621"/>
    <cellStyle name="Normal 25 3 2 4 2 2" xfId="18622"/>
    <cellStyle name="Normal 25 3 2 4 3" xfId="18623"/>
    <cellStyle name="Normal 25 3 2 5" xfId="18624"/>
    <cellStyle name="Normal 25 3 2 5 2" xfId="18625"/>
    <cellStyle name="Normal 25 3 2 6" xfId="18626"/>
    <cellStyle name="Normal 25 3 2 7" xfId="18627"/>
    <cellStyle name="Normal 25 3 2 8" xfId="18628"/>
    <cellStyle name="Normal 25 3 2_Lcc_inputs" xfId="18629"/>
    <cellStyle name="Normal 25 3 3" xfId="18630"/>
    <cellStyle name="Normal 25 3 3 2" xfId="18631"/>
    <cellStyle name="Normal 25 3 3 2 2" xfId="18632"/>
    <cellStyle name="Normal 25 3 3 2 2 2" xfId="18633"/>
    <cellStyle name="Normal 25 3 3 2 2 3" xfId="18634"/>
    <cellStyle name="Normal 25 3 3 2 3" xfId="18635"/>
    <cellStyle name="Normal 25 3 3 2 4" xfId="18636"/>
    <cellStyle name="Normal 25 3 3 2_Lcc_inputs" xfId="18637"/>
    <cellStyle name="Normal 25 3 3 3" xfId="18638"/>
    <cellStyle name="Normal 25 3 3 3 2" xfId="18639"/>
    <cellStyle name="Normal 25 3 3 3 2 2" xfId="18640"/>
    <cellStyle name="Normal 25 3 3 3 3" xfId="18641"/>
    <cellStyle name="Normal 25 3 3 4" xfId="18642"/>
    <cellStyle name="Normal 25 3 3 4 2" xfId="18643"/>
    <cellStyle name="Normal 25 3 3 5" xfId="18644"/>
    <cellStyle name="Normal 25 3 3 6" xfId="18645"/>
    <cellStyle name="Normal 25 3 3 7" xfId="18646"/>
    <cellStyle name="Normal 25 3 3_Lcc_inputs" xfId="18647"/>
    <cellStyle name="Normal 25 3 4" xfId="18648"/>
    <cellStyle name="Normal 25 3 4 2" xfId="18649"/>
    <cellStyle name="Normal 25 3 4 2 2" xfId="18650"/>
    <cellStyle name="Normal 25 3 4 2 3" xfId="18651"/>
    <cellStyle name="Normal 25 3 4 3" xfId="18652"/>
    <cellStyle name="Normal 25 3 4 3 2" xfId="18653"/>
    <cellStyle name="Normal 25 3 4 4" xfId="18654"/>
    <cellStyle name="Normal 25 3 4 5" xfId="18655"/>
    <cellStyle name="Normal 25 3 4_Lcc_inputs" xfId="18656"/>
    <cellStyle name="Normal 25 3 5" xfId="18657"/>
    <cellStyle name="Normal 25 3 5 2" xfId="18658"/>
    <cellStyle name="Normal 25 3 5 2 2" xfId="18659"/>
    <cellStyle name="Normal 25 3 5 2 3" xfId="18660"/>
    <cellStyle name="Normal 25 3 5 3" xfId="18661"/>
    <cellStyle name="Normal 25 3 5 4" xfId="18662"/>
    <cellStyle name="Normal 25 3 5_Lcc_inputs" xfId="18663"/>
    <cellStyle name="Normal 25 3 6" xfId="18664"/>
    <cellStyle name="Normal 25 3 6 2" xfId="18665"/>
    <cellStyle name="Normal 25 3 6 3" xfId="18666"/>
    <cellStyle name="Normal 25 3 7" xfId="18667"/>
    <cellStyle name="Normal 25 3 7 2" xfId="18668"/>
    <cellStyle name="Normal 25 3 8" xfId="18669"/>
    <cellStyle name="Normal 25 3 9" xfId="18670"/>
    <cellStyle name="Normal 25 3_Lcc_inputs" xfId="18671"/>
    <cellStyle name="Normal 25 4" xfId="18672"/>
    <cellStyle name="Normal 25 4 2" xfId="18673"/>
    <cellStyle name="Normal 25 4 2 2" xfId="18674"/>
    <cellStyle name="Normal 25 4 2 2 2" xfId="18675"/>
    <cellStyle name="Normal 25 4 2 2 2 2" xfId="18676"/>
    <cellStyle name="Normal 25 4 2 2 2 2 2" xfId="18677"/>
    <cellStyle name="Normal 25 4 2 2 2 3" xfId="18678"/>
    <cellStyle name="Normal 25 4 2 2 3" xfId="18679"/>
    <cellStyle name="Normal 25 4 2 2 3 2" xfId="18680"/>
    <cellStyle name="Normal 25 4 2 2 3 2 2" xfId="18681"/>
    <cellStyle name="Normal 25 4 2 2 3 3" xfId="18682"/>
    <cellStyle name="Normal 25 4 2 2 4" xfId="18683"/>
    <cellStyle name="Normal 25 4 2 2 4 2" xfId="18684"/>
    <cellStyle name="Normal 25 4 2 2 5" xfId="18685"/>
    <cellStyle name="Normal 25 4 2 2_Lcc_inputs" xfId="18686"/>
    <cellStyle name="Normal 25 4 2 3" xfId="18687"/>
    <cellStyle name="Normal 25 4 2 3 2" xfId="18688"/>
    <cellStyle name="Normal 25 4 2 3 2 2" xfId="18689"/>
    <cellStyle name="Normal 25 4 2 3 2 3" xfId="18690"/>
    <cellStyle name="Normal 25 4 2 3 3" xfId="18691"/>
    <cellStyle name="Normal 25 4 2 3 4" xfId="18692"/>
    <cellStyle name="Normal 25 4 2 3_Lcc_inputs" xfId="18693"/>
    <cellStyle name="Normal 25 4 2 4" xfId="18694"/>
    <cellStyle name="Normal 25 4 2 4 2" xfId="18695"/>
    <cellStyle name="Normal 25 4 2 4 2 2" xfId="18696"/>
    <cellStyle name="Normal 25 4 2 4 3" xfId="18697"/>
    <cellStyle name="Normal 25 4 2 5" xfId="18698"/>
    <cellStyle name="Normal 25 4 2 5 2" xfId="18699"/>
    <cellStyle name="Normal 25 4 2 6" xfId="18700"/>
    <cellStyle name="Normal 25 4 2 7" xfId="18701"/>
    <cellStyle name="Normal 25 4 2 8" xfId="18702"/>
    <cellStyle name="Normal 25 4 2_Lcc_inputs" xfId="18703"/>
    <cellStyle name="Normal 25 4 3" xfId="18704"/>
    <cellStyle name="Normal 25 4 3 2" xfId="18705"/>
    <cellStyle name="Normal 25 4 3 2 2" xfId="18706"/>
    <cellStyle name="Normal 25 4 3 2 2 2" xfId="18707"/>
    <cellStyle name="Normal 25 4 3 2 3" xfId="18708"/>
    <cellStyle name="Normal 25 4 3 3" xfId="18709"/>
    <cellStyle name="Normal 25 4 3 3 2" xfId="18710"/>
    <cellStyle name="Normal 25 4 3 3 2 2" xfId="18711"/>
    <cellStyle name="Normal 25 4 3 3 3" xfId="18712"/>
    <cellStyle name="Normal 25 4 3 4" xfId="18713"/>
    <cellStyle name="Normal 25 4 3 4 2" xfId="18714"/>
    <cellStyle name="Normal 25 4 3 5" xfId="18715"/>
    <cellStyle name="Normal 25 4 3_Lcc_inputs" xfId="18716"/>
    <cellStyle name="Normal 25 4 4" xfId="18717"/>
    <cellStyle name="Normal 25 4 4 2" xfId="18718"/>
    <cellStyle name="Normal 25 4 4 2 2" xfId="18719"/>
    <cellStyle name="Normal 25 4 4 2 3" xfId="18720"/>
    <cellStyle name="Normal 25 4 4 3" xfId="18721"/>
    <cellStyle name="Normal 25 4 4 4" xfId="18722"/>
    <cellStyle name="Normal 25 4 4_Lcc_inputs" xfId="18723"/>
    <cellStyle name="Normal 25 4 5" xfId="18724"/>
    <cellStyle name="Normal 25 4 5 2" xfId="18725"/>
    <cellStyle name="Normal 25 4 5 2 2" xfId="18726"/>
    <cellStyle name="Normal 25 4 5 3" xfId="18727"/>
    <cellStyle name="Normal 25 4 6" xfId="18728"/>
    <cellStyle name="Normal 25 4 6 2" xfId="18729"/>
    <cellStyle name="Normal 25 4 7" xfId="18730"/>
    <cellStyle name="Normal 25 4 8" xfId="18731"/>
    <cellStyle name="Normal 25 4 9" xfId="18732"/>
    <cellStyle name="Normal 25 4_Lcc_inputs" xfId="18733"/>
    <cellStyle name="Normal 25 5" xfId="18734"/>
    <cellStyle name="Normal 25 5 2" xfId="18735"/>
    <cellStyle name="Normal 25 5 2 2" xfId="18736"/>
    <cellStyle name="Normal 25 5 2 2 2" xfId="18737"/>
    <cellStyle name="Normal 25 5 2 2 2 2" xfId="18738"/>
    <cellStyle name="Normal 25 5 2 2 2 2 2" xfId="18739"/>
    <cellStyle name="Normal 25 5 2 2 2 3" xfId="18740"/>
    <cellStyle name="Normal 25 5 2 2 3" xfId="18741"/>
    <cellStyle name="Normal 25 5 2 2 3 2" xfId="18742"/>
    <cellStyle name="Normal 25 5 2 2 3 2 2" xfId="18743"/>
    <cellStyle name="Normal 25 5 2 2 3 3" xfId="18744"/>
    <cellStyle name="Normal 25 5 2 2 4" xfId="18745"/>
    <cellStyle name="Normal 25 5 2 2 4 2" xfId="18746"/>
    <cellStyle name="Normal 25 5 2 2 5" xfId="18747"/>
    <cellStyle name="Normal 25 5 2 2_Lcc_inputs" xfId="18748"/>
    <cellStyle name="Normal 25 5 2 3" xfId="18749"/>
    <cellStyle name="Normal 25 5 2 3 2" xfId="18750"/>
    <cellStyle name="Normal 25 5 2 3 2 2" xfId="18751"/>
    <cellStyle name="Normal 25 5 2 3 2 3" xfId="18752"/>
    <cellStyle name="Normal 25 5 2 3 3" xfId="18753"/>
    <cellStyle name="Normal 25 5 2 3 4" xfId="18754"/>
    <cellStyle name="Normal 25 5 2 3_Lcc_inputs" xfId="18755"/>
    <cellStyle name="Normal 25 5 2 4" xfId="18756"/>
    <cellStyle name="Normal 25 5 2 4 2" xfId="18757"/>
    <cellStyle name="Normal 25 5 2 4 2 2" xfId="18758"/>
    <cellStyle name="Normal 25 5 2 4 3" xfId="18759"/>
    <cellStyle name="Normal 25 5 2 5" xfId="18760"/>
    <cellStyle name="Normal 25 5 2 5 2" xfId="18761"/>
    <cellStyle name="Normal 25 5 2 6" xfId="18762"/>
    <cellStyle name="Normal 25 5 2 7" xfId="18763"/>
    <cellStyle name="Normal 25 5 2 8" xfId="18764"/>
    <cellStyle name="Normal 25 5 2_Lcc_inputs" xfId="18765"/>
    <cellStyle name="Normal 25 5 3" xfId="18766"/>
    <cellStyle name="Normal 25 5 3 2" xfId="18767"/>
    <cellStyle name="Normal 25 5 3 2 2" xfId="18768"/>
    <cellStyle name="Normal 25 5 3 2 2 2" xfId="18769"/>
    <cellStyle name="Normal 25 5 3 2 3" xfId="18770"/>
    <cellStyle name="Normal 25 5 3 3" xfId="18771"/>
    <cellStyle name="Normal 25 5 3 3 2" xfId="18772"/>
    <cellStyle name="Normal 25 5 3 3 2 2" xfId="18773"/>
    <cellStyle name="Normal 25 5 3 3 3" xfId="18774"/>
    <cellStyle name="Normal 25 5 3 4" xfId="18775"/>
    <cellStyle name="Normal 25 5 3 4 2" xfId="18776"/>
    <cellStyle name="Normal 25 5 3 5" xfId="18777"/>
    <cellStyle name="Normal 25 5 3_Lcc_inputs" xfId="18778"/>
    <cellStyle name="Normal 25 5 4" xfId="18779"/>
    <cellStyle name="Normal 25 5 4 2" xfId="18780"/>
    <cellStyle name="Normal 25 5 4 2 2" xfId="18781"/>
    <cellStyle name="Normal 25 5 4 2 3" xfId="18782"/>
    <cellStyle name="Normal 25 5 4 3" xfId="18783"/>
    <cellStyle name="Normal 25 5 4 4" xfId="18784"/>
    <cellStyle name="Normal 25 5 4_Lcc_inputs" xfId="18785"/>
    <cellStyle name="Normal 25 5 5" xfId="18786"/>
    <cellStyle name="Normal 25 5 5 2" xfId="18787"/>
    <cellStyle name="Normal 25 5 5 2 2" xfId="18788"/>
    <cellStyle name="Normal 25 5 5 3" xfId="18789"/>
    <cellStyle name="Normal 25 5 6" xfId="18790"/>
    <cellStyle name="Normal 25 5 6 2" xfId="18791"/>
    <cellStyle name="Normal 25 5 7" xfId="18792"/>
    <cellStyle name="Normal 25 5 8" xfId="18793"/>
    <cellStyle name="Normal 25 5 9" xfId="18794"/>
    <cellStyle name="Normal 25 5_Lcc_inputs" xfId="18795"/>
    <cellStyle name="Normal 25 6" xfId="18796"/>
    <cellStyle name="Normal 25 6 2" xfId="18797"/>
    <cellStyle name="Normal 25 6 2 2" xfId="18798"/>
    <cellStyle name="Normal 25 6 2 2 2" xfId="18799"/>
    <cellStyle name="Normal 25 6 2 2 2 2" xfId="18800"/>
    <cellStyle name="Normal 25 6 2 2 2 2 2" xfId="18801"/>
    <cellStyle name="Normal 25 6 2 2 2 3" xfId="18802"/>
    <cellStyle name="Normal 25 6 2 2 3" xfId="18803"/>
    <cellStyle name="Normal 25 6 2 2 3 2" xfId="18804"/>
    <cellStyle name="Normal 25 6 2 2 3 2 2" xfId="18805"/>
    <cellStyle name="Normal 25 6 2 2 3 3" xfId="18806"/>
    <cellStyle name="Normal 25 6 2 2 4" xfId="18807"/>
    <cellStyle name="Normal 25 6 2 2 4 2" xfId="18808"/>
    <cellStyle name="Normal 25 6 2 2 5" xfId="18809"/>
    <cellStyle name="Normal 25 6 2 2_Lcc_inputs" xfId="18810"/>
    <cellStyle name="Normal 25 6 2 3" xfId="18811"/>
    <cellStyle name="Normal 25 6 2 3 2" xfId="18812"/>
    <cellStyle name="Normal 25 6 2 3 2 2" xfId="18813"/>
    <cellStyle name="Normal 25 6 2 3 2 3" xfId="18814"/>
    <cellStyle name="Normal 25 6 2 3 3" xfId="18815"/>
    <cellStyle name="Normal 25 6 2 3 4" xfId="18816"/>
    <cellStyle name="Normal 25 6 2 3_Lcc_inputs" xfId="18817"/>
    <cellStyle name="Normal 25 6 2 4" xfId="18818"/>
    <cellStyle name="Normal 25 6 2 4 2" xfId="18819"/>
    <cellStyle name="Normal 25 6 2 4 2 2" xfId="18820"/>
    <cellStyle name="Normal 25 6 2 4 3" xfId="18821"/>
    <cellStyle name="Normal 25 6 2 5" xfId="18822"/>
    <cellStyle name="Normal 25 6 2 5 2" xfId="18823"/>
    <cellStyle name="Normal 25 6 2 6" xfId="18824"/>
    <cellStyle name="Normal 25 6 2 7" xfId="18825"/>
    <cellStyle name="Normal 25 6 2 8" xfId="18826"/>
    <cellStyle name="Normal 25 6 2_Lcc_inputs" xfId="18827"/>
    <cellStyle name="Normal 25 6 3" xfId="18828"/>
    <cellStyle name="Normal 25 6 3 2" xfId="18829"/>
    <cellStyle name="Normal 25 6 3 2 2" xfId="18830"/>
    <cellStyle name="Normal 25 6 3 2 2 2" xfId="18831"/>
    <cellStyle name="Normal 25 6 3 2 3" xfId="18832"/>
    <cellStyle name="Normal 25 6 3 3" xfId="18833"/>
    <cellStyle name="Normal 25 6 3 3 2" xfId="18834"/>
    <cellStyle name="Normal 25 6 3 3 2 2" xfId="18835"/>
    <cellStyle name="Normal 25 6 3 3 3" xfId="18836"/>
    <cellStyle name="Normal 25 6 3 4" xfId="18837"/>
    <cellStyle name="Normal 25 6 3 4 2" xfId="18838"/>
    <cellStyle name="Normal 25 6 3 5" xfId="18839"/>
    <cellStyle name="Normal 25 6 3_Lcc_inputs" xfId="18840"/>
    <cellStyle name="Normal 25 6 4" xfId="18841"/>
    <cellStyle name="Normal 25 6 4 2" xfId="18842"/>
    <cellStyle name="Normal 25 6 4 2 2" xfId="18843"/>
    <cellStyle name="Normal 25 6 4 2 3" xfId="18844"/>
    <cellStyle name="Normal 25 6 4 3" xfId="18845"/>
    <cellStyle name="Normal 25 6 4 4" xfId="18846"/>
    <cellStyle name="Normal 25 6 4_Lcc_inputs" xfId="18847"/>
    <cellStyle name="Normal 25 6 5" xfId="18848"/>
    <cellStyle name="Normal 25 6 5 2" xfId="18849"/>
    <cellStyle name="Normal 25 6 5 2 2" xfId="18850"/>
    <cellStyle name="Normal 25 6 5 3" xfId="18851"/>
    <cellStyle name="Normal 25 6 6" xfId="18852"/>
    <cellStyle name="Normal 25 6 6 2" xfId="18853"/>
    <cellStyle name="Normal 25 6 7" xfId="18854"/>
    <cellStyle name="Normal 25 6 8" xfId="18855"/>
    <cellStyle name="Normal 25 6 9" xfId="18856"/>
    <cellStyle name="Normal 25 6_Lcc_inputs" xfId="18857"/>
    <cellStyle name="Normal 25 7" xfId="18858"/>
    <cellStyle name="Normal 25 7 2" xfId="18859"/>
    <cellStyle name="Normal 25 7 2 2" xfId="18860"/>
    <cellStyle name="Normal 25 7 2 2 2" xfId="18861"/>
    <cellStyle name="Normal 25 7 2 2 2 2" xfId="18862"/>
    <cellStyle name="Normal 25 7 2 2 2 2 2" xfId="18863"/>
    <cellStyle name="Normal 25 7 2 2 2 3" xfId="18864"/>
    <cellStyle name="Normal 25 7 2 2 3" xfId="18865"/>
    <cellStyle name="Normal 25 7 2 2 3 2" xfId="18866"/>
    <cellStyle name="Normal 25 7 2 2 3 2 2" xfId="18867"/>
    <cellStyle name="Normal 25 7 2 2 3 3" xfId="18868"/>
    <cellStyle name="Normal 25 7 2 2 4" xfId="18869"/>
    <cellStyle name="Normal 25 7 2 2 4 2" xfId="18870"/>
    <cellStyle name="Normal 25 7 2 2 5" xfId="18871"/>
    <cellStyle name="Normal 25 7 2 2_Lcc_inputs" xfId="18872"/>
    <cellStyle name="Normal 25 7 2 3" xfId="18873"/>
    <cellStyle name="Normal 25 7 2 3 2" xfId="18874"/>
    <cellStyle name="Normal 25 7 2 3 2 2" xfId="18875"/>
    <cellStyle name="Normal 25 7 2 3 2 3" xfId="18876"/>
    <cellStyle name="Normal 25 7 2 3 3" xfId="18877"/>
    <cellStyle name="Normal 25 7 2 3 4" xfId="18878"/>
    <cellStyle name="Normal 25 7 2 3_Lcc_inputs" xfId="18879"/>
    <cellStyle name="Normal 25 7 2 4" xfId="18880"/>
    <cellStyle name="Normal 25 7 2 4 2" xfId="18881"/>
    <cellStyle name="Normal 25 7 2 4 2 2" xfId="18882"/>
    <cellStyle name="Normal 25 7 2 4 3" xfId="18883"/>
    <cellStyle name="Normal 25 7 2 5" xfId="18884"/>
    <cellStyle name="Normal 25 7 2 5 2" xfId="18885"/>
    <cellStyle name="Normal 25 7 2 6" xfId="18886"/>
    <cellStyle name="Normal 25 7 2 7" xfId="18887"/>
    <cellStyle name="Normal 25 7 2 8" xfId="18888"/>
    <cellStyle name="Normal 25 7 2_Lcc_inputs" xfId="18889"/>
    <cellStyle name="Normal 25 7 3" xfId="18890"/>
    <cellStyle name="Normal 25 7 3 2" xfId="18891"/>
    <cellStyle name="Normal 25 7 3 2 2" xfId="18892"/>
    <cellStyle name="Normal 25 7 3 2 2 2" xfId="18893"/>
    <cellStyle name="Normal 25 7 3 2 3" xfId="18894"/>
    <cellStyle name="Normal 25 7 3 3" xfId="18895"/>
    <cellStyle name="Normal 25 7 3 3 2" xfId="18896"/>
    <cellStyle name="Normal 25 7 3 3 2 2" xfId="18897"/>
    <cellStyle name="Normal 25 7 3 3 3" xfId="18898"/>
    <cellStyle name="Normal 25 7 3 4" xfId="18899"/>
    <cellStyle name="Normal 25 7 3 4 2" xfId="18900"/>
    <cellStyle name="Normal 25 7 3 5" xfId="18901"/>
    <cellStyle name="Normal 25 7 3_Lcc_inputs" xfId="18902"/>
    <cellStyle name="Normal 25 7 4" xfId="18903"/>
    <cellStyle name="Normal 25 7 4 2" xfId="18904"/>
    <cellStyle name="Normal 25 7 4 2 2" xfId="18905"/>
    <cellStyle name="Normal 25 7 4 2 3" xfId="18906"/>
    <cellStyle name="Normal 25 7 4 3" xfId="18907"/>
    <cellStyle name="Normal 25 7 4 4" xfId="18908"/>
    <cellStyle name="Normal 25 7 4_Lcc_inputs" xfId="18909"/>
    <cellStyle name="Normal 25 7 5" xfId="18910"/>
    <cellStyle name="Normal 25 7 5 2" xfId="18911"/>
    <cellStyle name="Normal 25 7 5 2 2" xfId="18912"/>
    <cellStyle name="Normal 25 7 5 3" xfId="18913"/>
    <cellStyle name="Normal 25 7 6" xfId="18914"/>
    <cellStyle name="Normal 25 7 6 2" xfId="18915"/>
    <cellStyle name="Normal 25 7 7" xfId="18916"/>
    <cellStyle name="Normal 25 7 8" xfId="18917"/>
    <cellStyle name="Normal 25 7 9" xfId="18918"/>
    <cellStyle name="Normal 25 7_Lcc_inputs" xfId="18919"/>
    <cellStyle name="Normal 25 8" xfId="18920"/>
    <cellStyle name="Normal 25 8 2" xfId="18921"/>
    <cellStyle name="Normal 25 8 2 2" xfId="18922"/>
    <cellStyle name="Normal 25 8 2 2 2" xfId="18923"/>
    <cellStyle name="Normal 25 8 2 2 2 2" xfId="18924"/>
    <cellStyle name="Normal 25 8 2 2 3" xfId="18925"/>
    <cellStyle name="Normal 25 8 2 3" xfId="18926"/>
    <cellStyle name="Normal 25 8 2 3 2" xfId="18927"/>
    <cellStyle name="Normal 25 8 2 3 2 2" xfId="18928"/>
    <cellStyle name="Normal 25 8 2 3 3" xfId="18929"/>
    <cellStyle name="Normal 25 8 2 4" xfId="18930"/>
    <cellStyle name="Normal 25 8 2 4 2" xfId="18931"/>
    <cellStyle name="Normal 25 8 2 5" xfId="18932"/>
    <cellStyle name="Normal 25 8 2_Lcc_inputs" xfId="18933"/>
    <cellStyle name="Normal 25 8 3" xfId="18934"/>
    <cellStyle name="Normal 25 8 3 2" xfId="18935"/>
    <cellStyle name="Normal 25 8 3 2 2" xfId="18936"/>
    <cellStyle name="Normal 25 8 3 2 3" xfId="18937"/>
    <cellStyle name="Normal 25 8 3 3" xfId="18938"/>
    <cellStyle name="Normal 25 8 3 4" xfId="18939"/>
    <cellStyle name="Normal 25 8 3_Lcc_inputs" xfId="18940"/>
    <cellStyle name="Normal 25 8 4" xfId="18941"/>
    <cellStyle name="Normal 25 8 4 2" xfId="18942"/>
    <cellStyle name="Normal 25 8 4 2 2" xfId="18943"/>
    <cellStyle name="Normal 25 8 4 3" xfId="18944"/>
    <cellStyle name="Normal 25 8 5" xfId="18945"/>
    <cellStyle name="Normal 25 8 5 2" xfId="18946"/>
    <cellStyle name="Normal 25 8 6" xfId="18947"/>
    <cellStyle name="Normal 25 8 7" xfId="18948"/>
    <cellStyle name="Normal 25 8 8" xfId="18949"/>
    <cellStyle name="Normal 25 8_Lcc_inputs" xfId="18950"/>
    <cellStyle name="Normal 25 9" xfId="18951"/>
    <cellStyle name="Normal 25 9 2" xfId="18952"/>
    <cellStyle name="Normal 25 9 2 2" xfId="18953"/>
    <cellStyle name="Normal 25 9 2 2 2" xfId="18954"/>
    <cellStyle name="Normal 25 9 2 2 2 2" xfId="18955"/>
    <cellStyle name="Normal 25 9 2 2 3" xfId="18956"/>
    <cellStyle name="Normal 25 9 2 3" xfId="18957"/>
    <cellStyle name="Normal 25 9 2 3 2" xfId="18958"/>
    <cellStyle name="Normal 25 9 2 3 2 2" xfId="18959"/>
    <cellStyle name="Normal 25 9 2 3 3" xfId="18960"/>
    <cellStyle name="Normal 25 9 2 4" xfId="18961"/>
    <cellStyle name="Normal 25 9 2 4 2" xfId="18962"/>
    <cellStyle name="Normal 25 9 2 5" xfId="18963"/>
    <cellStyle name="Normal 25 9 2_Lcc_inputs" xfId="18964"/>
    <cellStyle name="Normal 25 9 3" xfId="18965"/>
    <cellStyle name="Normal 25 9 3 2" xfId="18966"/>
    <cellStyle name="Normal 25 9 3 2 2" xfId="18967"/>
    <cellStyle name="Normal 25 9 3 2 3" xfId="18968"/>
    <cellStyle name="Normal 25 9 3 3" xfId="18969"/>
    <cellStyle name="Normal 25 9 3 4" xfId="18970"/>
    <cellStyle name="Normal 25 9 3_Lcc_inputs" xfId="18971"/>
    <cellStyle name="Normal 25 9 4" xfId="18972"/>
    <cellStyle name="Normal 25 9 4 2" xfId="18973"/>
    <cellStyle name="Normal 25 9 4 2 2" xfId="18974"/>
    <cellStyle name="Normal 25 9 4 3" xfId="18975"/>
    <cellStyle name="Normal 25 9 5" xfId="18976"/>
    <cellStyle name="Normal 25 9 5 2" xfId="18977"/>
    <cellStyle name="Normal 25 9 6" xfId="18978"/>
    <cellStyle name="Normal 25 9 7" xfId="18979"/>
    <cellStyle name="Normal 25 9 8" xfId="18980"/>
    <cellStyle name="Normal 25 9_Lcc_inputs" xfId="18981"/>
    <cellStyle name="Normal 25_Lcc_inputs" xfId="18982"/>
    <cellStyle name="Normal 26" xfId="18983"/>
    <cellStyle name="Normal 26 10" xfId="18984"/>
    <cellStyle name="Normal 26 10 2" xfId="18985"/>
    <cellStyle name="Normal 26 10 2 2" xfId="18986"/>
    <cellStyle name="Normal 26 10 2 2 2" xfId="18987"/>
    <cellStyle name="Normal 26 10 2 2 3" xfId="18988"/>
    <cellStyle name="Normal 26 10 2 3" xfId="18989"/>
    <cellStyle name="Normal 26 10 2 4" xfId="18990"/>
    <cellStyle name="Normal 26 10 2_Lcc_inputs" xfId="18991"/>
    <cellStyle name="Normal 26 10 3" xfId="18992"/>
    <cellStyle name="Normal 26 10 3 2" xfId="18993"/>
    <cellStyle name="Normal 26 10 3 2 2" xfId="18994"/>
    <cellStyle name="Normal 26 10 3 3" xfId="18995"/>
    <cellStyle name="Normal 26 10 4" xfId="18996"/>
    <cellStyle name="Normal 26 10 4 2" xfId="18997"/>
    <cellStyle name="Normal 26 10 5" xfId="18998"/>
    <cellStyle name="Normal 26 10 6" xfId="18999"/>
    <cellStyle name="Normal 26 10 7" xfId="19000"/>
    <cellStyle name="Normal 26 10_Lcc_inputs" xfId="19001"/>
    <cellStyle name="Normal 26 11" xfId="19002"/>
    <cellStyle name="Normal 26 11 2" xfId="19003"/>
    <cellStyle name="Normal 26 11 2 2" xfId="19004"/>
    <cellStyle name="Normal 26 11 2 3" xfId="19005"/>
    <cellStyle name="Normal 26 11 3" xfId="19006"/>
    <cellStyle name="Normal 26 11 3 2" xfId="19007"/>
    <cellStyle name="Normal 26 11 4" xfId="19008"/>
    <cellStyle name="Normal 26 11 5" xfId="19009"/>
    <cellStyle name="Normal 26 11_Lcc_inputs" xfId="19010"/>
    <cellStyle name="Normal 26 12" xfId="19011"/>
    <cellStyle name="Normal 26 12 2" xfId="19012"/>
    <cellStyle name="Normal 26 12 2 2" xfId="19013"/>
    <cellStyle name="Normal 26 12 2 3" xfId="19014"/>
    <cellStyle name="Normal 26 12 3" xfId="19015"/>
    <cellStyle name="Normal 26 12 4" xfId="19016"/>
    <cellStyle name="Normal 26 12_Lcc_inputs" xfId="19017"/>
    <cellStyle name="Normal 26 13" xfId="19018"/>
    <cellStyle name="Normal 26 13 2" xfId="19019"/>
    <cellStyle name="Normal 26 13 3" xfId="19020"/>
    <cellStyle name="Normal 26 14" xfId="19021"/>
    <cellStyle name="Normal 26 14 2" xfId="19022"/>
    <cellStyle name="Normal 26 15" xfId="19023"/>
    <cellStyle name="Normal 26 16" xfId="19024"/>
    <cellStyle name="Normal 26 2" xfId="19025"/>
    <cellStyle name="Normal 26 2 10" xfId="19026"/>
    <cellStyle name="Normal 26 2 2" xfId="19027"/>
    <cellStyle name="Normal 26 2 2 2" xfId="19028"/>
    <cellStyle name="Normal 26 2 2 2 2" xfId="19029"/>
    <cellStyle name="Normal 26 2 2 2 2 2" xfId="19030"/>
    <cellStyle name="Normal 26 2 2 2 2 2 2" xfId="19031"/>
    <cellStyle name="Normal 26 2 2 2 2 3" xfId="19032"/>
    <cellStyle name="Normal 26 2 2 2 3" xfId="19033"/>
    <cellStyle name="Normal 26 2 2 2 3 2" xfId="19034"/>
    <cellStyle name="Normal 26 2 2 2 3 2 2" xfId="19035"/>
    <cellStyle name="Normal 26 2 2 2 3 3" xfId="19036"/>
    <cellStyle name="Normal 26 2 2 2 4" xfId="19037"/>
    <cellStyle name="Normal 26 2 2 2 4 2" xfId="19038"/>
    <cellStyle name="Normal 26 2 2 2 5" xfId="19039"/>
    <cellStyle name="Normal 26 2 2 2_Lcc_inputs" xfId="19040"/>
    <cellStyle name="Normal 26 2 2 3" xfId="19041"/>
    <cellStyle name="Normal 26 2 2 3 2" xfId="19042"/>
    <cellStyle name="Normal 26 2 2 3 2 2" xfId="19043"/>
    <cellStyle name="Normal 26 2 2 3 2 3" xfId="19044"/>
    <cellStyle name="Normal 26 2 2 3 3" xfId="19045"/>
    <cellStyle name="Normal 26 2 2 3 4" xfId="19046"/>
    <cellStyle name="Normal 26 2 2 3_Lcc_inputs" xfId="19047"/>
    <cellStyle name="Normal 26 2 2 4" xfId="19048"/>
    <cellStyle name="Normal 26 2 2 4 2" xfId="19049"/>
    <cellStyle name="Normal 26 2 2 4 2 2" xfId="19050"/>
    <cellStyle name="Normal 26 2 2 4 3" xfId="19051"/>
    <cellStyle name="Normal 26 2 2 5" xfId="19052"/>
    <cellStyle name="Normal 26 2 2 5 2" xfId="19053"/>
    <cellStyle name="Normal 26 2 2 6" xfId="19054"/>
    <cellStyle name="Normal 26 2 2 7" xfId="19055"/>
    <cellStyle name="Normal 26 2 2 8" xfId="19056"/>
    <cellStyle name="Normal 26 2 2_Lcc_inputs" xfId="19057"/>
    <cellStyle name="Normal 26 2 3" xfId="19058"/>
    <cellStyle name="Normal 26 2 3 2" xfId="19059"/>
    <cellStyle name="Normal 26 2 3 2 2" xfId="19060"/>
    <cellStyle name="Normal 26 2 3 2 2 2" xfId="19061"/>
    <cellStyle name="Normal 26 2 3 2 2 3" xfId="19062"/>
    <cellStyle name="Normal 26 2 3 2 3" xfId="19063"/>
    <cellStyle name="Normal 26 2 3 2 4" xfId="19064"/>
    <cellStyle name="Normal 26 2 3 2_Lcc_inputs" xfId="19065"/>
    <cellStyle name="Normal 26 2 3 3" xfId="19066"/>
    <cellStyle name="Normal 26 2 3 3 2" xfId="19067"/>
    <cellStyle name="Normal 26 2 3 3 2 2" xfId="19068"/>
    <cellStyle name="Normal 26 2 3 3 3" xfId="19069"/>
    <cellStyle name="Normal 26 2 3 4" xfId="19070"/>
    <cellStyle name="Normal 26 2 3 4 2" xfId="19071"/>
    <cellStyle name="Normal 26 2 3 5" xfId="19072"/>
    <cellStyle name="Normal 26 2 3 6" xfId="19073"/>
    <cellStyle name="Normal 26 2 3 7" xfId="19074"/>
    <cellStyle name="Normal 26 2 3_Lcc_inputs" xfId="19075"/>
    <cellStyle name="Normal 26 2 4" xfId="19076"/>
    <cellStyle name="Normal 26 2 4 2" xfId="19077"/>
    <cellStyle name="Normal 26 2 4 2 2" xfId="19078"/>
    <cellStyle name="Normal 26 2 4 2 3" xfId="19079"/>
    <cellStyle name="Normal 26 2 4 3" xfId="19080"/>
    <cellStyle name="Normal 26 2 4 3 2" xfId="19081"/>
    <cellStyle name="Normal 26 2 4 4" xfId="19082"/>
    <cellStyle name="Normal 26 2 4 5" xfId="19083"/>
    <cellStyle name="Normal 26 2 4_Lcc_inputs" xfId="19084"/>
    <cellStyle name="Normal 26 2 5" xfId="19085"/>
    <cellStyle name="Normal 26 2 5 2" xfId="19086"/>
    <cellStyle name="Normal 26 2 5 2 2" xfId="19087"/>
    <cellStyle name="Normal 26 2 5 2 3" xfId="19088"/>
    <cellStyle name="Normal 26 2 5 3" xfId="19089"/>
    <cellStyle name="Normal 26 2 5 3 2" xfId="19090"/>
    <cellStyle name="Normal 26 2 5 4" xfId="19091"/>
    <cellStyle name="Normal 26 2 5 5" xfId="19092"/>
    <cellStyle name="Normal 26 2 5_Lcc_inputs" xfId="19093"/>
    <cellStyle name="Normal 26 2 6" xfId="19094"/>
    <cellStyle name="Normal 26 2 6 2" xfId="19095"/>
    <cellStyle name="Normal 26 2 6 2 2" xfId="19096"/>
    <cellStyle name="Normal 26 2 6 3" xfId="19097"/>
    <cellStyle name="Normal 26 2 6 4" xfId="19098"/>
    <cellStyle name="Normal 26 2 6_Lcc_inputs" xfId="19099"/>
    <cellStyle name="Normal 26 2 7" xfId="19100"/>
    <cellStyle name="Normal 26 2 7 2" xfId="19101"/>
    <cellStyle name="Normal 26 2 7 3" xfId="19102"/>
    <cellStyle name="Normal 26 2 8" xfId="19103"/>
    <cellStyle name="Normal 26 2 8 2" xfId="19104"/>
    <cellStyle name="Normal 26 2 9" xfId="19105"/>
    <cellStyle name="Normal 26 2_Lcc_inputs" xfId="19106"/>
    <cellStyle name="Normal 26 3" xfId="19107"/>
    <cellStyle name="Normal 26 3 2" xfId="19108"/>
    <cellStyle name="Normal 26 3 2 2" xfId="19109"/>
    <cellStyle name="Normal 26 3 2 2 2" xfId="19110"/>
    <cellStyle name="Normal 26 3 2 2 2 2" xfId="19111"/>
    <cellStyle name="Normal 26 3 2 2 2 2 2" xfId="19112"/>
    <cellStyle name="Normal 26 3 2 2 2 3" xfId="19113"/>
    <cellStyle name="Normal 26 3 2 2 3" xfId="19114"/>
    <cellStyle name="Normal 26 3 2 2 3 2" xfId="19115"/>
    <cellStyle name="Normal 26 3 2 2 3 2 2" xfId="19116"/>
    <cellStyle name="Normal 26 3 2 2 3 3" xfId="19117"/>
    <cellStyle name="Normal 26 3 2 2 4" xfId="19118"/>
    <cellStyle name="Normal 26 3 2 2 4 2" xfId="19119"/>
    <cellStyle name="Normal 26 3 2 2 5" xfId="19120"/>
    <cellStyle name="Normal 26 3 2 2_Lcc_inputs" xfId="19121"/>
    <cellStyle name="Normal 26 3 2 3" xfId="19122"/>
    <cellStyle name="Normal 26 3 2 3 2" xfId="19123"/>
    <cellStyle name="Normal 26 3 2 3 2 2" xfId="19124"/>
    <cellStyle name="Normal 26 3 2 3 2 3" xfId="19125"/>
    <cellStyle name="Normal 26 3 2 3 3" xfId="19126"/>
    <cellStyle name="Normal 26 3 2 3 4" xfId="19127"/>
    <cellStyle name="Normal 26 3 2 3_Lcc_inputs" xfId="19128"/>
    <cellStyle name="Normal 26 3 2 4" xfId="19129"/>
    <cellStyle name="Normal 26 3 2 4 2" xfId="19130"/>
    <cellStyle name="Normal 26 3 2 4 2 2" xfId="19131"/>
    <cellStyle name="Normal 26 3 2 4 3" xfId="19132"/>
    <cellStyle name="Normal 26 3 2 5" xfId="19133"/>
    <cellStyle name="Normal 26 3 2 5 2" xfId="19134"/>
    <cellStyle name="Normal 26 3 2 6" xfId="19135"/>
    <cellStyle name="Normal 26 3 2 7" xfId="19136"/>
    <cellStyle name="Normal 26 3 2 8" xfId="19137"/>
    <cellStyle name="Normal 26 3 2_Lcc_inputs" xfId="19138"/>
    <cellStyle name="Normal 26 3 3" xfId="19139"/>
    <cellStyle name="Normal 26 3 3 2" xfId="19140"/>
    <cellStyle name="Normal 26 3 3 2 2" xfId="19141"/>
    <cellStyle name="Normal 26 3 3 2 2 2" xfId="19142"/>
    <cellStyle name="Normal 26 3 3 2 2 3" xfId="19143"/>
    <cellStyle name="Normal 26 3 3 2 3" xfId="19144"/>
    <cellStyle name="Normal 26 3 3 2 4" xfId="19145"/>
    <cellStyle name="Normal 26 3 3 2_Lcc_inputs" xfId="19146"/>
    <cellStyle name="Normal 26 3 3 3" xfId="19147"/>
    <cellStyle name="Normal 26 3 3 3 2" xfId="19148"/>
    <cellStyle name="Normal 26 3 3 3 2 2" xfId="19149"/>
    <cellStyle name="Normal 26 3 3 3 3" xfId="19150"/>
    <cellStyle name="Normal 26 3 3 4" xfId="19151"/>
    <cellStyle name="Normal 26 3 3 4 2" xfId="19152"/>
    <cellStyle name="Normal 26 3 3 5" xfId="19153"/>
    <cellStyle name="Normal 26 3 3 6" xfId="19154"/>
    <cellStyle name="Normal 26 3 3 7" xfId="19155"/>
    <cellStyle name="Normal 26 3 3_Lcc_inputs" xfId="19156"/>
    <cellStyle name="Normal 26 3 4" xfId="19157"/>
    <cellStyle name="Normal 26 3 4 2" xfId="19158"/>
    <cellStyle name="Normal 26 3 4 2 2" xfId="19159"/>
    <cellStyle name="Normal 26 3 4 2 3" xfId="19160"/>
    <cellStyle name="Normal 26 3 4 3" xfId="19161"/>
    <cellStyle name="Normal 26 3 4 3 2" xfId="19162"/>
    <cellStyle name="Normal 26 3 4 4" xfId="19163"/>
    <cellStyle name="Normal 26 3 4 5" xfId="19164"/>
    <cellStyle name="Normal 26 3 4_Lcc_inputs" xfId="19165"/>
    <cellStyle name="Normal 26 3 5" xfId="19166"/>
    <cellStyle name="Normal 26 3 5 2" xfId="19167"/>
    <cellStyle name="Normal 26 3 5 2 2" xfId="19168"/>
    <cellStyle name="Normal 26 3 5 2 3" xfId="19169"/>
    <cellStyle name="Normal 26 3 5 3" xfId="19170"/>
    <cellStyle name="Normal 26 3 5 4" xfId="19171"/>
    <cellStyle name="Normal 26 3 5_Lcc_inputs" xfId="19172"/>
    <cellStyle name="Normal 26 3 6" xfId="19173"/>
    <cellStyle name="Normal 26 3 6 2" xfId="19174"/>
    <cellStyle name="Normal 26 3 6 3" xfId="19175"/>
    <cellStyle name="Normal 26 3 7" xfId="19176"/>
    <cellStyle name="Normal 26 3 7 2" xfId="19177"/>
    <cellStyle name="Normal 26 3 8" xfId="19178"/>
    <cellStyle name="Normal 26 3 9" xfId="19179"/>
    <cellStyle name="Normal 26 3_Lcc_inputs" xfId="19180"/>
    <cellStyle name="Normal 26 4" xfId="19181"/>
    <cellStyle name="Normal 26 4 2" xfId="19182"/>
    <cellStyle name="Normal 26 4 2 2" xfId="19183"/>
    <cellStyle name="Normal 26 4 2 2 2" xfId="19184"/>
    <cellStyle name="Normal 26 4 2 2 2 2" xfId="19185"/>
    <cellStyle name="Normal 26 4 2 2 2 2 2" xfId="19186"/>
    <cellStyle name="Normal 26 4 2 2 2 3" xfId="19187"/>
    <cellStyle name="Normal 26 4 2 2 3" xfId="19188"/>
    <cellStyle name="Normal 26 4 2 2 3 2" xfId="19189"/>
    <cellStyle name="Normal 26 4 2 2 3 2 2" xfId="19190"/>
    <cellStyle name="Normal 26 4 2 2 3 3" xfId="19191"/>
    <cellStyle name="Normal 26 4 2 2 4" xfId="19192"/>
    <cellStyle name="Normal 26 4 2 2 4 2" xfId="19193"/>
    <cellStyle name="Normal 26 4 2 2 5" xfId="19194"/>
    <cellStyle name="Normal 26 4 2 2_Lcc_inputs" xfId="19195"/>
    <cellStyle name="Normal 26 4 2 3" xfId="19196"/>
    <cellStyle name="Normal 26 4 2 3 2" xfId="19197"/>
    <cellStyle name="Normal 26 4 2 3 2 2" xfId="19198"/>
    <cellStyle name="Normal 26 4 2 3 2 3" xfId="19199"/>
    <cellStyle name="Normal 26 4 2 3 3" xfId="19200"/>
    <cellStyle name="Normal 26 4 2 3 4" xfId="19201"/>
    <cellStyle name="Normal 26 4 2 3_Lcc_inputs" xfId="19202"/>
    <cellStyle name="Normal 26 4 2 4" xfId="19203"/>
    <cellStyle name="Normal 26 4 2 4 2" xfId="19204"/>
    <cellStyle name="Normal 26 4 2 4 2 2" xfId="19205"/>
    <cellStyle name="Normal 26 4 2 4 3" xfId="19206"/>
    <cellStyle name="Normal 26 4 2 5" xfId="19207"/>
    <cellStyle name="Normal 26 4 2 5 2" xfId="19208"/>
    <cellStyle name="Normal 26 4 2 6" xfId="19209"/>
    <cellStyle name="Normal 26 4 2 7" xfId="19210"/>
    <cellStyle name="Normal 26 4 2 8" xfId="19211"/>
    <cellStyle name="Normal 26 4 2_Lcc_inputs" xfId="19212"/>
    <cellStyle name="Normal 26 4 3" xfId="19213"/>
    <cellStyle name="Normal 26 4 3 2" xfId="19214"/>
    <cellStyle name="Normal 26 4 3 2 2" xfId="19215"/>
    <cellStyle name="Normal 26 4 3 2 2 2" xfId="19216"/>
    <cellStyle name="Normal 26 4 3 2 3" xfId="19217"/>
    <cellStyle name="Normal 26 4 3 3" xfId="19218"/>
    <cellStyle name="Normal 26 4 3 3 2" xfId="19219"/>
    <cellStyle name="Normal 26 4 3 3 2 2" xfId="19220"/>
    <cellStyle name="Normal 26 4 3 3 3" xfId="19221"/>
    <cellStyle name="Normal 26 4 3 4" xfId="19222"/>
    <cellStyle name="Normal 26 4 3 4 2" xfId="19223"/>
    <cellStyle name="Normal 26 4 3 5" xfId="19224"/>
    <cellStyle name="Normal 26 4 3_Lcc_inputs" xfId="19225"/>
    <cellStyle name="Normal 26 4 4" xfId="19226"/>
    <cellStyle name="Normal 26 4 4 2" xfId="19227"/>
    <cellStyle name="Normal 26 4 4 2 2" xfId="19228"/>
    <cellStyle name="Normal 26 4 4 2 3" xfId="19229"/>
    <cellStyle name="Normal 26 4 4 3" xfId="19230"/>
    <cellStyle name="Normal 26 4 4 4" xfId="19231"/>
    <cellStyle name="Normal 26 4 4_Lcc_inputs" xfId="19232"/>
    <cellStyle name="Normal 26 4 5" xfId="19233"/>
    <cellStyle name="Normal 26 4 5 2" xfId="19234"/>
    <cellStyle name="Normal 26 4 5 2 2" xfId="19235"/>
    <cellStyle name="Normal 26 4 5 3" xfId="19236"/>
    <cellStyle name="Normal 26 4 6" xfId="19237"/>
    <cellStyle name="Normal 26 4 6 2" xfId="19238"/>
    <cellStyle name="Normal 26 4 7" xfId="19239"/>
    <cellStyle name="Normal 26 4 8" xfId="19240"/>
    <cellStyle name="Normal 26 4 9" xfId="19241"/>
    <cellStyle name="Normal 26 4_Lcc_inputs" xfId="19242"/>
    <cellStyle name="Normal 26 5" xfId="19243"/>
    <cellStyle name="Normal 26 5 2" xfId="19244"/>
    <cellStyle name="Normal 26 5 2 2" xfId="19245"/>
    <cellStyle name="Normal 26 5 2 2 2" xfId="19246"/>
    <cellStyle name="Normal 26 5 2 2 2 2" xfId="19247"/>
    <cellStyle name="Normal 26 5 2 2 2 2 2" xfId="19248"/>
    <cellStyle name="Normal 26 5 2 2 2 3" xfId="19249"/>
    <cellStyle name="Normal 26 5 2 2 3" xfId="19250"/>
    <cellStyle name="Normal 26 5 2 2 3 2" xfId="19251"/>
    <cellStyle name="Normal 26 5 2 2 3 2 2" xfId="19252"/>
    <cellStyle name="Normal 26 5 2 2 3 3" xfId="19253"/>
    <cellStyle name="Normal 26 5 2 2 4" xfId="19254"/>
    <cellStyle name="Normal 26 5 2 2 4 2" xfId="19255"/>
    <cellStyle name="Normal 26 5 2 2 5" xfId="19256"/>
    <cellStyle name="Normal 26 5 2 2_Lcc_inputs" xfId="19257"/>
    <cellStyle name="Normal 26 5 2 3" xfId="19258"/>
    <cellStyle name="Normal 26 5 2 3 2" xfId="19259"/>
    <cellStyle name="Normal 26 5 2 3 2 2" xfId="19260"/>
    <cellStyle name="Normal 26 5 2 3 2 3" xfId="19261"/>
    <cellStyle name="Normal 26 5 2 3 3" xfId="19262"/>
    <cellStyle name="Normal 26 5 2 3 4" xfId="19263"/>
    <cellStyle name="Normal 26 5 2 3_Lcc_inputs" xfId="19264"/>
    <cellStyle name="Normal 26 5 2 4" xfId="19265"/>
    <cellStyle name="Normal 26 5 2 4 2" xfId="19266"/>
    <cellStyle name="Normal 26 5 2 4 2 2" xfId="19267"/>
    <cellStyle name="Normal 26 5 2 4 3" xfId="19268"/>
    <cellStyle name="Normal 26 5 2 5" xfId="19269"/>
    <cellStyle name="Normal 26 5 2 5 2" xfId="19270"/>
    <cellStyle name="Normal 26 5 2 6" xfId="19271"/>
    <cellStyle name="Normal 26 5 2 7" xfId="19272"/>
    <cellStyle name="Normal 26 5 2 8" xfId="19273"/>
    <cellStyle name="Normal 26 5 2_Lcc_inputs" xfId="19274"/>
    <cellStyle name="Normal 26 5 3" xfId="19275"/>
    <cellStyle name="Normal 26 5 3 2" xfId="19276"/>
    <cellStyle name="Normal 26 5 3 2 2" xfId="19277"/>
    <cellStyle name="Normal 26 5 3 2 2 2" xfId="19278"/>
    <cellStyle name="Normal 26 5 3 2 3" xfId="19279"/>
    <cellStyle name="Normal 26 5 3 3" xfId="19280"/>
    <cellStyle name="Normal 26 5 3 3 2" xfId="19281"/>
    <cellStyle name="Normal 26 5 3 3 2 2" xfId="19282"/>
    <cellStyle name="Normal 26 5 3 3 3" xfId="19283"/>
    <cellStyle name="Normal 26 5 3 4" xfId="19284"/>
    <cellStyle name="Normal 26 5 3 4 2" xfId="19285"/>
    <cellStyle name="Normal 26 5 3 5" xfId="19286"/>
    <cellStyle name="Normal 26 5 3_Lcc_inputs" xfId="19287"/>
    <cellStyle name="Normal 26 5 4" xfId="19288"/>
    <cellStyle name="Normal 26 5 4 2" xfId="19289"/>
    <cellStyle name="Normal 26 5 4 2 2" xfId="19290"/>
    <cellStyle name="Normal 26 5 4 2 3" xfId="19291"/>
    <cellStyle name="Normal 26 5 4 3" xfId="19292"/>
    <cellStyle name="Normal 26 5 4 4" xfId="19293"/>
    <cellStyle name="Normal 26 5 4_Lcc_inputs" xfId="19294"/>
    <cellStyle name="Normal 26 5 5" xfId="19295"/>
    <cellStyle name="Normal 26 5 5 2" xfId="19296"/>
    <cellStyle name="Normal 26 5 5 2 2" xfId="19297"/>
    <cellStyle name="Normal 26 5 5 3" xfId="19298"/>
    <cellStyle name="Normal 26 5 6" xfId="19299"/>
    <cellStyle name="Normal 26 5 6 2" xfId="19300"/>
    <cellStyle name="Normal 26 5 7" xfId="19301"/>
    <cellStyle name="Normal 26 5 8" xfId="19302"/>
    <cellStyle name="Normal 26 5 9" xfId="19303"/>
    <cellStyle name="Normal 26 5_Lcc_inputs" xfId="19304"/>
    <cellStyle name="Normal 26 6" xfId="19305"/>
    <cellStyle name="Normal 26 6 2" xfId="19306"/>
    <cellStyle name="Normal 26 6 2 2" xfId="19307"/>
    <cellStyle name="Normal 26 6 2 2 2" xfId="19308"/>
    <cellStyle name="Normal 26 6 2 2 2 2" xfId="19309"/>
    <cellStyle name="Normal 26 6 2 2 2 2 2" xfId="19310"/>
    <cellStyle name="Normal 26 6 2 2 2 3" xfId="19311"/>
    <cellStyle name="Normal 26 6 2 2 3" xfId="19312"/>
    <cellStyle name="Normal 26 6 2 2 3 2" xfId="19313"/>
    <cellStyle name="Normal 26 6 2 2 3 2 2" xfId="19314"/>
    <cellStyle name="Normal 26 6 2 2 3 3" xfId="19315"/>
    <cellStyle name="Normal 26 6 2 2 4" xfId="19316"/>
    <cellStyle name="Normal 26 6 2 2 4 2" xfId="19317"/>
    <cellStyle name="Normal 26 6 2 2 5" xfId="19318"/>
    <cellStyle name="Normal 26 6 2 2_Lcc_inputs" xfId="19319"/>
    <cellStyle name="Normal 26 6 2 3" xfId="19320"/>
    <cellStyle name="Normal 26 6 2 3 2" xfId="19321"/>
    <cellStyle name="Normal 26 6 2 3 2 2" xfId="19322"/>
    <cellStyle name="Normal 26 6 2 3 2 3" xfId="19323"/>
    <cellStyle name="Normal 26 6 2 3 3" xfId="19324"/>
    <cellStyle name="Normal 26 6 2 3 4" xfId="19325"/>
    <cellStyle name="Normal 26 6 2 3_Lcc_inputs" xfId="19326"/>
    <cellStyle name="Normal 26 6 2 4" xfId="19327"/>
    <cellStyle name="Normal 26 6 2 4 2" xfId="19328"/>
    <cellStyle name="Normal 26 6 2 4 2 2" xfId="19329"/>
    <cellStyle name="Normal 26 6 2 4 3" xfId="19330"/>
    <cellStyle name="Normal 26 6 2 5" xfId="19331"/>
    <cellStyle name="Normal 26 6 2 5 2" xfId="19332"/>
    <cellStyle name="Normal 26 6 2 6" xfId="19333"/>
    <cellStyle name="Normal 26 6 2 7" xfId="19334"/>
    <cellStyle name="Normal 26 6 2 8" xfId="19335"/>
    <cellStyle name="Normal 26 6 2_Lcc_inputs" xfId="19336"/>
    <cellStyle name="Normal 26 6 3" xfId="19337"/>
    <cellStyle name="Normal 26 6 3 2" xfId="19338"/>
    <cellStyle name="Normal 26 6 3 2 2" xfId="19339"/>
    <cellStyle name="Normal 26 6 3 2 2 2" xfId="19340"/>
    <cellStyle name="Normal 26 6 3 2 3" xfId="19341"/>
    <cellStyle name="Normal 26 6 3 3" xfId="19342"/>
    <cellStyle name="Normal 26 6 3 3 2" xfId="19343"/>
    <cellStyle name="Normal 26 6 3 3 2 2" xfId="19344"/>
    <cellStyle name="Normal 26 6 3 3 3" xfId="19345"/>
    <cellStyle name="Normal 26 6 3 4" xfId="19346"/>
    <cellStyle name="Normal 26 6 3 4 2" xfId="19347"/>
    <cellStyle name="Normal 26 6 3 5" xfId="19348"/>
    <cellStyle name="Normal 26 6 3_Lcc_inputs" xfId="19349"/>
    <cellStyle name="Normal 26 6 4" xfId="19350"/>
    <cellStyle name="Normal 26 6 4 2" xfId="19351"/>
    <cellStyle name="Normal 26 6 4 2 2" xfId="19352"/>
    <cellStyle name="Normal 26 6 4 2 3" xfId="19353"/>
    <cellStyle name="Normal 26 6 4 3" xfId="19354"/>
    <cellStyle name="Normal 26 6 4 4" xfId="19355"/>
    <cellStyle name="Normal 26 6 4_Lcc_inputs" xfId="19356"/>
    <cellStyle name="Normal 26 6 5" xfId="19357"/>
    <cellStyle name="Normal 26 6 5 2" xfId="19358"/>
    <cellStyle name="Normal 26 6 5 2 2" xfId="19359"/>
    <cellStyle name="Normal 26 6 5 3" xfId="19360"/>
    <cellStyle name="Normal 26 6 6" xfId="19361"/>
    <cellStyle name="Normal 26 6 6 2" xfId="19362"/>
    <cellStyle name="Normal 26 6 7" xfId="19363"/>
    <cellStyle name="Normal 26 6 8" xfId="19364"/>
    <cellStyle name="Normal 26 6 9" xfId="19365"/>
    <cellStyle name="Normal 26 6_Lcc_inputs" xfId="19366"/>
    <cellStyle name="Normal 26 7" xfId="19367"/>
    <cellStyle name="Normal 26 7 2" xfId="19368"/>
    <cellStyle name="Normal 26 7 2 2" xfId="19369"/>
    <cellStyle name="Normal 26 7 2 2 2" xfId="19370"/>
    <cellStyle name="Normal 26 7 2 2 2 2" xfId="19371"/>
    <cellStyle name="Normal 26 7 2 2 2 2 2" xfId="19372"/>
    <cellStyle name="Normal 26 7 2 2 2 3" xfId="19373"/>
    <cellStyle name="Normal 26 7 2 2 3" xfId="19374"/>
    <cellStyle name="Normal 26 7 2 2 3 2" xfId="19375"/>
    <cellStyle name="Normal 26 7 2 2 3 2 2" xfId="19376"/>
    <cellStyle name="Normal 26 7 2 2 3 3" xfId="19377"/>
    <cellStyle name="Normal 26 7 2 2 4" xfId="19378"/>
    <cellStyle name="Normal 26 7 2 2 4 2" xfId="19379"/>
    <cellStyle name="Normal 26 7 2 2 5" xfId="19380"/>
    <cellStyle name="Normal 26 7 2 2_Lcc_inputs" xfId="19381"/>
    <cellStyle name="Normal 26 7 2 3" xfId="19382"/>
    <cellStyle name="Normal 26 7 2 3 2" xfId="19383"/>
    <cellStyle name="Normal 26 7 2 3 2 2" xfId="19384"/>
    <cellStyle name="Normal 26 7 2 3 2 3" xfId="19385"/>
    <cellStyle name="Normal 26 7 2 3 3" xfId="19386"/>
    <cellStyle name="Normal 26 7 2 3 4" xfId="19387"/>
    <cellStyle name="Normal 26 7 2 3_Lcc_inputs" xfId="19388"/>
    <cellStyle name="Normal 26 7 2 4" xfId="19389"/>
    <cellStyle name="Normal 26 7 2 4 2" xfId="19390"/>
    <cellStyle name="Normal 26 7 2 4 2 2" xfId="19391"/>
    <cellStyle name="Normal 26 7 2 4 3" xfId="19392"/>
    <cellStyle name="Normal 26 7 2 5" xfId="19393"/>
    <cellStyle name="Normal 26 7 2 5 2" xfId="19394"/>
    <cellStyle name="Normal 26 7 2 6" xfId="19395"/>
    <cellStyle name="Normal 26 7 2 7" xfId="19396"/>
    <cellStyle name="Normal 26 7 2 8" xfId="19397"/>
    <cellStyle name="Normal 26 7 2_Lcc_inputs" xfId="19398"/>
    <cellStyle name="Normal 26 7 3" xfId="19399"/>
    <cellStyle name="Normal 26 7 3 2" xfId="19400"/>
    <cellStyle name="Normal 26 7 3 2 2" xfId="19401"/>
    <cellStyle name="Normal 26 7 3 2 2 2" xfId="19402"/>
    <cellStyle name="Normal 26 7 3 2 3" xfId="19403"/>
    <cellStyle name="Normal 26 7 3 3" xfId="19404"/>
    <cellStyle name="Normal 26 7 3 3 2" xfId="19405"/>
    <cellStyle name="Normal 26 7 3 3 2 2" xfId="19406"/>
    <cellStyle name="Normal 26 7 3 3 3" xfId="19407"/>
    <cellStyle name="Normal 26 7 3 4" xfId="19408"/>
    <cellStyle name="Normal 26 7 3 4 2" xfId="19409"/>
    <cellStyle name="Normal 26 7 3 5" xfId="19410"/>
    <cellStyle name="Normal 26 7 3_Lcc_inputs" xfId="19411"/>
    <cellStyle name="Normal 26 7 4" xfId="19412"/>
    <cellStyle name="Normal 26 7 4 2" xfId="19413"/>
    <cellStyle name="Normal 26 7 4 2 2" xfId="19414"/>
    <cellStyle name="Normal 26 7 4 2 3" xfId="19415"/>
    <cellStyle name="Normal 26 7 4 3" xfId="19416"/>
    <cellStyle name="Normal 26 7 4 4" xfId="19417"/>
    <cellStyle name="Normal 26 7 4_Lcc_inputs" xfId="19418"/>
    <cellStyle name="Normal 26 7 5" xfId="19419"/>
    <cellStyle name="Normal 26 7 5 2" xfId="19420"/>
    <cellStyle name="Normal 26 7 5 2 2" xfId="19421"/>
    <cellStyle name="Normal 26 7 5 3" xfId="19422"/>
    <cellStyle name="Normal 26 7 6" xfId="19423"/>
    <cellStyle name="Normal 26 7 6 2" xfId="19424"/>
    <cellStyle name="Normal 26 7 7" xfId="19425"/>
    <cellStyle name="Normal 26 7 8" xfId="19426"/>
    <cellStyle name="Normal 26 7 9" xfId="19427"/>
    <cellStyle name="Normal 26 7_Lcc_inputs" xfId="19428"/>
    <cellStyle name="Normal 26 8" xfId="19429"/>
    <cellStyle name="Normal 26 8 2" xfId="19430"/>
    <cellStyle name="Normal 26 8 2 2" xfId="19431"/>
    <cellStyle name="Normal 26 8 2 2 2" xfId="19432"/>
    <cellStyle name="Normal 26 8 2 2 2 2" xfId="19433"/>
    <cellStyle name="Normal 26 8 2 2 3" xfId="19434"/>
    <cellStyle name="Normal 26 8 2 3" xfId="19435"/>
    <cellStyle name="Normal 26 8 2 3 2" xfId="19436"/>
    <cellStyle name="Normal 26 8 2 3 2 2" xfId="19437"/>
    <cellStyle name="Normal 26 8 2 3 3" xfId="19438"/>
    <cellStyle name="Normal 26 8 2 4" xfId="19439"/>
    <cellStyle name="Normal 26 8 2 4 2" xfId="19440"/>
    <cellStyle name="Normal 26 8 2 5" xfId="19441"/>
    <cellStyle name="Normal 26 8 2_Lcc_inputs" xfId="19442"/>
    <cellStyle name="Normal 26 8 3" xfId="19443"/>
    <cellStyle name="Normal 26 8 3 2" xfId="19444"/>
    <cellStyle name="Normal 26 8 3 2 2" xfId="19445"/>
    <cellStyle name="Normal 26 8 3 2 3" xfId="19446"/>
    <cellStyle name="Normal 26 8 3 3" xfId="19447"/>
    <cellStyle name="Normal 26 8 3 4" xfId="19448"/>
    <cellStyle name="Normal 26 8 3_Lcc_inputs" xfId="19449"/>
    <cellStyle name="Normal 26 8 4" xfId="19450"/>
    <cellStyle name="Normal 26 8 4 2" xfId="19451"/>
    <cellStyle name="Normal 26 8 4 2 2" xfId="19452"/>
    <cellStyle name="Normal 26 8 4 3" xfId="19453"/>
    <cellStyle name="Normal 26 8 5" xfId="19454"/>
    <cellStyle name="Normal 26 8 5 2" xfId="19455"/>
    <cellStyle name="Normal 26 8 6" xfId="19456"/>
    <cellStyle name="Normal 26 8 7" xfId="19457"/>
    <cellStyle name="Normal 26 8 8" xfId="19458"/>
    <cellStyle name="Normal 26 8_Lcc_inputs" xfId="19459"/>
    <cellStyle name="Normal 26 9" xfId="19460"/>
    <cellStyle name="Normal 26 9 2" xfId="19461"/>
    <cellStyle name="Normal 26 9 2 2" xfId="19462"/>
    <cellStyle name="Normal 26 9 2 2 2" xfId="19463"/>
    <cellStyle name="Normal 26 9 2 2 2 2" xfId="19464"/>
    <cellStyle name="Normal 26 9 2 2 3" xfId="19465"/>
    <cellStyle name="Normal 26 9 2 3" xfId="19466"/>
    <cellStyle name="Normal 26 9 2 3 2" xfId="19467"/>
    <cellStyle name="Normal 26 9 2 3 2 2" xfId="19468"/>
    <cellStyle name="Normal 26 9 2 3 3" xfId="19469"/>
    <cellStyle name="Normal 26 9 2 4" xfId="19470"/>
    <cellStyle name="Normal 26 9 2 4 2" xfId="19471"/>
    <cellStyle name="Normal 26 9 2 5" xfId="19472"/>
    <cellStyle name="Normal 26 9 2_Lcc_inputs" xfId="19473"/>
    <cellStyle name="Normal 26 9 3" xfId="19474"/>
    <cellStyle name="Normal 26 9 3 2" xfId="19475"/>
    <cellStyle name="Normal 26 9 3 2 2" xfId="19476"/>
    <cellStyle name="Normal 26 9 3 2 3" xfId="19477"/>
    <cellStyle name="Normal 26 9 3 3" xfId="19478"/>
    <cellStyle name="Normal 26 9 3 4" xfId="19479"/>
    <cellStyle name="Normal 26 9 3_Lcc_inputs" xfId="19480"/>
    <cellStyle name="Normal 26 9 4" xfId="19481"/>
    <cellStyle name="Normal 26 9 4 2" xfId="19482"/>
    <cellStyle name="Normal 26 9 4 2 2" xfId="19483"/>
    <cellStyle name="Normal 26 9 4 3" xfId="19484"/>
    <cellStyle name="Normal 26 9 5" xfId="19485"/>
    <cellStyle name="Normal 26 9 5 2" xfId="19486"/>
    <cellStyle name="Normal 26 9 6" xfId="19487"/>
    <cellStyle name="Normal 26 9 7" xfId="19488"/>
    <cellStyle name="Normal 26 9 8" xfId="19489"/>
    <cellStyle name="Normal 26 9_Lcc_inputs" xfId="19490"/>
    <cellStyle name="Normal 26_Lcc_inputs" xfId="19491"/>
    <cellStyle name="Normal 27" xfId="19492"/>
    <cellStyle name="Normal 27 10" xfId="19493"/>
    <cellStyle name="Normal 27 10 2" xfId="19494"/>
    <cellStyle name="Normal 27 10 2 2" xfId="19495"/>
    <cellStyle name="Normal 27 10 2 2 2" xfId="19496"/>
    <cellStyle name="Normal 27 10 2 2 3" xfId="19497"/>
    <cellStyle name="Normal 27 10 2 3" xfId="19498"/>
    <cellStyle name="Normal 27 10 2 4" xfId="19499"/>
    <cellStyle name="Normal 27 10 2_Lcc_inputs" xfId="19500"/>
    <cellStyle name="Normal 27 10 3" xfId="19501"/>
    <cellStyle name="Normal 27 10 3 2" xfId="19502"/>
    <cellStyle name="Normal 27 10 3 2 2" xfId="19503"/>
    <cellStyle name="Normal 27 10 3 3" xfId="19504"/>
    <cellStyle name="Normal 27 10 4" xfId="19505"/>
    <cellStyle name="Normal 27 10 4 2" xfId="19506"/>
    <cellStyle name="Normal 27 10 5" xfId="19507"/>
    <cellStyle name="Normal 27 10 6" xfId="19508"/>
    <cellStyle name="Normal 27 10 7" xfId="19509"/>
    <cellStyle name="Normal 27 10_Lcc_inputs" xfId="19510"/>
    <cellStyle name="Normal 27 11" xfId="19511"/>
    <cellStyle name="Normal 27 11 2" xfId="19512"/>
    <cellStyle name="Normal 27 11 2 2" xfId="19513"/>
    <cellStyle name="Normal 27 11 2 3" xfId="19514"/>
    <cellStyle name="Normal 27 11 3" xfId="19515"/>
    <cellStyle name="Normal 27 11 3 2" xfId="19516"/>
    <cellStyle name="Normal 27 11 4" xfId="19517"/>
    <cellStyle name="Normal 27 11 5" xfId="19518"/>
    <cellStyle name="Normal 27 11_Lcc_inputs" xfId="19519"/>
    <cellStyle name="Normal 27 12" xfId="19520"/>
    <cellStyle name="Normal 27 12 2" xfId="19521"/>
    <cellStyle name="Normal 27 12 2 2" xfId="19522"/>
    <cellStyle name="Normal 27 12 2 3" xfId="19523"/>
    <cellStyle name="Normal 27 12 3" xfId="19524"/>
    <cellStyle name="Normal 27 12 4" xfId="19525"/>
    <cellStyle name="Normal 27 12_Lcc_inputs" xfId="19526"/>
    <cellStyle name="Normal 27 13" xfId="19527"/>
    <cellStyle name="Normal 27 13 2" xfId="19528"/>
    <cellStyle name="Normal 27 13 3" xfId="19529"/>
    <cellStyle name="Normal 27 14" xfId="19530"/>
    <cellStyle name="Normal 27 14 2" xfId="19531"/>
    <cellStyle name="Normal 27 15" xfId="19532"/>
    <cellStyle name="Normal 27 16" xfId="19533"/>
    <cellStyle name="Normal 27 2" xfId="19534"/>
    <cellStyle name="Normal 27 2 10" xfId="19535"/>
    <cellStyle name="Normal 27 2 2" xfId="19536"/>
    <cellStyle name="Normal 27 2 2 2" xfId="19537"/>
    <cellStyle name="Normal 27 2 2 2 2" xfId="19538"/>
    <cellStyle name="Normal 27 2 2 2 2 2" xfId="19539"/>
    <cellStyle name="Normal 27 2 2 2 2 2 2" xfId="19540"/>
    <cellStyle name="Normal 27 2 2 2 2 3" xfId="19541"/>
    <cellStyle name="Normal 27 2 2 2 3" xfId="19542"/>
    <cellStyle name="Normal 27 2 2 2 3 2" xfId="19543"/>
    <cellStyle name="Normal 27 2 2 2 3 2 2" xfId="19544"/>
    <cellStyle name="Normal 27 2 2 2 3 3" xfId="19545"/>
    <cellStyle name="Normal 27 2 2 2 4" xfId="19546"/>
    <cellStyle name="Normal 27 2 2 2 4 2" xfId="19547"/>
    <cellStyle name="Normal 27 2 2 2 5" xfId="19548"/>
    <cellStyle name="Normal 27 2 2 2_Lcc_inputs" xfId="19549"/>
    <cellStyle name="Normal 27 2 2 3" xfId="19550"/>
    <cellStyle name="Normal 27 2 2 3 2" xfId="19551"/>
    <cellStyle name="Normal 27 2 2 3 2 2" xfId="19552"/>
    <cellStyle name="Normal 27 2 2 3 2 3" xfId="19553"/>
    <cellStyle name="Normal 27 2 2 3 3" xfId="19554"/>
    <cellStyle name="Normal 27 2 2 3 4" xfId="19555"/>
    <cellStyle name="Normal 27 2 2 3_Lcc_inputs" xfId="19556"/>
    <cellStyle name="Normal 27 2 2 4" xfId="19557"/>
    <cellStyle name="Normal 27 2 2 4 2" xfId="19558"/>
    <cellStyle name="Normal 27 2 2 4 2 2" xfId="19559"/>
    <cellStyle name="Normal 27 2 2 4 3" xfId="19560"/>
    <cellStyle name="Normal 27 2 2 5" xfId="19561"/>
    <cellStyle name="Normal 27 2 2 5 2" xfId="19562"/>
    <cellStyle name="Normal 27 2 2 6" xfId="19563"/>
    <cellStyle name="Normal 27 2 2 7" xfId="19564"/>
    <cellStyle name="Normal 27 2 2 8" xfId="19565"/>
    <cellStyle name="Normal 27 2 2_Lcc_inputs" xfId="19566"/>
    <cellStyle name="Normal 27 2 3" xfId="19567"/>
    <cellStyle name="Normal 27 2 3 2" xfId="19568"/>
    <cellStyle name="Normal 27 2 3 2 2" xfId="19569"/>
    <cellStyle name="Normal 27 2 3 2 2 2" xfId="19570"/>
    <cellStyle name="Normal 27 2 3 2 2 3" xfId="19571"/>
    <cellStyle name="Normal 27 2 3 2 3" xfId="19572"/>
    <cellStyle name="Normal 27 2 3 2 4" xfId="19573"/>
    <cellStyle name="Normal 27 2 3 2_Lcc_inputs" xfId="19574"/>
    <cellStyle name="Normal 27 2 3 3" xfId="19575"/>
    <cellStyle name="Normal 27 2 3 3 2" xfId="19576"/>
    <cellStyle name="Normal 27 2 3 3 2 2" xfId="19577"/>
    <cellStyle name="Normal 27 2 3 3 3" xfId="19578"/>
    <cellStyle name="Normal 27 2 3 4" xfId="19579"/>
    <cellStyle name="Normal 27 2 3 4 2" xfId="19580"/>
    <cellStyle name="Normal 27 2 3 5" xfId="19581"/>
    <cellStyle name="Normal 27 2 3 6" xfId="19582"/>
    <cellStyle name="Normal 27 2 3 7" xfId="19583"/>
    <cellStyle name="Normal 27 2 3_Lcc_inputs" xfId="19584"/>
    <cellStyle name="Normal 27 2 4" xfId="19585"/>
    <cellStyle name="Normal 27 2 4 2" xfId="19586"/>
    <cellStyle name="Normal 27 2 4 2 2" xfId="19587"/>
    <cellStyle name="Normal 27 2 4 2 3" xfId="19588"/>
    <cellStyle name="Normal 27 2 4 3" xfId="19589"/>
    <cellStyle name="Normal 27 2 4 3 2" xfId="19590"/>
    <cellStyle name="Normal 27 2 4 4" xfId="19591"/>
    <cellStyle name="Normal 27 2 4 5" xfId="19592"/>
    <cellStyle name="Normal 27 2 4_Lcc_inputs" xfId="19593"/>
    <cellStyle name="Normal 27 2 5" xfId="19594"/>
    <cellStyle name="Normal 27 2 5 2" xfId="19595"/>
    <cellStyle name="Normal 27 2 5 2 2" xfId="19596"/>
    <cellStyle name="Normal 27 2 5 2 3" xfId="19597"/>
    <cellStyle name="Normal 27 2 5 3" xfId="19598"/>
    <cellStyle name="Normal 27 2 5 3 2" xfId="19599"/>
    <cellStyle name="Normal 27 2 5 4" xfId="19600"/>
    <cellStyle name="Normal 27 2 5 5" xfId="19601"/>
    <cellStyle name="Normal 27 2 5_Lcc_inputs" xfId="19602"/>
    <cellStyle name="Normal 27 2 6" xfId="19603"/>
    <cellStyle name="Normal 27 2 6 2" xfId="19604"/>
    <cellStyle name="Normal 27 2 6 2 2" xfId="19605"/>
    <cellStyle name="Normal 27 2 6 3" xfId="19606"/>
    <cellStyle name="Normal 27 2 6 4" xfId="19607"/>
    <cellStyle name="Normal 27 2 6_Lcc_inputs" xfId="19608"/>
    <cellStyle name="Normal 27 2 7" xfId="19609"/>
    <cellStyle name="Normal 27 2 7 2" xfId="19610"/>
    <cellStyle name="Normal 27 2 7 3" xfId="19611"/>
    <cellStyle name="Normal 27 2 8" xfId="19612"/>
    <cellStyle name="Normal 27 2 8 2" xfId="19613"/>
    <cellStyle name="Normal 27 2 9" xfId="19614"/>
    <cellStyle name="Normal 27 2_Lcc_inputs" xfId="19615"/>
    <cellStyle name="Normal 27 3" xfId="19616"/>
    <cellStyle name="Normal 27 3 2" xfId="19617"/>
    <cellStyle name="Normal 27 3 2 2" xfId="19618"/>
    <cellStyle name="Normal 27 3 2 2 2" xfId="19619"/>
    <cellStyle name="Normal 27 3 2 2 2 2" xfId="19620"/>
    <cellStyle name="Normal 27 3 2 2 2 2 2" xfId="19621"/>
    <cellStyle name="Normal 27 3 2 2 2 3" xfId="19622"/>
    <cellStyle name="Normal 27 3 2 2 3" xfId="19623"/>
    <cellStyle name="Normal 27 3 2 2 3 2" xfId="19624"/>
    <cellStyle name="Normal 27 3 2 2 3 2 2" xfId="19625"/>
    <cellStyle name="Normal 27 3 2 2 3 3" xfId="19626"/>
    <cellStyle name="Normal 27 3 2 2 4" xfId="19627"/>
    <cellStyle name="Normal 27 3 2 2 4 2" xfId="19628"/>
    <cellStyle name="Normal 27 3 2 2 5" xfId="19629"/>
    <cellStyle name="Normal 27 3 2 2_Lcc_inputs" xfId="19630"/>
    <cellStyle name="Normal 27 3 2 3" xfId="19631"/>
    <cellStyle name="Normal 27 3 2 3 2" xfId="19632"/>
    <cellStyle name="Normal 27 3 2 3 2 2" xfId="19633"/>
    <cellStyle name="Normal 27 3 2 3 2 3" xfId="19634"/>
    <cellStyle name="Normal 27 3 2 3 3" xfId="19635"/>
    <cellStyle name="Normal 27 3 2 3 4" xfId="19636"/>
    <cellStyle name="Normal 27 3 2 3_Lcc_inputs" xfId="19637"/>
    <cellStyle name="Normal 27 3 2 4" xfId="19638"/>
    <cellStyle name="Normal 27 3 2 4 2" xfId="19639"/>
    <cellStyle name="Normal 27 3 2 4 2 2" xfId="19640"/>
    <cellStyle name="Normal 27 3 2 4 3" xfId="19641"/>
    <cellStyle name="Normal 27 3 2 5" xfId="19642"/>
    <cellStyle name="Normal 27 3 2 5 2" xfId="19643"/>
    <cellStyle name="Normal 27 3 2 6" xfId="19644"/>
    <cellStyle name="Normal 27 3 2 7" xfId="19645"/>
    <cellStyle name="Normal 27 3 2 8" xfId="19646"/>
    <cellStyle name="Normal 27 3 2_Lcc_inputs" xfId="19647"/>
    <cellStyle name="Normal 27 3 3" xfId="19648"/>
    <cellStyle name="Normal 27 3 3 2" xfId="19649"/>
    <cellStyle name="Normal 27 3 3 2 2" xfId="19650"/>
    <cellStyle name="Normal 27 3 3 2 2 2" xfId="19651"/>
    <cellStyle name="Normal 27 3 3 2 2 3" xfId="19652"/>
    <cellStyle name="Normal 27 3 3 2 3" xfId="19653"/>
    <cellStyle name="Normal 27 3 3 2 4" xfId="19654"/>
    <cellStyle name="Normal 27 3 3 2_Lcc_inputs" xfId="19655"/>
    <cellStyle name="Normal 27 3 3 3" xfId="19656"/>
    <cellStyle name="Normal 27 3 3 3 2" xfId="19657"/>
    <cellStyle name="Normal 27 3 3 3 2 2" xfId="19658"/>
    <cellStyle name="Normal 27 3 3 3 3" xfId="19659"/>
    <cellStyle name="Normal 27 3 3 4" xfId="19660"/>
    <cellStyle name="Normal 27 3 3 4 2" xfId="19661"/>
    <cellStyle name="Normal 27 3 3 5" xfId="19662"/>
    <cellStyle name="Normal 27 3 3 6" xfId="19663"/>
    <cellStyle name="Normal 27 3 3 7" xfId="19664"/>
    <cellStyle name="Normal 27 3 3_Lcc_inputs" xfId="19665"/>
    <cellStyle name="Normal 27 3 4" xfId="19666"/>
    <cellStyle name="Normal 27 3 4 2" xfId="19667"/>
    <cellStyle name="Normal 27 3 4 2 2" xfId="19668"/>
    <cellStyle name="Normal 27 3 4 2 3" xfId="19669"/>
    <cellStyle name="Normal 27 3 4 3" xfId="19670"/>
    <cellStyle name="Normal 27 3 4 3 2" xfId="19671"/>
    <cellStyle name="Normal 27 3 4 4" xfId="19672"/>
    <cellStyle name="Normal 27 3 4 5" xfId="19673"/>
    <cellStyle name="Normal 27 3 4_Lcc_inputs" xfId="19674"/>
    <cellStyle name="Normal 27 3 5" xfId="19675"/>
    <cellStyle name="Normal 27 3 5 2" xfId="19676"/>
    <cellStyle name="Normal 27 3 5 2 2" xfId="19677"/>
    <cellStyle name="Normal 27 3 5 2 3" xfId="19678"/>
    <cellStyle name="Normal 27 3 5 3" xfId="19679"/>
    <cellStyle name="Normal 27 3 5 4" xfId="19680"/>
    <cellStyle name="Normal 27 3 5_Lcc_inputs" xfId="19681"/>
    <cellStyle name="Normal 27 3 6" xfId="19682"/>
    <cellStyle name="Normal 27 3 6 2" xfId="19683"/>
    <cellStyle name="Normal 27 3 6 3" xfId="19684"/>
    <cellStyle name="Normal 27 3 7" xfId="19685"/>
    <cellStyle name="Normal 27 3 7 2" xfId="19686"/>
    <cellStyle name="Normal 27 3 8" xfId="19687"/>
    <cellStyle name="Normal 27 3 9" xfId="19688"/>
    <cellStyle name="Normal 27 3_Lcc_inputs" xfId="19689"/>
    <cellStyle name="Normal 27 4" xfId="19690"/>
    <cellStyle name="Normal 27 4 2" xfId="19691"/>
    <cellStyle name="Normal 27 4 2 2" xfId="19692"/>
    <cellStyle name="Normal 27 4 2 2 2" xfId="19693"/>
    <cellStyle name="Normal 27 4 2 2 2 2" xfId="19694"/>
    <cellStyle name="Normal 27 4 2 2 2 2 2" xfId="19695"/>
    <cellStyle name="Normal 27 4 2 2 2 3" xfId="19696"/>
    <cellStyle name="Normal 27 4 2 2 3" xfId="19697"/>
    <cellStyle name="Normal 27 4 2 2 3 2" xfId="19698"/>
    <cellStyle name="Normal 27 4 2 2 3 2 2" xfId="19699"/>
    <cellStyle name="Normal 27 4 2 2 3 3" xfId="19700"/>
    <cellStyle name="Normal 27 4 2 2 4" xfId="19701"/>
    <cellStyle name="Normal 27 4 2 2 4 2" xfId="19702"/>
    <cellStyle name="Normal 27 4 2 2 5" xfId="19703"/>
    <cellStyle name="Normal 27 4 2 2_Lcc_inputs" xfId="19704"/>
    <cellStyle name="Normal 27 4 2 3" xfId="19705"/>
    <cellStyle name="Normal 27 4 2 3 2" xfId="19706"/>
    <cellStyle name="Normal 27 4 2 3 2 2" xfId="19707"/>
    <cellStyle name="Normal 27 4 2 3 2 3" xfId="19708"/>
    <cellStyle name="Normal 27 4 2 3 3" xfId="19709"/>
    <cellStyle name="Normal 27 4 2 3 4" xfId="19710"/>
    <cellStyle name="Normal 27 4 2 3_Lcc_inputs" xfId="19711"/>
    <cellStyle name="Normal 27 4 2 4" xfId="19712"/>
    <cellStyle name="Normal 27 4 2 4 2" xfId="19713"/>
    <cellStyle name="Normal 27 4 2 4 2 2" xfId="19714"/>
    <cellStyle name="Normal 27 4 2 4 3" xfId="19715"/>
    <cellStyle name="Normal 27 4 2 5" xfId="19716"/>
    <cellStyle name="Normal 27 4 2 5 2" xfId="19717"/>
    <cellStyle name="Normal 27 4 2 6" xfId="19718"/>
    <cellStyle name="Normal 27 4 2 7" xfId="19719"/>
    <cellStyle name="Normal 27 4 2 8" xfId="19720"/>
    <cellStyle name="Normal 27 4 2_Lcc_inputs" xfId="19721"/>
    <cellStyle name="Normal 27 4 3" xfId="19722"/>
    <cellStyle name="Normal 27 4 3 2" xfId="19723"/>
    <cellStyle name="Normal 27 4 3 2 2" xfId="19724"/>
    <cellStyle name="Normal 27 4 3 2 2 2" xfId="19725"/>
    <cellStyle name="Normal 27 4 3 2 3" xfId="19726"/>
    <cellStyle name="Normal 27 4 3 3" xfId="19727"/>
    <cellStyle name="Normal 27 4 3 3 2" xfId="19728"/>
    <cellStyle name="Normal 27 4 3 3 2 2" xfId="19729"/>
    <cellStyle name="Normal 27 4 3 3 3" xfId="19730"/>
    <cellStyle name="Normal 27 4 3 4" xfId="19731"/>
    <cellStyle name="Normal 27 4 3 4 2" xfId="19732"/>
    <cellStyle name="Normal 27 4 3 5" xfId="19733"/>
    <cellStyle name="Normal 27 4 3_Lcc_inputs" xfId="19734"/>
    <cellStyle name="Normal 27 4 4" xfId="19735"/>
    <cellStyle name="Normal 27 4 4 2" xfId="19736"/>
    <cellStyle name="Normal 27 4 4 2 2" xfId="19737"/>
    <cellStyle name="Normal 27 4 4 2 3" xfId="19738"/>
    <cellStyle name="Normal 27 4 4 3" xfId="19739"/>
    <cellStyle name="Normal 27 4 4 4" xfId="19740"/>
    <cellStyle name="Normal 27 4 4_Lcc_inputs" xfId="19741"/>
    <cellStyle name="Normal 27 4 5" xfId="19742"/>
    <cellStyle name="Normal 27 4 5 2" xfId="19743"/>
    <cellStyle name="Normal 27 4 5 2 2" xfId="19744"/>
    <cellStyle name="Normal 27 4 5 3" xfId="19745"/>
    <cellStyle name="Normal 27 4 6" xfId="19746"/>
    <cellStyle name="Normal 27 4 6 2" xfId="19747"/>
    <cellStyle name="Normal 27 4 7" xfId="19748"/>
    <cellStyle name="Normal 27 4 8" xfId="19749"/>
    <cellStyle name="Normal 27 4 9" xfId="19750"/>
    <cellStyle name="Normal 27 4_Lcc_inputs" xfId="19751"/>
    <cellStyle name="Normal 27 5" xfId="19752"/>
    <cellStyle name="Normal 27 5 2" xfId="19753"/>
    <cellStyle name="Normal 27 5 2 2" xfId="19754"/>
    <cellStyle name="Normal 27 5 2 2 2" xfId="19755"/>
    <cellStyle name="Normal 27 5 2 2 2 2" xfId="19756"/>
    <cellStyle name="Normal 27 5 2 2 2 2 2" xfId="19757"/>
    <cellStyle name="Normal 27 5 2 2 2 3" xfId="19758"/>
    <cellStyle name="Normal 27 5 2 2 3" xfId="19759"/>
    <cellStyle name="Normal 27 5 2 2 3 2" xfId="19760"/>
    <cellStyle name="Normal 27 5 2 2 3 2 2" xfId="19761"/>
    <cellStyle name="Normal 27 5 2 2 3 3" xfId="19762"/>
    <cellStyle name="Normal 27 5 2 2 4" xfId="19763"/>
    <cellStyle name="Normal 27 5 2 2 4 2" xfId="19764"/>
    <cellStyle name="Normal 27 5 2 2 5" xfId="19765"/>
    <cellStyle name="Normal 27 5 2 2_Lcc_inputs" xfId="19766"/>
    <cellStyle name="Normal 27 5 2 3" xfId="19767"/>
    <cellStyle name="Normal 27 5 2 3 2" xfId="19768"/>
    <cellStyle name="Normal 27 5 2 3 2 2" xfId="19769"/>
    <cellStyle name="Normal 27 5 2 3 2 3" xfId="19770"/>
    <cellStyle name="Normal 27 5 2 3 3" xfId="19771"/>
    <cellStyle name="Normal 27 5 2 3 4" xfId="19772"/>
    <cellStyle name="Normal 27 5 2 3_Lcc_inputs" xfId="19773"/>
    <cellStyle name="Normal 27 5 2 4" xfId="19774"/>
    <cellStyle name="Normal 27 5 2 4 2" xfId="19775"/>
    <cellStyle name="Normal 27 5 2 4 2 2" xfId="19776"/>
    <cellStyle name="Normal 27 5 2 4 3" xfId="19777"/>
    <cellStyle name="Normal 27 5 2 5" xfId="19778"/>
    <cellStyle name="Normal 27 5 2 5 2" xfId="19779"/>
    <cellStyle name="Normal 27 5 2 6" xfId="19780"/>
    <cellStyle name="Normal 27 5 2 7" xfId="19781"/>
    <cellStyle name="Normal 27 5 2 8" xfId="19782"/>
    <cellStyle name="Normal 27 5 2_Lcc_inputs" xfId="19783"/>
    <cellStyle name="Normal 27 5 3" xfId="19784"/>
    <cellStyle name="Normal 27 5 3 2" xfId="19785"/>
    <cellStyle name="Normal 27 5 3 2 2" xfId="19786"/>
    <cellStyle name="Normal 27 5 3 2 2 2" xfId="19787"/>
    <cellStyle name="Normal 27 5 3 2 3" xfId="19788"/>
    <cellStyle name="Normal 27 5 3 3" xfId="19789"/>
    <cellStyle name="Normal 27 5 3 3 2" xfId="19790"/>
    <cellStyle name="Normal 27 5 3 3 2 2" xfId="19791"/>
    <cellStyle name="Normal 27 5 3 3 3" xfId="19792"/>
    <cellStyle name="Normal 27 5 3 4" xfId="19793"/>
    <cellStyle name="Normal 27 5 3 4 2" xfId="19794"/>
    <cellStyle name="Normal 27 5 3 5" xfId="19795"/>
    <cellStyle name="Normal 27 5 3_Lcc_inputs" xfId="19796"/>
    <cellStyle name="Normal 27 5 4" xfId="19797"/>
    <cellStyle name="Normal 27 5 4 2" xfId="19798"/>
    <cellStyle name="Normal 27 5 4 2 2" xfId="19799"/>
    <cellStyle name="Normal 27 5 4 2 3" xfId="19800"/>
    <cellStyle name="Normal 27 5 4 3" xfId="19801"/>
    <cellStyle name="Normal 27 5 4 4" xfId="19802"/>
    <cellStyle name="Normal 27 5 4_Lcc_inputs" xfId="19803"/>
    <cellStyle name="Normal 27 5 5" xfId="19804"/>
    <cellStyle name="Normal 27 5 5 2" xfId="19805"/>
    <cellStyle name="Normal 27 5 5 2 2" xfId="19806"/>
    <cellStyle name="Normal 27 5 5 3" xfId="19807"/>
    <cellStyle name="Normal 27 5 6" xfId="19808"/>
    <cellStyle name="Normal 27 5 6 2" xfId="19809"/>
    <cellStyle name="Normal 27 5 7" xfId="19810"/>
    <cellStyle name="Normal 27 5 8" xfId="19811"/>
    <cellStyle name="Normal 27 5 9" xfId="19812"/>
    <cellStyle name="Normal 27 5_Lcc_inputs" xfId="19813"/>
    <cellStyle name="Normal 27 6" xfId="19814"/>
    <cellStyle name="Normal 27 6 2" xfId="19815"/>
    <cellStyle name="Normal 27 6 2 2" xfId="19816"/>
    <cellStyle name="Normal 27 6 2 2 2" xfId="19817"/>
    <cellStyle name="Normal 27 6 2 2 2 2" xfId="19818"/>
    <cellStyle name="Normal 27 6 2 2 2 2 2" xfId="19819"/>
    <cellStyle name="Normal 27 6 2 2 2 3" xfId="19820"/>
    <cellStyle name="Normal 27 6 2 2 3" xfId="19821"/>
    <cellStyle name="Normal 27 6 2 2 3 2" xfId="19822"/>
    <cellStyle name="Normal 27 6 2 2 3 2 2" xfId="19823"/>
    <cellStyle name="Normal 27 6 2 2 3 3" xfId="19824"/>
    <cellStyle name="Normal 27 6 2 2 4" xfId="19825"/>
    <cellStyle name="Normal 27 6 2 2 4 2" xfId="19826"/>
    <cellStyle name="Normal 27 6 2 2 5" xfId="19827"/>
    <cellStyle name="Normal 27 6 2 2_Lcc_inputs" xfId="19828"/>
    <cellStyle name="Normal 27 6 2 3" xfId="19829"/>
    <cellStyle name="Normal 27 6 2 3 2" xfId="19830"/>
    <cellStyle name="Normal 27 6 2 3 2 2" xfId="19831"/>
    <cellStyle name="Normal 27 6 2 3 2 3" xfId="19832"/>
    <cellStyle name="Normal 27 6 2 3 3" xfId="19833"/>
    <cellStyle name="Normal 27 6 2 3 4" xfId="19834"/>
    <cellStyle name="Normal 27 6 2 3_Lcc_inputs" xfId="19835"/>
    <cellStyle name="Normal 27 6 2 4" xfId="19836"/>
    <cellStyle name="Normal 27 6 2 4 2" xfId="19837"/>
    <cellStyle name="Normal 27 6 2 4 2 2" xfId="19838"/>
    <cellStyle name="Normal 27 6 2 4 3" xfId="19839"/>
    <cellStyle name="Normal 27 6 2 5" xfId="19840"/>
    <cellStyle name="Normal 27 6 2 5 2" xfId="19841"/>
    <cellStyle name="Normal 27 6 2 6" xfId="19842"/>
    <cellStyle name="Normal 27 6 2 7" xfId="19843"/>
    <cellStyle name="Normal 27 6 2 8" xfId="19844"/>
    <cellStyle name="Normal 27 6 2_Lcc_inputs" xfId="19845"/>
    <cellStyle name="Normal 27 6 3" xfId="19846"/>
    <cellStyle name="Normal 27 6 3 2" xfId="19847"/>
    <cellStyle name="Normal 27 6 3 2 2" xfId="19848"/>
    <cellStyle name="Normal 27 6 3 2 2 2" xfId="19849"/>
    <cellStyle name="Normal 27 6 3 2 3" xfId="19850"/>
    <cellStyle name="Normal 27 6 3 3" xfId="19851"/>
    <cellStyle name="Normal 27 6 3 3 2" xfId="19852"/>
    <cellStyle name="Normal 27 6 3 3 2 2" xfId="19853"/>
    <cellStyle name="Normal 27 6 3 3 3" xfId="19854"/>
    <cellStyle name="Normal 27 6 3 4" xfId="19855"/>
    <cellStyle name="Normal 27 6 3 4 2" xfId="19856"/>
    <cellStyle name="Normal 27 6 3 5" xfId="19857"/>
    <cellStyle name="Normal 27 6 3_Lcc_inputs" xfId="19858"/>
    <cellStyle name="Normal 27 6 4" xfId="19859"/>
    <cellStyle name="Normal 27 6 4 2" xfId="19860"/>
    <cellStyle name="Normal 27 6 4 2 2" xfId="19861"/>
    <cellStyle name="Normal 27 6 4 2 3" xfId="19862"/>
    <cellStyle name="Normal 27 6 4 3" xfId="19863"/>
    <cellStyle name="Normal 27 6 4 4" xfId="19864"/>
    <cellStyle name="Normal 27 6 4_Lcc_inputs" xfId="19865"/>
    <cellStyle name="Normal 27 6 5" xfId="19866"/>
    <cellStyle name="Normal 27 6 5 2" xfId="19867"/>
    <cellStyle name="Normal 27 6 5 2 2" xfId="19868"/>
    <cellStyle name="Normal 27 6 5 3" xfId="19869"/>
    <cellStyle name="Normal 27 6 6" xfId="19870"/>
    <cellStyle name="Normal 27 6 6 2" xfId="19871"/>
    <cellStyle name="Normal 27 6 7" xfId="19872"/>
    <cellStyle name="Normal 27 6 8" xfId="19873"/>
    <cellStyle name="Normal 27 6 9" xfId="19874"/>
    <cellStyle name="Normal 27 6_Lcc_inputs" xfId="19875"/>
    <cellStyle name="Normal 27 7" xfId="19876"/>
    <cellStyle name="Normal 27 7 2" xfId="19877"/>
    <cellStyle name="Normal 27 7 2 2" xfId="19878"/>
    <cellStyle name="Normal 27 7 2 2 2" xfId="19879"/>
    <cellStyle name="Normal 27 7 2 2 2 2" xfId="19880"/>
    <cellStyle name="Normal 27 7 2 2 2 2 2" xfId="19881"/>
    <cellStyle name="Normal 27 7 2 2 2 3" xfId="19882"/>
    <cellStyle name="Normal 27 7 2 2 3" xfId="19883"/>
    <cellStyle name="Normal 27 7 2 2 3 2" xfId="19884"/>
    <cellStyle name="Normal 27 7 2 2 3 2 2" xfId="19885"/>
    <cellStyle name="Normal 27 7 2 2 3 3" xfId="19886"/>
    <cellStyle name="Normal 27 7 2 2 4" xfId="19887"/>
    <cellStyle name="Normal 27 7 2 2 4 2" xfId="19888"/>
    <cellStyle name="Normal 27 7 2 2 5" xfId="19889"/>
    <cellStyle name="Normal 27 7 2 2_Lcc_inputs" xfId="19890"/>
    <cellStyle name="Normal 27 7 2 3" xfId="19891"/>
    <cellStyle name="Normal 27 7 2 3 2" xfId="19892"/>
    <cellStyle name="Normal 27 7 2 3 2 2" xfId="19893"/>
    <cellStyle name="Normal 27 7 2 3 2 3" xfId="19894"/>
    <cellStyle name="Normal 27 7 2 3 3" xfId="19895"/>
    <cellStyle name="Normal 27 7 2 3 4" xfId="19896"/>
    <cellStyle name="Normal 27 7 2 3_Lcc_inputs" xfId="19897"/>
    <cellStyle name="Normal 27 7 2 4" xfId="19898"/>
    <cellStyle name="Normal 27 7 2 4 2" xfId="19899"/>
    <cellStyle name="Normal 27 7 2 4 2 2" xfId="19900"/>
    <cellStyle name="Normal 27 7 2 4 3" xfId="19901"/>
    <cellStyle name="Normal 27 7 2 5" xfId="19902"/>
    <cellStyle name="Normal 27 7 2 5 2" xfId="19903"/>
    <cellStyle name="Normal 27 7 2 6" xfId="19904"/>
    <cellStyle name="Normal 27 7 2 7" xfId="19905"/>
    <cellStyle name="Normal 27 7 2 8" xfId="19906"/>
    <cellStyle name="Normal 27 7 2_Lcc_inputs" xfId="19907"/>
    <cellStyle name="Normal 27 7 3" xfId="19908"/>
    <cellStyle name="Normal 27 7 3 2" xfId="19909"/>
    <cellStyle name="Normal 27 7 3 2 2" xfId="19910"/>
    <cellStyle name="Normal 27 7 3 2 2 2" xfId="19911"/>
    <cellStyle name="Normal 27 7 3 2 3" xfId="19912"/>
    <cellStyle name="Normal 27 7 3 3" xfId="19913"/>
    <cellStyle name="Normal 27 7 3 3 2" xfId="19914"/>
    <cellStyle name="Normal 27 7 3 3 2 2" xfId="19915"/>
    <cellStyle name="Normal 27 7 3 3 3" xfId="19916"/>
    <cellStyle name="Normal 27 7 3 4" xfId="19917"/>
    <cellStyle name="Normal 27 7 3 4 2" xfId="19918"/>
    <cellStyle name="Normal 27 7 3 5" xfId="19919"/>
    <cellStyle name="Normal 27 7 3_Lcc_inputs" xfId="19920"/>
    <cellStyle name="Normal 27 7 4" xfId="19921"/>
    <cellStyle name="Normal 27 7 4 2" xfId="19922"/>
    <cellStyle name="Normal 27 7 4 2 2" xfId="19923"/>
    <cellStyle name="Normal 27 7 4 2 3" xfId="19924"/>
    <cellStyle name="Normal 27 7 4 3" xfId="19925"/>
    <cellStyle name="Normal 27 7 4 4" xfId="19926"/>
    <cellStyle name="Normal 27 7 4_Lcc_inputs" xfId="19927"/>
    <cellStyle name="Normal 27 7 5" xfId="19928"/>
    <cellStyle name="Normal 27 7 5 2" xfId="19929"/>
    <cellStyle name="Normal 27 7 5 2 2" xfId="19930"/>
    <cellStyle name="Normal 27 7 5 3" xfId="19931"/>
    <cellStyle name="Normal 27 7 6" xfId="19932"/>
    <cellStyle name="Normal 27 7 6 2" xfId="19933"/>
    <cellStyle name="Normal 27 7 7" xfId="19934"/>
    <cellStyle name="Normal 27 7 8" xfId="19935"/>
    <cellStyle name="Normal 27 7 9" xfId="19936"/>
    <cellStyle name="Normal 27 7_Lcc_inputs" xfId="19937"/>
    <cellStyle name="Normal 27 8" xfId="19938"/>
    <cellStyle name="Normal 27 8 2" xfId="19939"/>
    <cellStyle name="Normal 27 8 2 2" xfId="19940"/>
    <cellStyle name="Normal 27 8 2 2 2" xfId="19941"/>
    <cellStyle name="Normal 27 8 2 2 2 2" xfId="19942"/>
    <cellStyle name="Normal 27 8 2 2 3" xfId="19943"/>
    <cellStyle name="Normal 27 8 2 3" xfId="19944"/>
    <cellStyle name="Normal 27 8 2 3 2" xfId="19945"/>
    <cellStyle name="Normal 27 8 2 3 2 2" xfId="19946"/>
    <cellStyle name="Normal 27 8 2 3 3" xfId="19947"/>
    <cellStyle name="Normal 27 8 2 4" xfId="19948"/>
    <cellStyle name="Normal 27 8 2 4 2" xfId="19949"/>
    <cellStyle name="Normal 27 8 2 5" xfId="19950"/>
    <cellStyle name="Normal 27 8 2_Lcc_inputs" xfId="19951"/>
    <cellStyle name="Normal 27 8 3" xfId="19952"/>
    <cellStyle name="Normal 27 8 3 2" xfId="19953"/>
    <cellStyle name="Normal 27 8 3 2 2" xfId="19954"/>
    <cellStyle name="Normal 27 8 3 2 3" xfId="19955"/>
    <cellStyle name="Normal 27 8 3 3" xfId="19956"/>
    <cellStyle name="Normal 27 8 3 4" xfId="19957"/>
    <cellStyle name="Normal 27 8 3_Lcc_inputs" xfId="19958"/>
    <cellStyle name="Normal 27 8 4" xfId="19959"/>
    <cellStyle name="Normal 27 8 4 2" xfId="19960"/>
    <cellStyle name="Normal 27 8 4 2 2" xfId="19961"/>
    <cellStyle name="Normal 27 8 4 3" xfId="19962"/>
    <cellStyle name="Normal 27 8 5" xfId="19963"/>
    <cellStyle name="Normal 27 8 5 2" xfId="19964"/>
    <cellStyle name="Normal 27 8 6" xfId="19965"/>
    <cellStyle name="Normal 27 8 7" xfId="19966"/>
    <cellStyle name="Normal 27 8 8" xfId="19967"/>
    <cellStyle name="Normal 27 8_Lcc_inputs" xfId="19968"/>
    <cellStyle name="Normal 27 9" xfId="19969"/>
    <cellStyle name="Normal 27 9 2" xfId="19970"/>
    <cellStyle name="Normal 27 9 2 2" xfId="19971"/>
    <cellStyle name="Normal 27 9 2 2 2" xfId="19972"/>
    <cellStyle name="Normal 27 9 2 2 2 2" xfId="19973"/>
    <cellStyle name="Normal 27 9 2 2 3" xfId="19974"/>
    <cellStyle name="Normal 27 9 2 3" xfId="19975"/>
    <cellStyle name="Normal 27 9 2 3 2" xfId="19976"/>
    <cellStyle name="Normal 27 9 2 3 2 2" xfId="19977"/>
    <cellStyle name="Normal 27 9 2 3 3" xfId="19978"/>
    <cellStyle name="Normal 27 9 2 4" xfId="19979"/>
    <cellStyle name="Normal 27 9 2 4 2" xfId="19980"/>
    <cellStyle name="Normal 27 9 2 5" xfId="19981"/>
    <cellStyle name="Normal 27 9 2_Lcc_inputs" xfId="19982"/>
    <cellStyle name="Normal 27 9 3" xfId="19983"/>
    <cellStyle name="Normal 27 9 3 2" xfId="19984"/>
    <cellStyle name="Normal 27 9 3 2 2" xfId="19985"/>
    <cellStyle name="Normal 27 9 3 2 3" xfId="19986"/>
    <cellStyle name="Normal 27 9 3 3" xfId="19987"/>
    <cellStyle name="Normal 27 9 3 4" xfId="19988"/>
    <cellStyle name="Normal 27 9 3_Lcc_inputs" xfId="19989"/>
    <cellStyle name="Normal 27 9 4" xfId="19990"/>
    <cellStyle name="Normal 27 9 4 2" xfId="19991"/>
    <cellStyle name="Normal 27 9 4 2 2" xfId="19992"/>
    <cellStyle name="Normal 27 9 4 3" xfId="19993"/>
    <cellStyle name="Normal 27 9 5" xfId="19994"/>
    <cellStyle name="Normal 27 9 5 2" xfId="19995"/>
    <cellStyle name="Normal 27 9 6" xfId="19996"/>
    <cellStyle name="Normal 27 9 7" xfId="19997"/>
    <cellStyle name="Normal 27 9 8" xfId="19998"/>
    <cellStyle name="Normal 27 9_Lcc_inputs" xfId="19999"/>
    <cellStyle name="Normal 27_Lcc_inputs" xfId="20000"/>
    <cellStyle name="Normal 28" xfId="20001"/>
    <cellStyle name="Normal 28 10" xfId="20002"/>
    <cellStyle name="Normal 28 10 2" xfId="20003"/>
    <cellStyle name="Normal 28 10 2 2" xfId="20004"/>
    <cellStyle name="Normal 28 10 2 2 2" xfId="20005"/>
    <cellStyle name="Normal 28 10 2 2 3" xfId="20006"/>
    <cellStyle name="Normal 28 10 2 3" xfId="20007"/>
    <cellStyle name="Normal 28 10 2 4" xfId="20008"/>
    <cellStyle name="Normal 28 10 2_Lcc_inputs" xfId="20009"/>
    <cellStyle name="Normal 28 10 3" xfId="20010"/>
    <cellStyle name="Normal 28 10 3 2" xfId="20011"/>
    <cellStyle name="Normal 28 10 3 2 2" xfId="20012"/>
    <cellStyle name="Normal 28 10 3 3" xfId="20013"/>
    <cellStyle name="Normal 28 10 4" xfId="20014"/>
    <cellStyle name="Normal 28 10 4 2" xfId="20015"/>
    <cellStyle name="Normal 28 10 5" xfId="20016"/>
    <cellStyle name="Normal 28 10 6" xfId="20017"/>
    <cellStyle name="Normal 28 10 7" xfId="20018"/>
    <cellStyle name="Normal 28 10_Lcc_inputs" xfId="20019"/>
    <cellStyle name="Normal 28 11" xfId="20020"/>
    <cellStyle name="Normal 28 11 2" xfId="20021"/>
    <cellStyle name="Normal 28 11 2 2" xfId="20022"/>
    <cellStyle name="Normal 28 11 2 3" xfId="20023"/>
    <cellStyle name="Normal 28 11 3" xfId="20024"/>
    <cellStyle name="Normal 28 11 3 2" xfId="20025"/>
    <cellStyle name="Normal 28 11 4" xfId="20026"/>
    <cellStyle name="Normal 28 11 5" xfId="20027"/>
    <cellStyle name="Normal 28 11_Lcc_inputs" xfId="20028"/>
    <cellStyle name="Normal 28 12" xfId="20029"/>
    <cellStyle name="Normal 28 12 2" xfId="20030"/>
    <cellStyle name="Normal 28 12 2 2" xfId="20031"/>
    <cellStyle name="Normal 28 12 2 3" xfId="20032"/>
    <cellStyle name="Normal 28 12 3" xfId="20033"/>
    <cellStyle name="Normal 28 12 4" xfId="20034"/>
    <cellStyle name="Normal 28 12_Lcc_inputs" xfId="20035"/>
    <cellStyle name="Normal 28 13" xfId="20036"/>
    <cellStyle name="Normal 28 13 2" xfId="20037"/>
    <cellStyle name="Normal 28 13 3" xfId="20038"/>
    <cellStyle name="Normal 28 14" xfId="20039"/>
    <cellStyle name="Normal 28 14 2" xfId="20040"/>
    <cellStyle name="Normal 28 15" xfId="20041"/>
    <cellStyle name="Normal 28 16" xfId="20042"/>
    <cellStyle name="Normal 28 2" xfId="20043"/>
    <cellStyle name="Normal 28 2 10" xfId="20044"/>
    <cellStyle name="Normal 28 2 2" xfId="20045"/>
    <cellStyle name="Normal 28 2 2 2" xfId="20046"/>
    <cellStyle name="Normal 28 2 2 2 2" xfId="20047"/>
    <cellStyle name="Normal 28 2 2 2 2 2" xfId="20048"/>
    <cellStyle name="Normal 28 2 2 2 2 2 2" xfId="20049"/>
    <cellStyle name="Normal 28 2 2 2 2 3" xfId="20050"/>
    <cellStyle name="Normal 28 2 2 2 3" xfId="20051"/>
    <cellStyle name="Normal 28 2 2 2 3 2" xfId="20052"/>
    <cellStyle name="Normal 28 2 2 2 3 2 2" xfId="20053"/>
    <cellStyle name="Normal 28 2 2 2 3 3" xfId="20054"/>
    <cellStyle name="Normal 28 2 2 2 4" xfId="20055"/>
    <cellStyle name="Normal 28 2 2 2 4 2" xfId="20056"/>
    <cellStyle name="Normal 28 2 2 2 5" xfId="20057"/>
    <cellStyle name="Normal 28 2 2 2_Lcc_inputs" xfId="20058"/>
    <cellStyle name="Normal 28 2 2 3" xfId="20059"/>
    <cellStyle name="Normal 28 2 2 3 2" xfId="20060"/>
    <cellStyle name="Normal 28 2 2 3 2 2" xfId="20061"/>
    <cellStyle name="Normal 28 2 2 3 2 3" xfId="20062"/>
    <cellStyle name="Normal 28 2 2 3 3" xfId="20063"/>
    <cellStyle name="Normal 28 2 2 3 4" xfId="20064"/>
    <cellStyle name="Normal 28 2 2 3_Lcc_inputs" xfId="20065"/>
    <cellStyle name="Normal 28 2 2 4" xfId="20066"/>
    <cellStyle name="Normal 28 2 2 4 2" xfId="20067"/>
    <cellStyle name="Normal 28 2 2 4 2 2" xfId="20068"/>
    <cellStyle name="Normal 28 2 2 4 3" xfId="20069"/>
    <cellStyle name="Normal 28 2 2 5" xfId="20070"/>
    <cellStyle name="Normal 28 2 2 5 2" xfId="20071"/>
    <cellStyle name="Normal 28 2 2 6" xfId="20072"/>
    <cellStyle name="Normal 28 2 2 7" xfId="20073"/>
    <cellStyle name="Normal 28 2 2 8" xfId="20074"/>
    <cellStyle name="Normal 28 2 2_Lcc_inputs" xfId="20075"/>
    <cellStyle name="Normal 28 2 3" xfId="20076"/>
    <cellStyle name="Normal 28 2 3 2" xfId="20077"/>
    <cellStyle name="Normal 28 2 3 2 2" xfId="20078"/>
    <cellStyle name="Normal 28 2 3 2 2 2" xfId="20079"/>
    <cellStyle name="Normal 28 2 3 2 2 3" xfId="20080"/>
    <cellStyle name="Normal 28 2 3 2 3" xfId="20081"/>
    <cellStyle name="Normal 28 2 3 2 4" xfId="20082"/>
    <cellStyle name="Normal 28 2 3 2_Lcc_inputs" xfId="20083"/>
    <cellStyle name="Normal 28 2 3 3" xfId="20084"/>
    <cellStyle name="Normal 28 2 3 3 2" xfId="20085"/>
    <cellStyle name="Normal 28 2 3 3 2 2" xfId="20086"/>
    <cellStyle name="Normal 28 2 3 3 3" xfId="20087"/>
    <cellStyle name="Normal 28 2 3 4" xfId="20088"/>
    <cellStyle name="Normal 28 2 3 4 2" xfId="20089"/>
    <cellStyle name="Normal 28 2 3 5" xfId="20090"/>
    <cellStyle name="Normal 28 2 3 6" xfId="20091"/>
    <cellStyle name="Normal 28 2 3 7" xfId="20092"/>
    <cellStyle name="Normal 28 2 3_Lcc_inputs" xfId="20093"/>
    <cellStyle name="Normal 28 2 4" xfId="20094"/>
    <cellStyle name="Normal 28 2 4 2" xfId="20095"/>
    <cellStyle name="Normal 28 2 4 2 2" xfId="20096"/>
    <cellStyle name="Normal 28 2 4 2 3" xfId="20097"/>
    <cellStyle name="Normal 28 2 4 3" xfId="20098"/>
    <cellStyle name="Normal 28 2 4 3 2" xfId="20099"/>
    <cellStyle name="Normal 28 2 4 4" xfId="20100"/>
    <cellStyle name="Normal 28 2 4 5" xfId="20101"/>
    <cellStyle name="Normal 28 2 4_Lcc_inputs" xfId="20102"/>
    <cellStyle name="Normal 28 2 5" xfId="20103"/>
    <cellStyle name="Normal 28 2 5 2" xfId="20104"/>
    <cellStyle name="Normal 28 2 5 2 2" xfId="20105"/>
    <cellStyle name="Normal 28 2 5 2 3" xfId="20106"/>
    <cellStyle name="Normal 28 2 5 3" xfId="20107"/>
    <cellStyle name="Normal 28 2 5 3 2" xfId="20108"/>
    <cellStyle name="Normal 28 2 5 4" xfId="20109"/>
    <cellStyle name="Normal 28 2 5 5" xfId="20110"/>
    <cellStyle name="Normal 28 2 5_Lcc_inputs" xfId="20111"/>
    <cellStyle name="Normal 28 2 6" xfId="20112"/>
    <cellStyle name="Normal 28 2 6 2" xfId="20113"/>
    <cellStyle name="Normal 28 2 6 2 2" xfId="20114"/>
    <cellStyle name="Normal 28 2 6 3" xfId="20115"/>
    <cellStyle name="Normal 28 2 6 4" xfId="20116"/>
    <cellStyle name="Normal 28 2 6_Lcc_inputs" xfId="20117"/>
    <cellStyle name="Normal 28 2 7" xfId="20118"/>
    <cellStyle name="Normal 28 2 7 2" xfId="20119"/>
    <cellStyle name="Normal 28 2 7 3" xfId="20120"/>
    <cellStyle name="Normal 28 2 8" xfId="20121"/>
    <cellStyle name="Normal 28 2 8 2" xfId="20122"/>
    <cellStyle name="Normal 28 2 9" xfId="20123"/>
    <cellStyle name="Normal 28 2_Lcc_inputs" xfId="20124"/>
    <cellStyle name="Normal 28 3" xfId="20125"/>
    <cellStyle name="Normal 28 3 2" xfId="20126"/>
    <cellStyle name="Normal 28 3 2 2" xfId="20127"/>
    <cellStyle name="Normal 28 3 2 2 2" xfId="20128"/>
    <cellStyle name="Normal 28 3 2 2 2 2" xfId="20129"/>
    <cellStyle name="Normal 28 3 2 2 2 2 2" xfId="20130"/>
    <cellStyle name="Normal 28 3 2 2 2 3" xfId="20131"/>
    <cellStyle name="Normal 28 3 2 2 3" xfId="20132"/>
    <cellStyle name="Normal 28 3 2 2 3 2" xfId="20133"/>
    <cellStyle name="Normal 28 3 2 2 3 2 2" xfId="20134"/>
    <cellStyle name="Normal 28 3 2 2 3 3" xfId="20135"/>
    <cellStyle name="Normal 28 3 2 2 4" xfId="20136"/>
    <cellStyle name="Normal 28 3 2 2 4 2" xfId="20137"/>
    <cellStyle name="Normal 28 3 2 2 5" xfId="20138"/>
    <cellStyle name="Normal 28 3 2 2_Lcc_inputs" xfId="20139"/>
    <cellStyle name="Normal 28 3 2 3" xfId="20140"/>
    <cellStyle name="Normal 28 3 2 3 2" xfId="20141"/>
    <cellStyle name="Normal 28 3 2 3 2 2" xfId="20142"/>
    <cellStyle name="Normal 28 3 2 3 2 3" xfId="20143"/>
    <cellStyle name="Normal 28 3 2 3 3" xfId="20144"/>
    <cellStyle name="Normal 28 3 2 3 4" xfId="20145"/>
    <cellStyle name="Normal 28 3 2 3_Lcc_inputs" xfId="20146"/>
    <cellStyle name="Normal 28 3 2 4" xfId="20147"/>
    <cellStyle name="Normal 28 3 2 4 2" xfId="20148"/>
    <cellStyle name="Normal 28 3 2 4 2 2" xfId="20149"/>
    <cellStyle name="Normal 28 3 2 4 3" xfId="20150"/>
    <cellStyle name="Normal 28 3 2 5" xfId="20151"/>
    <cellStyle name="Normal 28 3 2 5 2" xfId="20152"/>
    <cellStyle name="Normal 28 3 2 6" xfId="20153"/>
    <cellStyle name="Normal 28 3 2 7" xfId="20154"/>
    <cellStyle name="Normal 28 3 2 8" xfId="20155"/>
    <cellStyle name="Normal 28 3 2_Lcc_inputs" xfId="20156"/>
    <cellStyle name="Normal 28 3 3" xfId="20157"/>
    <cellStyle name="Normal 28 3 3 2" xfId="20158"/>
    <cellStyle name="Normal 28 3 3 2 2" xfId="20159"/>
    <cellStyle name="Normal 28 3 3 2 2 2" xfId="20160"/>
    <cellStyle name="Normal 28 3 3 2 2 3" xfId="20161"/>
    <cellStyle name="Normal 28 3 3 2 3" xfId="20162"/>
    <cellStyle name="Normal 28 3 3 2 4" xfId="20163"/>
    <cellStyle name="Normal 28 3 3 2_Lcc_inputs" xfId="20164"/>
    <cellStyle name="Normal 28 3 3 3" xfId="20165"/>
    <cellStyle name="Normal 28 3 3 3 2" xfId="20166"/>
    <cellStyle name="Normal 28 3 3 3 2 2" xfId="20167"/>
    <cellStyle name="Normal 28 3 3 3 3" xfId="20168"/>
    <cellStyle name="Normal 28 3 3 4" xfId="20169"/>
    <cellStyle name="Normal 28 3 3 4 2" xfId="20170"/>
    <cellStyle name="Normal 28 3 3 5" xfId="20171"/>
    <cellStyle name="Normal 28 3 3 6" xfId="20172"/>
    <cellStyle name="Normal 28 3 3 7" xfId="20173"/>
    <cellStyle name="Normal 28 3 3_Lcc_inputs" xfId="20174"/>
    <cellStyle name="Normal 28 3 4" xfId="20175"/>
    <cellStyle name="Normal 28 3 4 2" xfId="20176"/>
    <cellStyle name="Normal 28 3 4 2 2" xfId="20177"/>
    <cellStyle name="Normal 28 3 4 2 3" xfId="20178"/>
    <cellStyle name="Normal 28 3 4 3" xfId="20179"/>
    <cellStyle name="Normal 28 3 4 3 2" xfId="20180"/>
    <cellStyle name="Normal 28 3 4 4" xfId="20181"/>
    <cellStyle name="Normal 28 3 4 5" xfId="20182"/>
    <cellStyle name="Normal 28 3 4_Lcc_inputs" xfId="20183"/>
    <cellStyle name="Normal 28 3 5" xfId="20184"/>
    <cellStyle name="Normal 28 3 5 2" xfId="20185"/>
    <cellStyle name="Normal 28 3 5 2 2" xfId="20186"/>
    <cellStyle name="Normal 28 3 5 2 3" xfId="20187"/>
    <cellStyle name="Normal 28 3 5 3" xfId="20188"/>
    <cellStyle name="Normal 28 3 5 4" xfId="20189"/>
    <cellStyle name="Normal 28 3 5_Lcc_inputs" xfId="20190"/>
    <cellStyle name="Normal 28 3 6" xfId="20191"/>
    <cellStyle name="Normal 28 3 6 2" xfId="20192"/>
    <cellStyle name="Normal 28 3 6 3" xfId="20193"/>
    <cellStyle name="Normal 28 3 7" xfId="20194"/>
    <cellStyle name="Normal 28 3 7 2" xfId="20195"/>
    <cellStyle name="Normal 28 3 8" xfId="20196"/>
    <cellStyle name="Normal 28 3 9" xfId="20197"/>
    <cellStyle name="Normal 28 3_Lcc_inputs" xfId="20198"/>
    <cellStyle name="Normal 28 4" xfId="20199"/>
    <cellStyle name="Normal 28 4 2" xfId="20200"/>
    <cellStyle name="Normal 28 4 2 2" xfId="20201"/>
    <cellStyle name="Normal 28 4 2 2 2" xfId="20202"/>
    <cellStyle name="Normal 28 4 2 2 2 2" xfId="20203"/>
    <cellStyle name="Normal 28 4 2 2 2 2 2" xfId="20204"/>
    <cellStyle name="Normal 28 4 2 2 2 3" xfId="20205"/>
    <cellStyle name="Normal 28 4 2 2 3" xfId="20206"/>
    <cellStyle name="Normal 28 4 2 2 3 2" xfId="20207"/>
    <cellStyle name="Normal 28 4 2 2 3 2 2" xfId="20208"/>
    <cellStyle name="Normal 28 4 2 2 3 3" xfId="20209"/>
    <cellStyle name="Normal 28 4 2 2 4" xfId="20210"/>
    <cellStyle name="Normal 28 4 2 2 4 2" xfId="20211"/>
    <cellStyle name="Normal 28 4 2 2 5" xfId="20212"/>
    <cellStyle name="Normal 28 4 2 2_Lcc_inputs" xfId="20213"/>
    <cellStyle name="Normal 28 4 2 3" xfId="20214"/>
    <cellStyle name="Normal 28 4 2 3 2" xfId="20215"/>
    <cellStyle name="Normal 28 4 2 3 2 2" xfId="20216"/>
    <cellStyle name="Normal 28 4 2 3 2 3" xfId="20217"/>
    <cellStyle name="Normal 28 4 2 3 3" xfId="20218"/>
    <cellStyle name="Normal 28 4 2 3 4" xfId="20219"/>
    <cellStyle name="Normal 28 4 2 3_Lcc_inputs" xfId="20220"/>
    <cellStyle name="Normal 28 4 2 4" xfId="20221"/>
    <cellStyle name="Normal 28 4 2 4 2" xfId="20222"/>
    <cellStyle name="Normal 28 4 2 4 2 2" xfId="20223"/>
    <cellStyle name="Normal 28 4 2 4 3" xfId="20224"/>
    <cellStyle name="Normal 28 4 2 5" xfId="20225"/>
    <cellStyle name="Normal 28 4 2 5 2" xfId="20226"/>
    <cellStyle name="Normal 28 4 2 6" xfId="20227"/>
    <cellStyle name="Normal 28 4 2 7" xfId="20228"/>
    <cellStyle name="Normal 28 4 2 8" xfId="20229"/>
    <cellStyle name="Normal 28 4 2_Lcc_inputs" xfId="20230"/>
    <cellStyle name="Normal 28 4 3" xfId="20231"/>
    <cellStyle name="Normal 28 4 3 2" xfId="20232"/>
    <cellStyle name="Normal 28 4 3 2 2" xfId="20233"/>
    <cellStyle name="Normal 28 4 3 2 2 2" xfId="20234"/>
    <cellStyle name="Normal 28 4 3 2 3" xfId="20235"/>
    <cellStyle name="Normal 28 4 3 3" xfId="20236"/>
    <cellStyle name="Normal 28 4 3 3 2" xfId="20237"/>
    <cellStyle name="Normal 28 4 3 3 2 2" xfId="20238"/>
    <cellStyle name="Normal 28 4 3 3 3" xfId="20239"/>
    <cellStyle name="Normal 28 4 3 4" xfId="20240"/>
    <cellStyle name="Normal 28 4 3 4 2" xfId="20241"/>
    <cellStyle name="Normal 28 4 3 5" xfId="20242"/>
    <cellStyle name="Normal 28 4 3_Lcc_inputs" xfId="20243"/>
    <cellStyle name="Normal 28 4 4" xfId="20244"/>
    <cellStyle name="Normal 28 4 4 2" xfId="20245"/>
    <cellStyle name="Normal 28 4 4 2 2" xfId="20246"/>
    <cellStyle name="Normal 28 4 4 2 3" xfId="20247"/>
    <cellStyle name="Normal 28 4 4 3" xfId="20248"/>
    <cellStyle name="Normal 28 4 4 4" xfId="20249"/>
    <cellStyle name="Normal 28 4 4_Lcc_inputs" xfId="20250"/>
    <cellStyle name="Normal 28 4 5" xfId="20251"/>
    <cellStyle name="Normal 28 4 5 2" xfId="20252"/>
    <cellStyle name="Normal 28 4 5 2 2" xfId="20253"/>
    <cellStyle name="Normal 28 4 5 3" xfId="20254"/>
    <cellStyle name="Normal 28 4 6" xfId="20255"/>
    <cellStyle name="Normal 28 4 6 2" xfId="20256"/>
    <cellStyle name="Normal 28 4 7" xfId="20257"/>
    <cellStyle name="Normal 28 4 8" xfId="20258"/>
    <cellStyle name="Normal 28 4 9" xfId="20259"/>
    <cellStyle name="Normal 28 4_Lcc_inputs" xfId="20260"/>
    <cellStyle name="Normal 28 5" xfId="20261"/>
    <cellStyle name="Normal 28 5 2" xfId="20262"/>
    <cellStyle name="Normal 28 5 2 2" xfId="20263"/>
    <cellStyle name="Normal 28 5 2 2 2" xfId="20264"/>
    <cellStyle name="Normal 28 5 2 2 2 2" xfId="20265"/>
    <cellStyle name="Normal 28 5 2 2 2 2 2" xfId="20266"/>
    <cellStyle name="Normal 28 5 2 2 2 3" xfId="20267"/>
    <cellStyle name="Normal 28 5 2 2 3" xfId="20268"/>
    <cellStyle name="Normal 28 5 2 2 3 2" xfId="20269"/>
    <cellStyle name="Normal 28 5 2 2 3 2 2" xfId="20270"/>
    <cellStyle name="Normal 28 5 2 2 3 3" xfId="20271"/>
    <cellStyle name="Normal 28 5 2 2 4" xfId="20272"/>
    <cellStyle name="Normal 28 5 2 2 4 2" xfId="20273"/>
    <cellStyle name="Normal 28 5 2 2 5" xfId="20274"/>
    <cellStyle name="Normal 28 5 2 2_Lcc_inputs" xfId="20275"/>
    <cellStyle name="Normal 28 5 2 3" xfId="20276"/>
    <cellStyle name="Normal 28 5 2 3 2" xfId="20277"/>
    <cellStyle name="Normal 28 5 2 3 2 2" xfId="20278"/>
    <cellStyle name="Normal 28 5 2 3 2 3" xfId="20279"/>
    <cellStyle name="Normal 28 5 2 3 3" xfId="20280"/>
    <cellStyle name="Normal 28 5 2 3 4" xfId="20281"/>
    <cellStyle name="Normal 28 5 2 3_Lcc_inputs" xfId="20282"/>
    <cellStyle name="Normal 28 5 2 4" xfId="20283"/>
    <cellStyle name="Normal 28 5 2 4 2" xfId="20284"/>
    <cellStyle name="Normal 28 5 2 4 2 2" xfId="20285"/>
    <cellStyle name="Normal 28 5 2 4 3" xfId="20286"/>
    <cellStyle name="Normal 28 5 2 5" xfId="20287"/>
    <cellStyle name="Normal 28 5 2 5 2" xfId="20288"/>
    <cellStyle name="Normal 28 5 2 6" xfId="20289"/>
    <cellStyle name="Normal 28 5 2 7" xfId="20290"/>
    <cellStyle name="Normal 28 5 2 8" xfId="20291"/>
    <cellStyle name="Normal 28 5 2_Lcc_inputs" xfId="20292"/>
    <cellStyle name="Normal 28 5 3" xfId="20293"/>
    <cellStyle name="Normal 28 5 3 2" xfId="20294"/>
    <cellStyle name="Normal 28 5 3 2 2" xfId="20295"/>
    <cellStyle name="Normal 28 5 3 2 2 2" xfId="20296"/>
    <cellStyle name="Normal 28 5 3 2 3" xfId="20297"/>
    <cellStyle name="Normal 28 5 3 3" xfId="20298"/>
    <cellStyle name="Normal 28 5 3 3 2" xfId="20299"/>
    <cellStyle name="Normal 28 5 3 3 2 2" xfId="20300"/>
    <cellStyle name="Normal 28 5 3 3 3" xfId="20301"/>
    <cellStyle name="Normal 28 5 3 4" xfId="20302"/>
    <cellStyle name="Normal 28 5 3 4 2" xfId="20303"/>
    <cellStyle name="Normal 28 5 3 5" xfId="20304"/>
    <cellStyle name="Normal 28 5 3_Lcc_inputs" xfId="20305"/>
    <cellStyle name="Normal 28 5 4" xfId="20306"/>
    <cellStyle name="Normal 28 5 4 2" xfId="20307"/>
    <cellStyle name="Normal 28 5 4 2 2" xfId="20308"/>
    <cellStyle name="Normal 28 5 4 2 3" xfId="20309"/>
    <cellStyle name="Normal 28 5 4 3" xfId="20310"/>
    <cellStyle name="Normal 28 5 4 4" xfId="20311"/>
    <cellStyle name="Normal 28 5 4_Lcc_inputs" xfId="20312"/>
    <cellStyle name="Normal 28 5 5" xfId="20313"/>
    <cellStyle name="Normal 28 5 5 2" xfId="20314"/>
    <cellStyle name="Normal 28 5 5 2 2" xfId="20315"/>
    <cellStyle name="Normal 28 5 5 3" xfId="20316"/>
    <cellStyle name="Normal 28 5 6" xfId="20317"/>
    <cellStyle name="Normal 28 5 6 2" xfId="20318"/>
    <cellStyle name="Normal 28 5 7" xfId="20319"/>
    <cellStyle name="Normal 28 5 8" xfId="20320"/>
    <cellStyle name="Normal 28 5 9" xfId="20321"/>
    <cellStyle name="Normal 28 5_Lcc_inputs" xfId="20322"/>
    <cellStyle name="Normal 28 6" xfId="20323"/>
    <cellStyle name="Normal 28 6 2" xfId="20324"/>
    <cellStyle name="Normal 28 6 2 2" xfId="20325"/>
    <cellStyle name="Normal 28 6 2 2 2" xfId="20326"/>
    <cellStyle name="Normal 28 6 2 2 2 2" xfId="20327"/>
    <cellStyle name="Normal 28 6 2 2 2 2 2" xfId="20328"/>
    <cellStyle name="Normal 28 6 2 2 2 3" xfId="20329"/>
    <cellStyle name="Normal 28 6 2 2 3" xfId="20330"/>
    <cellStyle name="Normal 28 6 2 2 3 2" xfId="20331"/>
    <cellStyle name="Normal 28 6 2 2 3 2 2" xfId="20332"/>
    <cellStyle name="Normal 28 6 2 2 3 3" xfId="20333"/>
    <cellStyle name="Normal 28 6 2 2 4" xfId="20334"/>
    <cellStyle name="Normal 28 6 2 2 4 2" xfId="20335"/>
    <cellStyle name="Normal 28 6 2 2 5" xfId="20336"/>
    <cellStyle name="Normal 28 6 2 2_Lcc_inputs" xfId="20337"/>
    <cellStyle name="Normal 28 6 2 3" xfId="20338"/>
    <cellStyle name="Normal 28 6 2 3 2" xfId="20339"/>
    <cellStyle name="Normal 28 6 2 3 2 2" xfId="20340"/>
    <cellStyle name="Normal 28 6 2 3 2 3" xfId="20341"/>
    <cellStyle name="Normal 28 6 2 3 3" xfId="20342"/>
    <cellStyle name="Normal 28 6 2 3 4" xfId="20343"/>
    <cellStyle name="Normal 28 6 2 3_Lcc_inputs" xfId="20344"/>
    <cellStyle name="Normal 28 6 2 4" xfId="20345"/>
    <cellStyle name="Normal 28 6 2 4 2" xfId="20346"/>
    <cellStyle name="Normal 28 6 2 4 2 2" xfId="20347"/>
    <cellStyle name="Normal 28 6 2 4 3" xfId="20348"/>
    <cellStyle name="Normal 28 6 2 5" xfId="20349"/>
    <cellStyle name="Normal 28 6 2 5 2" xfId="20350"/>
    <cellStyle name="Normal 28 6 2 6" xfId="20351"/>
    <cellStyle name="Normal 28 6 2 7" xfId="20352"/>
    <cellStyle name="Normal 28 6 2 8" xfId="20353"/>
    <cellStyle name="Normal 28 6 2_Lcc_inputs" xfId="20354"/>
    <cellStyle name="Normal 28 6 3" xfId="20355"/>
    <cellStyle name="Normal 28 6 3 2" xfId="20356"/>
    <cellStyle name="Normal 28 6 3 2 2" xfId="20357"/>
    <cellStyle name="Normal 28 6 3 2 2 2" xfId="20358"/>
    <cellStyle name="Normal 28 6 3 2 3" xfId="20359"/>
    <cellStyle name="Normal 28 6 3 3" xfId="20360"/>
    <cellStyle name="Normal 28 6 3 3 2" xfId="20361"/>
    <cellStyle name="Normal 28 6 3 3 2 2" xfId="20362"/>
    <cellStyle name="Normal 28 6 3 3 3" xfId="20363"/>
    <cellStyle name="Normal 28 6 3 4" xfId="20364"/>
    <cellStyle name="Normal 28 6 3 4 2" xfId="20365"/>
    <cellStyle name="Normal 28 6 3 5" xfId="20366"/>
    <cellStyle name="Normal 28 6 3_Lcc_inputs" xfId="20367"/>
    <cellStyle name="Normal 28 6 4" xfId="20368"/>
    <cellStyle name="Normal 28 6 4 2" xfId="20369"/>
    <cellStyle name="Normal 28 6 4 2 2" xfId="20370"/>
    <cellStyle name="Normal 28 6 4 2 3" xfId="20371"/>
    <cellStyle name="Normal 28 6 4 3" xfId="20372"/>
    <cellStyle name="Normal 28 6 4 4" xfId="20373"/>
    <cellStyle name="Normal 28 6 4_Lcc_inputs" xfId="20374"/>
    <cellStyle name="Normal 28 6 5" xfId="20375"/>
    <cellStyle name="Normal 28 6 5 2" xfId="20376"/>
    <cellStyle name="Normal 28 6 5 2 2" xfId="20377"/>
    <cellStyle name="Normal 28 6 5 3" xfId="20378"/>
    <cellStyle name="Normal 28 6 6" xfId="20379"/>
    <cellStyle name="Normal 28 6 6 2" xfId="20380"/>
    <cellStyle name="Normal 28 6 7" xfId="20381"/>
    <cellStyle name="Normal 28 6 8" xfId="20382"/>
    <cellStyle name="Normal 28 6 9" xfId="20383"/>
    <cellStyle name="Normal 28 6_Lcc_inputs" xfId="20384"/>
    <cellStyle name="Normal 28 7" xfId="20385"/>
    <cellStyle name="Normal 28 7 2" xfId="20386"/>
    <cellStyle name="Normal 28 7 2 2" xfId="20387"/>
    <cellStyle name="Normal 28 7 2 2 2" xfId="20388"/>
    <cellStyle name="Normal 28 7 2 2 2 2" xfId="20389"/>
    <cellStyle name="Normal 28 7 2 2 2 2 2" xfId="20390"/>
    <cellStyle name="Normal 28 7 2 2 2 3" xfId="20391"/>
    <cellStyle name="Normal 28 7 2 2 3" xfId="20392"/>
    <cellStyle name="Normal 28 7 2 2 3 2" xfId="20393"/>
    <cellStyle name="Normal 28 7 2 2 3 2 2" xfId="20394"/>
    <cellStyle name="Normal 28 7 2 2 3 3" xfId="20395"/>
    <cellStyle name="Normal 28 7 2 2 4" xfId="20396"/>
    <cellStyle name="Normal 28 7 2 2 4 2" xfId="20397"/>
    <cellStyle name="Normal 28 7 2 2 5" xfId="20398"/>
    <cellStyle name="Normal 28 7 2 2_Lcc_inputs" xfId="20399"/>
    <cellStyle name="Normal 28 7 2 3" xfId="20400"/>
    <cellStyle name="Normal 28 7 2 3 2" xfId="20401"/>
    <cellStyle name="Normal 28 7 2 3 2 2" xfId="20402"/>
    <cellStyle name="Normal 28 7 2 3 2 3" xfId="20403"/>
    <cellStyle name="Normal 28 7 2 3 3" xfId="20404"/>
    <cellStyle name="Normal 28 7 2 3 4" xfId="20405"/>
    <cellStyle name="Normal 28 7 2 3_Lcc_inputs" xfId="20406"/>
    <cellStyle name="Normal 28 7 2 4" xfId="20407"/>
    <cellStyle name="Normal 28 7 2 4 2" xfId="20408"/>
    <cellStyle name="Normal 28 7 2 4 2 2" xfId="20409"/>
    <cellStyle name="Normal 28 7 2 4 3" xfId="20410"/>
    <cellStyle name="Normal 28 7 2 5" xfId="20411"/>
    <cellStyle name="Normal 28 7 2 5 2" xfId="20412"/>
    <cellStyle name="Normal 28 7 2 6" xfId="20413"/>
    <cellStyle name="Normal 28 7 2 7" xfId="20414"/>
    <cellStyle name="Normal 28 7 2 8" xfId="20415"/>
    <cellStyle name="Normal 28 7 2_Lcc_inputs" xfId="20416"/>
    <cellStyle name="Normal 28 7 3" xfId="20417"/>
    <cellStyle name="Normal 28 7 3 2" xfId="20418"/>
    <cellStyle name="Normal 28 7 3 2 2" xfId="20419"/>
    <cellStyle name="Normal 28 7 3 2 2 2" xfId="20420"/>
    <cellStyle name="Normal 28 7 3 2 3" xfId="20421"/>
    <cellStyle name="Normal 28 7 3 3" xfId="20422"/>
    <cellStyle name="Normal 28 7 3 3 2" xfId="20423"/>
    <cellStyle name="Normal 28 7 3 3 2 2" xfId="20424"/>
    <cellStyle name="Normal 28 7 3 3 3" xfId="20425"/>
    <cellStyle name="Normal 28 7 3 4" xfId="20426"/>
    <cellStyle name="Normal 28 7 3 4 2" xfId="20427"/>
    <cellStyle name="Normal 28 7 3 5" xfId="20428"/>
    <cellStyle name="Normal 28 7 3_Lcc_inputs" xfId="20429"/>
    <cellStyle name="Normal 28 7 4" xfId="20430"/>
    <cellStyle name="Normal 28 7 4 2" xfId="20431"/>
    <cellStyle name="Normal 28 7 4 2 2" xfId="20432"/>
    <cellStyle name="Normal 28 7 4 2 3" xfId="20433"/>
    <cellStyle name="Normal 28 7 4 3" xfId="20434"/>
    <cellStyle name="Normal 28 7 4 4" xfId="20435"/>
    <cellStyle name="Normal 28 7 4_Lcc_inputs" xfId="20436"/>
    <cellStyle name="Normal 28 7 5" xfId="20437"/>
    <cellStyle name="Normal 28 7 5 2" xfId="20438"/>
    <cellStyle name="Normal 28 7 5 2 2" xfId="20439"/>
    <cellStyle name="Normal 28 7 5 3" xfId="20440"/>
    <cellStyle name="Normal 28 7 6" xfId="20441"/>
    <cellStyle name="Normal 28 7 6 2" xfId="20442"/>
    <cellStyle name="Normal 28 7 7" xfId="20443"/>
    <cellStyle name="Normal 28 7 8" xfId="20444"/>
    <cellStyle name="Normal 28 7 9" xfId="20445"/>
    <cellStyle name="Normal 28 7_Lcc_inputs" xfId="20446"/>
    <cellStyle name="Normal 28 8" xfId="20447"/>
    <cellStyle name="Normal 28 8 2" xfId="20448"/>
    <cellStyle name="Normal 28 8 2 2" xfId="20449"/>
    <cellStyle name="Normal 28 8 2 2 2" xfId="20450"/>
    <cellStyle name="Normal 28 8 2 2 2 2" xfId="20451"/>
    <cellStyle name="Normal 28 8 2 2 3" xfId="20452"/>
    <cellStyle name="Normal 28 8 2 3" xfId="20453"/>
    <cellStyle name="Normal 28 8 2 3 2" xfId="20454"/>
    <cellStyle name="Normal 28 8 2 3 2 2" xfId="20455"/>
    <cellStyle name="Normal 28 8 2 3 3" xfId="20456"/>
    <cellStyle name="Normal 28 8 2 4" xfId="20457"/>
    <cellStyle name="Normal 28 8 2 4 2" xfId="20458"/>
    <cellStyle name="Normal 28 8 2 5" xfId="20459"/>
    <cellStyle name="Normal 28 8 2_Lcc_inputs" xfId="20460"/>
    <cellStyle name="Normal 28 8 3" xfId="20461"/>
    <cellStyle name="Normal 28 8 3 2" xfId="20462"/>
    <cellStyle name="Normal 28 8 3 2 2" xfId="20463"/>
    <cellStyle name="Normal 28 8 3 2 3" xfId="20464"/>
    <cellStyle name="Normal 28 8 3 3" xfId="20465"/>
    <cellStyle name="Normal 28 8 3 4" xfId="20466"/>
    <cellStyle name="Normal 28 8 3_Lcc_inputs" xfId="20467"/>
    <cellStyle name="Normal 28 8 4" xfId="20468"/>
    <cellStyle name="Normal 28 8 4 2" xfId="20469"/>
    <cellStyle name="Normal 28 8 4 2 2" xfId="20470"/>
    <cellStyle name="Normal 28 8 4 3" xfId="20471"/>
    <cellStyle name="Normal 28 8 5" xfId="20472"/>
    <cellStyle name="Normal 28 8 5 2" xfId="20473"/>
    <cellStyle name="Normal 28 8 6" xfId="20474"/>
    <cellStyle name="Normal 28 8 7" xfId="20475"/>
    <cellStyle name="Normal 28 8 8" xfId="20476"/>
    <cellStyle name="Normal 28 8_Lcc_inputs" xfId="20477"/>
    <cellStyle name="Normal 28 9" xfId="20478"/>
    <cellStyle name="Normal 28 9 2" xfId="20479"/>
    <cellStyle name="Normal 28 9 2 2" xfId="20480"/>
    <cellStyle name="Normal 28 9 2 2 2" xfId="20481"/>
    <cellStyle name="Normal 28 9 2 2 2 2" xfId="20482"/>
    <cellStyle name="Normal 28 9 2 2 3" xfId="20483"/>
    <cellStyle name="Normal 28 9 2 3" xfId="20484"/>
    <cellStyle name="Normal 28 9 2 3 2" xfId="20485"/>
    <cellStyle name="Normal 28 9 2 3 2 2" xfId="20486"/>
    <cellStyle name="Normal 28 9 2 3 3" xfId="20487"/>
    <cellStyle name="Normal 28 9 2 4" xfId="20488"/>
    <cellStyle name="Normal 28 9 2 4 2" xfId="20489"/>
    <cellStyle name="Normal 28 9 2 5" xfId="20490"/>
    <cellStyle name="Normal 28 9 2_Lcc_inputs" xfId="20491"/>
    <cellStyle name="Normal 28 9 3" xfId="20492"/>
    <cellStyle name="Normal 28 9 3 2" xfId="20493"/>
    <cellStyle name="Normal 28 9 3 2 2" xfId="20494"/>
    <cellStyle name="Normal 28 9 3 2 3" xfId="20495"/>
    <cellStyle name="Normal 28 9 3 3" xfId="20496"/>
    <cellStyle name="Normal 28 9 3 4" xfId="20497"/>
    <cellStyle name="Normal 28 9 3_Lcc_inputs" xfId="20498"/>
    <cellStyle name="Normal 28 9 4" xfId="20499"/>
    <cellStyle name="Normal 28 9 4 2" xfId="20500"/>
    <cellStyle name="Normal 28 9 4 2 2" xfId="20501"/>
    <cellStyle name="Normal 28 9 4 3" xfId="20502"/>
    <cellStyle name="Normal 28 9 5" xfId="20503"/>
    <cellStyle name="Normal 28 9 5 2" xfId="20504"/>
    <cellStyle name="Normal 28 9 6" xfId="20505"/>
    <cellStyle name="Normal 28 9 7" xfId="20506"/>
    <cellStyle name="Normal 28 9 8" xfId="20507"/>
    <cellStyle name="Normal 28 9_Lcc_inputs" xfId="20508"/>
    <cellStyle name="Normal 28_Lcc_inputs" xfId="20509"/>
    <cellStyle name="Normal 29" xfId="20510"/>
    <cellStyle name="Normal 29 10" xfId="20511"/>
    <cellStyle name="Normal 29 10 2" xfId="20512"/>
    <cellStyle name="Normal 29 10 2 2" xfId="20513"/>
    <cellStyle name="Normal 29 10 2 2 2" xfId="20514"/>
    <cellStyle name="Normal 29 10 2 2 3" xfId="20515"/>
    <cellStyle name="Normal 29 10 2 3" xfId="20516"/>
    <cellStyle name="Normal 29 10 2 4" xfId="20517"/>
    <cellStyle name="Normal 29 10 2_Lcc_inputs" xfId="20518"/>
    <cellStyle name="Normal 29 10 3" xfId="20519"/>
    <cellStyle name="Normal 29 10 3 2" xfId="20520"/>
    <cellStyle name="Normal 29 10 3 2 2" xfId="20521"/>
    <cellStyle name="Normal 29 10 3 3" xfId="20522"/>
    <cellStyle name="Normal 29 10 4" xfId="20523"/>
    <cellStyle name="Normal 29 10 4 2" xfId="20524"/>
    <cellStyle name="Normal 29 10 5" xfId="20525"/>
    <cellStyle name="Normal 29 10 6" xfId="20526"/>
    <cellStyle name="Normal 29 10 7" xfId="20527"/>
    <cellStyle name="Normal 29 10_Lcc_inputs" xfId="20528"/>
    <cellStyle name="Normal 29 11" xfId="20529"/>
    <cellStyle name="Normal 29 11 2" xfId="20530"/>
    <cellStyle name="Normal 29 11 2 2" xfId="20531"/>
    <cellStyle name="Normal 29 11 2 3" xfId="20532"/>
    <cellStyle name="Normal 29 11 3" xfId="20533"/>
    <cellStyle name="Normal 29 11 3 2" xfId="20534"/>
    <cellStyle name="Normal 29 11 4" xfId="20535"/>
    <cellStyle name="Normal 29 11 5" xfId="20536"/>
    <cellStyle name="Normal 29 11_Lcc_inputs" xfId="20537"/>
    <cellStyle name="Normal 29 12" xfId="20538"/>
    <cellStyle name="Normal 29 12 2" xfId="20539"/>
    <cellStyle name="Normal 29 12 2 2" xfId="20540"/>
    <cellStyle name="Normal 29 12 2 3" xfId="20541"/>
    <cellStyle name="Normal 29 12 3" xfId="20542"/>
    <cellStyle name="Normal 29 12 4" xfId="20543"/>
    <cellStyle name="Normal 29 12_Lcc_inputs" xfId="20544"/>
    <cellStyle name="Normal 29 13" xfId="20545"/>
    <cellStyle name="Normal 29 13 2" xfId="20546"/>
    <cellStyle name="Normal 29 13 3" xfId="20547"/>
    <cellStyle name="Normal 29 14" xfId="20548"/>
    <cellStyle name="Normal 29 14 2" xfId="20549"/>
    <cellStyle name="Normal 29 15" xfId="20550"/>
    <cellStyle name="Normal 29 16" xfId="20551"/>
    <cellStyle name="Normal 29 2" xfId="20552"/>
    <cellStyle name="Normal 29 2 10" xfId="20553"/>
    <cellStyle name="Normal 29 2 2" xfId="20554"/>
    <cellStyle name="Normal 29 2 2 2" xfId="20555"/>
    <cellStyle name="Normal 29 2 2 2 2" xfId="20556"/>
    <cellStyle name="Normal 29 2 2 2 2 2" xfId="20557"/>
    <cellStyle name="Normal 29 2 2 2 2 2 2" xfId="20558"/>
    <cellStyle name="Normal 29 2 2 2 2 3" xfId="20559"/>
    <cellStyle name="Normal 29 2 2 2 3" xfId="20560"/>
    <cellStyle name="Normal 29 2 2 2 3 2" xfId="20561"/>
    <cellStyle name="Normal 29 2 2 2 3 2 2" xfId="20562"/>
    <cellStyle name="Normal 29 2 2 2 3 3" xfId="20563"/>
    <cellStyle name="Normal 29 2 2 2 4" xfId="20564"/>
    <cellStyle name="Normal 29 2 2 2 4 2" xfId="20565"/>
    <cellStyle name="Normal 29 2 2 2 5" xfId="20566"/>
    <cellStyle name="Normal 29 2 2 2_Lcc_inputs" xfId="20567"/>
    <cellStyle name="Normal 29 2 2 3" xfId="20568"/>
    <cellStyle name="Normal 29 2 2 3 2" xfId="20569"/>
    <cellStyle name="Normal 29 2 2 3 2 2" xfId="20570"/>
    <cellStyle name="Normal 29 2 2 3 2 3" xfId="20571"/>
    <cellStyle name="Normal 29 2 2 3 3" xfId="20572"/>
    <cellStyle name="Normal 29 2 2 3 4" xfId="20573"/>
    <cellStyle name="Normal 29 2 2 3_Lcc_inputs" xfId="20574"/>
    <cellStyle name="Normal 29 2 2 4" xfId="20575"/>
    <cellStyle name="Normal 29 2 2 4 2" xfId="20576"/>
    <cellStyle name="Normal 29 2 2 4 2 2" xfId="20577"/>
    <cellStyle name="Normal 29 2 2 4 3" xfId="20578"/>
    <cellStyle name="Normal 29 2 2 5" xfId="20579"/>
    <cellStyle name="Normal 29 2 2 5 2" xfId="20580"/>
    <cellStyle name="Normal 29 2 2 6" xfId="20581"/>
    <cellStyle name="Normal 29 2 2 7" xfId="20582"/>
    <cellStyle name="Normal 29 2 2 8" xfId="20583"/>
    <cellStyle name="Normal 29 2 2_Lcc_inputs" xfId="20584"/>
    <cellStyle name="Normal 29 2 3" xfId="20585"/>
    <cellStyle name="Normal 29 2 3 2" xfId="20586"/>
    <cellStyle name="Normal 29 2 3 2 2" xfId="20587"/>
    <cellStyle name="Normal 29 2 3 2 2 2" xfId="20588"/>
    <cellStyle name="Normal 29 2 3 2 2 3" xfId="20589"/>
    <cellStyle name="Normal 29 2 3 2 3" xfId="20590"/>
    <cellStyle name="Normal 29 2 3 2 4" xfId="20591"/>
    <cellStyle name="Normal 29 2 3 2_Lcc_inputs" xfId="20592"/>
    <cellStyle name="Normal 29 2 3 3" xfId="20593"/>
    <cellStyle name="Normal 29 2 3 3 2" xfId="20594"/>
    <cellStyle name="Normal 29 2 3 3 2 2" xfId="20595"/>
    <cellStyle name="Normal 29 2 3 3 3" xfId="20596"/>
    <cellStyle name="Normal 29 2 3 4" xfId="20597"/>
    <cellStyle name="Normal 29 2 3 4 2" xfId="20598"/>
    <cellStyle name="Normal 29 2 3 5" xfId="20599"/>
    <cellStyle name="Normal 29 2 3 6" xfId="20600"/>
    <cellStyle name="Normal 29 2 3 7" xfId="20601"/>
    <cellStyle name="Normal 29 2 3_Lcc_inputs" xfId="20602"/>
    <cellStyle name="Normal 29 2 4" xfId="20603"/>
    <cellStyle name="Normal 29 2 4 2" xfId="20604"/>
    <cellStyle name="Normal 29 2 4 2 2" xfId="20605"/>
    <cellStyle name="Normal 29 2 4 2 3" xfId="20606"/>
    <cellStyle name="Normal 29 2 4 3" xfId="20607"/>
    <cellStyle name="Normal 29 2 4 3 2" xfId="20608"/>
    <cellStyle name="Normal 29 2 4 4" xfId="20609"/>
    <cellStyle name="Normal 29 2 4 5" xfId="20610"/>
    <cellStyle name="Normal 29 2 4_Lcc_inputs" xfId="20611"/>
    <cellStyle name="Normal 29 2 5" xfId="20612"/>
    <cellStyle name="Normal 29 2 5 2" xfId="20613"/>
    <cellStyle name="Normal 29 2 5 2 2" xfId="20614"/>
    <cellStyle name="Normal 29 2 5 2 3" xfId="20615"/>
    <cellStyle name="Normal 29 2 5 3" xfId="20616"/>
    <cellStyle name="Normal 29 2 5 3 2" xfId="20617"/>
    <cellStyle name="Normal 29 2 5 4" xfId="20618"/>
    <cellStyle name="Normal 29 2 5 5" xfId="20619"/>
    <cellStyle name="Normal 29 2 5_Lcc_inputs" xfId="20620"/>
    <cellStyle name="Normal 29 2 6" xfId="20621"/>
    <cellStyle name="Normal 29 2 6 2" xfId="20622"/>
    <cellStyle name="Normal 29 2 6 2 2" xfId="20623"/>
    <cellStyle name="Normal 29 2 6 3" xfId="20624"/>
    <cellStyle name="Normal 29 2 6 4" xfId="20625"/>
    <cellStyle name="Normal 29 2 6_Lcc_inputs" xfId="20626"/>
    <cellStyle name="Normal 29 2 7" xfId="20627"/>
    <cellStyle name="Normal 29 2 7 2" xfId="20628"/>
    <cellStyle name="Normal 29 2 7 3" xfId="20629"/>
    <cellStyle name="Normal 29 2 8" xfId="20630"/>
    <cellStyle name="Normal 29 2 8 2" xfId="20631"/>
    <cellStyle name="Normal 29 2 9" xfId="20632"/>
    <cellStyle name="Normal 29 2_Lcc_inputs" xfId="20633"/>
    <cellStyle name="Normal 29 3" xfId="20634"/>
    <cellStyle name="Normal 29 3 2" xfId="20635"/>
    <cellStyle name="Normal 29 3 2 2" xfId="20636"/>
    <cellStyle name="Normal 29 3 2 2 2" xfId="20637"/>
    <cellStyle name="Normal 29 3 2 2 2 2" xfId="20638"/>
    <cellStyle name="Normal 29 3 2 2 2 2 2" xfId="20639"/>
    <cellStyle name="Normal 29 3 2 2 2 3" xfId="20640"/>
    <cellStyle name="Normal 29 3 2 2 3" xfId="20641"/>
    <cellStyle name="Normal 29 3 2 2 3 2" xfId="20642"/>
    <cellStyle name="Normal 29 3 2 2 3 2 2" xfId="20643"/>
    <cellStyle name="Normal 29 3 2 2 3 3" xfId="20644"/>
    <cellStyle name="Normal 29 3 2 2 4" xfId="20645"/>
    <cellStyle name="Normal 29 3 2 2 4 2" xfId="20646"/>
    <cellStyle name="Normal 29 3 2 2 5" xfId="20647"/>
    <cellStyle name="Normal 29 3 2 2_Lcc_inputs" xfId="20648"/>
    <cellStyle name="Normal 29 3 2 3" xfId="20649"/>
    <cellStyle name="Normal 29 3 2 3 2" xfId="20650"/>
    <cellStyle name="Normal 29 3 2 3 2 2" xfId="20651"/>
    <cellStyle name="Normal 29 3 2 3 2 3" xfId="20652"/>
    <cellStyle name="Normal 29 3 2 3 3" xfId="20653"/>
    <cellStyle name="Normal 29 3 2 3 4" xfId="20654"/>
    <cellStyle name="Normal 29 3 2 3_Lcc_inputs" xfId="20655"/>
    <cellStyle name="Normal 29 3 2 4" xfId="20656"/>
    <cellStyle name="Normal 29 3 2 4 2" xfId="20657"/>
    <cellStyle name="Normal 29 3 2 4 2 2" xfId="20658"/>
    <cellStyle name="Normal 29 3 2 4 3" xfId="20659"/>
    <cellStyle name="Normal 29 3 2 5" xfId="20660"/>
    <cellStyle name="Normal 29 3 2 5 2" xfId="20661"/>
    <cellStyle name="Normal 29 3 2 6" xfId="20662"/>
    <cellStyle name="Normal 29 3 2 7" xfId="20663"/>
    <cellStyle name="Normal 29 3 2 8" xfId="20664"/>
    <cellStyle name="Normal 29 3 2_Lcc_inputs" xfId="20665"/>
    <cellStyle name="Normal 29 3 3" xfId="20666"/>
    <cellStyle name="Normal 29 3 3 2" xfId="20667"/>
    <cellStyle name="Normal 29 3 3 2 2" xfId="20668"/>
    <cellStyle name="Normal 29 3 3 2 2 2" xfId="20669"/>
    <cellStyle name="Normal 29 3 3 2 2 3" xfId="20670"/>
    <cellStyle name="Normal 29 3 3 2 3" xfId="20671"/>
    <cellStyle name="Normal 29 3 3 2 4" xfId="20672"/>
    <cellStyle name="Normal 29 3 3 2_Lcc_inputs" xfId="20673"/>
    <cellStyle name="Normal 29 3 3 3" xfId="20674"/>
    <cellStyle name="Normal 29 3 3 3 2" xfId="20675"/>
    <cellStyle name="Normal 29 3 3 3 2 2" xfId="20676"/>
    <cellStyle name="Normal 29 3 3 3 3" xfId="20677"/>
    <cellStyle name="Normal 29 3 3 4" xfId="20678"/>
    <cellStyle name="Normal 29 3 3 4 2" xfId="20679"/>
    <cellStyle name="Normal 29 3 3 5" xfId="20680"/>
    <cellStyle name="Normal 29 3 3 6" xfId="20681"/>
    <cellStyle name="Normal 29 3 3 7" xfId="20682"/>
    <cellStyle name="Normal 29 3 3_Lcc_inputs" xfId="20683"/>
    <cellStyle name="Normal 29 3 4" xfId="20684"/>
    <cellStyle name="Normal 29 3 4 2" xfId="20685"/>
    <cellStyle name="Normal 29 3 4 2 2" xfId="20686"/>
    <cellStyle name="Normal 29 3 4 2 3" xfId="20687"/>
    <cellStyle name="Normal 29 3 4 3" xfId="20688"/>
    <cellStyle name="Normal 29 3 4 3 2" xfId="20689"/>
    <cellStyle name="Normal 29 3 4 4" xfId="20690"/>
    <cellStyle name="Normal 29 3 4 5" xfId="20691"/>
    <cellStyle name="Normal 29 3 4_Lcc_inputs" xfId="20692"/>
    <cellStyle name="Normal 29 3 5" xfId="20693"/>
    <cellStyle name="Normal 29 3 5 2" xfId="20694"/>
    <cellStyle name="Normal 29 3 5 2 2" xfId="20695"/>
    <cellStyle name="Normal 29 3 5 2 3" xfId="20696"/>
    <cellStyle name="Normal 29 3 5 3" xfId="20697"/>
    <cellStyle name="Normal 29 3 5 4" xfId="20698"/>
    <cellStyle name="Normal 29 3 5_Lcc_inputs" xfId="20699"/>
    <cellStyle name="Normal 29 3 6" xfId="20700"/>
    <cellStyle name="Normal 29 3 6 2" xfId="20701"/>
    <cellStyle name="Normal 29 3 6 3" xfId="20702"/>
    <cellStyle name="Normal 29 3 7" xfId="20703"/>
    <cellStyle name="Normal 29 3 7 2" xfId="20704"/>
    <cellStyle name="Normal 29 3 8" xfId="20705"/>
    <cellStyle name="Normal 29 3 9" xfId="20706"/>
    <cellStyle name="Normal 29 3_Lcc_inputs" xfId="20707"/>
    <cellStyle name="Normal 29 4" xfId="20708"/>
    <cellStyle name="Normal 29 4 2" xfId="20709"/>
    <cellStyle name="Normal 29 4 2 2" xfId="20710"/>
    <cellStyle name="Normal 29 4 2 2 2" xfId="20711"/>
    <cellStyle name="Normal 29 4 2 2 2 2" xfId="20712"/>
    <cellStyle name="Normal 29 4 2 2 2 2 2" xfId="20713"/>
    <cellStyle name="Normal 29 4 2 2 2 3" xfId="20714"/>
    <cellStyle name="Normal 29 4 2 2 3" xfId="20715"/>
    <cellStyle name="Normal 29 4 2 2 3 2" xfId="20716"/>
    <cellStyle name="Normal 29 4 2 2 3 2 2" xfId="20717"/>
    <cellStyle name="Normal 29 4 2 2 3 3" xfId="20718"/>
    <cellStyle name="Normal 29 4 2 2 4" xfId="20719"/>
    <cellStyle name="Normal 29 4 2 2 4 2" xfId="20720"/>
    <cellStyle name="Normal 29 4 2 2 5" xfId="20721"/>
    <cellStyle name="Normal 29 4 2 2_Lcc_inputs" xfId="20722"/>
    <cellStyle name="Normal 29 4 2 3" xfId="20723"/>
    <cellStyle name="Normal 29 4 2 3 2" xfId="20724"/>
    <cellStyle name="Normal 29 4 2 3 2 2" xfId="20725"/>
    <cellStyle name="Normal 29 4 2 3 2 3" xfId="20726"/>
    <cellStyle name="Normal 29 4 2 3 3" xfId="20727"/>
    <cellStyle name="Normal 29 4 2 3 4" xfId="20728"/>
    <cellStyle name="Normal 29 4 2 3_Lcc_inputs" xfId="20729"/>
    <cellStyle name="Normal 29 4 2 4" xfId="20730"/>
    <cellStyle name="Normal 29 4 2 4 2" xfId="20731"/>
    <cellStyle name="Normal 29 4 2 4 2 2" xfId="20732"/>
    <cellStyle name="Normal 29 4 2 4 3" xfId="20733"/>
    <cellStyle name="Normal 29 4 2 5" xfId="20734"/>
    <cellStyle name="Normal 29 4 2 5 2" xfId="20735"/>
    <cellStyle name="Normal 29 4 2 6" xfId="20736"/>
    <cellStyle name="Normal 29 4 2 7" xfId="20737"/>
    <cellStyle name="Normal 29 4 2 8" xfId="20738"/>
    <cellStyle name="Normal 29 4 2_Lcc_inputs" xfId="20739"/>
    <cellStyle name="Normal 29 4 3" xfId="20740"/>
    <cellStyle name="Normal 29 4 3 2" xfId="20741"/>
    <cellStyle name="Normal 29 4 3 2 2" xfId="20742"/>
    <cellStyle name="Normal 29 4 3 2 2 2" xfId="20743"/>
    <cellStyle name="Normal 29 4 3 2 3" xfId="20744"/>
    <cellStyle name="Normal 29 4 3 3" xfId="20745"/>
    <cellStyle name="Normal 29 4 3 3 2" xfId="20746"/>
    <cellStyle name="Normal 29 4 3 3 2 2" xfId="20747"/>
    <cellStyle name="Normal 29 4 3 3 3" xfId="20748"/>
    <cellStyle name="Normal 29 4 3 4" xfId="20749"/>
    <cellStyle name="Normal 29 4 3 4 2" xfId="20750"/>
    <cellStyle name="Normal 29 4 3 5" xfId="20751"/>
    <cellStyle name="Normal 29 4 3_Lcc_inputs" xfId="20752"/>
    <cellStyle name="Normal 29 4 4" xfId="20753"/>
    <cellStyle name="Normal 29 4 4 2" xfId="20754"/>
    <cellStyle name="Normal 29 4 4 2 2" xfId="20755"/>
    <cellStyle name="Normal 29 4 4 2 3" xfId="20756"/>
    <cellStyle name="Normal 29 4 4 3" xfId="20757"/>
    <cellStyle name="Normal 29 4 4 4" xfId="20758"/>
    <cellStyle name="Normal 29 4 4_Lcc_inputs" xfId="20759"/>
    <cellStyle name="Normal 29 4 5" xfId="20760"/>
    <cellStyle name="Normal 29 4 5 2" xfId="20761"/>
    <cellStyle name="Normal 29 4 5 2 2" xfId="20762"/>
    <cellStyle name="Normal 29 4 5 3" xfId="20763"/>
    <cellStyle name="Normal 29 4 6" xfId="20764"/>
    <cellStyle name="Normal 29 4 6 2" xfId="20765"/>
    <cellStyle name="Normal 29 4 7" xfId="20766"/>
    <cellStyle name="Normal 29 4 8" xfId="20767"/>
    <cellStyle name="Normal 29 4 9" xfId="20768"/>
    <cellStyle name="Normal 29 4_Lcc_inputs" xfId="20769"/>
    <cellStyle name="Normal 29 5" xfId="20770"/>
    <cellStyle name="Normal 29 5 2" xfId="20771"/>
    <cellStyle name="Normal 29 5 2 2" xfId="20772"/>
    <cellStyle name="Normal 29 5 2 2 2" xfId="20773"/>
    <cellStyle name="Normal 29 5 2 2 2 2" xfId="20774"/>
    <cellStyle name="Normal 29 5 2 2 2 2 2" xfId="20775"/>
    <cellStyle name="Normal 29 5 2 2 2 3" xfId="20776"/>
    <cellStyle name="Normal 29 5 2 2 3" xfId="20777"/>
    <cellStyle name="Normal 29 5 2 2 3 2" xfId="20778"/>
    <cellStyle name="Normal 29 5 2 2 3 2 2" xfId="20779"/>
    <cellStyle name="Normal 29 5 2 2 3 3" xfId="20780"/>
    <cellStyle name="Normal 29 5 2 2 4" xfId="20781"/>
    <cellStyle name="Normal 29 5 2 2 4 2" xfId="20782"/>
    <cellStyle name="Normal 29 5 2 2 5" xfId="20783"/>
    <cellStyle name="Normal 29 5 2 2_Lcc_inputs" xfId="20784"/>
    <cellStyle name="Normal 29 5 2 3" xfId="20785"/>
    <cellStyle name="Normal 29 5 2 3 2" xfId="20786"/>
    <cellStyle name="Normal 29 5 2 3 2 2" xfId="20787"/>
    <cellStyle name="Normal 29 5 2 3 2 3" xfId="20788"/>
    <cellStyle name="Normal 29 5 2 3 3" xfId="20789"/>
    <cellStyle name="Normal 29 5 2 3 4" xfId="20790"/>
    <cellStyle name="Normal 29 5 2 3_Lcc_inputs" xfId="20791"/>
    <cellStyle name="Normal 29 5 2 4" xfId="20792"/>
    <cellStyle name="Normal 29 5 2 4 2" xfId="20793"/>
    <cellStyle name="Normal 29 5 2 4 2 2" xfId="20794"/>
    <cellStyle name="Normal 29 5 2 4 3" xfId="20795"/>
    <cellStyle name="Normal 29 5 2 5" xfId="20796"/>
    <cellStyle name="Normal 29 5 2 5 2" xfId="20797"/>
    <cellStyle name="Normal 29 5 2 6" xfId="20798"/>
    <cellStyle name="Normal 29 5 2 7" xfId="20799"/>
    <cellStyle name="Normal 29 5 2 8" xfId="20800"/>
    <cellStyle name="Normal 29 5 2_Lcc_inputs" xfId="20801"/>
    <cellStyle name="Normal 29 5 3" xfId="20802"/>
    <cellStyle name="Normal 29 5 3 2" xfId="20803"/>
    <cellStyle name="Normal 29 5 3 2 2" xfId="20804"/>
    <cellStyle name="Normal 29 5 3 2 2 2" xfId="20805"/>
    <cellStyle name="Normal 29 5 3 2 3" xfId="20806"/>
    <cellStyle name="Normal 29 5 3 3" xfId="20807"/>
    <cellStyle name="Normal 29 5 3 3 2" xfId="20808"/>
    <cellStyle name="Normal 29 5 3 3 2 2" xfId="20809"/>
    <cellStyle name="Normal 29 5 3 3 3" xfId="20810"/>
    <cellStyle name="Normal 29 5 3 4" xfId="20811"/>
    <cellStyle name="Normal 29 5 3 4 2" xfId="20812"/>
    <cellStyle name="Normal 29 5 3 5" xfId="20813"/>
    <cellStyle name="Normal 29 5 3_Lcc_inputs" xfId="20814"/>
    <cellStyle name="Normal 29 5 4" xfId="20815"/>
    <cellStyle name="Normal 29 5 4 2" xfId="20816"/>
    <cellStyle name="Normal 29 5 4 2 2" xfId="20817"/>
    <cellStyle name="Normal 29 5 4 2 3" xfId="20818"/>
    <cellStyle name="Normal 29 5 4 3" xfId="20819"/>
    <cellStyle name="Normal 29 5 4 4" xfId="20820"/>
    <cellStyle name="Normal 29 5 4_Lcc_inputs" xfId="20821"/>
    <cellStyle name="Normal 29 5 5" xfId="20822"/>
    <cellStyle name="Normal 29 5 5 2" xfId="20823"/>
    <cellStyle name="Normal 29 5 5 2 2" xfId="20824"/>
    <cellStyle name="Normal 29 5 5 3" xfId="20825"/>
    <cellStyle name="Normal 29 5 6" xfId="20826"/>
    <cellStyle name="Normal 29 5 6 2" xfId="20827"/>
    <cellStyle name="Normal 29 5 7" xfId="20828"/>
    <cellStyle name="Normal 29 5 8" xfId="20829"/>
    <cellStyle name="Normal 29 5 9" xfId="20830"/>
    <cellStyle name="Normal 29 5_Lcc_inputs" xfId="20831"/>
    <cellStyle name="Normal 29 6" xfId="20832"/>
    <cellStyle name="Normal 29 6 2" xfId="20833"/>
    <cellStyle name="Normal 29 6 2 2" xfId="20834"/>
    <cellStyle name="Normal 29 6 2 2 2" xfId="20835"/>
    <cellStyle name="Normal 29 6 2 2 2 2" xfId="20836"/>
    <cellStyle name="Normal 29 6 2 2 2 2 2" xfId="20837"/>
    <cellStyle name="Normal 29 6 2 2 2 3" xfId="20838"/>
    <cellStyle name="Normal 29 6 2 2 3" xfId="20839"/>
    <cellStyle name="Normal 29 6 2 2 3 2" xfId="20840"/>
    <cellStyle name="Normal 29 6 2 2 3 2 2" xfId="20841"/>
    <cellStyle name="Normal 29 6 2 2 3 3" xfId="20842"/>
    <cellStyle name="Normal 29 6 2 2 4" xfId="20843"/>
    <cellStyle name="Normal 29 6 2 2 4 2" xfId="20844"/>
    <cellStyle name="Normal 29 6 2 2 5" xfId="20845"/>
    <cellStyle name="Normal 29 6 2 2_Lcc_inputs" xfId="20846"/>
    <cellStyle name="Normal 29 6 2 3" xfId="20847"/>
    <cellStyle name="Normal 29 6 2 3 2" xfId="20848"/>
    <cellStyle name="Normal 29 6 2 3 2 2" xfId="20849"/>
    <cellStyle name="Normal 29 6 2 3 2 3" xfId="20850"/>
    <cellStyle name="Normal 29 6 2 3 3" xfId="20851"/>
    <cellStyle name="Normal 29 6 2 3 4" xfId="20852"/>
    <cellStyle name="Normal 29 6 2 3_Lcc_inputs" xfId="20853"/>
    <cellStyle name="Normal 29 6 2 4" xfId="20854"/>
    <cellStyle name="Normal 29 6 2 4 2" xfId="20855"/>
    <cellStyle name="Normal 29 6 2 4 2 2" xfId="20856"/>
    <cellStyle name="Normal 29 6 2 4 3" xfId="20857"/>
    <cellStyle name="Normal 29 6 2 5" xfId="20858"/>
    <cellStyle name="Normal 29 6 2 5 2" xfId="20859"/>
    <cellStyle name="Normal 29 6 2 6" xfId="20860"/>
    <cellStyle name="Normal 29 6 2 7" xfId="20861"/>
    <cellStyle name="Normal 29 6 2 8" xfId="20862"/>
    <cellStyle name="Normal 29 6 2_Lcc_inputs" xfId="20863"/>
    <cellStyle name="Normal 29 6 3" xfId="20864"/>
    <cellStyle name="Normal 29 6 3 2" xfId="20865"/>
    <cellStyle name="Normal 29 6 3 2 2" xfId="20866"/>
    <cellStyle name="Normal 29 6 3 2 2 2" xfId="20867"/>
    <cellStyle name="Normal 29 6 3 2 3" xfId="20868"/>
    <cellStyle name="Normal 29 6 3 3" xfId="20869"/>
    <cellStyle name="Normal 29 6 3 3 2" xfId="20870"/>
    <cellStyle name="Normal 29 6 3 3 2 2" xfId="20871"/>
    <cellStyle name="Normal 29 6 3 3 3" xfId="20872"/>
    <cellStyle name="Normal 29 6 3 4" xfId="20873"/>
    <cellStyle name="Normal 29 6 3 4 2" xfId="20874"/>
    <cellStyle name="Normal 29 6 3 5" xfId="20875"/>
    <cellStyle name="Normal 29 6 3_Lcc_inputs" xfId="20876"/>
    <cellStyle name="Normal 29 6 4" xfId="20877"/>
    <cellStyle name="Normal 29 6 4 2" xfId="20878"/>
    <cellStyle name="Normal 29 6 4 2 2" xfId="20879"/>
    <cellStyle name="Normal 29 6 4 2 3" xfId="20880"/>
    <cellStyle name="Normal 29 6 4 3" xfId="20881"/>
    <cellStyle name="Normal 29 6 4 4" xfId="20882"/>
    <cellStyle name="Normal 29 6 4_Lcc_inputs" xfId="20883"/>
    <cellStyle name="Normal 29 6 5" xfId="20884"/>
    <cellStyle name="Normal 29 6 5 2" xfId="20885"/>
    <cellStyle name="Normal 29 6 5 2 2" xfId="20886"/>
    <cellStyle name="Normal 29 6 5 3" xfId="20887"/>
    <cellStyle name="Normal 29 6 6" xfId="20888"/>
    <cellStyle name="Normal 29 6 6 2" xfId="20889"/>
    <cellStyle name="Normal 29 6 7" xfId="20890"/>
    <cellStyle name="Normal 29 6 8" xfId="20891"/>
    <cellStyle name="Normal 29 6 9" xfId="20892"/>
    <cellStyle name="Normal 29 6_Lcc_inputs" xfId="20893"/>
    <cellStyle name="Normal 29 7" xfId="20894"/>
    <cellStyle name="Normal 29 7 2" xfId="20895"/>
    <cellStyle name="Normal 29 7 2 2" xfId="20896"/>
    <cellStyle name="Normal 29 7 2 2 2" xfId="20897"/>
    <cellStyle name="Normal 29 7 2 2 2 2" xfId="20898"/>
    <cellStyle name="Normal 29 7 2 2 2 2 2" xfId="20899"/>
    <cellStyle name="Normal 29 7 2 2 2 3" xfId="20900"/>
    <cellStyle name="Normal 29 7 2 2 3" xfId="20901"/>
    <cellStyle name="Normal 29 7 2 2 3 2" xfId="20902"/>
    <cellStyle name="Normal 29 7 2 2 3 2 2" xfId="20903"/>
    <cellStyle name="Normal 29 7 2 2 3 3" xfId="20904"/>
    <cellStyle name="Normal 29 7 2 2 4" xfId="20905"/>
    <cellStyle name="Normal 29 7 2 2 4 2" xfId="20906"/>
    <cellStyle name="Normal 29 7 2 2 5" xfId="20907"/>
    <cellStyle name="Normal 29 7 2 2_Lcc_inputs" xfId="20908"/>
    <cellStyle name="Normal 29 7 2 3" xfId="20909"/>
    <cellStyle name="Normal 29 7 2 3 2" xfId="20910"/>
    <cellStyle name="Normal 29 7 2 3 2 2" xfId="20911"/>
    <cellStyle name="Normal 29 7 2 3 2 3" xfId="20912"/>
    <cellStyle name="Normal 29 7 2 3 3" xfId="20913"/>
    <cellStyle name="Normal 29 7 2 3 4" xfId="20914"/>
    <cellStyle name="Normal 29 7 2 3_Lcc_inputs" xfId="20915"/>
    <cellStyle name="Normal 29 7 2 4" xfId="20916"/>
    <cellStyle name="Normal 29 7 2 4 2" xfId="20917"/>
    <cellStyle name="Normal 29 7 2 4 2 2" xfId="20918"/>
    <cellStyle name="Normal 29 7 2 4 3" xfId="20919"/>
    <cellStyle name="Normal 29 7 2 5" xfId="20920"/>
    <cellStyle name="Normal 29 7 2 5 2" xfId="20921"/>
    <cellStyle name="Normal 29 7 2 6" xfId="20922"/>
    <cellStyle name="Normal 29 7 2 7" xfId="20923"/>
    <cellStyle name="Normal 29 7 2 8" xfId="20924"/>
    <cellStyle name="Normal 29 7 2_Lcc_inputs" xfId="20925"/>
    <cellStyle name="Normal 29 7 3" xfId="20926"/>
    <cellStyle name="Normal 29 7 3 2" xfId="20927"/>
    <cellStyle name="Normal 29 7 3 2 2" xfId="20928"/>
    <cellStyle name="Normal 29 7 3 2 2 2" xfId="20929"/>
    <cellStyle name="Normal 29 7 3 2 3" xfId="20930"/>
    <cellStyle name="Normal 29 7 3 3" xfId="20931"/>
    <cellStyle name="Normal 29 7 3 3 2" xfId="20932"/>
    <cellStyle name="Normal 29 7 3 3 2 2" xfId="20933"/>
    <cellStyle name="Normal 29 7 3 3 3" xfId="20934"/>
    <cellStyle name="Normal 29 7 3 4" xfId="20935"/>
    <cellStyle name="Normal 29 7 3 4 2" xfId="20936"/>
    <cellStyle name="Normal 29 7 3 5" xfId="20937"/>
    <cellStyle name="Normal 29 7 3_Lcc_inputs" xfId="20938"/>
    <cellStyle name="Normal 29 7 4" xfId="20939"/>
    <cellStyle name="Normal 29 7 4 2" xfId="20940"/>
    <cellStyle name="Normal 29 7 4 2 2" xfId="20941"/>
    <cellStyle name="Normal 29 7 4 2 3" xfId="20942"/>
    <cellStyle name="Normal 29 7 4 3" xfId="20943"/>
    <cellStyle name="Normal 29 7 4 4" xfId="20944"/>
    <cellStyle name="Normal 29 7 4_Lcc_inputs" xfId="20945"/>
    <cellStyle name="Normal 29 7 5" xfId="20946"/>
    <cellStyle name="Normal 29 7 5 2" xfId="20947"/>
    <cellStyle name="Normal 29 7 5 2 2" xfId="20948"/>
    <cellStyle name="Normal 29 7 5 3" xfId="20949"/>
    <cellStyle name="Normal 29 7 6" xfId="20950"/>
    <cellStyle name="Normal 29 7 6 2" xfId="20951"/>
    <cellStyle name="Normal 29 7 7" xfId="20952"/>
    <cellStyle name="Normal 29 7 8" xfId="20953"/>
    <cellStyle name="Normal 29 7 9" xfId="20954"/>
    <cellStyle name="Normal 29 7_Lcc_inputs" xfId="20955"/>
    <cellStyle name="Normal 29 8" xfId="20956"/>
    <cellStyle name="Normal 29 8 2" xfId="20957"/>
    <cellStyle name="Normal 29 8 2 2" xfId="20958"/>
    <cellStyle name="Normal 29 8 2 2 2" xfId="20959"/>
    <cellStyle name="Normal 29 8 2 2 2 2" xfId="20960"/>
    <cellStyle name="Normal 29 8 2 2 3" xfId="20961"/>
    <cellStyle name="Normal 29 8 2 3" xfId="20962"/>
    <cellStyle name="Normal 29 8 2 3 2" xfId="20963"/>
    <cellStyle name="Normal 29 8 2 3 2 2" xfId="20964"/>
    <cellStyle name="Normal 29 8 2 3 3" xfId="20965"/>
    <cellStyle name="Normal 29 8 2 4" xfId="20966"/>
    <cellStyle name="Normal 29 8 2 4 2" xfId="20967"/>
    <cellStyle name="Normal 29 8 2 5" xfId="20968"/>
    <cellStyle name="Normal 29 8 2_Lcc_inputs" xfId="20969"/>
    <cellStyle name="Normal 29 8 3" xfId="20970"/>
    <cellStyle name="Normal 29 8 3 2" xfId="20971"/>
    <cellStyle name="Normal 29 8 3 2 2" xfId="20972"/>
    <cellStyle name="Normal 29 8 3 2 3" xfId="20973"/>
    <cellStyle name="Normal 29 8 3 3" xfId="20974"/>
    <cellStyle name="Normal 29 8 3 4" xfId="20975"/>
    <cellStyle name="Normal 29 8 3_Lcc_inputs" xfId="20976"/>
    <cellStyle name="Normal 29 8 4" xfId="20977"/>
    <cellStyle name="Normal 29 8 4 2" xfId="20978"/>
    <cellStyle name="Normal 29 8 4 2 2" xfId="20979"/>
    <cellStyle name="Normal 29 8 4 3" xfId="20980"/>
    <cellStyle name="Normal 29 8 5" xfId="20981"/>
    <cellStyle name="Normal 29 8 5 2" xfId="20982"/>
    <cellStyle name="Normal 29 8 6" xfId="20983"/>
    <cellStyle name="Normal 29 8 7" xfId="20984"/>
    <cellStyle name="Normal 29 8 8" xfId="20985"/>
    <cellStyle name="Normal 29 8_Lcc_inputs" xfId="20986"/>
    <cellStyle name="Normal 29 9" xfId="20987"/>
    <cellStyle name="Normal 29 9 2" xfId="20988"/>
    <cellStyle name="Normal 29 9 2 2" xfId="20989"/>
    <cellStyle name="Normal 29 9 2 2 2" xfId="20990"/>
    <cellStyle name="Normal 29 9 2 2 2 2" xfId="20991"/>
    <cellStyle name="Normal 29 9 2 2 3" xfId="20992"/>
    <cellStyle name="Normal 29 9 2 3" xfId="20993"/>
    <cellStyle name="Normal 29 9 2 3 2" xfId="20994"/>
    <cellStyle name="Normal 29 9 2 3 2 2" xfId="20995"/>
    <cellStyle name="Normal 29 9 2 3 3" xfId="20996"/>
    <cellStyle name="Normal 29 9 2 4" xfId="20997"/>
    <cellStyle name="Normal 29 9 2 4 2" xfId="20998"/>
    <cellStyle name="Normal 29 9 2 5" xfId="20999"/>
    <cellStyle name="Normal 29 9 2_Lcc_inputs" xfId="21000"/>
    <cellStyle name="Normal 29 9 3" xfId="21001"/>
    <cellStyle name="Normal 29 9 3 2" xfId="21002"/>
    <cellStyle name="Normal 29 9 3 2 2" xfId="21003"/>
    <cellStyle name="Normal 29 9 3 2 3" xfId="21004"/>
    <cellStyle name="Normal 29 9 3 3" xfId="21005"/>
    <cellStyle name="Normal 29 9 3 4" xfId="21006"/>
    <cellStyle name="Normal 29 9 3_Lcc_inputs" xfId="21007"/>
    <cellStyle name="Normal 29 9 4" xfId="21008"/>
    <cellStyle name="Normal 29 9 4 2" xfId="21009"/>
    <cellStyle name="Normal 29 9 4 2 2" xfId="21010"/>
    <cellStyle name="Normal 29 9 4 3" xfId="21011"/>
    <cellStyle name="Normal 29 9 5" xfId="21012"/>
    <cellStyle name="Normal 29 9 5 2" xfId="21013"/>
    <cellStyle name="Normal 29 9 6" xfId="21014"/>
    <cellStyle name="Normal 29 9 7" xfId="21015"/>
    <cellStyle name="Normal 29 9 8" xfId="21016"/>
    <cellStyle name="Normal 29 9_Lcc_inputs" xfId="21017"/>
    <cellStyle name="Normal 29_Lcc_inputs" xfId="21018"/>
    <cellStyle name="Normal 3" xfId="5"/>
    <cellStyle name="Normal 3 10" xfId="21019"/>
    <cellStyle name="Normal 3 10 10" xfId="21020"/>
    <cellStyle name="Normal 3 10 10 2" xfId="21021"/>
    <cellStyle name="Normal 3 10 10 2 2" xfId="21022"/>
    <cellStyle name="Normal 3 10 10 3" xfId="21023"/>
    <cellStyle name="Normal 3 10 11" xfId="21024"/>
    <cellStyle name="Normal 3 10 11 2" xfId="21025"/>
    <cellStyle name="Normal 3 10 11 2 2" xfId="21026"/>
    <cellStyle name="Normal 3 10 11 3" xfId="21027"/>
    <cellStyle name="Normal 3 10 12" xfId="21028"/>
    <cellStyle name="Normal 3 10 12 2" xfId="21029"/>
    <cellStyle name="Normal 3 10 12 2 2" xfId="21030"/>
    <cellStyle name="Normal 3 10 12 3" xfId="21031"/>
    <cellStyle name="Normal 3 10 13" xfId="21032"/>
    <cellStyle name="Normal 3 10 13 2" xfId="21033"/>
    <cellStyle name="Normal 3 10 13 2 2" xfId="21034"/>
    <cellStyle name="Normal 3 10 13 3" xfId="21035"/>
    <cellStyle name="Normal 3 10 14" xfId="21036"/>
    <cellStyle name="Normal 3 10 14 2" xfId="21037"/>
    <cellStyle name="Normal 3 10 14 2 2" xfId="21038"/>
    <cellStyle name="Normal 3 10 14 3" xfId="21039"/>
    <cellStyle name="Normal 3 10 15" xfId="21040"/>
    <cellStyle name="Normal 3 10 15 2" xfId="21041"/>
    <cellStyle name="Normal 3 10 15 2 2" xfId="21042"/>
    <cellStyle name="Normal 3 10 15 3" xfId="21043"/>
    <cellStyle name="Normal 3 10 16" xfId="21044"/>
    <cellStyle name="Normal 3 10 16 2" xfId="21045"/>
    <cellStyle name="Normal 3 10 16 2 2" xfId="21046"/>
    <cellStyle name="Normal 3 10 16 3" xfId="21047"/>
    <cellStyle name="Normal 3 10 17" xfId="21048"/>
    <cellStyle name="Normal 3 10 17 2" xfId="21049"/>
    <cellStyle name="Normal 3 10 17 2 2" xfId="21050"/>
    <cellStyle name="Normal 3 10 17 3" xfId="21051"/>
    <cellStyle name="Normal 3 10 18" xfId="21052"/>
    <cellStyle name="Normal 3 10 18 2" xfId="21053"/>
    <cellStyle name="Normal 3 10 18 2 2" xfId="21054"/>
    <cellStyle name="Normal 3 10 18 3" xfId="21055"/>
    <cellStyle name="Normal 3 10 19" xfId="21056"/>
    <cellStyle name="Normal 3 10 19 2" xfId="21057"/>
    <cellStyle name="Normal 3 10 19 2 2" xfId="21058"/>
    <cellStyle name="Normal 3 10 19 3" xfId="21059"/>
    <cellStyle name="Normal 3 10 2" xfId="21060"/>
    <cellStyle name="Normal 3 10 2 2" xfId="21061"/>
    <cellStyle name="Normal 3 10 2 2 2" xfId="21062"/>
    <cellStyle name="Normal 3 10 2 3" xfId="21063"/>
    <cellStyle name="Normal 3 10 20" xfId="21064"/>
    <cellStyle name="Normal 3 10 20 2" xfId="21065"/>
    <cellStyle name="Normal 3 10 20 2 2" xfId="21066"/>
    <cellStyle name="Normal 3 10 20 3" xfId="21067"/>
    <cellStyle name="Normal 3 10 21" xfId="21068"/>
    <cellStyle name="Normal 3 10 21 2" xfId="21069"/>
    <cellStyle name="Normal 3 10 21 2 2" xfId="21070"/>
    <cellStyle name="Normal 3 10 21 3" xfId="21071"/>
    <cellStyle name="Normal 3 10 22" xfId="21072"/>
    <cellStyle name="Normal 3 10 22 2" xfId="21073"/>
    <cellStyle name="Normal 3 10 22 2 2" xfId="21074"/>
    <cellStyle name="Normal 3 10 22 3" xfId="21075"/>
    <cellStyle name="Normal 3 10 23" xfId="21076"/>
    <cellStyle name="Normal 3 10 23 2" xfId="21077"/>
    <cellStyle name="Normal 3 10 23 2 2" xfId="21078"/>
    <cellStyle name="Normal 3 10 23 3" xfId="21079"/>
    <cellStyle name="Normal 3 10 24" xfId="21080"/>
    <cellStyle name="Normal 3 10 24 2" xfId="21081"/>
    <cellStyle name="Normal 3 10 25" xfId="21082"/>
    <cellStyle name="Normal 3 10 26" xfId="21083"/>
    <cellStyle name="Normal 3 10 3" xfId="21084"/>
    <cellStyle name="Normal 3 10 3 2" xfId="21085"/>
    <cellStyle name="Normal 3 10 3 2 2" xfId="21086"/>
    <cellStyle name="Normal 3 10 3 3" xfId="21087"/>
    <cellStyle name="Normal 3 10 4" xfId="21088"/>
    <cellStyle name="Normal 3 10 4 2" xfId="21089"/>
    <cellStyle name="Normal 3 10 4 2 2" xfId="21090"/>
    <cellStyle name="Normal 3 10 4 3" xfId="21091"/>
    <cellStyle name="Normal 3 10 5" xfId="21092"/>
    <cellStyle name="Normal 3 10 5 2" xfId="21093"/>
    <cellStyle name="Normal 3 10 5 2 2" xfId="21094"/>
    <cellStyle name="Normal 3 10 5 3" xfId="21095"/>
    <cellStyle name="Normal 3 10 6" xfId="21096"/>
    <cellStyle name="Normal 3 10 6 2" xfId="21097"/>
    <cellStyle name="Normal 3 10 6 2 2" xfId="21098"/>
    <cellStyle name="Normal 3 10 6 3" xfId="21099"/>
    <cellStyle name="Normal 3 10 7" xfId="21100"/>
    <cellStyle name="Normal 3 10 7 2" xfId="21101"/>
    <cellStyle name="Normal 3 10 7 2 2" xfId="21102"/>
    <cellStyle name="Normal 3 10 7 3" xfId="21103"/>
    <cellStyle name="Normal 3 10 8" xfId="21104"/>
    <cellStyle name="Normal 3 10 8 2" xfId="21105"/>
    <cellStyle name="Normal 3 10 8 2 2" xfId="21106"/>
    <cellStyle name="Normal 3 10 8 3" xfId="21107"/>
    <cellStyle name="Normal 3 10 9" xfId="21108"/>
    <cellStyle name="Normal 3 10 9 2" xfId="21109"/>
    <cellStyle name="Normal 3 10 9 2 2" xfId="21110"/>
    <cellStyle name="Normal 3 10 9 3" xfId="21111"/>
    <cellStyle name="Normal 3 11" xfId="21112"/>
    <cellStyle name="Normal 3 11 10" xfId="21113"/>
    <cellStyle name="Normal 3 11 10 2" xfId="21114"/>
    <cellStyle name="Normal 3 11 10 2 2" xfId="21115"/>
    <cellStyle name="Normal 3 11 10 3" xfId="21116"/>
    <cellStyle name="Normal 3 11 11" xfId="21117"/>
    <cellStyle name="Normal 3 11 11 2" xfId="21118"/>
    <cellStyle name="Normal 3 11 11 2 2" xfId="21119"/>
    <cellStyle name="Normal 3 11 11 3" xfId="21120"/>
    <cellStyle name="Normal 3 11 12" xfId="21121"/>
    <cellStyle name="Normal 3 11 12 2" xfId="21122"/>
    <cellStyle name="Normal 3 11 12 2 2" xfId="21123"/>
    <cellStyle name="Normal 3 11 12 3" xfId="21124"/>
    <cellStyle name="Normal 3 11 13" xfId="21125"/>
    <cellStyle name="Normal 3 11 13 2" xfId="21126"/>
    <cellStyle name="Normal 3 11 13 2 2" xfId="21127"/>
    <cellStyle name="Normal 3 11 13 3" xfId="21128"/>
    <cellStyle name="Normal 3 11 14" xfId="21129"/>
    <cellStyle name="Normal 3 11 14 2" xfId="21130"/>
    <cellStyle name="Normal 3 11 14 2 2" xfId="21131"/>
    <cellStyle name="Normal 3 11 14 3" xfId="21132"/>
    <cellStyle name="Normal 3 11 15" xfId="21133"/>
    <cellStyle name="Normal 3 11 15 2" xfId="21134"/>
    <cellStyle name="Normal 3 11 15 2 2" xfId="21135"/>
    <cellStyle name="Normal 3 11 15 3" xfId="21136"/>
    <cellStyle name="Normal 3 11 16" xfId="21137"/>
    <cellStyle name="Normal 3 11 16 2" xfId="21138"/>
    <cellStyle name="Normal 3 11 16 2 2" xfId="21139"/>
    <cellStyle name="Normal 3 11 16 3" xfId="21140"/>
    <cellStyle name="Normal 3 11 17" xfId="21141"/>
    <cellStyle name="Normal 3 11 17 2" xfId="21142"/>
    <cellStyle name="Normal 3 11 17 2 2" xfId="21143"/>
    <cellStyle name="Normal 3 11 17 3" xfId="21144"/>
    <cellStyle name="Normal 3 11 18" xfId="21145"/>
    <cellStyle name="Normal 3 11 18 2" xfId="21146"/>
    <cellStyle name="Normal 3 11 18 2 2" xfId="21147"/>
    <cellStyle name="Normal 3 11 18 3" xfId="21148"/>
    <cellStyle name="Normal 3 11 19" xfId="21149"/>
    <cellStyle name="Normal 3 11 19 2" xfId="21150"/>
    <cellStyle name="Normal 3 11 19 2 2" xfId="21151"/>
    <cellStyle name="Normal 3 11 19 3" xfId="21152"/>
    <cellStyle name="Normal 3 11 2" xfId="21153"/>
    <cellStyle name="Normal 3 11 2 2" xfId="21154"/>
    <cellStyle name="Normal 3 11 2 2 2" xfId="21155"/>
    <cellStyle name="Normal 3 11 2 3" xfId="21156"/>
    <cellStyle name="Normal 3 11 20" xfId="21157"/>
    <cellStyle name="Normal 3 11 20 2" xfId="21158"/>
    <cellStyle name="Normal 3 11 20 2 2" xfId="21159"/>
    <cellStyle name="Normal 3 11 20 3" xfId="21160"/>
    <cellStyle name="Normal 3 11 21" xfId="21161"/>
    <cellStyle name="Normal 3 11 21 2" xfId="21162"/>
    <cellStyle name="Normal 3 11 21 2 2" xfId="21163"/>
    <cellStyle name="Normal 3 11 21 3" xfId="21164"/>
    <cellStyle name="Normal 3 11 22" xfId="21165"/>
    <cellStyle name="Normal 3 11 22 2" xfId="21166"/>
    <cellStyle name="Normal 3 11 22 2 2" xfId="21167"/>
    <cellStyle name="Normal 3 11 22 3" xfId="21168"/>
    <cellStyle name="Normal 3 11 23" xfId="21169"/>
    <cellStyle name="Normal 3 11 23 2" xfId="21170"/>
    <cellStyle name="Normal 3 11 23 2 2" xfId="21171"/>
    <cellStyle name="Normal 3 11 23 3" xfId="21172"/>
    <cellStyle name="Normal 3 11 24" xfId="21173"/>
    <cellStyle name="Normal 3 11 24 2" xfId="21174"/>
    <cellStyle name="Normal 3 11 25" xfId="21175"/>
    <cellStyle name="Normal 3 11 3" xfId="21176"/>
    <cellStyle name="Normal 3 11 3 2" xfId="21177"/>
    <cellStyle name="Normal 3 11 3 2 2" xfId="21178"/>
    <cellStyle name="Normal 3 11 3 3" xfId="21179"/>
    <cellStyle name="Normal 3 11 4" xfId="21180"/>
    <cellStyle name="Normal 3 11 4 2" xfId="21181"/>
    <cellStyle name="Normal 3 11 4 2 2" xfId="21182"/>
    <cellStyle name="Normal 3 11 4 3" xfId="21183"/>
    <cellStyle name="Normal 3 11 5" xfId="21184"/>
    <cellStyle name="Normal 3 11 5 2" xfId="21185"/>
    <cellStyle name="Normal 3 11 5 2 2" xfId="21186"/>
    <cellStyle name="Normal 3 11 5 3" xfId="21187"/>
    <cellStyle name="Normal 3 11 6" xfId="21188"/>
    <cellStyle name="Normal 3 11 6 2" xfId="21189"/>
    <cellStyle name="Normal 3 11 6 2 2" xfId="21190"/>
    <cellStyle name="Normal 3 11 6 3" xfId="21191"/>
    <cellStyle name="Normal 3 11 7" xfId="21192"/>
    <cellStyle name="Normal 3 11 7 2" xfId="21193"/>
    <cellStyle name="Normal 3 11 7 2 2" xfId="21194"/>
    <cellStyle name="Normal 3 11 7 3" xfId="21195"/>
    <cellStyle name="Normal 3 11 8" xfId="21196"/>
    <cellStyle name="Normal 3 11 8 2" xfId="21197"/>
    <cellStyle name="Normal 3 11 8 2 2" xfId="21198"/>
    <cellStyle name="Normal 3 11 8 3" xfId="21199"/>
    <cellStyle name="Normal 3 11 9" xfId="21200"/>
    <cellStyle name="Normal 3 11 9 2" xfId="21201"/>
    <cellStyle name="Normal 3 11 9 2 2" xfId="21202"/>
    <cellStyle name="Normal 3 11 9 3" xfId="21203"/>
    <cellStyle name="Normal 3 12" xfId="21204"/>
    <cellStyle name="Normal 3 12 10" xfId="21205"/>
    <cellStyle name="Normal 3 12 10 2" xfId="21206"/>
    <cellStyle name="Normal 3 12 10 2 2" xfId="21207"/>
    <cellStyle name="Normal 3 12 10 3" xfId="21208"/>
    <cellStyle name="Normal 3 12 11" xfId="21209"/>
    <cellStyle name="Normal 3 12 11 2" xfId="21210"/>
    <cellStyle name="Normal 3 12 11 2 2" xfId="21211"/>
    <cellStyle name="Normal 3 12 11 3" xfId="21212"/>
    <cellStyle name="Normal 3 12 12" xfId="21213"/>
    <cellStyle name="Normal 3 12 12 2" xfId="21214"/>
    <cellStyle name="Normal 3 12 12 2 2" xfId="21215"/>
    <cellStyle name="Normal 3 12 12 3" xfId="21216"/>
    <cellStyle name="Normal 3 12 13" xfId="21217"/>
    <cellStyle name="Normal 3 12 13 2" xfId="21218"/>
    <cellStyle name="Normal 3 12 13 2 2" xfId="21219"/>
    <cellStyle name="Normal 3 12 13 3" xfId="21220"/>
    <cellStyle name="Normal 3 12 14" xfId="21221"/>
    <cellStyle name="Normal 3 12 14 2" xfId="21222"/>
    <cellStyle name="Normal 3 12 14 2 2" xfId="21223"/>
    <cellStyle name="Normal 3 12 14 3" xfId="21224"/>
    <cellStyle name="Normal 3 12 15" xfId="21225"/>
    <cellStyle name="Normal 3 12 15 2" xfId="21226"/>
    <cellStyle name="Normal 3 12 15 2 2" xfId="21227"/>
    <cellStyle name="Normal 3 12 15 3" xfId="21228"/>
    <cellStyle name="Normal 3 12 16" xfId="21229"/>
    <cellStyle name="Normal 3 12 16 2" xfId="21230"/>
    <cellStyle name="Normal 3 12 16 2 2" xfId="21231"/>
    <cellStyle name="Normal 3 12 16 3" xfId="21232"/>
    <cellStyle name="Normal 3 12 17" xfId="21233"/>
    <cellStyle name="Normal 3 12 17 2" xfId="21234"/>
    <cellStyle name="Normal 3 12 17 2 2" xfId="21235"/>
    <cellStyle name="Normal 3 12 17 3" xfId="21236"/>
    <cellStyle name="Normal 3 12 18" xfId="21237"/>
    <cellStyle name="Normal 3 12 18 2" xfId="21238"/>
    <cellStyle name="Normal 3 12 18 2 2" xfId="21239"/>
    <cellStyle name="Normal 3 12 18 3" xfId="21240"/>
    <cellStyle name="Normal 3 12 19" xfId="21241"/>
    <cellStyle name="Normal 3 12 19 2" xfId="21242"/>
    <cellStyle name="Normal 3 12 19 2 2" xfId="21243"/>
    <cellStyle name="Normal 3 12 19 3" xfId="21244"/>
    <cellStyle name="Normal 3 12 2" xfId="21245"/>
    <cellStyle name="Normal 3 12 2 2" xfId="21246"/>
    <cellStyle name="Normal 3 12 2 2 2" xfId="21247"/>
    <cellStyle name="Normal 3 12 2 3" xfId="21248"/>
    <cellStyle name="Normal 3 12 20" xfId="21249"/>
    <cellStyle name="Normal 3 12 20 2" xfId="21250"/>
    <cellStyle name="Normal 3 12 20 2 2" xfId="21251"/>
    <cellStyle name="Normal 3 12 20 3" xfId="21252"/>
    <cellStyle name="Normal 3 12 21" xfId="21253"/>
    <cellStyle name="Normal 3 12 21 2" xfId="21254"/>
    <cellStyle name="Normal 3 12 21 2 2" xfId="21255"/>
    <cellStyle name="Normal 3 12 21 3" xfId="21256"/>
    <cellStyle name="Normal 3 12 22" xfId="21257"/>
    <cellStyle name="Normal 3 12 22 2" xfId="21258"/>
    <cellStyle name="Normal 3 12 22 2 2" xfId="21259"/>
    <cellStyle name="Normal 3 12 22 3" xfId="21260"/>
    <cellStyle name="Normal 3 12 23" xfId="21261"/>
    <cellStyle name="Normal 3 12 23 2" xfId="21262"/>
    <cellStyle name="Normal 3 12 23 2 2" xfId="21263"/>
    <cellStyle name="Normal 3 12 23 3" xfId="21264"/>
    <cellStyle name="Normal 3 12 24" xfId="21265"/>
    <cellStyle name="Normal 3 12 24 2" xfId="21266"/>
    <cellStyle name="Normal 3 12 25" xfId="21267"/>
    <cellStyle name="Normal 3 12 3" xfId="21268"/>
    <cellStyle name="Normal 3 12 3 2" xfId="21269"/>
    <cellStyle name="Normal 3 12 3 2 2" xfId="21270"/>
    <cellStyle name="Normal 3 12 3 3" xfId="21271"/>
    <cellStyle name="Normal 3 12 4" xfId="21272"/>
    <cellStyle name="Normal 3 12 4 2" xfId="21273"/>
    <cellStyle name="Normal 3 12 4 2 2" xfId="21274"/>
    <cellStyle name="Normal 3 12 4 3" xfId="21275"/>
    <cellStyle name="Normal 3 12 5" xfId="21276"/>
    <cellStyle name="Normal 3 12 5 2" xfId="21277"/>
    <cellStyle name="Normal 3 12 5 2 2" xfId="21278"/>
    <cellStyle name="Normal 3 12 5 3" xfId="21279"/>
    <cellStyle name="Normal 3 12 6" xfId="21280"/>
    <cellStyle name="Normal 3 12 6 2" xfId="21281"/>
    <cellStyle name="Normal 3 12 6 2 2" xfId="21282"/>
    <cellStyle name="Normal 3 12 6 3" xfId="21283"/>
    <cellStyle name="Normal 3 12 7" xfId="21284"/>
    <cellStyle name="Normal 3 12 7 2" xfId="21285"/>
    <cellStyle name="Normal 3 12 7 2 2" xfId="21286"/>
    <cellStyle name="Normal 3 12 7 3" xfId="21287"/>
    <cellStyle name="Normal 3 12 8" xfId="21288"/>
    <cellStyle name="Normal 3 12 8 2" xfId="21289"/>
    <cellStyle name="Normal 3 12 8 2 2" xfId="21290"/>
    <cellStyle name="Normal 3 12 8 3" xfId="21291"/>
    <cellStyle name="Normal 3 12 9" xfId="21292"/>
    <cellStyle name="Normal 3 12 9 2" xfId="21293"/>
    <cellStyle name="Normal 3 12 9 2 2" xfId="21294"/>
    <cellStyle name="Normal 3 12 9 3" xfId="21295"/>
    <cellStyle name="Normal 3 13" xfId="21296"/>
    <cellStyle name="Normal 3 13 10" xfId="21297"/>
    <cellStyle name="Normal 3 13 10 2" xfId="21298"/>
    <cellStyle name="Normal 3 13 10 2 2" xfId="21299"/>
    <cellStyle name="Normal 3 13 10 3" xfId="21300"/>
    <cellStyle name="Normal 3 13 11" xfId="21301"/>
    <cellStyle name="Normal 3 13 11 2" xfId="21302"/>
    <cellStyle name="Normal 3 13 11 2 2" xfId="21303"/>
    <cellStyle name="Normal 3 13 11 3" xfId="21304"/>
    <cellStyle name="Normal 3 13 12" xfId="21305"/>
    <cellStyle name="Normal 3 13 12 2" xfId="21306"/>
    <cellStyle name="Normal 3 13 12 2 2" xfId="21307"/>
    <cellStyle name="Normal 3 13 12 3" xfId="21308"/>
    <cellStyle name="Normal 3 13 13" xfId="21309"/>
    <cellStyle name="Normal 3 13 13 2" xfId="21310"/>
    <cellStyle name="Normal 3 13 13 2 2" xfId="21311"/>
    <cellStyle name="Normal 3 13 13 3" xfId="21312"/>
    <cellStyle name="Normal 3 13 14" xfId="21313"/>
    <cellStyle name="Normal 3 13 14 2" xfId="21314"/>
    <cellStyle name="Normal 3 13 14 2 2" xfId="21315"/>
    <cellStyle name="Normal 3 13 14 3" xfId="21316"/>
    <cellStyle name="Normal 3 13 15" xfId="21317"/>
    <cellStyle name="Normal 3 13 15 2" xfId="21318"/>
    <cellStyle name="Normal 3 13 15 2 2" xfId="21319"/>
    <cellStyle name="Normal 3 13 15 3" xfId="21320"/>
    <cellStyle name="Normal 3 13 16" xfId="21321"/>
    <cellStyle name="Normal 3 13 16 2" xfId="21322"/>
    <cellStyle name="Normal 3 13 16 2 2" xfId="21323"/>
    <cellStyle name="Normal 3 13 16 3" xfId="21324"/>
    <cellStyle name="Normal 3 13 17" xfId="21325"/>
    <cellStyle name="Normal 3 13 17 2" xfId="21326"/>
    <cellStyle name="Normal 3 13 17 2 2" xfId="21327"/>
    <cellStyle name="Normal 3 13 17 3" xfId="21328"/>
    <cellStyle name="Normal 3 13 18" xfId="21329"/>
    <cellStyle name="Normal 3 13 18 2" xfId="21330"/>
    <cellStyle name="Normal 3 13 18 2 2" xfId="21331"/>
    <cellStyle name="Normal 3 13 18 3" xfId="21332"/>
    <cellStyle name="Normal 3 13 19" xfId="21333"/>
    <cellStyle name="Normal 3 13 19 2" xfId="21334"/>
    <cellStyle name="Normal 3 13 19 2 2" xfId="21335"/>
    <cellStyle name="Normal 3 13 19 3" xfId="21336"/>
    <cellStyle name="Normal 3 13 2" xfId="21337"/>
    <cellStyle name="Normal 3 13 2 2" xfId="21338"/>
    <cellStyle name="Normal 3 13 2 2 2" xfId="21339"/>
    <cellStyle name="Normal 3 13 2 3" xfId="21340"/>
    <cellStyle name="Normal 3 13 20" xfId="21341"/>
    <cellStyle name="Normal 3 13 20 2" xfId="21342"/>
    <cellStyle name="Normal 3 13 20 2 2" xfId="21343"/>
    <cellStyle name="Normal 3 13 20 3" xfId="21344"/>
    <cellStyle name="Normal 3 13 21" xfId="21345"/>
    <cellStyle name="Normal 3 13 21 2" xfId="21346"/>
    <cellStyle name="Normal 3 13 21 2 2" xfId="21347"/>
    <cellStyle name="Normal 3 13 21 3" xfId="21348"/>
    <cellStyle name="Normal 3 13 22" xfId="21349"/>
    <cellStyle name="Normal 3 13 22 2" xfId="21350"/>
    <cellStyle name="Normal 3 13 22 2 2" xfId="21351"/>
    <cellStyle name="Normal 3 13 22 3" xfId="21352"/>
    <cellStyle name="Normal 3 13 23" xfId="21353"/>
    <cellStyle name="Normal 3 13 23 2" xfId="21354"/>
    <cellStyle name="Normal 3 13 23 2 2" xfId="21355"/>
    <cellStyle name="Normal 3 13 23 3" xfId="21356"/>
    <cellStyle name="Normal 3 13 24" xfId="21357"/>
    <cellStyle name="Normal 3 13 24 2" xfId="21358"/>
    <cellStyle name="Normal 3 13 25" xfId="21359"/>
    <cellStyle name="Normal 3 13 3" xfId="21360"/>
    <cellStyle name="Normal 3 13 3 2" xfId="21361"/>
    <cellStyle name="Normal 3 13 3 2 2" xfId="21362"/>
    <cellStyle name="Normal 3 13 3 3" xfId="21363"/>
    <cellStyle name="Normal 3 13 4" xfId="21364"/>
    <cellStyle name="Normal 3 13 4 2" xfId="21365"/>
    <cellStyle name="Normal 3 13 4 2 2" xfId="21366"/>
    <cellStyle name="Normal 3 13 4 3" xfId="21367"/>
    <cellStyle name="Normal 3 13 5" xfId="21368"/>
    <cellStyle name="Normal 3 13 5 2" xfId="21369"/>
    <cellStyle name="Normal 3 13 5 2 2" xfId="21370"/>
    <cellStyle name="Normal 3 13 5 3" xfId="21371"/>
    <cellStyle name="Normal 3 13 6" xfId="21372"/>
    <cellStyle name="Normal 3 13 6 2" xfId="21373"/>
    <cellStyle name="Normal 3 13 6 2 2" xfId="21374"/>
    <cellStyle name="Normal 3 13 6 3" xfId="21375"/>
    <cellStyle name="Normal 3 13 7" xfId="21376"/>
    <cellStyle name="Normal 3 13 7 2" xfId="21377"/>
    <cellStyle name="Normal 3 13 7 2 2" xfId="21378"/>
    <cellStyle name="Normal 3 13 7 3" xfId="21379"/>
    <cellStyle name="Normal 3 13 8" xfId="21380"/>
    <cellStyle name="Normal 3 13 8 2" xfId="21381"/>
    <cellStyle name="Normal 3 13 8 2 2" xfId="21382"/>
    <cellStyle name="Normal 3 13 8 3" xfId="21383"/>
    <cellStyle name="Normal 3 13 9" xfId="21384"/>
    <cellStyle name="Normal 3 13 9 2" xfId="21385"/>
    <cellStyle name="Normal 3 13 9 2 2" xfId="21386"/>
    <cellStyle name="Normal 3 13 9 3" xfId="21387"/>
    <cellStyle name="Normal 3 14" xfId="21388"/>
    <cellStyle name="Normal 3 14 10" xfId="21389"/>
    <cellStyle name="Normal 3 14 10 2" xfId="21390"/>
    <cellStyle name="Normal 3 14 10 2 2" xfId="21391"/>
    <cellStyle name="Normal 3 14 10 3" xfId="21392"/>
    <cellStyle name="Normal 3 14 11" xfId="21393"/>
    <cellStyle name="Normal 3 14 11 2" xfId="21394"/>
    <cellStyle name="Normal 3 14 11 2 2" xfId="21395"/>
    <cellStyle name="Normal 3 14 11 3" xfId="21396"/>
    <cellStyle name="Normal 3 14 12" xfId="21397"/>
    <cellStyle name="Normal 3 14 12 2" xfId="21398"/>
    <cellStyle name="Normal 3 14 12 2 2" xfId="21399"/>
    <cellStyle name="Normal 3 14 12 3" xfId="21400"/>
    <cellStyle name="Normal 3 14 13" xfId="21401"/>
    <cellStyle name="Normal 3 14 13 2" xfId="21402"/>
    <cellStyle name="Normal 3 14 13 2 2" xfId="21403"/>
    <cellStyle name="Normal 3 14 13 3" xfId="21404"/>
    <cellStyle name="Normal 3 14 14" xfId="21405"/>
    <cellStyle name="Normal 3 14 14 2" xfId="21406"/>
    <cellStyle name="Normal 3 14 14 2 2" xfId="21407"/>
    <cellStyle name="Normal 3 14 14 3" xfId="21408"/>
    <cellStyle name="Normal 3 14 15" xfId="21409"/>
    <cellStyle name="Normal 3 14 15 2" xfId="21410"/>
    <cellStyle name="Normal 3 14 15 2 2" xfId="21411"/>
    <cellStyle name="Normal 3 14 15 3" xfId="21412"/>
    <cellStyle name="Normal 3 14 16" xfId="21413"/>
    <cellStyle name="Normal 3 14 16 2" xfId="21414"/>
    <cellStyle name="Normal 3 14 16 2 2" xfId="21415"/>
    <cellStyle name="Normal 3 14 16 3" xfId="21416"/>
    <cellStyle name="Normal 3 14 17" xfId="21417"/>
    <cellStyle name="Normal 3 14 17 2" xfId="21418"/>
    <cellStyle name="Normal 3 14 17 2 2" xfId="21419"/>
    <cellStyle name="Normal 3 14 17 3" xfId="21420"/>
    <cellStyle name="Normal 3 14 18" xfId="21421"/>
    <cellStyle name="Normal 3 14 18 2" xfId="21422"/>
    <cellStyle name="Normal 3 14 18 2 2" xfId="21423"/>
    <cellStyle name="Normal 3 14 18 3" xfId="21424"/>
    <cellStyle name="Normal 3 14 19" xfId="21425"/>
    <cellStyle name="Normal 3 14 19 2" xfId="21426"/>
    <cellStyle name="Normal 3 14 19 2 2" xfId="21427"/>
    <cellStyle name="Normal 3 14 19 3" xfId="21428"/>
    <cellStyle name="Normal 3 14 2" xfId="21429"/>
    <cellStyle name="Normal 3 14 2 2" xfId="21430"/>
    <cellStyle name="Normal 3 14 2 2 2" xfId="21431"/>
    <cellStyle name="Normal 3 14 2 3" xfId="21432"/>
    <cellStyle name="Normal 3 14 20" xfId="21433"/>
    <cellStyle name="Normal 3 14 20 2" xfId="21434"/>
    <cellStyle name="Normal 3 14 20 2 2" xfId="21435"/>
    <cellStyle name="Normal 3 14 20 3" xfId="21436"/>
    <cellStyle name="Normal 3 14 21" xfId="21437"/>
    <cellStyle name="Normal 3 14 21 2" xfId="21438"/>
    <cellStyle name="Normal 3 14 21 2 2" xfId="21439"/>
    <cellStyle name="Normal 3 14 21 3" xfId="21440"/>
    <cellStyle name="Normal 3 14 22" xfId="21441"/>
    <cellStyle name="Normal 3 14 22 2" xfId="21442"/>
    <cellStyle name="Normal 3 14 22 2 2" xfId="21443"/>
    <cellStyle name="Normal 3 14 22 3" xfId="21444"/>
    <cellStyle name="Normal 3 14 23" xfId="21445"/>
    <cellStyle name="Normal 3 14 23 2" xfId="21446"/>
    <cellStyle name="Normal 3 14 23 2 2" xfId="21447"/>
    <cellStyle name="Normal 3 14 23 3" xfId="21448"/>
    <cellStyle name="Normal 3 14 24" xfId="21449"/>
    <cellStyle name="Normal 3 14 24 2" xfId="21450"/>
    <cellStyle name="Normal 3 14 25" xfId="21451"/>
    <cellStyle name="Normal 3 14 3" xfId="21452"/>
    <cellStyle name="Normal 3 14 3 2" xfId="21453"/>
    <cellStyle name="Normal 3 14 3 2 2" xfId="21454"/>
    <cellStyle name="Normal 3 14 3 3" xfId="21455"/>
    <cellStyle name="Normal 3 14 4" xfId="21456"/>
    <cellStyle name="Normal 3 14 4 2" xfId="21457"/>
    <cellStyle name="Normal 3 14 4 2 2" xfId="21458"/>
    <cellStyle name="Normal 3 14 4 3" xfId="21459"/>
    <cellStyle name="Normal 3 14 5" xfId="21460"/>
    <cellStyle name="Normal 3 14 5 2" xfId="21461"/>
    <cellStyle name="Normal 3 14 5 2 2" xfId="21462"/>
    <cellStyle name="Normal 3 14 5 3" xfId="21463"/>
    <cellStyle name="Normal 3 14 6" xfId="21464"/>
    <cellStyle name="Normal 3 14 6 2" xfId="21465"/>
    <cellStyle name="Normal 3 14 6 2 2" xfId="21466"/>
    <cellStyle name="Normal 3 14 6 3" xfId="21467"/>
    <cellStyle name="Normal 3 14 7" xfId="21468"/>
    <cellStyle name="Normal 3 14 7 2" xfId="21469"/>
    <cellStyle name="Normal 3 14 7 2 2" xfId="21470"/>
    <cellStyle name="Normal 3 14 7 3" xfId="21471"/>
    <cellStyle name="Normal 3 14 8" xfId="21472"/>
    <cellStyle name="Normal 3 14 8 2" xfId="21473"/>
    <cellStyle name="Normal 3 14 8 2 2" xfId="21474"/>
    <cellStyle name="Normal 3 14 8 3" xfId="21475"/>
    <cellStyle name="Normal 3 14 9" xfId="21476"/>
    <cellStyle name="Normal 3 14 9 2" xfId="21477"/>
    <cellStyle name="Normal 3 14 9 2 2" xfId="21478"/>
    <cellStyle name="Normal 3 14 9 3" xfId="21479"/>
    <cellStyle name="Normal 3 15" xfId="21480"/>
    <cellStyle name="Normal 3 15 10" xfId="21481"/>
    <cellStyle name="Normal 3 15 10 2" xfId="21482"/>
    <cellStyle name="Normal 3 15 10 2 2" xfId="21483"/>
    <cellStyle name="Normal 3 15 10 3" xfId="21484"/>
    <cellStyle name="Normal 3 15 11" xfId="21485"/>
    <cellStyle name="Normal 3 15 11 2" xfId="21486"/>
    <cellStyle name="Normal 3 15 11 2 2" xfId="21487"/>
    <cellStyle name="Normal 3 15 11 3" xfId="21488"/>
    <cellStyle name="Normal 3 15 12" xfId="21489"/>
    <cellStyle name="Normal 3 15 12 2" xfId="21490"/>
    <cellStyle name="Normal 3 15 12 2 2" xfId="21491"/>
    <cellStyle name="Normal 3 15 12 3" xfId="21492"/>
    <cellStyle name="Normal 3 15 13" xfId="21493"/>
    <cellStyle name="Normal 3 15 13 2" xfId="21494"/>
    <cellStyle name="Normal 3 15 13 2 2" xfId="21495"/>
    <cellStyle name="Normal 3 15 13 3" xfId="21496"/>
    <cellStyle name="Normal 3 15 14" xfId="21497"/>
    <cellStyle name="Normal 3 15 14 2" xfId="21498"/>
    <cellStyle name="Normal 3 15 14 2 2" xfId="21499"/>
    <cellStyle name="Normal 3 15 14 3" xfId="21500"/>
    <cellStyle name="Normal 3 15 15" xfId="21501"/>
    <cellStyle name="Normal 3 15 15 2" xfId="21502"/>
    <cellStyle name="Normal 3 15 15 2 2" xfId="21503"/>
    <cellStyle name="Normal 3 15 15 3" xfId="21504"/>
    <cellStyle name="Normal 3 15 16" xfId="21505"/>
    <cellStyle name="Normal 3 15 16 2" xfId="21506"/>
    <cellStyle name="Normal 3 15 16 2 2" xfId="21507"/>
    <cellStyle name="Normal 3 15 16 3" xfId="21508"/>
    <cellStyle name="Normal 3 15 17" xfId="21509"/>
    <cellStyle name="Normal 3 15 17 2" xfId="21510"/>
    <cellStyle name="Normal 3 15 17 2 2" xfId="21511"/>
    <cellStyle name="Normal 3 15 17 3" xfId="21512"/>
    <cellStyle name="Normal 3 15 18" xfId="21513"/>
    <cellStyle name="Normal 3 15 18 2" xfId="21514"/>
    <cellStyle name="Normal 3 15 18 2 2" xfId="21515"/>
    <cellStyle name="Normal 3 15 18 3" xfId="21516"/>
    <cellStyle name="Normal 3 15 19" xfId="21517"/>
    <cellStyle name="Normal 3 15 19 2" xfId="21518"/>
    <cellStyle name="Normal 3 15 19 2 2" xfId="21519"/>
    <cellStyle name="Normal 3 15 19 3" xfId="21520"/>
    <cellStyle name="Normal 3 15 2" xfId="21521"/>
    <cellStyle name="Normal 3 15 2 2" xfId="21522"/>
    <cellStyle name="Normal 3 15 2 2 2" xfId="21523"/>
    <cellStyle name="Normal 3 15 2 3" xfId="21524"/>
    <cellStyle name="Normal 3 15 20" xfId="21525"/>
    <cellStyle name="Normal 3 15 20 2" xfId="21526"/>
    <cellStyle name="Normal 3 15 20 2 2" xfId="21527"/>
    <cellStyle name="Normal 3 15 20 3" xfId="21528"/>
    <cellStyle name="Normal 3 15 21" xfId="21529"/>
    <cellStyle name="Normal 3 15 21 2" xfId="21530"/>
    <cellStyle name="Normal 3 15 21 2 2" xfId="21531"/>
    <cellStyle name="Normal 3 15 21 3" xfId="21532"/>
    <cellStyle name="Normal 3 15 22" xfId="21533"/>
    <cellStyle name="Normal 3 15 22 2" xfId="21534"/>
    <cellStyle name="Normal 3 15 22 2 2" xfId="21535"/>
    <cellStyle name="Normal 3 15 22 3" xfId="21536"/>
    <cellStyle name="Normal 3 15 23" xfId="21537"/>
    <cellStyle name="Normal 3 15 23 2" xfId="21538"/>
    <cellStyle name="Normal 3 15 23 2 2" xfId="21539"/>
    <cellStyle name="Normal 3 15 23 3" xfId="21540"/>
    <cellStyle name="Normal 3 15 24" xfId="21541"/>
    <cellStyle name="Normal 3 15 24 2" xfId="21542"/>
    <cellStyle name="Normal 3 15 25" xfId="21543"/>
    <cellStyle name="Normal 3 15 3" xfId="21544"/>
    <cellStyle name="Normal 3 15 3 2" xfId="21545"/>
    <cellStyle name="Normal 3 15 3 2 2" xfId="21546"/>
    <cellStyle name="Normal 3 15 3 3" xfId="21547"/>
    <cellStyle name="Normal 3 15 4" xfId="21548"/>
    <cellStyle name="Normal 3 15 4 2" xfId="21549"/>
    <cellStyle name="Normal 3 15 4 2 2" xfId="21550"/>
    <cellStyle name="Normal 3 15 4 3" xfId="21551"/>
    <cellStyle name="Normal 3 15 5" xfId="21552"/>
    <cellStyle name="Normal 3 15 5 2" xfId="21553"/>
    <cellStyle name="Normal 3 15 5 2 2" xfId="21554"/>
    <cellStyle name="Normal 3 15 5 3" xfId="21555"/>
    <cellStyle name="Normal 3 15 6" xfId="21556"/>
    <cellStyle name="Normal 3 15 6 2" xfId="21557"/>
    <cellStyle name="Normal 3 15 6 2 2" xfId="21558"/>
    <cellStyle name="Normal 3 15 6 3" xfId="21559"/>
    <cellStyle name="Normal 3 15 7" xfId="21560"/>
    <cellStyle name="Normal 3 15 7 2" xfId="21561"/>
    <cellStyle name="Normal 3 15 7 2 2" xfId="21562"/>
    <cellStyle name="Normal 3 15 7 3" xfId="21563"/>
    <cellStyle name="Normal 3 15 8" xfId="21564"/>
    <cellStyle name="Normal 3 15 8 2" xfId="21565"/>
    <cellStyle name="Normal 3 15 8 2 2" xfId="21566"/>
    <cellStyle name="Normal 3 15 8 3" xfId="21567"/>
    <cellStyle name="Normal 3 15 9" xfId="21568"/>
    <cellStyle name="Normal 3 15 9 2" xfId="21569"/>
    <cellStyle name="Normal 3 15 9 2 2" xfId="21570"/>
    <cellStyle name="Normal 3 15 9 3" xfId="21571"/>
    <cellStyle name="Normal 3 16" xfId="21572"/>
    <cellStyle name="Normal 3 16 10" xfId="21573"/>
    <cellStyle name="Normal 3 16 10 2" xfId="21574"/>
    <cellStyle name="Normal 3 16 10 2 2" xfId="21575"/>
    <cellStyle name="Normal 3 16 10 3" xfId="21576"/>
    <cellStyle name="Normal 3 16 11" xfId="21577"/>
    <cellStyle name="Normal 3 16 11 2" xfId="21578"/>
    <cellStyle name="Normal 3 16 11 2 2" xfId="21579"/>
    <cellStyle name="Normal 3 16 11 3" xfId="21580"/>
    <cellStyle name="Normal 3 16 12" xfId="21581"/>
    <cellStyle name="Normal 3 16 12 2" xfId="21582"/>
    <cellStyle name="Normal 3 16 12 2 2" xfId="21583"/>
    <cellStyle name="Normal 3 16 12 3" xfId="21584"/>
    <cellStyle name="Normal 3 16 13" xfId="21585"/>
    <cellStyle name="Normal 3 16 13 2" xfId="21586"/>
    <cellStyle name="Normal 3 16 13 2 2" xfId="21587"/>
    <cellStyle name="Normal 3 16 13 3" xfId="21588"/>
    <cellStyle name="Normal 3 16 14" xfId="21589"/>
    <cellStyle name="Normal 3 16 14 2" xfId="21590"/>
    <cellStyle name="Normal 3 16 14 2 2" xfId="21591"/>
    <cellStyle name="Normal 3 16 14 3" xfId="21592"/>
    <cellStyle name="Normal 3 16 15" xfId="21593"/>
    <cellStyle name="Normal 3 16 15 2" xfId="21594"/>
    <cellStyle name="Normal 3 16 15 2 2" xfId="21595"/>
    <cellStyle name="Normal 3 16 15 3" xfId="21596"/>
    <cellStyle name="Normal 3 16 16" xfId="21597"/>
    <cellStyle name="Normal 3 16 16 2" xfId="21598"/>
    <cellStyle name="Normal 3 16 16 2 2" xfId="21599"/>
    <cellStyle name="Normal 3 16 16 3" xfId="21600"/>
    <cellStyle name="Normal 3 16 17" xfId="21601"/>
    <cellStyle name="Normal 3 16 17 2" xfId="21602"/>
    <cellStyle name="Normal 3 16 17 2 2" xfId="21603"/>
    <cellStyle name="Normal 3 16 17 3" xfId="21604"/>
    <cellStyle name="Normal 3 16 18" xfId="21605"/>
    <cellStyle name="Normal 3 16 18 2" xfId="21606"/>
    <cellStyle name="Normal 3 16 18 2 2" xfId="21607"/>
    <cellStyle name="Normal 3 16 18 3" xfId="21608"/>
    <cellStyle name="Normal 3 16 19" xfId="21609"/>
    <cellStyle name="Normal 3 16 19 2" xfId="21610"/>
    <cellStyle name="Normal 3 16 19 2 2" xfId="21611"/>
    <cellStyle name="Normal 3 16 19 3" xfId="21612"/>
    <cellStyle name="Normal 3 16 2" xfId="21613"/>
    <cellStyle name="Normal 3 16 2 2" xfId="21614"/>
    <cellStyle name="Normal 3 16 2 2 2" xfId="21615"/>
    <cellStyle name="Normal 3 16 2 3" xfId="21616"/>
    <cellStyle name="Normal 3 16 20" xfId="21617"/>
    <cellStyle name="Normal 3 16 20 2" xfId="21618"/>
    <cellStyle name="Normal 3 16 20 2 2" xfId="21619"/>
    <cellStyle name="Normal 3 16 20 3" xfId="21620"/>
    <cellStyle name="Normal 3 16 21" xfId="21621"/>
    <cellStyle name="Normal 3 16 21 2" xfId="21622"/>
    <cellStyle name="Normal 3 16 21 2 2" xfId="21623"/>
    <cellStyle name="Normal 3 16 21 3" xfId="21624"/>
    <cellStyle name="Normal 3 16 22" xfId="21625"/>
    <cellStyle name="Normal 3 16 22 2" xfId="21626"/>
    <cellStyle name="Normal 3 16 22 2 2" xfId="21627"/>
    <cellStyle name="Normal 3 16 22 3" xfId="21628"/>
    <cellStyle name="Normal 3 16 23" xfId="21629"/>
    <cellStyle name="Normal 3 16 23 2" xfId="21630"/>
    <cellStyle name="Normal 3 16 23 2 2" xfId="21631"/>
    <cellStyle name="Normal 3 16 23 3" xfId="21632"/>
    <cellStyle name="Normal 3 16 24" xfId="21633"/>
    <cellStyle name="Normal 3 16 24 2" xfId="21634"/>
    <cellStyle name="Normal 3 16 25" xfId="21635"/>
    <cellStyle name="Normal 3 16 3" xfId="21636"/>
    <cellStyle name="Normal 3 16 3 2" xfId="21637"/>
    <cellStyle name="Normal 3 16 3 2 2" xfId="21638"/>
    <cellStyle name="Normal 3 16 3 3" xfId="21639"/>
    <cellStyle name="Normal 3 16 4" xfId="21640"/>
    <cellStyle name="Normal 3 16 4 2" xfId="21641"/>
    <cellStyle name="Normal 3 16 4 2 2" xfId="21642"/>
    <cellStyle name="Normal 3 16 4 3" xfId="21643"/>
    <cellStyle name="Normal 3 16 5" xfId="21644"/>
    <cellStyle name="Normal 3 16 5 2" xfId="21645"/>
    <cellStyle name="Normal 3 16 5 2 2" xfId="21646"/>
    <cellStyle name="Normal 3 16 5 3" xfId="21647"/>
    <cellStyle name="Normal 3 16 6" xfId="21648"/>
    <cellStyle name="Normal 3 16 6 2" xfId="21649"/>
    <cellStyle name="Normal 3 16 6 2 2" xfId="21650"/>
    <cellStyle name="Normal 3 16 6 3" xfId="21651"/>
    <cellStyle name="Normal 3 16 7" xfId="21652"/>
    <cellStyle name="Normal 3 16 7 2" xfId="21653"/>
    <cellStyle name="Normal 3 16 7 2 2" xfId="21654"/>
    <cellStyle name="Normal 3 16 7 3" xfId="21655"/>
    <cellStyle name="Normal 3 16 8" xfId="21656"/>
    <cellStyle name="Normal 3 16 8 2" xfId="21657"/>
    <cellStyle name="Normal 3 16 8 2 2" xfId="21658"/>
    <cellStyle name="Normal 3 16 8 3" xfId="21659"/>
    <cellStyle name="Normal 3 16 9" xfId="21660"/>
    <cellStyle name="Normal 3 16 9 2" xfId="21661"/>
    <cellStyle name="Normal 3 16 9 2 2" xfId="21662"/>
    <cellStyle name="Normal 3 16 9 3" xfId="21663"/>
    <cellStyle name="Normal 3 17" xfId="21664"/>
    <cellStyle name="Normal 3 17 10" xfId="21665"/>
    <cellStyle name="Normal 3 17 10 2" xfId="21666"/>
    <cellStyle name="Normal 3 17 10 2 2" xfId="21667"/>
    <cellStyle name="Normal 3 17 10 3" xfId="21668"/>
    <cellStyle name="Normal 3 17 11" xfId="21669"/>
    <cellStyle name="Normal 3 17 11 2" xfId="21670"/>
    <cellStyle name="Normal 3 17 11 2 2" xfId="21671"/>
    <cellStyle name="Normal 3 17 11 3" xfId="21672"/>
    <cellStyle name="Normal 3 17 12" xfId="21673"/>
    <cellStyle name="Normal 3 17 12 2" xfId="21674"/>
    <cellStyle name="Normal 3 17 12 2 2" xfId="21675"/>
    <cellStyle name="Normal 3 17 12 3" xfId="21676"/>
    <cellStyle name="Normal 3 17 13" xfId="21677"/>
    <cellStyle name="Normal 3 17 13 2" xfId="21678"/>
    <cellStyle name="Normal 3 17 13 2 2" xfId="21679"/>
    <cellStyle name="Normal 3 17 13 3" xfId="21680"/>
    <cellStyle name="Normal 3 17 14" xfId="21681"/>
    <cellStyle name="Normal 3 17 14 2" xfId="21682"/>
    <cellStyle name="Normal 3 17 14 2 2" xfId="21683"/>
    <cellStyle name="Normal 3 17 14 3" xfId="21684"/>
    <cellStyle name="Normal 3 17 15" xfId="21685"/>
    <cellStyle name="Normal 3 17 15 2" xfId="21686"/>
    <cellStyle name="Normal 3 17 15 2 2" xfId="21687"/>
    <cellStyle name="Normal 3 17 15 3" xfId="21688"/>
    <cellStyle name="Normal 3 17 16" xfId="21689"/>
    <cellStyle name="Normal 3 17 16 2" xfId="21690"/>
    <cellStyle name="Normal 3 17 16 2 2" xfId="21691"/>
    <cellStyle name="Normal 3 17 16 3" xfId="21692"/>
    <cellStyle name="Normal 3 17 17" xfId="21693"/>
    <cellStyle name="Normal 3 17 17 2" xfId="21694"/>
    <cellStyle name="Normal 3 17 17 2 2" xfId="21695"/>
    <cellStyle name="Normal 3 17 17 3" xfId="21696"/>
    <cellStyle name="Normal 3 17 18" xfId="21697"/>
    <cellStyle name="Normal 3 17 18 2" xfId="21698"/>
    <cellStyle name="Normal 3 17 18 2 2" xfId="21699"/>
    <cellStyle name="Normal 3 17 18 3" xfId="21700"/>
    <cellStyle name="Normal 3 17 19" xfId="21701"/>
    <cellStyle name="Normal 3 17 19 2" xfId="21702"/>
    <cellStyle name="Normal 3 17 19 2 2" xfId="21703"/>
    <cellStyle name="Normal 3 17 19 3" xfId="21704"/>
    <cellStyle name="Normal 3 17 2" xfId="21705"/>
    <cellStyle name="Normal 3 17 2 2" xfId="21706"/>
    <cellStyle name="Normal 3 17 2 2 2" xfId="21707"/>
    <cellStyle name="Normal 3 17 2 3" xfId="21708"/>
    <cellStyle name="Normal 3 17 20" xfId="21709"/>
    <cellStyle name="Normal 3 17 20 2" xfId="21710"/>
    <cellStyle name="Normal 3 17 20 2 2" xfId="21711"/>
    <cellStyle name="Normal 3 17 20 3" xfId="21712"/>
    <cellStyle name="Normal 3 17 21" xfId="21713"/>
    <cellStyle name="Normal 3 17 21 2" xfId="21714"/>
    <cellStyle name="Normal 3 17 21 2 2" xfId="21715"/>
    <cellStyle name="Normal 3 17 21 3" xfId="21716"/>
    <cellStyle name="Normal 3 17 22" xfId="21717"/>
    <cellStyle name="Normal 3 17 22 2" xfId="21718"/>
    <cellStyle name="Normal 3 17 22 2 2" xfId="21719"/>
    <cellStyle name="Normal 3 17 22 3" xfId="21720"/>
    <cellStyle name="Normal 3 17 23" xfId="21721"/>
    <cellStyle name="Normal 3 17 23 2" xfId="21722"/>
    <cellStyle name="Normal 3 17 23 2 2" xfId="21723"/>
    <cellStyle name="Normal 3 17 23 3" xfId="21724"/>
    <cellStyle name="Normal 3 17 24" xfId="21725"/>
    <cellStyle name="Normal 3 17 24 2" xfId="21726"/>
    <cellStyle name="Normal 3 17 25" xfId="21727"/>
    <cellStyle name="Normal 3 17 3" xfId="21728"/>
    <cellStyle name="Normal 3 17 3 2" xfId="21729"/>
    <cellStyle name="Normal 3 17 3 2 2" xfId="21730"/>
    <cellStyle name="Normal 3 17 3 3" xfId="21731"/>
    <cellStyle name="Normal 3 17 4" xfId="21732"/>
    <cellStyle name="Normal 3 17 4 2" xfId="21733"/>
    <cellStyle name="Normal 3 17 4 2 2" xfId="21734"/>
    <cellStyle name="Normal 3 17 4 3" xfId="21735"/>
    <cellStyle name="Normal 3 17 5" xfId="21736"/>
    <cellStyle name="Normal 3 17 5 2" xfId="21737"/>
    <cellStyle name="Normal 3 17 5 2 2" xfId="21738"/>
    <cellStyle name="Normal 3 17 5 3" xfId="21739"/>
    <cellStyle name="Normal 3 17 6" xfId="21740"/>
    <cellStyle name="Normal 3 17 6 2" xfId="21741"/>
    <cellStyle name="Normal 3 17 6 2 2" xfId="21742"/>
    <cellStyle name="Normal 3 17 6 3" xfId="21743"/>
    <cellStyle name="Normal 3 17 7" xfId="21744"/>
    <cellStyle name="Normal 3 17 7 2" xfId="21745"/>
    <cellStyle name="Normal 3 17 7 2 2" xfId="21746"/>
    <cellStyle name="Normal 3 17 7 3" xfId="21747"/>
    <cellStyle name="Normal 3 17 8" xfId="21748"/>
    <cellStyle name="Normal 3 17 8 2" xfId="21749"/>
    <cellStyle name="Normal 3 17 8 2 2" xfId="21750"/>
    <cellStyle name="Normal 3 17 8 3" xfId="21751"/>
    <cellStyle name="Normal 3 17 9" xfId="21752"/>
    <cellStyle name="Normal 3 17 9 2" xfId="21753"/>
    <cellStyle name="Normal 3 17 9 2 2" xfId="21754"/>
    <cellStyle name="Normal 3 17 9 3" xfId="21755"/>
    <cellStyle name="Normal 3 18" xfId="21756"/>
    <cellStyle name="Normal 3 18 10" xfId="21757"/>
    <cellStyle name="Normal 3 18 10 2" xfId="21758"/>
    <cellStyle name="Normal 3 18 10 2 2" xfId="21759"/>
    <cellStyle name="Normal 3 18 10 3" xfId="21760"/>
    <cellStyle name="Normal 3 18 11" xfId="21761"/>
    <cellStyle name="Normal 3 18 11 2" xfId="21762"/>
    <cellStyle name="Normal 3 18 11 2 2" xfId="21763"/>
    <cellStyle name="Normal 3 18 11 3" xfId="21764"/>
    <cellStyle name="Normal 3 18 12" xfId="21765"/>
    <cellStyle name="Normal 3 18 12 2" xfId="21766"/>
    <cellStyle name="Normal 3 18 12 2 2" xfId="21767"/>
    <cellStyle name="Normal 3 18 12 3" xfId="21768"/>
    <cellStyle name="Normal 3 18 13" xfId="21769"/>
    <cellStyle name="Normal 3 18 13 2" xfId="21770"/>
    <cellStyle name="Normal 3 18 13 2 2" xfId="21771"/>
    <cellStyle name="Normal 3 18 13 3" xfId="21772"/>
    <cellStyle name="Normal 3 18 14" xfId="21773"/>
    <cellStyle name="Normal 3 18 14 2" xfId="21774"/>
    <cellStyle name="Normal 3 18 14 2 2" xfId="21775"/>
    <cellStyle name="Normal 3 18 14 3" xfId="21776"/>
    <cellStyle name="Normal 3 18 15" xfId="21777"/>
    <cellStyle name="Normal 3 18 15 2" xfId="21778"/>
    <cellStyle name="Normal 3 18 15 2 2" xfId="21779"/>
    <cellStyle name="Normal 3 18 15 3" xfId="21780"/>
    <cellStyle name="Normal 3 18 16" xfId="21781"/>
    <cellStyle name="Normal 3 18 16 2" xfId="21782"/>
    <cellStyle name="Normal 3 18 16 2 2" xfId="21783"/>
    <cellStyle name="Normal 3 18 16 3" xfId="21784"/>
    <cellStyle name="Normal 3 18 17" xfId="21785"/>
    <cellStyle name="Normal 3 18 17 2" xfId="21786"/>
    <cellStyle name="Normal 3 18 17 2 2" xfId="21787"/>
    <cellStyle name="Normal 3 18 17 3" xfId="21788"/>
    <cellStyle name="Normal 3 18 18" xfId="21789"/>
    <cellStyle name="Normal 3 18 18 2" xfId="21790"/>
    <cellStyle name="Normal 3 18 18 2 2" xfId="21791"/>
    <cellStyle name="Normal 3 18 18 3" xfId="21792"/>
    <cellStyle name="Normal 3 18 19" xfId="21793"/>
    <cellStyle name="Normal 3 18 19 2" xfId="21794"/>
    <cellStyle name="Normal 3 18 19 2 2" xfId="21795"/>
    <cellStyle name="Normal 3 18 19 3" xfId="21796"/>
    <cellStyle name="Normal 3 18 2" xfId="21797"/>
    <cellStyle name="Normal 3 18 2 2" xfId="21798"/>
    <cellStyle name="Normal 3 18 2 2 2" xfId="21799"/>
    <cellStyle name="Normal 3 18 2 3" xfId="21800"/>
    <cellStyle name="Normal 3 18 20" xfId="21801"/>
    <cellStyle name="Normal 3 18 20 2" xfId="21802"/>
    <cellStyle name="Normal 3 18 20 2 2" xfId="21803"/>
    <cellStyle name="Normal 3 18 20 3" xfId="21804"/>
    <cellStyle name="Normal 3 18 21" xfId="21805"/>
    <cellStyle name="Normal 3 18 21 2" xfId="21806"/>
    <cellStyle name="Normal 3 18 21 2 2" xfId="21807"/>
    <cellStyle name="Normal 3 18 21 3" xfId="21808"/>
    <cellStyle name="Normal 3 18 22" xfId="21809"/>
    <cellStyle name="Normal 3 18 22 2" xfId="21810"/>
    <cellStyle name="Normal 3 18 22 2 2" xfId="21811"/>
    <cellStyle name="Normal 3 18 22 3" xfId="21812"/>
    <cellStyle name="Normal 3 18 23" xfId="21813"/>
    <cellStyle name="Normal 3 18 23 2" xfId="21814"/>
    <cellStyle name="Normal 3 18 23 2 2" xfId="21815"/>
    <cellStyle name="Normal 3 18 23 3" xfId="21816"/>
    <cellStyle name="Normal 3 18 24" xfId="21817"/>
    <cellStyle name="Normal 3 18 24 2" xfId="21818"/>
    <cellStyle name="Normal 3 18 25" xfId="21819"/>
    <cellStyle name="Normal 3 18 3" xfId="21820"/>
    <cellStyle name="Normal 3 18 3 2" xfId="21821"/>
    <cellStyle name="Normal 3 18 3 2 2" xfId="21822"/>
    <cellStyle name="Normal 3 18 3 3" xfId="21823"/>
    <cellStyle name="Normal 3 18 4" xfId="21824"/>
    <cellStyle name="Normal 3 18 4 2" xfId="21825"/>
    <cellStyle name="Normal 3 18 4 2 2" xfId="21826"/>
    <cellStyle name="Normal 3 18 4 3" xfId="21827"/>
    <cellStyle name="Normal 3 18 5" xfId="21828"/>
    <cellStyle name="Normal 3 18 5 2" xfId="21829"/>
    <cellStyle name="Normal 3 18 5 2 2" xfId="21830"/>
    <cellStyle name="Normal 3 18 5 3" xfId="21831"/>
    <cellStyle name="Normal 3 18 6" xfId="21832"/>
    <cellStyle name="Normal 3 18 6 2" xfId="21833"/>
    <cellStyle name="Normal 3 18 6 2 2" xfId="21834"/>
    <cellStyle name="Normal 3 18 6 3" xfId="21835"/>
    <cellStyle name="Normal 3 18 7" xfId="21836"/>
    <cellStyle name="Normal 3 18 7 2" xfId="21837"/>
    <cellStyle name="Normal 3 18 7 2 2" xfId="21838"/>
    <cellStyle name="Normal 3 18 7 3" xfId="21839"/>
    <cellStyle name="Normal 3 18 8" xfId="21840"/>
    <cellStyle name="Normal 3 18 8 2" xfId="21841"/>
    <cellStyle name="Normal 3 18 8 2 2" xfId="21842"/>
    <cellStyle name="Normal 3 18 8 3" xfId="21843"/>
    <cellStyle name="Normal 3 18 9" xfId="21844"/>
    <cellStyle name="Normal 3 18 9 2" xfId="21845"/>
    <cellStyle name="Normal 3 18 9 2 2" xfId="21846"/>
    <cellStyle name="Normal 3 18 9 3" xfId="21847"/>
    <cellStyle name="Normal 3 19" xfId="21848"/>
    <cellStyle name="Normal 3 19 10" xfId="21849"/>
    <cellStyle name="Normal 3 19 10 2" xfId="21850"/>
    <cellStyle name="Normal 3 19 10 2 2" xfId="21851"/>
    <cellStyle name="Normal 3 19 10 3" xfId="21852"/>
    <cellStyle name="Normal 3 19 11" xfId="21853"/>
    <cellStyle name="Normal 3 19 11 2" xfId="21854"/>
    <cellStyle name="Normal 3 19 11 2 2" xfId="21855"/>
    <cellStyle name="Normal 3 19 11 3" xfId="21856"/>
    <cellStyle name="Normal 3 19 12" xfId="21857"/>
    <cellStyle name="Normal 3 19 12 2" xfId="21858"/>
    <cellStyle name="Normal 3 19 12 2 2" xfId="21859"/>
    <cellStyle name="Normal 3 19 12 3" xfId="21860"/>
    <cellStyle name="Normal 3 19 13" xfId="21861"/>
    <cellStyle name="Normal 3 19 13 2" xfId="21862"/>
    <cellStyle name="Normal 3 19 13 2 2" xfId="21863"/>
    <cellStyle name="Normal 3 19 13 3" xfId="21864"/>
    <cellStyle name="Normal 3 19 14" xfId="21865"/>
    <cellStyle name="Normal 3 19 14 2" xfId="21866"/>
    <cellStyle name="Normal 3 19 14 2 2" xfId="21867"/>
    <cellStyle name="Normal 3 19 14 3" xfId="21868"/>
    <cellStyle name="Normal 3 19 15" xfId="21869"/>
    <cellStyle name="Normal 3 19 15 2" xfId="21870"/>
    <cellStyle name="Normal 3 19 15 2 2" xfId="21871"/>
    <cellStyle name="Normal 3 19 15 3" xfId="21872"/>
    <cellStyle name="Normal 3 19 16" xfId="21873"/>
    <cellStyle name="Normal 3 19 16 2" xfId="21874"/>
    <cellStyle name="Normal 3 19 16 2 2" xfId="21875"/>
    <cellStyle name="Normal 3 19 16 3" xfId="21876"/>
    <cellStyle name="Normal 3 19 17" xfId="21877"/>
    <cellStyle name="Normal 3 19 17 2" xfId="21878"/>
    <cellStyle name="Normal 3 19 17 2 2" xfId="21879"/>
    <cellStyle name="Normal 3 19 17 3" xfId="21880"/>
    <cellStyle name="Normal 3 19 18" xfId="21881"/>
    <cellStyle name="Normal 3 19 18 2" xfId="21882"/>
    <cellStyle name="Normal 3 19 18 2 2" xfId="21883"/>
    <cellStyle name="Normal 3 19 18 3" xfId="21884"/>
    <cellStyle name="Normal 3 19 19" xfId="21885"/>
    <cellStyle name="Normal 3 19 19 2" xfId="21886"/>
    <cellStyle name="Normal 3 19 19 2 2" xfId="21887"/>
    <cellStyle name="Normal 3 19 19 3" xfId="21888"/>
    <cellStyle name="Normal 3 19 2" xfId="21889"/>
    <cellStyle name="Normal 3 19 2 2" xfId="21890"/>
    <cellStyle name="Normal 3 19 2 2 2" xfId="21891"/>
    <cellStyle name="Normal 3 19 2 3" xfId="21892"/>
    <cellStyle name="Normal 3 19 20" xfId="21893"/>
    <cellStyle name="Normal 3 19 20 2" xfId="21894"/>
    <cellStyle name="Normal 3 19 20 2 2" xfId="21895"/>
    <cellStyle name="Normal 3 19 20 3" xfId="21896"/>
    <cellStyle name="Normal 3 19 21" xfId="21897"/>
    <cellStyle name="Normal 3 19 21 2" xfId="21898"/>
    <cellStyle name="Normal 3 19 21 2 2" xfId="21899"/>
    <cellStyle name="Normal 3 19 21 3" xfId="21900"/>
    <cellStyle name="Normal 3 19 22" xfId="21901"/>
    <cellStyle name="Normal 3 19 22 2" xfId="21902"/>
    <cellStyle name="Normal 3 19 22 2 2" xfId="21903"/>
    <cellStyle name="Normal 3 19 22 3" xfId="21904"/>
    <cellStyle name="Normal 3 19 23" xfId="21905"/>
    <cellStyle name="Normal 3 19 23 2" xfId="21906"/>
    <cellStyle name="Normal 3 19 23 2 2" xfId="21907"/>
    <cellStyle name="Normal 3 19 23 3" xfId="21908"/>
    <cellStyle name="Normal 3 19 24" xfId="21909"/>
    <cellStyle name="Normal 3 19 24 2" xfId="21910"/>
    <cellStyle name="Normal 3 19 25" xfId="21911"/>
    <cellStyle name="Normal 3 19 3" xfId="21912"/>
    <cellStyle name="Normal 3 19 3 2" xfId="21913"/>
    <cellStyle name="Normal 3 19 3 2 2" xfId="21914"/>
    <cellStyle name="Normal 3 19 3 3" xfId="21915"/>
    <cellStyle name="Normal 3 19 4" xfId="21916"/>
    <cellStyle name="Normal 3 19 4 2" xfId="21917"/>
    <cellStyle name="Normal 3 19 4 2 2" xfId="21918"/>
    <cellStyle name="Normal 3 19 4 3" xfId="21919"/>
    <cellStyle name="Normal 3 19 5" xfId="21920"/>
    <cellStyle name="Normal 3 19 5 2" xfId="21921"/>
    <cellStyle name="Normal 3 19 5 2 2" xfId="21922"/>
    <cellStyle name="Normal 3 19 5 3" xfId="21923"/>
    <cellStyle name="Normal 3 19 6" xfId="21924"/>
    <cellStyle name="Normal 3 19 6 2" xfId="21925"/>
    <cellStyle name="Normal 3 19 6 2 2" xfId="21926"/>
    <cellStyle name="Normal 3 19 6 3" xfId="21927"/>
    <cellStyle name="Normal 3 19 7" xfId="21928"/>
    <cellStyle name="Normal 3 19 7 2" xfId="21929"/>
    <cellStyle name="Normal 3 19 7 2 2" xfId="21930"/>
    <cellStyle name="Normal 3 19 7 3" xfId="21931"/>
    <cellStyle name="Normal 3 19 8" xfId="21932"/>
    <cellStyle name="Normal 3 19 8 2" xfId="21933"/>
    <cellStyle name="Normal 3 19 8 2 2" xfId="21934"/>
    <cellStyle name="Normal 3 19 8 3" xfId="21935"/>
    <cellStyle name="Normal 3 19 9" xfId="21936"/>
    <cellStyle name="Normal 3 19 9 2" xfId="21937"/>
    <cellStyle name="Normal 3 19 9 2 2" xfId="21938"/>
    <cellStyle name="Normal 3 19 9 3" xfId="21939"/>
    <cellStyle name="Normal 3 2" xfId="129"/>
    <cellStyle name="Normal 3 2 10" xfId="21940"/>
    <cellStyle name="Normal 3 2 10 2" xfId="21941"/>
    <cellStyle name="Normal 3 2 10 2 2" xfId="21942"/>
    <cellStyle name="Normal 3 2 10 3" xfId="21943"/>
    <cellStyle name="Normal 3 2 10 4" xfId="21944"/>
    <cellStyle name="Normal 3 2 11" xfId="21945"/>
    <cellStyle name="Normal 3 2 11 2" xfId="21946"/>
    <cellStyle name="Normal 3 2 11 2 2" xfId="21947"/>
    <cellStyle name="Normal 3 2 11 3" xfId="21948"/>
    <cellStyle name="Normal 3 2 12" xfId="21949"/>
    <cellStyle name="Normal 3 2 12 2" xfId="21950"/>
    <cellStyle name="Normal 3 2 12 2 2" xfId="21951"/>
    <cellStyle name="Normal 3 2 12 3" xfId="21952"/>
    <cellStyle name="Normal 3 2 13" xfId="21953"/>
    <cellStyle name="Normal 3 2 13 2" xfId="21954"/>
    <cellStyle name="Normal 3 2 13 2 2" xfId="21955"/>
    <cellStyle name="Normal 3 2 13 3" xfId="21956"/>
    <cellStyle name="Normal 3 2 14" xfId="21957"/>
    <cellStyle name="Normal 3 2 14 2" xfId="21958"/>
    <cellStyle name="Normal 3 2 14 2 2" xfId="21959"/>
    <cellStyle name="Normal 3 2 14 3" xfId="21960"/>
    <cellStyle name="Normal 3 2 15" xfId="21961"/>
    <cellStyle name="Normal 3 2 15 2" xfId="21962"/>
    <cellStyle name="Normal 3 2 15 2 2" xfId="21963"/>
    <cellStyle name="Normal 3 2 15 3" xfId="21964"/>
    <cellStyle name="Normal 3 2 16" xfId="21965"/>
    <cellStyle name="Normal 3 2 16 2" xfId="21966"/>
    <cellStyle name="Normal 3 2 16 2 2" xfId="21967"/>
    <cellStyle name="Normal 3 2 16 3" xfId="21968"/>
    <cellStyle name="Normal 3 2 17" xfId="21969"/>
    <cellStyle name="Normal 3 2 17 2" xfId="21970"/>
    <cellStyle name="Normal 3 2 17 2 2" xfId="21971"/>
    <cellStyle name="Normal 3 2 17 3" xfId="21972"/>
    <cellStyle name="Normal 3 2 18" xfId="21973"/>
    <cellStyle name="Normal 3 2 18 2" xfId="21974"/>
    <cellStyle name="Normal 3 2 18 2 2" xfId="21975"/>
    <cellStyle name="Normal 3 2 18 3" xfId="21976"/>
    <cellStyle name="Normal 3 2 19" xfId="21977"/>
    <cellStyle name="Normal 3 2 19 2" xfId="21978"/>
    <cellStyle name="Normal 3 2 19 2 2" xfId="21979"/>
    <cellStyle name="Normal 3 2 19 3" xfId="21980"/>
    <cellStyle name="Normal 3 2 2" xfId="130"/>
    <cellStyle name="Normal 3 2 2 10" xfId="21981"/>
    <cellStyle name="Normal 3 2 2 10 2" xfId="21982"/>
    <cellStyle name="Normal 3 2 2 10 2 2" xfId="21983"/>
    <cellStyle name="Normal 3 2 2 10 3" xfId="21984"/>
    <cellStyle name="Normal 3 2 2 10 4" xfId="21985"/>
    <cellStyle name="Normal 3 2 2 11" xfId="21986"/>
    <cellStyle name="Normal 3 2 2 11 2" xfId="21987"/>
    <cellStyle name="Normal 3 2 2 11 2 2" xfId="21988"/>
    <cellStyle name="Normal 3 2 2 11 3" xfId="21989"/>
    <cellStyle name="Normal 3 2 2 11 4" xfId="21990"/>
    <cellStyle name="Normal 3 2 2 12" xfId="21991"/>
    <cellStyle name="Normal 3 2 2 12 2" xfId="21992"/>
    <cellStyle name="Normal 3 2 2 12 2 2" xfId="21993"/>
    <cellStyle name="Normal 3 2 2 12 3" xfId="21994"/>
    <cellStyle name="Normal 3 2 2 13" xfId="21995"/>
    <cellStyle name="Normal 3 2 2 13 2" xfId="21996"/>
    <cellStyle name="Normal 3 2 2 13 2 2" xfId="21997"/>
    <cellStyle name="Normal 3 2 2 13 3" xfId="21998"/>
    <cellStyle name="Normal 3 2 2 14" xfId="21999"/>
    <cellStyle name="Normal 3 2 2 14 2" xfId="22000"/>
    <cellStyle name="Normal 3 2 2 14 2 2" xfId="22001"/>
    <cellStyle name="Normal 3 2 2 14 3" xfId="22002"/>
    <cellStyle name="Normal 3 2 2 15" xfId="22003"/>
    <cellStyle name="Normal 3 2 2 15 2" xfId="22004"/>
    <cellStyle name="Normal 3 2 2 15 2 2" xfId="22005"/>
    <cellStyle name="Normal 3 2 2 15 3" xfId="22006"/>
    <cellStyle name="Normal 3 2 2 16" xfId="22007"/>
    <cellStyle name="Normal 3 2 2 16 2" xfId="22008"/>
    <cellStyle name="Normal 3 2 2 16 2 2" xfId="22009"/>
    <cellStyle name="Normal 3 2 2 16 3" xfId="22010"/>
    <cellStyle name="Normal 3 2 2 17" xfId="22011"/>
    <cellStyle name="Normal 3 2 2 17 2" xfId="22012"/>
    <cellStyle name="Normal 3 2 2 17 2 2" xfId="22013"/>
    <cellStyle name="Normal 3 2 2 17 3" xfId="22014"/>
    <cellStyle name="Normal 3 2 2 18" xfId="22015"/>
    <cellStyle name="Normal 3 2 2 18 2" xfId="22016"/>
    <cellStyle name="Normal 3 2 2 18 2 2" xfId="22017"/>
    <cellStyle name="Normal 3 2 2 18 3" xfId="22018"/>
    <cellStyle name="Normal 3 2 2 19" xfId="22019"/>
    <cellStyle name="Normal 3 2 2 19 2" xfId="22020"/>
    <cellStyle name="Normal 3 2 2 19 2 2" xfId="22021"/>
    <cellStyle name="Normal 3 2 2 19 3" xfId="22022"/>
    <cellStyle name="Normal 3 2 2 2" xfId="22023"/>
    <cellStyle name="Normal 3 2 2 2 10" xfId="55461"/>
    <cellStyle name="Normal 3 2 2 2 2" xfId="22024"/>
    <cellStyle name="Normal 3 2 2 2 2 2" xfId="22025"/>
    <cellStyle name="Normal 3 2 2 2 2 2 2" xfId="22026"/>
    <cellStyle name="Normal 3 2 2 2 2 2 2 2" xfId="22027"/>
    <cellStyle name="Normal 3 2 2 2 2 2 2 2 2" xfId="22028"/>
    <cellStyle name="Normal 3 2 2 2 2 2 2 3" xfId="22029"/>
    <cellStyle name="Normal 3 2 2 2 2 2 3" xfId="22030"/>
    <cellStyle name="Normal 3 2 2 2 2 2 3 2" xfId="22031"/>
    <cellStyle name="Normal 3 2 2 2 2 2 3 2 2" xfId="22032"/>
    <cellStyle name="Normal 3 2 2 2 2 2 3 3" xfId="22033"/>
    <cellStyle name="Normal 3 2 2 2 2 2 4" xfId="22034"/>
    <cellStyle name="Normal 3 2 2 2 2 2 4 2" xfId="22035"/>
    <cellStyle name="Normal 3 2 2 2 2 2 5" xfId="22036"/>
    <cellStyle name="Normal 3 2 2 2 2 2 6" xfId="22037"/>
    <cellStyle name="Normal 3 2 2 2 2 2_Lcc_inputs" xfId="22038"/>
    <cellStyle name="Normal 3 2 2 2 2 3" xfId="22039"/>
    <cellStyle name="Normal 3 2 2 2 2 3 2" xfId="22040"/>
    <cellStyle name="Normal 3 2 2 2 2 3 2 2" xfId="22041"/>
    <cellStyle name="Normal 3 2 2 2 2 3 2 3" xfId="22042"/>
    <cellStyle name="Normal 3 2 2 2 2 3 3" xfId="22043"/>
    <cellStyle name="Normal 3 2 2 2 2 3 4" xfId="22044"/>
    <cellStyle name="Normal 3 2 2 2 2 3_Lcc_inputs" xfId="22045"/>
    <cellStyle name="Normal 3 2 2 2 2 4" xfId="22046"/>
    <cellStyle name="Normal 3 2 2 2 2 4 2" xfId="22047"/>
    <cellStyle name="Normal 3 2 2 2 2 4 2 2" xfId="22048"/>
    <cellStyle name="Normal 3 2 2 2 2 4 3" xfId="22049"/>
    <cellStyle name="Normal 3 2 2 2 2 5" xfId="22050"/>
    <cellStyle name="Normal 3 2 2 2 2 5 2" xfId="22051"/>
    <cellStyle name="Normal 3 2 2 2 2 6" xfId="22052"/>
    <cellStyle name="Normal 3 2 2 2 2 7" xfId="22053"/>
    <cellStyle name="Normal 3 2 2 2 2 8" xfId="22054"/>
    <cellStyle name="Normal 3 2 2 2 2_Lcc_inputs" xfId="22055"/>
    <cellStyle name="Normal 3 2 2 2 3" xfId="22056"/>
    <cellStyle name="Normal 3 2 2 2 3 2" xfId="22057"/>
    <cellStyle name="Normal 3 2 2 2 3 2 2" xfId="22058"/>
    <cellStyle name="Normal 3 2 2 2 3 2 2 2" xfId="22059"/>
    <cellStyle name="Normal 3 2 2 2 3 2 2 3" xfId="22060"/>
    <cellStyle name="Normal 3 2 2 2 3 2 3" xfId="22061"/>
    <cellStyle name="Normal 3 2 2 2 3 2 4" xfId="22062"/>
    <cellStyle name="Normal 3 2 2 2 3 2_Lcc_inputs" xfId="22063"/>
    <cellStyle name="Normal 3 2 2 2 3 3" xfId="22064"/>
    <cellStyle name="Normal 3 2 2 2 3 3 2" xfId="22065"/>
    <cellStyle name="Normal 3 2 2 2 3 3 2 2" xfId="22066"/>
    <cellStyle name="Normal 3 2 2 2 3 3 3" xfId="22067"/>
    <cellStyle name="Normal 3 2 2 2 3 4" xfId="22068"/>
    <cellStyle name="Normal 3 2 2 2 3 4 2" xfId="22069"/>
    <cellStyle name="Normal 3 2 2 2 3 5" xfId="22070"/>
    <cellStyle name="Normal 3 2 2 2 3 6" xfId="22071"/>
    <cellStyle name="Normal 3 2 2 2 3 7" xfId="22072"/>
    <cellStyle name="Normal 3 2 2 2 3_Lcc_inputs" xfId="22073"/>
    <cellStyle name="Normal 3 2 2 2 4" xfId="22074"/>
    <cellStyle name="Normal 3 2 2 2 4 2" xfId="22075"/>
    <cellStyle name="Normal 3 2 2 2 4 2 2" xfId="22076"/>
    <cellStyle name="Normal 3 2 2 2 4 2 3" xfId="22077"/>
    <cellStyle name="Normal 3 2 2 2 4 3" xfId="22078"/>
    <cellStyle name="Normal 3 2 2 2 4 3 2" xfId="22079"/>
    <cellStyle name="Normal 3 2 2 2 4 4" xfId="22080"/>
    <cellStyle name="Normal 3 2 2 2 4 5" xfId="22081"/>
    <cellStyle name="Normal 3 2 2 2 4_Lcc_inputs" xfId="22082"/>
    <cellStyle name="Normal 3 2 2 2 5" xfId="22083"/>
    <cellStyle name="Normal 3 2 2 2 5 2" xfId="22084"/>
    <cellStyle name="Normal 3 2 2 2 5 2 2" xfId="22085"/>
    <cellStyle name="Normal 3 2 2 2 5 2 3" xfId="22086"/>
    <cellStyle name="Normal 3 2 2 2 5 3" xfId="22087"/>
    <cellStyle name="Normal 3 2 2 2 5 4" xfId="22088"/>
    <cellStyle name="Normal 3 2 2 2 5_Lcc_inputs" xfId="22089"/>
    <cellStyle name="Normal 3 2 2 2 6" xfId="22090"/>
    <cellStyle name="Normal 3 2 2 2 6 2" xfId="22091"/>
    <cellStyle name="Normal 3 2 2 2 6 3" xfId="22092"/>
    <cellStyle name="Normal 3 2 2 2 7" xfId="22093"/>
    <cellStyle name="Normal 3 2 2 2 7 2" xfId="22094"/>
    <cellStyle name="Normal 3 2 2 2 8" xfId="22095"/>
    <cellStyle name="Normal 3 2 2 2 9" xfId="22096"/>
    <cellStyle name="Normal 3 2 2 2_Lcc_inputs" xfId="22097"/>
    <cellStyle name="Normal 3 2 2 20" xfId="22098"/>
    <cellStyle name="Normal 3 2 2 20 2" xfId="22099"/>
    <cellStyle name="Normal 3 2 2 20 2 2" xfId="22100"/>
    <cellStyle name="Normal 3 2 2 20 3" xfId="22101"/>
    <cellStyle name="Normal 3 2 2 21" xfId="22102"/>
    <cellStyle name="Normal 3 2 2 21 2" xfId="22103"/>
    <cellStyle name="Normal 3 2 2 21 2 2" xfId="22104"/>
    <cellStyle name="Normal 3 2 2 21 3" xfId="22105"/>
    <cellStyle name="Normal 3 2 2 22" xfId="22106"/>
    <cellStyle name="Normal 3 2 2 22 2" xfId="22107"/>
    <cellStyle name="Normal 3 2 2 22 2 2" xfId="22108"/>
    <cellStyle name="Normal 3 2 2 22 3" xfId="22109"/>
    <cellStyle name="Normal 3 2 2 23" xfId="22110"/>
    <cellStyle name="Normal 3 2 2 23 2" xfId="22111"/>
    <cellStyle name="Normal 3 2 2 23 2 2" xfId="22112"/>
    <cellStyle name="Normal 3 2 2 23 3" xfId="22113"/>
    <cellStyle name="Normal 3 2 2 24" xfId="22114"/>
    <cellStyle name="Normal 3 2 2 24 2" xfId="22115"/>
    <cellStyle name="Normal 3 2 2 24 2 2" xfId="22116"/>
    <cellStyle name="Normal 3 2 2 24 3" xfId="22117"/>
    <cellStyle name="Normal 3 2 2 25" xfId="22118"/>
    <cellStyle name="Normal 3 2 2 25 2" xfId="22119"/>
    <cellStyle name="Normal 3 2 2 25 2 2" xfId="22120"/>
    <cellStyle name="Normal 3 2 2 25 3" xfId="22121"/>
    <cellStyle name="Normal 3 2 2 26" xfId="22122"/>
    <cellStyle name="Normal 3 2 2 26 2" xfId="22123"/>
    <cellStyle name="Normal 3 2 2 26 2 2" xfId="22124"/>
    <cellStyle name="Normal 3 2 2 26 3" xfId="22125"/>
    <cellStyle name="Normal 3 2 2 27" xfId="22126"/>
    <cellStyle name="Normal 3 2 2 27 2" xfId="22127"/>
    <cellStyle name="Normal 3 2 2 27 2 2" xfId="22128"/>
    <cellStyle name="Normal 3 2 2 27 3" xfId="22129"/>
    <cellStyle name="Normal 3 2 2 28" xfId="22130"/>
    <cellStyle name="Normal 3 2 2 28 2" xfId="22131"/>
    <cellStyle name="Normal 3 2 2 28 2 2" xfId="22132"/>
    <cellStyle name="Normal 3 2 2 28 3" xfId="22133"/>
    <cellStyle name="Normal 3 2 2 29" xfId="22134"/>
    <cellStyle name="Normal 3 2 2 29 2" xfId="22135"/>
    <cellStyle name="Normal 3 2 2 29 2 2" xfId="22136"/>
    <cellStyle name="Normal 3 2 2 29 3" xfId="22137"/>
    <cellStyle name="Normal 3 2 2 3" xfId="22138"/>
    <cellStyle name="Normal 3 2 2 3 10" xfId="55462"/>
    <cellStyle name="Normal 3 2 2 3 2" xfId="22139"/>
    <cellStyle name="Normal 3 2 2 3 2 2" xfId="22140"/>
    <cellStyle name="Normal 3 2 2 3 2 2 2" xfId="22141"/>
    <cellStyle name="Normal 3 2 2 3 2 2 2 2" xfId="22142"/>
    <cellStyle name="Normal 3 2 2 3 2 2 2 2 2" xfId="22143"/>
    <cellStyle name="Normal 3 2 2 3 2 2 2 3" xfId="22144"/>
    <cellStyle name="Normal 3 2 2 3 2 2 3" xfId="22145"/>
    <cellStyle name="Normal 3 2 2 3 2 2 3 2" xfId="22146"/>
    <cellStyle name="Normal 3 2 2 3 2 2 3 2 2" xfId="22147"/>
    <cellStyle name="Normal 3 2 2 3 2 2 3 3" xfId="22148"/>
    <cellStyle name="Normal 3 2 2 3 2 2 4" xfId="22149"/>
    <cellStyle name="Normal 3 2 2 3 2 2 4 2" xfId="22150"/>
    <cellStyle name="Normal 3 2 2 3 2 2 5" xfId="22151"/>
    <cellStyle name="Normal 3 2 2 3 2 2 6" xfId="22152"/>
    <cellStyle name="Normal 3 2 2 3 2 2_Lcc_inputs" xfId="22153"/>
    <cellStyle name="Normal 3 2 2 3 2 3" xfId="22154"/>
    <cellStyle name="Normal 3 2 2 3 2 3 2" xfId="22155"/>
    <cellStyle name="Normal 3 2 2 3 2 3 2 2" xfId="22156"/>
    <cellStyle name="Normal 3 2 2 3 2 3 2 3" xfId="22157"/>
    <cellStyle name="Normal 3 2 2 3 2 3 3" xfId="22158"/>
    <cellStyle name="Normal 3 2 2 3 2 3 4" xfId="22159"/>
    <cellStyle name="Normal 3 2 2 3 2 3_Lcc_inputs" xfId="22160"/>
    <cellStyle name="Normal 3 2 2 3 2 4" xfId="22161"/>
    <cellStyle name="Normal 3 2 2 3 2 4 2" xfId="22162"/>
    <cellStyle name="Normal 3 2 2 3 2 4 2 2" xfId="22163"/>
    <cellStyle name="Normal 3 2 2 3 2 4 3" xfId="22164"/>
    <cellStyle name="Normal 3 2 2 3 2 5" xfId="22165"/>
    <cellStyle name="Normal 3 2 2 3 2 5 2" xfId="22166"/>
    <cellStyle name="Normal 3 2 2 3 2 6" xfId="22167"/>
    <cellStyle name="Normal 3 2 2 3 2 7" xfId="22168"/>
    <cellStyle name="Normal 3 2 2 3 2 8" xfId="22169"/>
    <cellStyle name="Normal 3 2 2 3 2_Lcc_inputs" xfId="22170"/>
    <cellStyle name="Normal 3 2 2 3 3" xfId="22171"/>
    <cellStyle name="Normal 3 2 2 3 3 2" xfId="22172"/>
    <cellStyle name="Normal 3 2 2 3 3 2 2" xfId="22173"/>
    <cellStyle name="Normal 3 2 2 3 3 2 2 2" xfId="22174"/>
    <cellStyle name="Normal 3 2 2 3 3 2 3" xfId="22175"/>
    <cellStyle name="Normal 3 2 2 3 3 3" xfId="22176"/>
    <cellStyle name="Normal 3 2 2 3 3 3 2" xfId="22177"/>
    <cellStyle name="Normal 3 2 2 3 3 3 2 2" xfId="22178"/>
    <cellStyle name="Normal 3 2 2 3 3 3 3" xfId="22179"/>
    <cellStyle name="Normal 3 2 2 3 3 4" xfId="22180"/>
    <cellStyle name="Normal 3 2 2 3 3 4 2" xfId="22181"/>
    <cellStyle name="Normal 3 2 2 3 3 5" xfId="22182"/>
    <cellStyle name="Normal 3 2 2 3 3 6" xfId="22183"/>
    <cellStyle name="Normal 3 2 2 3 3_Lcc_inputs" xfId="22184"/>
    <cellStyle name="Normal 3 2 2 3 4" xfId="22185"/>
    <cellStyle name="Normal 3 2 2 3 4 2" xfId="22186"/>
    <cellStyle name="Normal 3 2 2 3 4 2 2" xfId="22187"/>
    <cellStyle name="Normal 3 2 2 3 4 2 3" xfId="22188"/>
    <cellStyle name="Normal 3 2 2 3 4 3" xfId="22189"/>
    <cellStyle name="Normal 3 2 2 3 4 4" xfId="22190"/>
    <cellStyle name="Normal 3 2 2 3 4_Lcc_inputs" xfId="22191"/>
    <cellStyle name="Normal 3 2 2 3 5" xfId="22192"/>
    <cellStyle name="Normal 3 2 2 3 5 2" xfId="22193"/>
    <cellStyle name="Normal 3 2 2 3 5 2 2" xfId="22194"/>
    <cellStyle name="Normal 3 2 2 3 5 3" xfId="22195"/>
    <cellStyle name="Normal 3 2 2 3 6" xfId="22196"/>
    <cellStyle name="Normal 3 2 2 3 6 2" xfId="22197"/>
    <cellStyle name="Normal 3 2 2 3 7" xfId="22198"/>
    <cellStyle name="Normal 3 2 2 3 8" xfId="22199"/>
    <cellStyle name="Normal 3 2 2 3 9" xfId="22200"/>
    <cellStyle name="Normal 3 2 2 3_Lcc_inputs" xfId="22201"/>
    <cellStyle name="Normal 3 2 2 30" xfId="22202"/>
    <cellStyle name="Normal 3 2 2 30 2" xfId="22203"/>
    <cellStyle name="Normal 3 2 2 30 2 2" xfId="22204"/>
    <cellStyle name="Normal 3 2 2 30 3" xfId="22205"/>
    <cellStyle name="Normal 3 2 2 31" xfId="22206"/>
    <cellStyle name="Normal 3 2 2 31 2" xfId="22207"/>
    <cellStyle name="Normal 3 2 2 31 2 2" xfId="22208"/>
    <cellStyle name="Normal 3 2 2 31 3" xfId="22209"/>
    <cellStyle name="Normal 3 2 2 32" xfId="22210"/>
    <cellStyle name="Normal 3 2 2 32 2" xfId="22211"/>
    <cellStyle name="Normal 3 2 2 32 2 2" xfId="22212"/>
    <cellStyle name="Normal 3 2 2 32 3" xfId="22213"/>
    <cellStyle name="Normal 3 2 2 33" xfId="22214"/>
    <cellStyle name="Normal 3 2 2 33 2" xfId="22215"/>
    <cellStyle name="Normal 3 2 2 33 2 2" xfId="22216"/>
    <cellStyle name="Normal 3 2 2 33 3" xfId="22217"/>
    <cellStyle name="Normal 3 2 2 34" xfId="22218"/>
    <cellStyle name="Normal 3 2 2 34 2" xfId="22219"/>
    <cellStyle name="Normal 3 2 2 35" xfId="22220"/>
    <cellStyle name="Normal 3 2 2 4" xfId="22221"/>
    <cellStyle name="Normal 3 2 2 4 2" xfId="22222"/>
    <cellStyle name="Normal 3 2 2 4 2 2" xfId="22223"/>
    <cellStyle name="Normal 3 2 2 4 3" xfId="22224"/>
    <cellStyle name="Normal 3 2 2 4 4" xfId="22225"/>
    <cellStyle name="Normal 3 2 2 5" xfId="22226"/>
    <cellStyle name="Normal 3 2 2 5 2" xfId="22227"/>
    <cellStyle name="Normal 3 2 2 5 2 2" xfId="22228"/>
    <cellStyle name="Normal 3 2 2 5 2 2 2" xfId="22229"/>
    <cellStyle name="Normal 3 2 2 5 2 2 2 2" xfId="22230"/>
    <cellStyle name="Normal 3 2 2 5 2 2 3" xfId="22231"/>
    <cellStyle name="Normal 3 2 2 5 2 2 4" xfId="22232"/>
    <cellStyle name="Normal 3 2 2 5 2 3" xfId="22233"/>
    <cellStyle name="Normal 3 2 2 5 2 3 2" xfId="22234"/>
    <cellStyle name="Normal 3 2 2 5 2 3 2 2" xfId="22235"/>
    <cellStyle name="Normal 3 2 2 5 2 3 3" xfId="22236"/>
    <cellStyle name="Normal 3 2 2 5 2 4" xfId="22237"/>
    <cellStyle name="Normal 3 2 2 5 2 4 2" xfId="22238"/>
    <cellStyle name="Normal 3 2 2 5 2 5" xfId="22239"/>
    <cellStyle name="Normal 3 2 2 5 2 6" xfId="22240"/>
    <cellStyle name="Normal 3 2 2 5 2_Lcc_inputs" xfId="22241"/>
    <cellStyle name="Normal 3 2 2 5 3" xfId="22242"/>
    <cellStyle name="Normal 3 2 2 5 3 2" xfId="22243"/>
    <cellStyle name="Normal 3 2 2 5 3 2 2" xfId="22244"/>
    <cellStyle name="Normal 3 2 2 5 3 2 3" xfId="22245"/>
    <cellStyle name="Normal 3 2 2 5 3 3" xfId="22246"/>
    <cellStyle name="Normal 3 2 2 5 3 4" xfId="22247"/>
    <cellStyle name="Normal 3 2 2 5 3_Lcc_inputs" xfId="22248"/>
    <cellStyle name="Normal 3 2 2 5 4" xfId="22249"/>
    <cellStyle name="Normal 3 2 2 5 4 2" xfId="22250"/>
    <cellStyle name="Normal 3 2 2 5 4 2 2" xfId="22251"/>
    <cellStyle name="Normal 3 2 2 5 4 3" xfId="22252"/>
    <cellStyle name="Normal 3 2 2 5 5" xfId="22253"/>
    <cellStyle name="Normal 3 2 2 5 5 2" xfId="22254"/>
    <cellStyle name="Normal 3 2 2 5 6" xfId="22255"/>
    <cellStyle name="Normal 3 2 2 5 7" xfId="22256"/>
    <cellStyle name="Normal 3 2 2 5 8" xfId="22257"/>
    <cellStyle name="Normal 3 2 2 5_Lcc_inputs" xfId="22258"/>
    <cellStyle name="Normal 3 2 2 6" xfId="22259"/>
    <cellStyle name="Normal 3 2 2 6 2" xfId="22260"/>
    <cellStyle name="Normal 3 2 2 6 2 2" xfId="22261"/>
    <cellStyle name="Normal 3 2 2 6 2 2 2" xfId="22262"/>
    <cellStyle name="Normal 3 2 2 6 2 2 3" xfId="22263"/>
    <cellStyle name="Normal 3 2 2 6 2 3" xfId="22264"/>
    <cellStyle name="Normal 3 2 2 6 2 4" xfId="22265"/>
    <cellStyle name="Normal 3 2 2 6 2_Lcc_inputs" xfId="22266"/>
    <cellStyle name="Normal 3 2 2 6 3" xfId="22267"/>
    <cellStyle name="Normal 3 2 2 6 3 2" xfId="22268"/>
    <cellStyle name="Normal 3 2 2 6 3 2 2" xfId="22269"/>
    <cellStyle name="Normal 3 2 2 6 3 3" xfId="22270"/>
    <cellStyle name="Normal 3 2 2 6 3 4" xfId="22271"/>
    <cellStyle name="Normal 3 2 2 6 4" xfId="22272"/>
    <cellStyle name="Normal 3 2 2 6 4 2" xfId="22273"/>
    <cellStyle name="Normal 3 2 2 6 5" xfId="22274"/>
    <cellStyle name="Normal 3 2 2 6 6" xfId="22275"/>
    <cellStyle name="Normal 3 2 2 6 7" xfId="22276"/>
    <cellStyle name="Normal 3 2 2 6_Lcc_inputs" xfId="22277"/>
    <cellStyle name="Normal 3 2 2 7" xfId="22278"/>
    <cellStyle name="Normal 3 2 2 7 2" xfId="22279"/>
    <cellStyle name="Normal 3 2 2 7 2 2" xfId="22280"/>
    <cellStyle name="Normal 3 2 2 7 2 2 2" xfId="22281"/>
    <cellStyle name="Normal 3 2 2 7 2 2 3" xfId="22282"/>
    <cellStyle name="Normal 3 2 2 7 2 3" xfId="22283"/>
    <cellStyle name="Normal 3 2 2 7 2 4" xfId="22284"/>
    <cellStyle name="Normal 3 2 2 7 2_Lcc_inputs" xfId="22285"/>
    <cellStyle name="Normal 3 2 2 7 3" xfId="22286"/>
    <cellStyle name="Normal 3 2 2 7 3 2" xfId="22287"/>
    <cellStyle name="Normal 3 2 2 7 3 2 2" xfId="22288"/>
    <cellStyle name="Normal 3 2 2 7 3 3" xfId="22289"/>
    <cellStyle name="Normal 3 2 2 7 3 4" xfId="22290"/>
    <cellStyle name="Normal 3 2 2 7 4" xfId="22291"/>
    <cellStyle name="Normal 3 2 2 7 4 2" xfId="22292"/>
    <cellStyle name="Normal 3 2 2 7 5" xfId="22293"/>
    <cellStyle name="Normal 3 2 2 7 6" xfId="22294"/>
    <cellStyle name="Normal 3 2 2 7 7" xfId="22295"/>
    <cellStyle name="Normal 3 2 2 7_Lcc_inputs" xfId="22296"/>
    <cellStyle name="Normal 3 2 2 8" xfId="22297"/>
    <cellStyle name="Normal 3 2 2 8 2" xfId="22298"/>
    <cellStyle name="Normal 3 2 2 8 2 2" xfId="22299"/>
    <cellStyle name="Normal 3 2 2 8 2 2 2" xfId="22300"/>
    <cellStyle name="Normal 3 2 2 8 2 3" xfId="22301"/>
    <cellStyle name="Normal 3 2 2 8 3" xfId="22302"/>
    <cellStyle name="Normal 3 2 2 8 3 2" xfId="22303"/>
    <cellStyle name="Normal 3 2 2 8 4" xfId="22304"/>
    <cellStyle name="Normal 3 2 2 9" xfId="22305"/>
    <cellStyle name="Normal 3 2 2 9 2" xfId="22306"/>
    <cellStyle name="Normal 3 2 2 9 2 2" xfId="22307"/>
    <cellStyle name="Normal 3 2 2 9 2 3" xfId="22308"/>
    <cellStyle name="Normal 3 2 2 9 3" xfId="22309"/>
    <cellStyle name="Normal 3 2 2 9 4" xfId="22310"/>
    <cellStyle name="Normal 3 2 2_Lcc_inputs" xfId="22311"/>
    <cellStyle name="Normal 3 2 20" xfId="22312"/>
    <cellStyle name="Normal 3 2 20 2" xfId="22313"/>
    <cellStyle name="Normal 3 2 20 2 2" xfId="22314"/>
    <cellStyle name="Normal 3 2 20 3" xfId="22315"/>
    <cellStyle name="Normal 3 2 21" xfId="22316"/>
    <cellStyle name="Normal 3 2 21 2" xfId="22317"/>
    <cellStyle name="Normal 3 2 21 2 2" xfId="22318"/>
    <cellStyle name="Normal 3 2 21 3" xfId="22319"/>
    <cellStyle name="Normal 3 2 22" xfId="22320"/>
    <cellStyle name="Normal 3 2 22 2" xfId="22321"/>
    <cellStyle name="Normal 3 2 22 2 2" xfId="22322"/>
    <cellStyle name="Normal 3 2 22 3" xfId="22323"/>
    <cellStyle name="Normal 3 2 23" xfId="22324"/>
    <cellStyle name="Normal 3 2 23 2" xfId="22325"/>
    <cellStyle name="Normal 3 2 23 2 2" xfId="22326"/>
    <cellStyle name="Normal 3 2 23 3" xfId="22327"/>
    <cellStyle name="Normal 3 2 24" xfId="22328"/>
    <cellStyle name="Normal 3 2 24 2" xfId="22329"/>
    <cellStyle name="Normal 3 2 24 2 2" xfId="22330"/>
    <cellStyle name="Normal 3 2 24 3" xfId="22331"/>
    <cellStyle name="Normal 3 2 25" xfId="22332"/>
    <cellStyle name="Normal 3 2 25 2" xfId="22333"/>
    <cellStyle name="Normal 3 2 25 2 2" xfId="22334"/>
    <cellStyle name="Normal 3 2 25 3" xfId="22335"/>
    <cellStyle name="Normal 3 2 26" xfId="22336"/>
    <cellStyle name="Normal 3 2 26 2" xfId="22337"/>
    <cellStyle name="Normal 3 2 26 2 2" xfId="22338"/>
    <cellStyle name="Normal 3 2 26 3" xfId="22339"/>
    <cellStyle name="Normal 3 2 27" xfId="22340"/>
    <cellStyle name="Normal 3 2 27 2" xfId="22341"/>
    <cellStyle name="Normal 3 2 27 2 2" xfId="22342"/>
    <cellStyle name="Normal 3 2 27 3" xfId="22343"/>
    <cellStyle name="Normal 3 2 28" xfId="22344"/>
    <cellStyle name="Normal 3 2 28 2" xfId="22345"/>
    <cellStyle name="Normal 3 2 28 2 2" xfId="22346"/>
    <cellStyle name="Normal 3 2 28 3" xfId="22347"/>
    <cellStyle name="Normal 3 2 29" xfId="22348"/>
    <cellStyle name="Normal 3 2 29 2" xfId="22349"/>
    <cellStyle name="Normal 3 2 29 2 2" xfId="22350"/>
    <cellStyle name="Normal 3 2 29 3" xfId="22351"/>
    <cellStyle name="Normal 3 2 3" xfId="131"/>
    <cellStyle name="Normal 3 2 3 2" xfId="22352"/>
    <cellStyle name="Normal 3 2 3 2 2" xfId="22353"/>
    <cellStyle name="Normal 3 2 3 2 3" xfId="22354"/>
    <cellStyle name="Normal 3 2 3 3" xfId="22355"/>
    <cellStyle name="Normal 3 2 3 4" xfId="55463"/>
    <cellStyle name="Normal 3 2 3 5" xfId="55464"/>
    <cellStyle name="Normal 3 2 3 6" xfId="55465"/>
    <cellStyle name="Normal 3 2 30" xfId="22356"/>
    <cellStyle name="Normal 3 2 30 2" xfId="22357"/>
    <cellStyle name="Normal 3 2 30 2 2" xfId="22358"/>
    <cellStyle name="Normal 3 2 30 3" xfId="22359"/>
    <cellStyle name="Normal 3 2 31" xfId="22360"/>
    <cellStyle name="Normal 3 2 31 2" xfId="22361"/>
    <cellStyle name="Normal 3 2 31 2 2" xfId="22362"/>
    <cellStyle name="Normal 3 2 31 3" xfId="22363"/>
    <cellStyle name="Normal 3 2 32" xfId="22364"/>
    <cellStyle name="Normal 3 2 32 2" xfId="22365"/>
    <cellStyle name="Normal 3 2 32 2 2" xfId="22366"/>
    <cellStyle name="Normal 3 2 32 3" xfId="22367"/>
    <cellStyle name="Normal 3 2 33" xfId="22368"/>
    <cellStyle name="Normal 3 2 33 2" xfId="22369"/>
    <cellStyle name="Normal 3 2 33 2 2" xfId="22370"/>
    <cellStyle name="Normal 3 2 33 3" xfId="22371"/>
    <cellStyle name="Normal 3 2 34" xfId="22372"/>
    <cellStyle name="Normal 3 2 34 2" xfId="22373"/>
    <cellStyle name="Normal 3 2 34 2 2" xfId="22374"/>
    <cellStyle name="Normal 3 2 34 3" xfId="22375"/>
    <cellStyle name="Normal 3 2 35" xfId="22376"/>
    <cellStyle name="Normal 3 2 35 2" xfId="22377"/>
    <cellStyle name="Normal 3 2 35 2 2" xfId="22378"/>
    <cellStyle name="Normal 3 2 35 3" xfId="22379"/>
    <cellStyle name="Normal 3 2 36" xfId="22380"/>
    <cellStyle name="Normal 3 2 36 2" xfId="22381"/>
    <cellStyle name="Normal 3 2 36 2 2" xfId="22382"/>
    <cellStyle name="Normal 3 2 36 3" xfId="22383"/>
    <cellStyle name="Normal 3 2 37" xfId="22384"/>
    <cellStyle name="Normal 3 2 37 2" xfId="22385"/>
    <cellStyle name="Normal 3 2 37 2 2" xfId="22386"/>
    <cellStyle name="Normal 3 2 37 3" xfId="22387"/>
    <cellStyle name="Normal 3 2 38" xfId="22388"/>
    <cellStyle name="Normal 3 2 38 2" xfId="22389"/>
    <cellStyle name="Normal 3 2 38 2 2" xfId="22390"/>
    <cellStyle name="Normal 3 2 38 3" xfId="22391"/>
    <cellStyle name="Normal 3 2 39" xfId="22392"/>
    <cellStyle name="Normal 3 2 39 2" xfId="22393"/>
    <cellStyle name="Normal 3 2 39 2 2" xfId="22394"/>
    <cellStyle name="Normal 3 2 39 3" xfId="22395"/>
    <cellStyle name="Normal 3 2 4" xfId="22396"/>
    <cellStyle name="Normal 3 2 4 10" xfId="55466"/>
    <cellStyle name="Normal 3 2 4 2" xfId="22397"/>
    <cellStyle name="Normal 3 2 4 2 2" xfId="22398"/>
    <cellStyle name="Normal 3 2 4 2 2 2" xfId="22399"/>
    <cellStyle name="Normal 3 2 4 2 2 2 2" xfId="22400"/>
    <cellStyle name="Normal 3 2 4 2 2 2 2 2" xfId="22401"/>
    <cellStyle name="Normal 3 2 4 2 2 2 3" xfId="22402"/>
    <cellStyle name="Normal 3 2 4 2 2 3" xfId="22403"/>
    <cellStyle name="Normal 3 2 4 2 2 3 2" xfId="22404"/>
    <cellStyle name="Normal 3 2 4 2 2 3 2 2" xfId="22405"/>
    <cellStyle name="Normal 3 2 4 2 2 3 3" xfId="22406"/>
    <cellStyle name="Normal 3 2 4 2 2 4" xfId="22407"/>
    <cellStyle name="Normal 3 2 4 2 2 4 2" xfId="22408"/>
    <cellStyle name="Normal 3 2 4 2 2 5" xfId="22409"/>
    <cellStyle name="Normal 3 2 4 2 2 6" xfId="22410"/>
    <cellStyle name="Normal 3 2 4 2 2_Lcc_inputs" xfId="22411"/>
    <cellStyle name="Normal 3 2 4 2 3" xfId="22412"/>
    <cellStyle name="Normal 3 2 4 2 3 2" xfId="22413"/>
    <cellStyle name="Normal 3 2 4 2 3 2 2" xfId="22414"/>
    <cellStyle name="Normal 3 2 4 2 3 2 3" xfId="22415"/>
    <cellStyle name="Normal 3 2 4 2 3 3" xfId="22416"/>
    <cellStyle name="Normal 3 2 4 2 3 4" xfId="22417"/>
    <cellStyle name="Normal 3 2 4 2 3_Lcc_inputs" xfId="22418"/>
    <cellStyle name="Normal 3 2 4 2 4" xfId="22419"/>
    <cellStyle name="Normal 3 2 4 2 4 2" xfId="22420"/>
    <cellStyle name="Normal 3 2 4 2 4 2 2" xfId="22421"/>
    <cellStyle name="Normal 3 2 4 2 4 3" xfId="22422"/>
    <cellStyle name="Normal 3 2 4 2 5" xfId="22423"/>
    <cellStyle name="Normal 3 2 4 2 5 2" xfId="22424"/>
    <cellStyle name="Normal 3 2 4 2 6" xfId="22425"/>
    <cellStyle name="Normal 3 2 4 2 7" xfId="22426"/>
    <cellStyle name="Normal 3 2 4 2 8" xfId="22427"/>
    <cellStyle name="Normal 3 2 4 2_Lcc_inputs" xfId="22428"/>
    <cellStyle name="Normal 3 2 4 3" xfId="22429"/>
    <cellStyle name="Normal 3 2 4 3 2" xfId="22430"/>
    <cellStyle name="Normal 3 2 4 3 2 2" xfId="22431"/>
    <cellStyle name="Normal 3 2 4 3 2 2 2" xfId="22432"/>
    <cellStyle name="Normal 3 2 4 3 2 2 3" xfId="22433"/>
    <cellStyle name="Normal 3 2 4 3 2 3" xfId="22434"/>
    <cellStyle name="Normal 3 2 4 3 2 4" xfId="22435"/>
    <cellStyle name="Normal 3 2 4 3 2_Lcc_inputs" xfId="22436"/>
    <cellStyle name="Normal 3 2 4 3 3" xfId="22437"/>
    <cellStyle name="Normal 3 2 4 3 3 2" xfId="22438"/>
    <cellStyle name="Normal 3 2 4 3 3 2 2" xfId="22439"/>
    <cellStyle name="Normal 3 2 4 3 3 3" xfId="22440"/>
    <cellStyle name="Normal 3 2 4 3 4" xfId="22441"/>
    <cellStyle name="Normal 3 2 4 3 4 2" xfId="22442"/>
    <cellStyle name="Normal 3 2 4 3 5" xfId="22443"/>
    <cellStyle name="Normal 3 2 4 3 6" xfId="22444"/>
    <cellStyle name="Normal 3 2 4 3 7" xfId="22445"/>
    <cellStyle name="Normal 3 2 4 3_Lcc_inputs" xfId="22446"/>
    <cellStyle name="Normal 3 2 4 4" xfId="22447"/>
    <cellStyle name="Normal 3 2 4 4 2" xfId="22448"/>
    <cellStyle name="Normal 3 2 4 4 2 2" xfId="22449"/>
    <cellStyle name="Normal 3 2 4 4 2 3" xfId="22450"/>
    <cellStyle name="Normal 3 2 4 4 3" xfId="22451"/>
    <cellStyle name="Normal 3 2 4 4 3 2" xfId="22452"/>
    <cellStyle name="Normal 3 2 4 4 4" xfId="22453"/>
    <cellStyle name="Normal 3 2 4 4 5" xfId="22454"/>
    <cellStyle name="Normal 3 2 4 4_Lcc_inputs" xfId="22455"/>
    <cellStyle name="Normal 3 2 4 5" xfId="22456"/>
    <cellStyle name="Normal 3 2 4 5 2" xfId="22457"/>
    <cellStyle name="Normal 3 2 4 5 2 2" xfId="22458"/>
    <cellStyle name="Normal 3 2 4 5 2 3" xfId="22459"/>
    <cellStyle name="Normal 3 2 4 5 3" xfId="22460"/>
    <cellStyle name="Normal 3 2 4 5 4" xfId="22461"/>
    <cellStyle name="Normal 3 2 4 5_Lcc_inputs" xfId="22462"/>
    <cellStyle name="Normal 3 2 4 6" xfId="22463"/>
    <cellStyle name="Normal 3 2 4 6 2" xfId="22464"/>
    <cellStyle name="Normal 3 2 4 6 3" xfId="22465"/>
    <cellStyle name="Normal 3 2 4 7" xfId="22466"/>
    <cellStyle name="Normal 3 2 4 7 2" xfId="22467"/>
    <cellStyle name="Normal 3 2 4 8" xfId="22468"/>
    <cellStyle name="Normal 3 2 4 9" xfId="22469"/>
    <cellStyle name="Normal 3 2 4_Lcc_inputs" xfId="22470"/>
    <cellStyle name="Normal 3 2 40" xfId="22471"/>
    <cellStyle name="Normal 3 2 40 2" xfId="22472"/>
    <cellStyle name="Normal 3 2 40 2 2" xfId="22473"/>
    <cellStyle name="Normal 3 2 40 3" xfId="22474"/>
    <cellStyle name="Normal 3 2 41" xfId="22475"/>
    <cellStyle name="Normal 3 2 41 2" xfId="22476"/>
    <cellStyle name="Normal 3 2 41 2 2" xfId="22477"/>
    <cellStyle name="Normal 3 2 41 3" xfId="22478"/>
    <cellStyle name="Normal 3 2 42" xfId="22479"/>
    <cellStyle name="Normal 3 2 42 2" xfId="22480"/>
    <cellStyle name="Normal 3 2 42 2 2" xfId="22481"/>
    <cellStyle name="Normal 3 2 42 3" xfId="22482"/>
    <cellStyle name="Normal 3 2 43" xfId="22483"/>
    <cellStyle name="Normal 3 2 43 2" xfId="22484"/>
    <cellStyle name="Normal 3 2 43 2 2" xfId="22485"/>
    <cellStyle name="Normal 3 2 43 3" xfId="22486"/>
    <cellStyle name="Normal 3 2 44" xfId="22487"/>
    <cellStyle name="Normal 3 2 44 2" xfId="22488"/>
    <cellStyle name="Normal 3 2 44 2 2" xfId="22489"/>
    <cellStyle name="Normal 3 2 44 3" xfId="22490"/>
    <cellStyle name="Normal 3 2 45" xfId="22491"/>
    <cellStyle name="Normal 3 2 45 2" xfId="22492"/>
    <cellStyle name="Normal 3 2 45 2 2" xfId="22493"/>
    <cellStyle name="Normal 3 2 45 3" xfId="22494"/>
    <cellStyle name="Normal 3 2 46" xfId="22495"/>
    <cellStyle name="Normal 3 2 46 2" xfId="22496"/>
    <cellStyle name="Normal 3 2 46 2 2" xfId="22497"/>
    <cellStyle name="Normal 3 2 46 3" xfId="22498"/>
    <cellStyle name="Normal 3 2 47" xfId="22499"/>
    <cellStyle name="Normal 3 2 47 2" xfId="22500"/>
    <cellStyle name="Normal 3 2 47 2 2" xfId="22501"/>
    <cellStyle name="Normal 3 2 47 3" xfId="22502"/>
    <cellStyle name="Normal 3 2 48" xfId="22503"/>
    <cellStyle name="Normal 3 2 48 2" xfId="22504"/>
    <cellStyle name="Normal 3 2 48 2 2" xfId="22505"/>
    <cellStyle name="Normal 3 2 48 3" xfId="22506"/>
    <cellStyle name="Normal 3 2 49" xfId="22507"/>
    <cellStyle name="Normal 3 2 49 2" xfId="22508"/>
    <cellStyle name="Normal 3 2 49 2 2" xfId="22509"/>
    <cellStyle name="Normal 3 2 49 3" xfId="22510"/>
    <cellStyle name="Normal 3 2 5" xfId="22511"/>
    <cellStyle name="Normal 3 2 5 2" xfId="22512"/>
    <cellStyle name="Normal 3 2 5 2 2" xfId="22513"/>
    <cellStyle name="Normal 3 2 5 2 3" xfId="22514"/>
    <cellStyle name="Normal 3 2 5 3" xfId="22515"/>
    <cellStyle name="Normal 3 2 50" xfId="22516"/>
    <cellStyle name="Normal 3 2 50 2" xfId="22517"/>
    <cellStyle name="Normal 3 2 50 2 2" xfId="22518"/>
    <cellStyle name="Normal 3 2 50 3" xfId="22519"/>
    <cellStyle name="Normal 3 2 51" xfId="22520"/>
    <cellStyle name="Normal 3 2 51 2" xfId="22521"/>
    <cellStyle name="Normal 3 2 51 2 2" xfId="22522"/>
    <cellStyle name="Normal 3 2 51 3" xfId="22523"/>
    <cellStyle name="Normal 3 2 52" xfId="22524"/>
    <cellStyle name="Normal 3 2 52 2" xfId="22525"/>
    <cellStyle name="Normal 3 2 52 2 2" xfId="22526"/>
    <cellStyle name="Normal 3 2 52 3" xfId="22527"/>
    <cellStyle name="Normal 3 2 53" xfId="22528"/>
    <cellStyle name="Normal 3 2 53 2" xfId="22529"/>
    <cellStyle name="Normal 3 2 53 2 2" xfId="22530"/>
    <cellStyle name="Normal 3 2 53 3" xfId="22531"/>
    <cellStyle name="Normal 3 2 54" xfId="22532"/>
    <cellStyle name="Normal 3 2 54 2" xfId="22533"/>
    <cellStyle name="Normal 3 2 54 2 2" xfId="22534"/>
    <cellStyle name="Normal 3 2 54 3" xfId="22535"/>
    <cellStyle name="Normal 3 2 55" xfId="22536"/>
    <cellStyle name="Normal 3 2 55 2" xfId="22537"/>
    <cellStyle name="Normal 3 2 55 2 2" xfId="22538"/>
    <cellStyle name="Normal 3 2 55 3" xfId="22539"/>
    <cellStyle name="Normal 3 2 56" xfId="22540"/>
    <cellStyle name="Normal 3 2 56 2" xfId="55467"/>
    <cellStyle name="Normal 3 2 57" xfId="22541"/>
    <cellStyle name="Normal 3 2 57 2" xfId="22542"/>
    <cellStyle name="Normal 3 2 58" xfId="22543"/>
    <cellStyle name="Normal 3 2 59" xfId="55468"/>
    <cellStyle name="Normal 3 2 6" xfId="22544"/>
    <cellStyle name="Normal 3 2 6 2" xfId="22545"/>
    <cellStyle name="Normal 3 2 6 2 2" xfId="22546"/>
    <cellStyle name="Normal 3 2 6 2 2 2" xfId="22547"/>
    <cellStyle name="Normal 3 2 6 2 2 2 2" xfId="22548"/>
    <cellStyle name="Normal 3 2 6 2 2 2 3" xfId="22549"/>
    <cellStyle name="Normal 3 2 6 2 2 3" xfId="22550"/>
    <cellStyle name="Normal 3 2 6 2 2 4" xfId="22551"/>
    <cellStyle name="Normal 3 2 6 2 2_Lcc_inputs" xfId="22552"/>
    <cellStyle name="Normal 3 2 6 2 3" xfId="22553"/>
    <cellStyle name="Normal 3 2 6 2 3 2" xfId="22554"/>
    <cellStyle name="Normal 3 2 6 2 3 2 2" xfId="22555"/>
    <cellStyle name="Normal 3 2 6 2 3 3" xfId="22556"/>
    <cellStyle name="Normal 3 2 6 2 4" xfId="22557"/>
    <cellStyle name="Normal 3 2 6 2 4 2" xfId="22558"/>
    <cellStyle name="Normal 3 2 6 2 5" xfId="22559"/>
    <cellStyle name="Normal 3 2 6 2 6" xfId="22560"/>
    <cellStyle name="Normal 3 2 6 2 7" xfId="22561"/>
    <cellStyle name="Normal 3 2 6 2_Lcc_inputs" xfId="22562"/>
    <cellStyle name="Normal 3 2 6 3" xfId="22563"/>
    <cellStyle name="Normal 3 2 6 3 2" xfId="22564"/>
    <cellStyle name="Normal 3 2 6 3 2 2" xfId="22565"/>
    <cellStyle name="Normal 3 2 6 3 2 3" xfId="22566"/>
    <cellStyle name="Normal 3 2 6 3 3" xfId="22567"/>
    <cellStyle name="Normal 3 2 6 3 3 2" xfId="22568"/>
    <cellStyle name="Normal 3 2 6 3 4" xfId="22569"/>
    <cellStyle name="Normal 3 2 6 3 5" xfId="22570"/>
    <cellStyle name="Normal 3 2 6 3_Lcc_inputs" xfId="22571"/>
    <cellStyle name="Normal 3 2 6 4" xfId="22572"/>
    <cellStyle name="Normal 3 2 6 4 2" xfId="22573"/>
    <cellStyle name="Normal 3 2 6 4 2 2" xfId="22574"/>
    <cellStyle name="Normal 3 2 6 4 2 3" xfId="22575"/>
    <cellStyle name="Normal 3 2 6 4 3" xfId="22576"/>
    <cellStyle name="Normal 3 2 6 4 4" xfId="22577"/>
    <cellStyle name="Normal 3 2 6 4_Lcc_inputs" xfId="22578"/>
    <cellStyle name="Normal 3 2 6 5" xfId="22579"/>
    <cellStyle name="Normal 3 2 6 5 2" xfId="22580"/>
    <cellStyle name="Normal 3 2 6 5 3" xfId="22581"/>
    <cellStyle name="Normal 3 2 6 6" xfId="22582"/>
    <cellStyle name="Normal 3 2 6 6 2" xfId="22583"/>
    <cellStyle name="Normal 3 2 6 7" xfId="22584"/>
    <cellStyle name="Normal 3 2 6 8" xfId="22585"/>
    <cellStyle name="Normal 3 2 6 9" xfId="55469"/>
    <cellStyle name="Normal 3 2 6_Lcc_inputs" xfId="22586"/>
    <cellStyle name="Normal 3 2 60" xfId="55470"/>
    <cellStyle name="Normal 3 2 61" xfId="55471"/>
    <cellStyle name="Normal 3 2 62" xfId="55472"/>
    <cellStyle name="Normal 3 2 63" xfId="55473"/>
    <cellStyle name="Normal 3 2 64" xfId="55474"/>
    <cellStyle name="Normal 3 2 65" xfId="55475"/>
    <cellStyle name="Normal 3 2 66" xfId="55476"/>
    <cellStyle name="Normal 3 2 7" xfId="22587"/>
    <cellStyle name="Normal 3 2 7 2" xfId="22588"/>
    <cellStyle name="Normal 3 2 7 2 2" xfId="22589"/>
    <cellStyle name="Normal 3 2 7 2 2 2" xfId="22590"/>
    <cellStyle name="Normal 3 2 7 2 2 3" xfId="22591"/>
    <cellStyle name="Normal 3 2 7 2 3" xfId="22592"/>
    <cellStyle name="Normal 3 2 7 2 4" xfId="22593"/>
    <cellStyle name="Normal 3 2 7 2_Lcc_inputs" xfId="22594"/>
    <cellStyle name="Normal 3 2 7 3" xfId="22595"/>
    <cellStyle name="Normal 3 2 7 3 2" xfId="22596"/>
    <cellStyle name="Normal 3 2 7 3 2 2" xfId="22597"/>
    <cellStyle name="Normal 3 2 7 3 3" xfId="22598"/>
    <cellStyle name="Normal 3 2 7 3 4" xfId="22599"/>
    <cellStyle name="Normal 3 2 7 4" xfId="22600"/>
    <cellStyle name="Normal 3 2 7 4 2" xfId="22601"/>
    <cellStyle name="Normal 3 2 7 5" xfId="22602"/>
    <cellStyle name="Normal 3 2 7 6" xfId="22603"/>
    <cellStyle name="Normal 3 2 7 7" xfId="22604"/>
    <cellStyle name="Normal 3 2 7_Lcc_inputs" xfId="22605"/>
    <cellStyle name="Normal 3 2 8" xfId="22606"/>
    <cellStyle name="Normal 3 2 8 2" xfId="22607"/>
    <cellStyle name="Normal 3 2 8 2 2" xfId="22608"/>
    <cellStyle name="Normal 3 2 8 2 2 2" xfId="22609"/>
    <cellStyle name="Normal 3 2 8 2 3" xfId="22610"/>
    <cellStyle name="Normal 3 2 8 3" xfId="22611"/>
    <cellStyle name="Normal 3 2 8 3 2" xfId="22612"/>
    <cellStyle name="Normal 3 2 8 4" xfId="22613"/>
    <cellStyle name="Normal 3 2 8 5" xfId="22614"/>
    <cellStyle name="Normal 3 2 8_Lcc_inputs" xfId="22615"/>
    <cellStyle name="Normal 3 2 9" xfId="22616"/>
    <cellStyle name="Normal 3 2 9 2" xfId="22617"/>
    <cellStyle name="Normal 3 2 9 2 2" xfId="22618"/>
    <cellStyle name="Normal 3 2 9 2 3" xfId="22619"/>
    <cellStyle name="Normal 3 2 9 3" xfId="22620"/>
    <cellStyle name="Normal 3 2 9 3 2" xfId="22621"/>
    <cellStyle name="Normal 3 2 9 4" xfId="22622"/>
    <cellStyle name="Normal 3 2_Lcc_inputs" xfId="22623"/>
    <cellStyle name="Normal 3 20" xfId="22624"/>
    <cellStyle name="Normal 3 20 10" xfId="22625"/>
    <cellStyle name="Normal 3 20 10 2" xfId="22626"/>
    <cellStyle name="Normal 3 20 10 2 2" xfId="22627"/>
    <cellStyle name="Normal 3 20 10 3" xfId="22628"/>
    <cellStyle name="Normal 3 20 11" xfId="22629"/>
    <cellStyle name="Normal 3 20 11 2" xfId="22630"/>
    <cellStyle name="Normal 3 20 11 2 2" xfId="22631"/>
    <cellStyle name="Normal 3 20 11 3" xfId="22632"/>
    <cellStyle name="Normal 3 20 12" xfId="22633"/>
    <cellStyle name="Normal 3 20 12 2" xfId="22634"/>
    <cellStyle name="Normal 3 20 12 2 2" xfId="22635"/>
    <cellStyle name="Normal 3 20 12 3" xfId="22636"/>
    <cellStyle name="Normal 3 20 13" xfId="22637"/>
    <cellStyle name="Normal 3 20 13 2" xfId="22638"/>
    <cellStyle name="Normal 3 20 13 2 2" xfId="22639"/>
    <cellStyle name="Normal 3 20 13 3" xfId="22640"/>
    <cellStyle name="Normal 3 20 14" xfId="22641"/>
    <cellStyle name="Normal 3 20 14 2" xfId="22642"/>
    <cellStyle name="Normal 3 20 14 2 2" xfId="22643"/>
    <cellStyle name="Normal 3 20 14 3" xfId="22644"/>
    <cellStyle name="Normal 3 20 15" xfId="22645"/>
    <cellStyle name="Normal 3 20 15 2" xfId="22646"/>
    <cellStyle name="Normal 3 20 15 2 2" xfId="22647"/>
    <cellStyle name="Normal 3 20 15 3" xfId="22648"/>
    <cellStyle name="Normal 3 20 16" xfId="22649"/>
    <cellStyle name="Normal 3 20 16 2" xfId="22650"/>
    <cellStyle name="Normal 3 20 16 2 2" xfId="22651"/>
    <cellStyle name="Normal 3 20 16 3" xfId="22652"/>
    <cellStyle name="Normal 3 20 17" xfId="22653"/>
    <cellStyle name="Normal 3 20 17 2" xfId="22654"/>
    <cellStyle name="Normal 3 20 17 2 2" xfId="22655"/>
    <cellStyle name="Normal 3 20 17 3" xfId="22656"/>
    <cellStyle name="Normal 3 20 18" xfId="22657"/>
    <cellStyle name="Normal 3 20 18 2" xfId="22658"/>
    <cellStyle name="Normal 3 20 18 2 2" xfId="22659"/>
    <cellStyle name="Normal 3 20 18 3" xfId="22660"/>
    <cellStyle name="Normal 3 20 19" xfId="22661"/>
    <cellStyle name="Normal 3 20 19 2" xfId="22662"/>
    <cellStyle name="Normal 3 20 19 2 2" xfId="22663"/>
    <cellStyle name="Normal 3 20 19 3" xfId="22664"/>
    <cellStyle name="Normal 3 20 2" xfId="22665"/>
    <cellStyle name="Normal 3 20 2 2" xfId="22666"/>
    <cellStyle name="Normal 3 20 2 2 2" xfId="22667"/>
    <cellStyle name="Normal 3 20 2 3" xfId="22668"/>
    <cellStyle name="Normal 3 20 20" xfId="22669"/>
    <cellStyle name="Normal 3 20 20 2" xfId="22670"/>
    <cellStyle name="Normal 3 20 20 2 2" xfId="22671"/>
    <cellStyle name="Normal 3 20 20 3" xfId="22672"/>
    <cellStyle name="Normal 3 20 21" xfId="22673"/>
    <cellStyle name="Normal 3 20 21 2" xfId="22674"/>
    <cellStyle name="Normal 3 20 21 2 2" xfId="22675"/>
    <cellStyle name="Normal 3 20 21 3" xfId="22676"/>
    <cellStyle name="Normal 3 20 22" xfId="22677"/>
    <cellStyle name="Normal 3 20 22 2" xfId="22678"/>
    <cellStyle name="Normal 3 20 22 2 2" xfId="22679"/>
    <cellStyle name="Normal 3 20 22 3" xfId="22680"/>
    <cellStyle name="Normal 3 20 23" xfId="22681"/>
    <cellStyle name="Normal 3 20 23 2" xfId="22682"/>
    <cellStyle name="Normal 3 20 23 2 2" xfId="22683"/>
    <cellStyle name="Normal 3 20 23 3" xfId="22684"/>
    <cellStyle name="Normal 3 20 24" xfId="22685"/>
    <cellStyle name="Normal 3 20 24 2" xfId="22686"/>
    <cellStyle name="Normal 3 20 25" xfId="22687"/>
    <cellStyle name="Normal 3 20 3" xfId="22688"/>
    <cellStyle name="Normal 3 20 3 2" xfId="22689"/>
    <cellStyle name="Normal 3 20 3 2 2" xfId="22690"/>
    <cellStyle name="Normal 3 20 3 3" xfId="22691"/>
    <cellStyle name="Normal 3 20 4" xfId="22692"/>
    <cellStyle name="Normal 3 20 4 2" xfId="22693"/>
    <cellStyle name="Normal 3 20 4 2 2" xfId="22694"/>
    <cellStyle name="Normal 3 20 4 3" xfId="22695"/>
    <cellStyle name="Normal 3 20 5" xfId="22696"/>
    <cellStyle name="Normal 3 20 5 2" xfId="22697"/>
    <cellStyle name="Normal 3 20 5 2 2" xfId="22698"/>
    <cellStyle name="Normal 3 20 5 3" xfId="22699"/>
    <cellStyle name="Normal 3 20 6" xfId="22700"/>
    <cellStyle name="Normal 3 20 6 2" xfId="22701"/>
    <cellStyle name="Normal 3 20 6 2 2" xfId="22702"/>
    <cellStyle name="Normal 3 20 6 3" xfId="22703"/>
    <cellStyle name="Normal 3 20 7" xfId="22704"/>
    <cellStyle name="Normal 3 20 7 2" xfId="22705"/>
    <cellStyle name="Normal 3 20 7 2 2" xfId="22706"/>
    <cellStyle name="Normal 3 20 7 3" xfId="22707"/>
    <cellStyle name="Normal 3 20 8" xfId="22708"/>
    <cellStyle name="Normal 3 20 8 2" xfId="22709"/>
    <cellStyle name="Normal 3 20 8 2 2" xfId="22710"/>
    <cellStyle name="Normal 3 20 8 3" xfId="22711"/>
    <cellStyle name="Normal 3 20 9" xfId="22712"/>
    <cellStyle name="Normal 3 20 9 2" xfId="22713"/>
    <cellStyle name="Normal 3 20 9 2 2" xfId="22714"/>
    <cellStyle name="Normal 3 20 9 3" xfId="22715"/>
    <cellStyle name="Normal 3 21" xfId="22716"/>
    <cellStyle name="Normal 3 21 10" xfId="22717"/>
    <cellStyle name="Normal 3 21 10 2" xfId="22718"/>
    <cellStyle name="Normal 3 21 10 2 2" xfId="22719"/>
    <cellStyle name="Normal 3 21 10 3" xfId="22720"/>
    <cellStyle name="Normal 3 21 11" xfId="22721"/>
    <cellStyle name="Normal 3 21 11 2" xfId="22722"/>
    <cellStyle name="Normal 3 21 11 2 2" xfId="22723"/>
    <cellStyle name="Normal 3 21 11 3" xfId="22724"/>
    <cellStyle name="Normal 3 21 12" xfId="22725"/>
    <cellStyle name="Normal 3 21 12 2" xfId="22726"/>
    <cellStyle name="Normal 3 21 12 2 2" xfId="22727"/>
    <cellStyle name="Normal 3 21 12 3" xfId="22728"/>
    <cellStyle name="Normal 3 21 13" xfId="22729"/>
    <cellStyle name="Normal 3 21 13 2" xfId="22730"/>
    <cellStyle name="Normal 3 21 13 2 2" xfId="22731"/>
    <cellStyle name="Normal 3 21 13 3" xfId="22732"/>
    <cellStyle name="Normal 3 21 14" xfId="22733"/>
    <cellStyle name="Normal 3 21 14 2" xfId="22734"/>
    <cellStyle name="Normal 3 21 14 2 2" xfId="22735"/>
    <cellStyle name="Normal 3 21 14 3" xfId="22736"/>
    <cellStyle name="Normal 3 21 15" xfId="22737"/>
    <cellStyle name="Normal 3 21 15 2" xfId="22738"/>
    <cellStyle name="Normal 3 21 15 2 2" xfId="22739"/>
    <cellStyle name="Normal 3 21 15 3" xfId="22740"/>
    <cellStyle name="Normal 3 21 16" xfId="22741"/>
    <cellStyle name="Normal 3 21 16 2" xfId="22742"/>
    <cellStyle name="Normal 3 21 16 2 2" xfId="22743"/>
    <cellStyle name="Normal 3 21 16 3" xfId="22744"/>
    <cellStyle name="Normal 3 21 17" xfId="22745"/>
    <cellStyle name="Normal 3 21 17 2" xfId="22746"/>
    <cellStyle name="Normal 3 21 17 2 2" xfId="22747"/>
    <cellStyle name="Normal 3 21 17 3" xfId="22748"/>
    <cellStyle name="Normal 3 21 18" xfId="22749"/>
    <cellStyle name="Normal 3 21 18 2" xfId="22750"/>
    <cellStyle name="Normal 3 21 18 2 2" xfId="22751"/>
    <cellStyle name="Normal 3 21 18 3" xfId="22752"/>
    <cellStyle name="Normal 3 21 19" xfId="22753"/>
    <cellStyle name="Normal 3 21 19 2" xfId="22754"/>
    <cellStyle name="Normal 3 21 19 2 2" xfId="22755"/>
    <cellStyle name="Normal 3 21 19 3" xfId="22756"/>
    <cellStyle name="Normal 3 21 2" xfId="22757"/>
    <cellStyle name="Normal 3 21 2 2" xfId="22758"/>
    <cellStyle name="Normal 3 21 2 2 2" xfId="22759"/>
    <cellStyle name="Normal 3 21 2 3" xfId="22760"/>
    <cellStyle name="Normal 3 21 20" xfId="22761"/>
    <cellStyle name="Normal 3 21 20 2" xfId="22762"/>
    <cellStyle name="Normal 3 21 20 2 2" xfId="22763"/>
    <cellStyle name="Normal 3 21 20 3" xfId="22764"/>
    <cellStyle name="Normal 3 21 21" xfId="22765"/>
    <cellStyle name="Normal 3 21 21 2" xfId="22766"/>
    <cellStyle name="Normal 3 21 21 2 2" xfId="22767"/>
    <cellStyle name="Normal 3 21 21 3" xfId="22768"/>
    <cellStyle name="Normal 3 21 22" xfId="22769"/>
    <cellStyle name="Normal 3 21 22 2" xfId="22770"/>
    <cellStyle name="Normal 3 21 22 2 2" xfId="22771"/>
    <cellStyle name="Normal 3 21 22 3" xfId="22772"/>
    <cellStyle name="Normal 3 21 23" xfId="22773"/>
    <cellStyle name="Normal 3 21 23 2" xfId="22774"/>
    <cellStyle name="Normal 3 21 23 2 2" xfId="22775"/>
    <cellStyle name="Normal 3 21 23 3" xfId="22776"/>
    <cellStyle name="Normal 3 21 24" xfId="22777"/>
    <cellStyle name="Normal 3 21 24 2" xfId="22778"/>
    <cellStyle name="Normal 3 21 25" xfId="22779"/>
    <cellStyle name="Normal 3 21 3" xfId="22780"/>
    <cellStyle name="Normal 3 21 3 2" xfId="22781"/>
    <cellStyle name="Normal 3 21 3 2 2" xfId="22782"/>
    <cellStyle name="Normal 3 21 3 3" xfId="22783"/>
    <cellStyle name="Normal 3 21 4" xfId="22784"/>
    <cellStyle name="Normal 3 21 4 2" xfId="22785"/>
    <cellStyle name="Normal 3 21 4 2 2" xfId="22786"/>
    <cellStyle name="Normal 3 21 4 3" xfId="22787"/>
    <cellStyle name="Normal 3 21 5" xfId="22788"/>
    <cellStyle name="Normal 3 21 5 2" xfId="22789"/>
    <cellStyle name="Normal 3 21 5 2 2" xfId="22790"/>
    <cellStyle name="Normal 3 21 5 3" xfId="22791"/>
    <cellStyle name="Normal 3 21 6" xfId="22792"/>
    <cellStyle name="Normal 3 21 6 2" xfId="22793"/>
    <cellStyle name="Normal 3 21 6 2 2" xfId="22794"/>
    <cellStyle name="Normal 3 21 6 3" xfId="22795"/>
    <cellStyle name="Normal 3 21 7" xfId="22796"/>
    <cellStyle name="Normal 3 21 7 2" xfId="22797"/>
    <cellStyle name="Normal 3 21 7 2 2" xfId="22798"/>
    <cellStyle name="Normal 3 21 7 3" xfId="22799"/>
    <cellStyle name="Normal 3 21 8" xfId="22800"/>
    <cellStyle name="Normal 3 21 8 2" xfId="22801"/>
    <cellStyle name="Normal 3 21 8 2 2" xfId="22802"/>
    <cellStyle name="Normal 3 21 8 3" xfId="22803"/>
    <cellStyle name="Normal 3 21 9" xfId="22804"/>
    <cellStyle name="Normal 3 21 9 2" xfId="22805"/>
    <cellStyle name="Normal 3 21 9 2 2" xfId="22806"/>
    <cellStyle name="Normal 3 21 9 3" xfId="22807"/>
    <cellStyle name="Normal 3 22" xfId="22808"/>
    <cellStyle name="Normal 3 22 10" xfId="22809"/>
    <cellStyle name="Normal 3 22 10 2" xfId="22810"/>
    <cellStyle name="Normal 3 22 10 2 2" xfId="22811"/>
    <cellStyle name="Normal 3 22 10 3" xfId="22812"/>
    <cellStyle name="Normal 3 22 11" xfId="22813"/>
    <cellStyle name="Normal 3 22 11 2" xfId="22814"/>
    <cellStyle name="Normal 3 22 11 2 2" xfId="22815"/>
    <cellStyle name="Normal 3 22 11 3" xfId="22816"/>
    <cellStyle name="Normal 3 22 12" xfId="22817"/>
    <cellStyle name="Normal 3 22 12 2" xfId="22818"/>
    <cellStyle name="Normal 3 22 12 2 2" xfId="22819"/>
    <cellStyle name="Normal 3 22 12 3" xfId="22820"/>
    <cellStyle name="Normal 3 22 13" xfId="22821"/>
    <cellStyle name="Normal 3 22 13 2" xfId="22822"/>
    <cellStyle name="Normal 3 22 13 2 2" xfId="22823"/>
    <cellStyle name="Normal 3 22 13 3" xfId="22824"/>
    <cellStyle name="Normal 3 22 14" xfId="22825"/>
    <cellStyle name="Normal 3 22 14 2" xfId="22826"/>
    <cellStyle name="Normal 3 22 14 2 2" xfId="22827"/>
    <cellStyle name="Normal 3 22 14 3" xfId="22828"/>
    <cellStyle name="Normal 3 22 15" xfId="22829"/>
    <cellStyle name="Normal 3 22 15 2" xfId="22830"/>
    <cellStyle name="Normal 3 22 15 2 2" xfId="22831"/>
    <cellStyle name="Normal 3 22 15 3" xfId="22832"/>
    <cellStyle name="Normal 3 22 16" xfId="22833"/>
    <cellStyle name="Normal 3 22 16 2" xfId="22834"/>
    <cellStyle name="Normal 3 22 16 2 2" xfId="22835"/>
    <cellStyle name="Normal 3 22 16 3" xfId="22836"/>
    <cellStyle name="Normal 3 22 17" xfId="22837"/>
    <cellStyle name="Normal 3 22 17 2" xfId="22838"/>
    <cellStyle name="Normal 3 22 17 2 2" xfId="22839"/>
    <cellStyle name="Normal 3 22 17 3" xfId="22840"/>
    <cellStyle name="Normal 3 22 18" xfId="22841"/>
    <cellStyle name="Normal 3 22 18 2" xfId="22842"/>
    <cellStyle name="Normal 3 22 18 2 2" xfId="22843"/>
    <cellStyle name="Normal 3 22 18 3" xfId="22844"/>
    <cellStyle name="Normal 3 22 19" xfId="22845"/>
    <cellStyle name="Normal 3 22 19 2" xfId="22846"/>
    <cellStyle name="Normal 3 22 19 2 2" xfId="22847"/>
    <cellStyle name="Normal 3 22 19 3" xfId="22848"/>
    <cellStyle name="Normal 3 22 2" xfId="22849"/>
    <cellStyle name="Normal 3 22 2 2" xfId="22850"/>
    <cellStyle name="Normal 3 22 2 2 2" xfId="22851"/>
    <cellStyle name="Normal 3 22 2 3" xfId="22852"/>
    <cellStyle name="Normal 3 22 20" xfId="22853"/>
    <cellStyle name="Normal 3 22 20 2" xfId="22854"/>
    <cellStyle name="Normal 3 22 20 2 2" xfId="22855"/>
    <cellStyle name="Normal 3 22 20 3" xfId="22856"/>
    <cellStyle name="Normal 3 22 21" xfId="22857"/>
    <cellStyle name="Normal 3 22 21 2" xfId="22858"/>
    <cellStyle name="Normal 3 22 21 2 2" xfId="22859"/>
    <cellStyle name="Normal 3 22 21 3" xfId="22860"/>
    <cellStyle name="Normal 3 22 22" xfId="22861"/>
    <cellStyle name="Normal 3 22 22 2" xfId="22862"/>
    <cellStyle name="Normal 3 22 22 2 2" xfId="22863"/>
    <cellStyle name="Normal 3 22 22 3" xfId="22864"/>
    <cellStyle name="Normal 3 22 23" xfId="22865"/>
    <cellStyle name="Normal 3 22 23 2" xfId="22866"/>
    <cellStyle name="Normal 3 22 23 2 2" xfId="22867"/>
    <cellStyle name="Normal 3 22 23 3" xfId="22868"/>
    <cellStyle name="Normal 3 22 24" xfId="22869"/>
    <cellStyle name="Normal 3 22 24 2" xfId="22870"/>
    <cellStyle name="Normal 3 22 25" xfId="22871"/>
    <cellStyle name="Normal 3 22 3" xfId="22872"/>
    <cellStyle name="Normal 3 22 3 2" xfId="22873"/>
    <cellStyle name="Normal 3 22 3 2 2" xfId="22874"/>
    <cellStyle name="Normal 3 22 3 3" xfId="22875"/>
    <cellStyle name="Normal 3 22 4" xfId="22876"/>
    <cellStyle name="Normal 3 22 4 2" xfId="22877"/>
    <cellStyle name="Normal 3 22 4 2 2" xfId="22878"/>
    <cellStyle name="Normal 3 22 4 3" xfId="22879"/>
    <cellStyle name="Normal 3 22 5" xfId="22880"/>
    <cellStyle name="Normal 3 22 5 2" xfId="22881"/>
    <cellStyle name="Normal 3 22 5 2 2" xfId="22882"/>
    <cellStyle name="Normal 3 22 5 3" xfId="22883"/>
    <cellStyle name="Normal 3 22 6" xfId="22884"/>
    <cellStyle name="Normal 3 22 6 2" xfId="22885"/>
    <cellStyle name="Normal 3 22 6 2 2" xfId="22886"/>
    <cellStyle name="Normal 3 22 6 3" xfId="22887"/>
    <cellStyle name="Normal 3 22 7" xfId="22888"/>
    <cellStyle name="Normal 3 22 7 2" xfId="22889"/>
    <cellStyle name="Normal 3 22 7 2 2" xfId="22890"/>
    <cellStyle name="Normal 3 22 7 3" xfId="22891"/>
    <cellStyle name="Normal 3 22 8" xfId="22892"/>
    <cellStyle name="Normal 3 22 8 2" xfId="22893"/>
    <cellStyle name="Normal 3 22 8 2 2" xfId="22894"/>
    <cellStyle name="Normal 3 22 8 3" xfId="22895"/>
    <cellStyle name="Normal 3 22 9" xfId="22896"/>
    <cellStyle name="Normal 3 22 9 2" xfId="22897"/>
    <cellStyle name="Normal 3 22 9 2 2" xfId="22898"/>
    <cellStyle name="Normal 3 22 9 3" xfId="22899"/>
    <cellStyle name="Normal 3 23" xfId="22900"/>
    <cellStyle name="Normal 3 23 10" xfId="22901"/>
    <cellStyle name="Normal 3 23 10 2" xfId="22902"/>
    <cellStyle name="Normal 3 23 10 2 2" xfId="22903"/>
    <cellStyle name="Normal 3 23 10 3" xfId="22904"/>
    <cellStyle name="Normal 3 23 11" xfId="22905"/>
    <cellStyle name="Normal 3 23 11 2" xfId="22906"/>
    <cellStyle name="Normal 3 23 11 2 2" xfId="22907"/>
    <cellStyle name="Normal 3 23 11 3" xfId="22908"/>
    <cellStyle name="Normal 3 23 12" xfId="22909"/>
    <cellStyle name="Normal 3 23 12 2" xfId="22910"/>
    <cellStyle name="Normal 3 23 12 2 2" xfId="22911"/>
    <cellStyle name="Normal 3 23 12 3" xfId="22912"/>
    <cellStyle name="Normal 3 23 13" xfId="22913"/>
    <cellStyle name="Normal 3 23 13 2" xfId="22914"/>
    <cellStyle name="Normal 3 23 13 2 2" xfId="22915"/>
    <cellStyle name="Normal 3 23 13 3" xfId="22916"/>
    <cellStyle name="Normal 3 23 14" xfId="22917"/>
    <cellStyle name="Normal 3 23 14 2" xfId="22918"/>
    <cellStyle name="Normal 3 23 14 2 2" xfId="22919"/>
    <cellStyle name="Normal 3 23 14 3" xfId="22920"/>
    <cellStyle name="Normal 3 23 15" xfId="22921"/>
    <cellStyle name="Normal 3 23 15 2" xfId="22922"/>
    <cellStyle name="Normal 3 23 15 2 2" xfId="22923"/>
    <cellStyle name="Normal 3 23 15 3" xfId="22924"/>
    <cellStyle name="Normal 3 23 16" xfId="22925"/>
    <cellStyle name="Normal 3 23 16 2" xfId="22926"/>
    <cellStyle name="Normal 3 23 16 2 2" xfId="22927"/>
    <cellStyle name="Normal 3 23 16 3" xfId="22928"/>
    <cellStyle name="Normal 3 23 17" xfId="22929"/>
    <cellStyle name="Normal 3 23 17 2" xfId="22930"/>
    <cellStyle name="Normal 3 23 17 2 2" xfId="22931"/>
    <cellStyle name="Normal 3 23 17 3" xfId="22932"/>
    <cellStyle name="Normal 3 23 18" xfId="22933"/>
    <cellStyle name="Normal 3 23 18 2" xfId="22934"/>
    <cellStyle name="Normal 3 23 18 2 2" xfId="22935"/>
    <cellStyle name="Normal 3 23 18 3" xfId="22936"/>
    <cellStyle name="Normal 3 23 19" xfId="22937"/>
    <cellStyle name="Normal 3 23 19 2" xfId="22938"/>
    <cellStyle name="Normal 3 23 19 2 2" xfId="22939"/>
    <cellStyle name="Normal 3 23 19 3" xfId="22940"/>
    <cellStyle name="Normal 3 23 2" xfId="22941"/>
    <cellStyle name="Normal 3 23 2 2" xfId="22942"/>
    <cellStyle name="Normal 3 23 2 2 2" xfId="22943"/>
    <cellStyle name="Normal 3 23 2 3" xfId="22944"/>
    <cellStyle name="Normal 3 23 20" xfId="22945"/>
    <cellStyle name="Normal 3 23 20 2" xfId="22946"/>
    <cellStyle name="Normal 3 23 20 2 2" xfId="22947"/>
    <cellStyle name="Normal 3 23 20 3" xfId="22948"/>
    <cellStyle name="Normal 3 23 21" xfId="22949"/>
    <cellStyle name="Normal 3 23 21 2" xfId="22950"/>
    <cellStyle name="Normal 3 23 21 2 2" xfId="22951"/>
    <cellStyle name="Normal 3 23 21 3" xfId="22952"/>
    <cellStyle name="Normal 3 23 22" xfId="22953"/>
    <cellStyle name="Normal 3 23 22 2" xfId="22954"/>
    <cellStyle name="Normal 3 23 22 2 2" xfId="22955"/>
    <cellStyle name="Normal 3 23 22 3" xfId="22956"/>
    <cellStyle name="Normal 3 23 23" xfId="22957"/>
    <cellStyle name="Normal 3 23 23 2" xfId="22958"/>
    <cellStyle name="Normal 3 23 23 2 2" xfId="22959"/>
    <cellStyle name="Normal 3 23 23 3" xfId="22960"/>
    <cellStyle name="Normal 3 23 24" xfId="22961"/>
    <cellStyle name="Normal 3 23 24 2" xfId="22962"/>
    <cellStyle name="Normal 3 23 25" xfId="22963"/>
    <cellStyle name="Normal 3 23 3" xfId="22964"/>
    <cellStyle name="Normal 3 23 3 2" xfId="22965"/>
    <cellStyle name="Normal 3 23 3 2 2" xfId="22966"/>
    <cellStyle name="Normal 3 23 3 3" xfId="22967"/>
    <cellStyle name="Normal 3 23 4" xfId="22968"/>
    <cellStyle name="Normal 3 23 4 2" xfId="22969"/>
    <cellStyle name="Normal 3 23 4 2 2" xfId="22970"/>
    <cellStyle name="Normal 3 23 4 3" xfId="22971"/>
    <cellStyle name="Normal 3 23 5" xfId="22972"/>
    <cellStyle name="Normal 3 23 5 2" xfId="22973"/>
    <cellStyle name="Normal 3 23 5 2 2" xfId="22974"/>
    <cellStyle name="Normal 3 23 5 3" xfId="22975"/>
    <cellStyle name="Normal 3 23 6" xfId="22976"/>
    <cellStyle name="Normal 3 23 6 2" xfId="22977"/>
    <cellStyle name="Normal 3 23 6 2 2" xfId="22978"/>
    <cellStyle name="Normal 3 23 6 3" xfId="22979"/>
    <cellStyle name="Normal 3 23 7" xfId="22980"/>
    <cellStyle name="Normal 3 23 7 2" xfId="22981"/>
    <cellStyle name="Normal 3 23 7 2 2" xfId="22982"/>
    <cellStyle name="Normal 3 23 7 3" xfId="22983"/>
    <cellStyle name="Normal 3 23 8" xfId="22984"/>
    <cellStyle name="Normal 3 23 8 2" xfId="22985"/>
    <cellStyle name="Normal 3 23 8 2 2" xfId="22986"/>
    <cellStyle name="Normal 3 23 8 3" xfId="22987"/>
    <cellStyle name="Normal 3 23 9" xfId="22988"/>
    <cellStyle name="Normal 3 23 9 2" xfId="22989"/>
    <cellStyle name="Normal 3 23 9 2 2" xfId="22990"/>
    <cellStyle name="Normal 3 23 9 3" xfId="22991"/>
    <cellStyle name="Normal 3 24" xfId="22992"/>
    <cellStyle name="Normal 3 24 10" xfId="22993"/>
    <cellStyle name="Normal 3 24 10 2" xfId="22994"/>
    <cellStyle name="Normal 3 24 10 2 2" xfId="22995"/>
    <cellStyle name="Normal 3 24 10 3" xfId="22996"/>
    <cellStyle name="Normal 3 24 11" xfId="22997"/>
    <cellStyle name="Normal 3 24 11 2" xfId="22998"/>
    <cellStyle name="Normal 3 24 11 2 2" xfId="22999"/>
    <cellStyle name="Normal 3 24 11 3" xfId="23000"/>
    <cellStyle name="Normal 3 24 12" xfId="23001"/>
    <cellStyle name="Normal 3 24 12 2" xfId="23002"/>
    <cellStyle name="Normal 3 24 12 2 2" xfId="23003"/>
    <cellStyle name="Normal 3 24 12 3" xfId="23004"/>
    <cellStyle name="Normal 3 24 13" xfId="23005"/>
    <cellStyle name="Normal 3 24 13 2" xfId="23006"/>
    <cellStyle name="Normal 3 24 13 2 2" xfId="23007"/>
    <cellStyle name="Normal 3 24 13 3" xfId="23008"/>
    <cellStyle name="Normal 3 24 14" xfId="23009"/>
    <cellStyle name="Normal 3 24 14 2" xfId="23010"/>
    <cellStyle name="Normal 3 24 14 2 2" xfId="23011"/>
    <cellStyle name="Normal 3 24 14 3" xfId="23012"/>
    <cellStyle name="Normal 3 24 15" xfId="23013"/>
    <cellStyle name="Normal 3 24 15 2" xfId="23014"/>
    <cellStyle name="Normal 3 24 15 2 2" xfId="23015"/>
    <cellStyle name="Normal 3 24 15 3" xfId="23016"/>
    <cellStyle name="Normal 3 24 16" xfId="23017"/>
    <cellStyle name="Normal 3 24 16 2" xfId="23018"/>
    <cellStyle name="Normal 3 24 16 2 2" xfId="23019"/>
    <cellStyle name="Normal 3 24 16 3" xfId="23020"/>
    <cellStyle name="Normal 3 24 17" xfId="23021"/>
    <cellStyle name="Normal 3 24 17 2" xfId="23022"/>
    <cellStyle name="Normal 3 24 17 2 2" xfId="23023"/>
    <cellStyle name="Normal 3 24 17 3" xfId="23024"/>
    <cellStyle name="Normal 3 24 18" xfId="23025"/>
    <cellStyle name="Normal 3 24 18 2" xfId="23026"/>
    <cellStyle name="Normal 3 24 18 2 2" xfId="23027"/>
    <cellStyle name="Normal 3 24 18 3" xfId="23028"/>
    <cellStyle name="Normal 3 24 19" xfId="23029"/>
    <cellStyle name="Normal 3 24 19 2" xfId="23030"/>
    <cellStyle name="Normal 3 24 19 2 2" xfId="23031"/>
    <cellStyle name="Normal 3 24 19 3" xfId="23032"/>
    <cellStyle name="Normal 3 24 2" xfId="23033"/>
    <cellStyle name="Normal 3 24 2 2" xfId="23034"/>
    <cellStyle name="Normal 3 24 2 2 2" xfId="23035"/>
    <cellStyle name="Normal 3 24 2 3" xfId="23036"/>
    <cellStyle name="Normal 3 24 20" xfId="23037"/>
    <cellStyle name="Normal 3 24 20 2" xfId="23038"/>
    <cellStyle name="Normal 3 24 20 2 2" xfId="23039"/>
    <cellStyle name="Normal 3 24 20 3" xfId="23040"/>
    <cellStyle name="Normal 3 24 21" xfId="23041"/>
    <cellStyle name="Normal 3 24 21 2" xfId="23042"/>
    <cellStyle name="Normal 3 24 21 2 2" xfId="23043"/>
    <cellStyle name="Normal 3 24 21 3" xfId="23044"/>
    <cellStyle name="Normal 3 24 22" xfId="23045"/>
    <cellStyle name="Normal 3 24 22 2" xfId="23046"/>
    <cellStyle name="Normal 3 24 22 2 2" xfId="23047"/>
    <cellStyle name="Normal 3 24 22 3" xfId="23048"/>
    <cellStyle name="Normal 3 24 23" xfId="23049"/>
    <cellStyle name="Normal 3 24 23 2" xfId="23050"/>
    <cellStyle name="Normal 3 24 23 2 2" xfId="23051"/>
    <cellStyle name="Normal 3 24 23 3" xfId="23052"/>
    <cellStyle name="Normal 3 24 24" xfId="23053"/>
    <cellStyle name="Normal 3 24 24 2" xfId="23054"/>
    <cellStyle name="Normal 3 24 25" xfId="23055"/>
    <cellStyle name="Normal 3 24 3" xfId="23056"/>
    <cellStyle name="Normal 3 24 3 2" xfId="23057"/>
    <cellStyle name="Normal 3 24 3 2 2" xfId="23058"/>
    <cellStyle name="Normal 3 24 3 3" xfId="23059"/>
    <cellStyle name="Normal 3 24 4" xfId="23060"/>
    <cellStyle name="Normal 3 24 4 2" xfId="23061"/>
    <cellStyle name="Normal 3 24 4 2 2" xfId="23062"/>
    <cellStyle name="Normal 3 24 4 3" xfId="23063"/>
    <cellStyle name="Normal 3 24 5" xfId="23064"/>
    <cellStyle name="Normal 3 24 5 2" xfId="23065"/>
    <cellStyle name="Normal 3 24 5 2 2" xfId="23066"/>
    <cellStyle name="Normal 3 24 5 3" xfId="23067"/>
    <cellStyle name="Normal 3 24 6" xfId="23068"/>
    <cellStyle name="Normal 3 24 6 2" xfId="23069"/>
    <cellStyle name="Normal 3 24 6 2 2" xfId="23070"/>
    <cellStyle name="Normal 3 24 6 3" xfId="23071"/>
    <cellStyle name="Normal 3 24 7" xfId="23072"/>
    <cellStyle name="Normal 3 24 7 2" xfId="23073"/>
    <cellStyle name="Normal 3 24 7 2 2" xfId="23074"/>
    <cellStyle name="Normal 3 24 7 3" xfId="23075"/>
    <cellStyle name="Normal 3 24 8" xfId="23076"/>
    <cellStyle name="Normal 3 24 8 2" xfId="23077"/>
    <cellStyle name="Normal 3 24 8 2 2" xfId="23078"/>
    <cellStyle name="Normal 3 24 8 3" xfId="23079"/>
    <cellStyle name="Normal 3 24 9" xfId="23080"/>
    <cellStyle name="Normal 3 24 9 2" xfId="23081"/>
    <cellStyle name="Normal 3 24 9 2 2" xfId="23082"/>
    <cellStyle name="Normal 3 24 9 3" xfId="23083"/>
    <cellStyle name="Normal 3 25" xfId="23084"/>
    <cellStyle name="Normal 3 25 10" xfId="23085"/>
    <cellStyle name="Normal 3 25 10 2" xfId="23086"/>
    <cellStyle name="Normal 3 25 10 2 2" xfId="23087"/>
    <cellStyle name="Normal 3 25 10 3" xfId="23088"/>
    <cellStyle name="Normal 3 25 11" xfId="23089"/>
    <cellStyle name="Normal 3 25 11 2" xfId="23090"/>
    <cellStyle name="Normal 3 25 11 2 2" xfId="23091"/>
    <cellStyle name="Normal 3 25 11 3" xfId="23092"/>
    <cellStyle name="Normal 3 25 12" xfId="23093"/>
    <cellStyle name="Normal 3 25 12 2" xfId="23094"/>
    <cellStyle name="Normal 3 25 12 2 2" xfId="23095"/>
    <cellStyle name="Normal 3 25 12 3" xfId="23096"/>
    <cellStyle name="Normal 3 25 13" xfId="23097"/>
    <cellStyle name="Normal 3 25 13 2" xfId="23098"/>
    <cellStyle name="Normal 3 25 13 2 2" xfId="23099"/>
    <cellStyle name="Normal 3 25 13 3" xfId="23100"/>
    <cellStyle name="Normal 3 25 14" xfId="23101"/>
    <cellStyle name="Normal 3 25 14 2" xfId="23102"/>
    <cellStyle name="Normal 3 25 14 2 2" xfId="23103"/>
    <cellStyle name="Normal 3 25 14 3" xfId="23104"/>
    <cellStyle name="Normal 3 25 15" xfId="23105"/>
    <cellStyle name="Normal 3 25 15 2" xfId="23106"/>
    <cellStyle name="Normal 3 25 15 2 2" xfId="23107"/>
    <cellStyle name="Normal 3 25 15 3" xfId="23108"/>
    <cellStyle name="Normal 3 25 16" xfId="23109"/>
    <cellStyle name="Normal 3 25 16 2" xfId="23110"/>
    <cellStyle name="Normal 3 25 16 2 2" xfId="23111"/>
    <cellStyle name="Normal 3 25 16 3" xfId="23112"/>
    <cellStyle name="Normal 3 25 17" xfId="23113"/>
    <cellStyle name="Normal 3 25 17 2" xfId="23114"/>
    <cellStyle name="Normal 3 25 17 2 2" xfId="23115"/>
    <cellStyle name="Normal 3 25 17 3" xfId="23116"/>
    <cellStyle name="Normal 3 25 18" xfId="23117"/>
    <cellStyle name="Normal 3 25 18 2" xfId="23118"/>
    <cellStyle name="Normal 3 25 18 2 2" xfId="23119"/>
    <cellStyle name="Normal 3 25 18 3" xfId="23120"/>
    <cellStyle name="Normal 3 25 19" xfId="23121"/>
    <cellStyle name="Normal 3 25 19 2" xfId="23122"/>
    <cellStyle name="Normal 3 25 19 2 2" xfId="23123"/>
    <cellStyle name="Normal 3 25 19 3" xfId="23124"/>
    <cellStyle name="Normal 3 25 2" xfId="23125"/>
    <cellStyle name="Normal 3 25 2 2" xfId="23126"/>
    <cellStyle name="Normal 3 25 2 2 2" xfId="23127"/>
    <cellStyle name="Normal 3 25 2 3" xfId="23128"/>
    <cellStyle name="Normal 3 25 20" xfId="23129"/>
    <cellStyle name="Normal 3 25 20 2" xfId="23130"/>
    <cellStyle name="Normal 3 25 20 2 2" xfId="23131"/>
    <cellStyle name="Normal 3 25 20 3" xfId="23132"/>
    <cellStyle name="Normal 3 25 21" xfId="23133"/>
    <cellStyle name="Normal 3 25 21 2" xfId="23134"/>
    <cellStyle name="Normal 3 25 21 2 2" xfId="23135"/>
    <cellStyle name="Normal 3 25 21 3" xfId="23136"/>
    <cellStyle name="Normal 3 25 22" xfId="23137"/>
    <cellStyle name="Normal 3 25 22 2" xfId="23138"/>
    <cellStyle name="Normal 3 25 22 2 2" xfId="23139"/>
    <cellStyle name="Normal 3 25 22 3" xfId="23140"/>
    <cellStyle name="Normal 3 25 23" xfId="23141"/>
    <cellStyle name="Normal 3 25 23 2" xfId="23142"/>
    <cellStyle name="Normal 3 25 23 2 2" xfId="23143"/>
    <cellStyle name="Normal 3 25 23 3" xfId="23144"/>
    <cellStyle name="Normal 3 25 24" xfId="23145"/>
    <cellStyle name="Normal 3 25 24 2" xfId="23146"/>
    <cellStyle name="Normal 3 25 25" xfId="23147"/>
    <cellStyle name="Normal 3 25 3" xfId="23148"/>
    <cellStyle name="Normal 3 25 3 2" xfId="23149"/>
    <cellStyle name="Normal 3 25 3 2 2" xfId="23150"/>
    <cellStyle name="Normal 3 25 3 3" xfId="23151"/>
    <cellStyle name="Normal 3 25 4" xfId="23152"/>
    <cellStyle name="Normal 3 25 4 2" xfId="23153"/>
    <cellStyle name="Normal 3 25 4 2 2" xfId="23154"/>
    <cellStyle name="Normal 3 25 4 3" xfId="23155"/>
    <cellStyle name="Normal 3 25 5" xfId="23156"/>
    <cellStyle name="Normal 3 25 5 2" xfId="23157"/>
    <cellStyle name="Normal 3 25 5 2 2" xfId="23158"/>
    <cellStyle name="Normal 3 25 5 3" xfId="23159"/>
    <cellStyle name="Normal 3 25 6" xfId="23160"/>
    <cellStyle name="Normal 3 25 6 2" xfId="23161"/>
    <cellStyle name="Normal 3 25 6 2 2" xfId="23162"/>
    <cellStyle name="Normal 3 25 6 3" xfId="23163"/>
    <cellStyle name="Normal 3 25 7" xfId="23164"/>
    <cellStyle name="Normal 3 25 7 2" xfId="23165"/>
    <cellStyle name="Normal 3 25 7 2 2" xfId="23166"/>
    <cellStyle name="Normal 3 25 7 3" xfId="23167"/>
    <cellStyle name="Normal 3 25 8" xfId="23168"/>
    <cellStyle name="Normal 3 25 8 2" xfId="23169"/>
    <cellStyle name="Normal 3 25 8 2 2" xfId="23170"/>
    <cellStyle name="Normal 3 25 8 3" xfId="23171"/>
    <cellStyle name="Normal 3 25 9" xfId="23172"/>
    <cellStyle name="Normal 3 25 9 2" xfId="23173"/>
    <cellStyle name="Normal 3 25 9 2 2" xfId="23174"/>
    <cellStyle name="Normal 3 25 9 3" xfId="23175"/>
    <cellStyle name="Normal 3 26" xfId="23176"/>
    <cellStyle name="Normal 3 26 10" xfId="23177"/>
    <cellStyle name="Normal 3 26 10 2" xfId="23178"/>
    <cellStyle name="Normal 3 26 10 2 2" xfId="23179"/>
    <cellStyle name="Normal 3 26 10 3" xfId="23180"/>
    <cellStyle name="Normal 3 26 11" xfId="23181"/>
    <cellStyle name="Normal 3 26 11 2" xfId="23182"/>
    <cellStyle name="Normal 3 26 11 2 2" xfId="23183"/>
    <cellStyle name="Normal 3 26 11 3" xfId="23184"/>
    <cellStyle name="Normal 3 26 12" xfId="23185"/>
    <cellStyle name="Normal 3 26 12 2" xfId="23186"/>
    <cellStyle name="Normal 3 26 12 2 2" xfId="23187"/>
    <cellStyle name="Normal 3 26 12 3" xfId="23188"/>
    <cellStyle name="Normal 3 26 13" xfId="23189"/>
    <cellStyle name="Normal 3 26 13 2" xfId="23190"/>
    <cellStyle name="Normal 3 26 13 2 2" xfId="23191"/>
    <cellStyle name="Normal 3 26 13 3" xfId="23192"/>
    <cellStyle name="Normal 3 26 14" xfId="23193"/>
    <cellStyle name="Normal 3 26 14 2" xfId="23194"/>
    <cellStyle name="Normal 3 26 14 2 2" xfId="23195"/>
    <cellStyle name="Normal 3 26 14 3" xfId="23196"/>
    <cellStyle name="Normal 3 26 15" xfId="23197"/>
    <cellStyle name="Normal 3 26 15 2" xfId="23198"/>
    <cellStyle name="Normal 3 26 15 2 2" xfId="23199"/>
    <cellStyle name="Normal 3 26 15 3" xfId="23200"/>
    <cellStyle name="Normal 3 26 16" xfId="23201"/>
    <cellStyle name="Normal 3 26 16 2" xfId="23202"/>
    <cellStyle name="Normal 3 26 16 2 2" xfId="23203"/>
    <cellStyle name="Normal 3 26 16 3" xfId="23204"/>
    <cellStyle name="Normal 3 26 17" xfId="23205"/>
    <cellStyle name="Normal 3 26 17 2" xfId="23206"/>
    <cellStyle name="Normal 3 26 17 2 2" xfId="23207"/>
    <cellStyle name="Normal 3 26 17 3" xfId="23208"/>
    <cellStyle name="Normal 3 26 18" xfId="23209"/>
    <cellStyle name="Normal 3 26 18 2" xfId="23210"/>
    <cellStyle name="Normal 3 26 18 2 2" xfId="23211"/>
    <cellStyle name="Normal 3 26 18 3" xfId="23212"/>
    <cellStyle name="Normal 3 26 19" xfId="23213"/>
    <cellStyle name="Normal 3 26 19 2" xfId="23214"/>
    <cellStyle name="Normal 3 26 19 2 2" xfId="23215"/>
    <cellStyle name="Normal 3 26 19 3" xfId="23216"/>
    <cellStyle name="Normal 3 26 2" xfId="23217"/>
    <cellStyle name="Normal 3 26 2 2" xfId="23218"/>
    <cellStyle name="Normal 3 26 2 2 2" xfId="23219"/>
    <cellStyle name="Normal 3 26 2 3" xfId="23220"/>
    <cellStyle name="Normal 3 26 20" xfId="23221"/>
    <cellStyle name="Normal 3 26 20 2" xfId="23222"/>
    <cellStyle name="Normal 3 26 20 2 2" xfId="23223"/>
    <cellStyle name="Normal 3 26 20 3" xfId="23224"/>
    <cellStyle name="Normal 3 26 21" xfId="23225"/>
    <cellStyle name="Normal 3 26 21 2" xfId="23226"/>
    <cellStyle name="Normal 3 26 21 2 2" xfId="23227"/>
    <cellStyle name="Normal 3 26 21 3" xfId="23228"/>
    <cellStyle name="Normal 3 26 22" xfId="23229"/>
    <cellStyle name="Normal 3 26 22 2" xfId="23230"/>
    <cellStyle name="Normal 3 26 22 2 2" xfId="23231"/>
    <cellStyle name="Normal 3 26 22 3" xfId="23232"/>
    <cellStyle name="Normal 3 26 23" xfId="23233"/>
    <cellStyle name="Normal 3 26 23 2" xfId="23234"/>
    <cellStyle name="Normal 3 26 23 2 2" xfId="23235"/>
    <cellStyle name="Normal 3 26 23 3" xfId="23236"/>
    <cellStyle name="Normal 3 26 24" xfId="23237"/>
    <cellStyle name="Normal 3 26 24 2" xfId="23238"/>
    <cellStyle name="Normal 3 26 25" xfId="23239"/>
    <cellStyle name="Normal 3 26 3" xfId="23240"/>
    <cellStyle name="Normal 3 26 3 2" xfId="23241"/>
    <cellStyle name="Normal 3 26 3 2 2" xfId="23242"/>
    <cellStyle name="Normal 3 26 3 3" xfId="23243"/>
    <cellStyle name="Normal 3 26 4" xfId="23244"/>
    <cellStyle name="Normal 3 26 4 2" xfId="23245"/>
    <cellStyle name="Normal 3 26 4 2 2" xfId="23246"/>
    <cellStyle name="Normal 3 26 4 3" xfId="23247"/>
    <cellStyle name="Normal 3 26 5" xfId="23248"/>
    <cellStyle name="Normal 3 26 5 2" xfId="23249"/>
    <cellStyle name="Normal 3 26 5 2 2" xfId="23250"/>
    <cellStyle name="Normal 3 26 5 3" xfId="23251"/>
    <cellStyle name="Normal 3 26 6" xfId="23252"/>
    <cellStyle name="Normal 3 26 6 2" xfId="23253"/>
    <cellStyle name="Normal 3 26 6 2 2" xfId="23254"/>
    <cellStyle name="Normal 3 26 6 3" xfId="23255"/>
    <cellStyle name="Normal 3 26 7" xfId="23256"/>
    <cellStyle name="Normal 3 26 7 2" xfId="23257"/>
    <cellStyle name="Normal 3 26 7 2 2" xfId="23258"/>
    <cellStyle name="Normal 3 26 7 3" xfId="23259"/>
    <cellStyle name="Normal 3 26 8" xfId="23260"/>
    <cellStyle name="Normal 3 26 8 2" xfId="23261"/>
    <cellStyle name="Normal 3 26 8 2 2" xfId="23262"/>
    <cellStyle name="Normal 3 26 8 3" xfId="23263"/>
    <cellStyle name="Normal 3 26 9" xfId="23264"/>
    <cellStyle name="Normal 3 26 9 2" xfId="23265"/>
    <cellStyle name="Normal 3 26 9 2 2" xfId="23266"/>
    <cellStyle name="Normal 3 26 9 3" xfId="23267"/>
    <cellStyle name="Normal 3 27" xfId="23268"/>
    <cellStyle name="Normal 3 27 10" xfId="23269"/>
    <cellStyle name="Normal 3 27 10 2" xfId="23270"/>
    <cellStyle name="Normal 3 27 10 2 2" xfId="23271"/>
    <cellStyle name="Normal 3 27 10 3" xfId="23272"/>
    <cellStyle name="Normal 3 27 11" xfId="23273"/>
    <cellStyle name="Normal 3 27 11 2" xfId="23274"/>
    <cellStyle name="Normal 3 27 11 2 2" xfId="23275"/>
    <cellStyle name="Normal 3 27 11 3" xfId="23276"/>
    <cellStyle name="Normal 3 27 12" xfId="23277"/>
    <cellStyle name="Normal 3 27 12 2" xfId="23278"/>
    <cellStyle name="Normal 3 27 12 2 2" xfId="23279"/>
    <cellStyle name="Normal 3 27 12 3" xfId="23280"/>
    <cellStyle name="Normal 3 27 13" xfId="23281"/>
    <cellStyle name="Normal 3 27 13 2" xfId="23282"/>
    <cellStyle name="Normal 3 27 13 2 2" xfId="23283"/>
    <cellStyle name="Normal 3 27 13 3" xfId="23284"/>
    <cellStyle name="Normal 3 27 14" xfId="23285"/>
    <cellStyle name="Normal 3 27 14 2" xfId="23286"/>
    <cellStyle name="Normal 3 27 14 2 2" xfId="23287"/>
    <cellStyle name="Normal 3 27 14 3" xfId="23288"/>
    <cellStyle name="Normal 3 27 15" xfId="23289"/>
    <cellStyle name="Normal 3 27 15 2" xfId="23290"/>
    <cellStyle name="Normal 3 27 15 2 2" xfId="23291"/>
    <cellStyle name="Normal 3 27 15 3" xfId="23292"/>
    <cellStyle name="Normal 3 27 16" xfId="23293"/>
    <cellStyle name="Normal 3 27 16 2" xfId="23294"/>
    <cellStyle name="Normal 3 27 16 2 2" xfId="23295"/>
    <cellStyle name="Normal 3 27 16 3" xfId="23296"/>
    <cellStyle name="Normal 3 27 17" xfId="23297"/>
    <cellStyle name="Normal 3 27 17 2" xfId="23298"/>
    <cellStyle name="Normal 3 27 17 2 2" xfId="23299"/>
    <cellStyle name="Normal 3 27 17 3" xfId="23300"/>
    <cellStyle name="Normal 3 27 18" xfId="23301"/>
    <cellStyle name="Normal 3 27 18 2" xfId="23302"/>
    <cellStyle name="Normal 3 27 18 2 2" xfId="23303"/>
    <cellStyle name="Normal 3 27 18 3" xfId="23304"/>
    <cellStyle name="Normal 3 27 19" xfId="23305"/>
    <cellStyle name="Normal 3 27 19 2" xfId="23306"/>
    <cellStyle name="Normal 3 27 19 2 2" xfId="23307"/>
    <cellStyle name="Normal 3 27 19 3" xfId="23308"/>
    <cellStyle name="Normal 3 27 2" xfId="23309"/>
    <cellStyle name="Normal 3 27 2 2" xfId="23310"/>
    <cellStyle name="Normal 3 27 2 2 2" xfId="23311"/>
    <cellStyle name="Normal 3 27 2 3" xfId="23312"/>
    <cellStyle name="Normal 3 27 20" xfId="23313"/>
    <cellStyle name="Normal 3 27 20 2" xfId="23314"/>
    <cellStyle name="Normal 3 27 20 2 2" xfId="23315"/>
    <cellStyle name="Normal 3 27 20 3" xfId="23316"/>
    <cellStyle name="Normal 3 27 21" xfId="23317"/>
    <cellStyle name="Normal 3 27 21 2" xfId="23318"/>
    <cellStyle name="Normal 3 27 21 2 2" xfId="23319"/>
    <cellStyle name="Normal 3 27 21 3" xfId="23320"/>
    <cellStyle name="Normal 3 27 22" xfId="23321"/>
    <cellStyle name="Normal 3 27 22 2" xfId="23322"/>
    <cellStyle name="Normal 3 27 22 2 2" xfId="23323"/>
    <cellStyle name="Normal 3 27 22 3" xfId="23324"/>
    <cellStyle name="Normal 3 27 23" xfId="23325"/>
    <cellStyle name="Normal 3 27 23 2" xfId="23326"/>
    <cellStyle name="Normal 3 27 23 2 2" xfId="23327"/>
    <cellStyle name="Normal 3 27 23 3" xfId="23328"/>
    <cellStyle name="Normal 3 27 24" xfId="23329"/>
    <cellStyle name="Normal 3 27 24 2" xfId="23330"/>
    <cellStyle name="Normal 3 27 25" xfId="23331"/>
    <cellStyle name="Normal 3 27 3" xfId="23332"/>
    <cellStyle name="Normal 3 27 3 2" xfId="23333"/>
    <cellStyle name="Normal 3 27 3 2 2" xfId="23334"/>
    <cellStyle name="Normal 3 27 3 3" xfId="23335"/>
    <cellStyle name="Normal 3 27 4" xfId="23336"/>
    <cellStyle name="Normal 3 27 4 2" xfId="23337"/>
    <cellStyle name="Normal 3 27 4 2 2" xfId="23338"/>
    <cellStyle name="Normal 3 27 4 3" xfId="23339"/>
    <cellStyle name="Normal 3 27 5" xfId="23340"/>
    <cellStyle name="Normal 3 27 5 2" xfId="23341"/>
    <cellStyle name="Normal 3 27 5 2 2" xfId="23342"/>
    <cellStyle name="Normal 3 27 5 3" xfId="23343"/>
    <cellStyle name="Normal 3 27 6" xfId="23344"/>
    <cellStyle name="Normal 3 27 6 2" xfId="23345"/>
    <cellStyle name="Normal 3 27 6 2 2" xfId="23346"/>
    <cellStyle name="Normal 3 27 6 3" xfId="23347"/>
    <cellStyle name="Normal 3 27 7" xfId="23348"/>
    <cellStyle name="Normal 3 27 7 2" xfId="23349"/>
    <cellStyle name="Normal 3 27 7 2 2" xfId="23350"/>
    <cellStyle name="Normal 3 27 7 3" xfId="23351"/>
    <cellStyle name="Normal 3 27 8" xfId="23352"/>
    <cellStyle name="Normal 3 27 8 2" xfId="23353"/>
    <cellStyle name="Normal 3 27 8 2 2" xfId="23354"/>
    <cellStyle name="Normal 3 27 8 3" xfId="23355"/>
    <cellStyle name="Normal 3 27 9" xfId="23356"/>
    <cellStyle name="Normal 3 27 9 2" xfId="23357"/>
    <cellStyle name="Normal 3 27 9 2 2" xfId="23358"/>
    <cellStyle name="Normal 3 27 9 3" xfId="23359"/>
    <cellStyle name="Normal 3 28" xfId="23360"/>
    <cellStyle name="Normal 3 28 10" xfId="23361"/>
    <cellStyle name="Normal 3 28 10 2" xfId="23362"/>
    <cellStyle name="Normal 3 28 10 2 2" xfId="23363"/>
    <cellStyle name="Normal 3 28 10 3" xfId="23364"/>
    <cellStyle name="Normal 3 28 11" xfId="23365"/>
    <cellStyle name="Normal 3 28 11 2" xfId="23366"/>
    <cellStyle name="Normal 3 28 11 2 2" xfId="23367"/>
    <cellStyle name="Normal 3 28 11 3" xfId="23368"/>
    <cellStyle name="Normal 3 28 12" xfId="23369"/>
    <cellStyle name="Normal 3 28 12 2" xfId="23370"/>
    <cellStyle name="Normal 3 28 12 2 2" xfId="23371"/>
    <cellStyle name="Normal 3 28 12 3" xfId="23372"/>
    <cellStyle name="Normal 3 28 13" xfId="23373"/>
    <cellStyle name="Normal 3 28 13 2" xfId="23374"/>
    <cellStyle name="Normal 3 28 13 2 2" xfId="23375"/>
    <cellStyle name="Normal 3 28 13 3" xfId="23376"/>
    <cellStyle name="Normal 3 28 14" xfId="23377"/>
    <cellStyle name="Normal 3 28 14 2" xfId="23378"/>
    <cellStyle name="Normal 3 28 14 2 2" xfId="23379"/>
    <cellStyle name="Normal 3 28 14 3" xfId="23380"/>
    <cellStyle name="Normal 3 28 15" xfId="23381"/>
    <cellStyle name="Normal 3 28 15 2" xfId="23382"/>
    <cellStyle name="Normal 3 28 15 2 2" xfId="23383"/>
    <cellStyle name="Normal 3 28 15 3" xfId="23384"/>
    <cellStyle name="Normal 3 28 16" xfId="23385"/>
    <cellStyle name="Normal 3 28 16 2" xfId="23386"/>
    <cellStyle name="Normal 3 28 16 2 2" xfId="23387"/>
    <cellStyle name="Normal 3 28 16 3" xfId="23388"/>
    <cellStyle name="Normal 3 28 17" xfId="23389"/>
    <cellStyle name="Normal 3 28 17 2" xfId="23390"/>
    <cellStyle name="Normal 3 28 17 2 2" xfId="23391"/>
    <cellStyle name="Normal 3 28 17 3" xfId="23392"/>
    <cellStyle name="Normal 3 28 18" xfId="23393"/>
    <cellStyle name="Normal 3 28 18 2" xfId="23394"/>
    <cellStyle name="Normal 3 28 18 2 2" xfId="23395"/>
    <cellStyle name="Normal 3 28 18 3" xfId="23396"/>
    <cellStyle name="Normal 3 28 19" xfId="23397"/>
    <cellStyle name="Normal 3 28 19 2" xfId="23398"/>
    <cellStyle name="Normal 3 28 19 2 2" xfId="23399"/>
    <cellStyle name="Normal 3 28 19 3" xfId="23400"/>
    <cellStyle name="Normal 3 28 2" xfId="23401"/>
    <cellStyle name="Normal 3 28 2 2" xfId="23402"/>
    <cellStyle name="Normal 3 28 2 2 2" xfId="23403"/>
    <cellStyle name="Normal 3 28 2 3" xfId="23404"/>
    <cellStyle name="Normal 3 28 20" xfId="23405"/>
    <cellStyle name="Normal 3 28 20 2" xfId="23406"/>
    <cellStyle name="Normal 3 28 20 2 2" xfId="23407"/>
    <cellStyle name="Normal 3 28 20 3" xfId="23408"/>
    <cellStyle name="Normal 3 28 21" xfId="23409"/>
    <cellStyle name="Normal 3 28 21 2" xfId="23410"/>
    <cellStyle name="Normal 3 28 21 2 2" xfId="23411"/>
    <cellStyle name="Normal 3 28 21 3" xfId="23412"/>
    <cellStyle name="Normal 3 28 22" xfId="23413"/>
    <cellStyle name="Normal 3 28 22 2" xfId="23414"/>
    <cellStyle name="Normal 3 28 22 2 2" xfId="23415"/>
    <cellStyle name="Normal 3 28 22 3" xfId="23416"/>
    <cellStyle name="Normal 3 28 23" xfId="23417"/>
    <cellStyle name="Normal 3 28 23 2" xfId="23418"/>
    <cellStyle name="Normal 3 28 23 2 2" xfId="23419"/>
    <cellStyle name="Normal 3 28 23 3" xfId="23420"/>
    <cellStyle name="Normal 3 28 24" xfId="23421"/>
    <cellStyle name="Normal 3 28 24 2" xfId="23422"/>
    <cellStyle name="Normal 3 28 25" xfId="23423"/>
    <cellStyle name="Normal 3 28 3" xfId="23424"/>
    <cellStyle name="Normal 3 28 3 2" xfId="23425"/>
    <cellStyle name="Normal 3 28 3 2 2" xfId="23426"/>
    <cellStyle name="Normal 3 28 3 3" xfId="23427"/>
    <cellStyle name="Normal 3 28 4" xfId="23428"/>
    <cellStyle name="Normal 3 28 4 2" xfId="23429"/>
    <cellStyle name="Normal 3 28 4 2 2" xfId="23430"/>
    <cellStyle name="Normal 3 28 4 3" xfId="23431"/>
    <cellStyle name="Normal 3 28 5" xfId="23432"/>
    <cellStyle name="Normal 3 28 5 2" xfId="23433"/>
    <cellStyle name="Normal 3 28 5 2 2" xfId="23434"/>
    <cellStyle name="Normal 3 28 5 3" xfId="23435"/>
    <cellStyle name="Normal 3 28 6" xfId="23436"/>
    <cellStyle name="Normal 3 28 6 2" xfId="23437"/>
    <cellStyle name="Normal 3 28 6 2 2" xfId="23438"/>
    <cellStyle name="Normal 3 28 6 3" xfId="23439"/>
    <cellStyle name="Normal 3 28 7" xfId="23440"/>
    <cellStyle name="Normal 3 28 7 2" xfId="23441"/>
    <cellStyle name="Normal 3 28 7 2 2" xfId="23442"/>
    <cellStyle name="Normal 3 28 7 3" xfId="23443"/>
    <cellStyle name="Normal 3 28 8" xfId="23444"/>
    <cellStyle name="Normal 3 28 8 2" xfId="23445"/>
    <cellStyle name="Normal 3 28 8 2 2" xfId="23446"/>
    <cellStyle name="Normal 3 28 8 3" xfId="23447"/>
    <cellStyle name="Normal 3 28 9" xfId="23448"/>
    <cellStyle name="Normal 3 28 9 2" xfId="23449"/>
    <cellStyle name="Normal 3 28 9 2 2" xfId="23450"/>
    <cellStyle name="Normal 3 28 9 3" xfId="23451"/>
    <cellStyle name="Normal 3 29" xfId="23452"/>
    <cellStyle name="Normal 3 29 10" xfId="23453"/>
    <cellStyle name="Normal 3 29 10 2" xfId="23454"/>
    <cellStyle name="Normal 3 29 10 2 2" xfId="23455"/>
    <cellStyle name="Normal 3 29 10 3" xfId="23456"/>
    <cellStyle name="Normal 3 29 11" xfId="23457"/>
    <cellStyle name="Normal 3 29 11 2" xfId="23458"/>
    <cellStyle name="Normal 3 29 11 2 2" xfId="23459"/>
    <cellStyle name="Normal 3 29 11 3" xfId="23460"/>
    <cellStyle name="Normal 3 29 12" xfId="23461"/>
    <cellStyle name="Normal 3 29 12 2" xfId="23462"/>
    <cellStyle name="Normal 3 29 12 2 2" xfId="23463"/>
    <cellStyle name="Normal 3 29 12 3" xfId="23464"/>
    <cellStyle name="Normal 3 29 13" xfId="23465"/>
    <cellStyle name="Normal 3 29 13 2" xfId="23466"/>
    <cellStyle name="Normal 3 29 13 2 2" xfId="23467"/>
    <cellStyle name="Normal 3 29 13 3" xfId="23468"/>
    <cellStyle name="Normal 3 29 14" xfId="23469"/>
    <cellStyle name="Normal 3 29 14 2" xfId="23470"/>
    <cellStyle name="Normal 3 29 14 2 2" xfId="23471"/>
    <cellStyle name="Normal 3 29 14 3" xfId="23472"/>
    <cellStyle name="Normal 3 29 15" xfId="23473"/>
    <cellStyle name="Normal 3 29 15 2" xfId="23474"/>
    <cellStyle name="Normal 3 29 15 2 2" xfId="23475"/>
    <cellStyle name="Normal 3 29 15 3" xfId="23476"/>
    <cellStyle name="Normal 3 29 16" xfId="23477"/>
    <cellStyle name="Normal 3 29 16 2" xfId="23478"/>
    <cellStyle name="Normal 3 29 16 2 2" xfId="23479"/>
    <cellStyle name="Normal 3 29 16 3" xfId="23480"/>
    <cellStyle name="Normal 3 29 17" xfId="23481"/>
    <cellStyle name="Normal 3 29 17 2" xfId="23482"/>
    <cellStyle name="Normal 3 29 17 2 2" xfId="23483"/>
    <cellStyle name="Normal 3 29 17 3" xfId="23484"/>
    <cellStyle name="Normal 3 29 18" xfId="23485"/>
    <cellStyle name="Normal 3 29 18 2" xfId="23486"/>
    <cellStyle name="Normal 3 29 18 2 2" xfId="23487"/>
    <cellStyle name="Normal 3 29 18 3" xfId="23488"/>
    <cellStyle name="Normal 3 29 19" xfId="23489"/>
    <cellStyle name="Normal 3 29 19 2" xfId="23490"/>
    <cellStyle name="Normal 3 29 19 2 2" xfId="23491"/>
    <cellStyle name="Normal 3 29 19 3" xfId="23492"/>
    <cellStyle name="Normal 3 29 2" xfId="23493"/>
    <cellStyle name="Normal 3 29 2 2" xfId="23494"/>
    <cellStyle name="Normal 3 29 2 2 2" xfId="23495"/>
    <cellStyle name="Normal 3 29 2 3" xfId="23496"/>
    <cellStyle name="Normal 3 29 20" xfId="23497"/>
    <cellStyle name="Normal 3 29 20 2" xfId="23498"/>
    <cellStyle name="Normal 3 29 20 2 2" xfId="23499"/>
    <cellStyle name="Normal 3 29 20 3" xfId="23500"/>
    <cellStyle name="Normal 3 29 21" xfId="23501"/>
    <cellStyle name="Normal 3 29 21 2" xfId="23502"/>
    <cellStyle name="Normal 3 29 21 2 2" xfId="23503"/>
    <cellStyle name="Normal 3 29 21 3" xfId="23504"/>
    <cellStyle name="Normal 3 29 22" xfId="23505"/>
    <cellStyle name="Normal 3 29 22 2" xfId="23506"/>
    <cellStyle name="Normal 3 29 22 2 2" xfId="23507"/>
    <cellStyle name="Normal 3 29 22 3" xfId="23508"/>
    <cellStyle name="Normal 3 29 23" xfId="23509"/>
    <cellStyle name="Normal 3 29 23 2" xfId="23510"/>
    <cellStyle name="Normal 3 29 23 2 2" xfId="23511"/>
    <cellStyle name="Normal 3 29 23 3" xfId="23512"/>
    <cellStyle name="Normal 3 29 24" xfId="23513"/>
    <cellStyle name="Normal 3 29 24 2" xfId="23514"/>
    <cellStyle name="Normal 3 29 25" xfId="23515"/>
    <cellStyle name="Normal 3 29 3" xfId="23516"/>
    <cellStyle name="Normal 3 29 3 2" xfId="23517"/>
    <cellStyle name="Normal 3 29 3 2 2" xfId="23518"/>
    <cellStyle name="Normal 3 29 3 3" xfId="23519"/>
    <cellStyle name="Normal 3 29 4" xfId="23520"/>
    <cellStyle name="Normal 3 29 4 2" xfId="23521"/>
    <cellStyle name="Normal 3 29 4 2 2" xfId="23522"/>
    <cellStyle name="Normal 3 29 4 3" xfId="23523"/>
    <cellStyle name="Normal 3 29 5" xfId="23524"/>
    <cellStyle name="Normal 3 29 5 2" xfId="23525"/>
    <cellStyle name="Normal 3 29 5 2 2" xfId="23526"/>
    <cellStyle name="Normal 3 29 5 3" xfId="23527"/>
    <cellStyle name="Normal 3 29 6" xfId="23528"/>
    <cellStyle name="Normal 3 29 6 2" xfId="23529"/>
    <cellStyle name="Normal 3 29 6 2 2" xfId="23530"/>
    <cellStyle name="Normal 3 29 6 3" xfId="23531"/>
    <cellStyle name="Normal 3 29 7" xfId="23532"/>
    <cellStyle name="Normal 3 29 7 2" xfId="23533"/>
    <cellStyle name="Normal 3 29 7 2 2" xfId="23534"/>
    <cellStyle name="Normal 3 29 7 3" xfId="23535"/>
    <cellStyle name="Normal 3 29 8" xfId="23536"/>
    <cellStyle name="Normal 3 29 8 2" xfId="23537"/>
    <cellStyle name="Normal 3 29 8 2 2" xfId="23538"/>
    <cellStyle name="Normal 3 29 8 3" xfId="23539"/>
    <cellStyle name="Normal 3 29 9" xfId="23540"/>
    <cellStyle name="Normal 3 29 9 2" xfId="23541"/>
    <cellStyle name="Normal 3 29 9 2 2" xfId="23542"/>
    <cellStyle name="Normal 3 29 9 3" xfId="23543"/>
    <cellStyle name="Normal 3 3" xfId="132"/>
    <cellStyle name="Normal 3 3 10" xfId="23544"/>
    <cellStyle name="Normal 3 3 10 2" xfId="23545"/>
    <cellStyle name="Normal 3 3 10 2 2" xfId="23546"/>
    <cellStyle name="Normal 3 3 10 3" xfId="23547"/>
    <cellStyle name="Normal 3 3 11" xfId="23548"/>
    <cellStyle name="Normal 3 3 11 2" xfId="23549"/>
    <cellStyle name="Normal 3 3 11 2 2" xfId="23550"/>
    <cellStyle name="Normal 3 3 11 3" xfId="23551"/>
    <cellStyle name="Normal 3 3 12" xfId="23552"/>
    <cellStyle name="Normal 3 3 12 2" xfId="23553"/>
    <cellStyle name="Normal 3 3 12 2 2" xfId="23554"/>
    <cellStyle name="Normal 3 3 12 3" xfId="23555"/>
    <cellStyle name="Normal 3 3 13" xfId="23556"/>
    <cellStyle name="Normal 3 3 13 2" xfId="23557"/>
    <cellStyle name="Normal 3 3 13 2 2" xfId="23558"/>
    <cellStyle name="Normal 3 3 13 3" xfId="23559"/>
    <cellStyle name="Normal 3 3 14" xfId="23560"/>
    <cellStyle name="Normal 3 3 14 2" xfId="23561"/>
    <cellStyle name="Normal 3 3 14 2 2" xfId="23562"/>
    <cellStyle name="Normal 3 3 14 3" xfId="23563"/>
    <cellStyle name="Normal 3 3 15" xfId="23564"/>
    <cellStyle name="Normal 3 3 15 2" xfId="23565"/>
    <cellStyle name="Normal 3 3 15 2 2" xfId="23566"/>
    <cellStyle name="Normal 3 3 15 3" xfId="23567"/>
    <cellStyle name="Normal 3 3 16" xfId="23568"/>
    <cellStyle name="Normal 3 3 16 2" xfId="23569"/>
    <cellStyle name="Normal 3 3 16 2 2" xfId="23570"/>
    <cellStyle name="Normal 3 3 16 3" xfId="23571"/>
    <cellStyle name="Normal 3 3 17" xfId="23572"/>
    <cellStyle name="Normal 3 3 17 2" xfId="23573"/>
    <cellStyle name="Normal 3 3 17 2 2" xfId="23574"/>
    <cellStyle name="Normal 3 3 17 3" xfId="23575"/>
    <cellStyle name="Normal 3 3 18" xfId="23576"/>
    <cellStyle name="Normal 3 3 18 2" xfId="23577"/>
    <cellStyle name="Normal 3 3 18 2 2" xfId="23578"/>
    <cellStyle name="Normal 3 3 18 3" xfId="23579"/>
    <cellStyle name="Normal 3 3 19" xfId="23580"/>
    <cellStyle name="Normal 3 3 19 2" xfId="23581"/>
    <cellStyle name="Normal 3 3 19 2 2" xfId="23582"/>
    <cellStyle name="Normal 3 3 19 3" xfId="23583"/>
    <cellStyle name="Normal 3 3 2" xfId="23584"/>
    <cellStyle name="Normal 3 3 2 2" xfId="23585"/>
    <cellStyle name="Normal 3 3 2 2 2" xfId="23586"/>
    <cellStyle name="Normal 3 3 2 2 2 2" xfId="23587"/>
    <cellStyle name="Normal 3 3 2 2 2 2 2" xfId="23588"/>
    <cellStyle name="Normal 3 3 2 2 2 3" xfId="23589"/>
    <cellStyle name="Normal 3 3 2 2 2 4" xfId="23590"/>
    <cellStyle name="Normal 3 3 2 2 3" xfId="23591"/>
    <cellStyle name="Normal 3 3 2 2 3 2" xfId="23592"/>
    <cellStyle name="Normal 3 3 2 2 3 2 2" xfId="23593"/>
    <cellStyle name="Normal 3 3 2 2 3 3" xfId="23594"/>
    <cellStyle name="Normal 3 3 2 2 4" xfId="23595"/>
    <cellStyle name="Normal 3 3 2 2 4 2" xfId="23596"/>
    <cellStyle name="Normal 3 3 2 2 5" xfId="23597"/>
    <cellStyle name="Normal 3 3 2 2 6" xfId="23598"/>
    <cellStyle name="Normal 3 3 2 2_Lcc_inputs" xfId="23599"/>
    <cellStyle name="Normal 3 3 2 3" xfId="23600"/>
    <cellStyle name="Normal 3 3 2 3 2" xfId="23601"/>
    <cellStyle name="Normal 3 3 2 3 3" xfId="23602"/>
    <cellStyle name="Normal 3 3 2 4" xfId="23603"/>
    <cellStyle name="Normal 3 3 2 5" xfId="23604"/>
    <cellStyle name="Normal 3 3 2 6" xfId="23605"/>
    <cellStyle name="Normal 3 3 2 7" xfId="23606"/>
    <cellStyle name="Normal 3 3 2 8" xfId="55477"/>
    <cellStyle name="Normal 3 3 2 9" xfId="55478"/>
    <cellStyle name="Normal 3 3 20" xfId="23607"/>
    <cellStyle name="Normal 3 3 20 2" xfId="23608"/>
    <cellStyle name="Normal 3 3 20 2 2" xfId="23609"/>
    <cellStyle name="Normal 3 3 20 3" xfId="23610"/>
    <cellStyle name="Normal 3 3 21" xfId="23611"/>
    <cellStyle name="Normal 3 3 21 2" xfId="23612"/>
    <cellStyle name="Normal 3 3 21 2 2" xfId="23613"/>
    <cellStyle name="Normal 3 3 21 3" xfId="23614"/>
    <cellStyle name="Normal 3 3 22" xfId="23615"/>
    <cellStyle name="Normal 3 3 22 2" xfId="23616"/>
    <cellStyle name="Normal 3 3 22 2 2" xfId="23617"/>
    <cellStyle name="Normal 3 3 22 3" xfId="23618"/>
    <cellStyle name="Normal 3 3 23" xfId="23619"/>
    <cellStyle name="Normal 3 3 23 2" xfId="23620"/>
    <cellStyle name="Normal 3 3 23 2 2" xfId="23621"/>
    <cellStyle name="Normal 3 3 23 3" xfId="23622"/>
    <cellStyle name="Normal 3 3 24" xfId="23623"/>
    <cellStyle name="Normal 3 3 24 2" xfId="23624"/>
    <cellStyle name="Normal 3 3 25" xfId="23625"/>
    <cellStyle name="Normal 3 3 3" xfId="23626"/>
    <cellStyle name="Normal 3 3 3 2" xfId="23627"/>
    <cellStyle name="Normal 3 3 3 2 2" xfId="23628"/>
    <cellStyle name="Normal 3 3 3 3" xfId="23629"/>
    <cellStyle name="Normal 3 3 3 4" xfId="23630"/>
    <cellStyle name="Normal 3 3 3 5" xfId="55479"/>
    <cellStyle name="Normal 3 3 3 6" xfId="55480"/>
    <cellStyle name="Normal 3 3 3 7" xfId="55481"/>
    <cellStyle name="Normal 3 3 4" xfId="23631"/>
    <cellStyle name="Normal 3 3 4 2" xfId="23632"/>
    <cellStyle name="Normal 3 3 4 2 2" xfId="23633"/>
    <cellStyle name="Normal 3 3 4 2 2 2" xfId="23634"/>
    <cellStyle name="Normal 3 3 4 2 2 3" xfId="23635"/>
    <cellStyle name="Normal 3 3 4 2 3" xfId="23636"/>
    <cellStyle name="Normal 3 3 4 2 3 2" xfId="23637"/>
    <cellStyle name="Normal 3 3 4 2 4" xfId="23638"/>
    <cellStyle name="Normal 3 3 4 2 5" xfId="23639"/>
    <cellStyle name="Normal 3 3 4 2_Lcc_inputs" xfId="23640"/>
    <cellStyle name="Normal 3 3 4 3" xfId="23641"/>
    <cellStyle name="Normal 3 3 4 3 2" xfId="23642"/>
    <cellStyle name="Normal 3 3 4 3 2 2" xfId="23643"/>
    <cellStyle name="Normal 3 3 4 3 2 3" xfId="23644"/>
    <cellStyle name="Normal 3 3 4 3 3" xfId="23645"/>
    <cellStyle name="Normal 3 3 4 3 4" xfId="23646"/>
    <cellStyle name="Normal 3 3 4 3_Lcc_inputs" xfId="23647"/>
    <cellStyle name="Normal 3 3 4 4" xfId="23648"/>
    <cellStyle name="Normal 3 3 4 4 2" xfId="23649"/>
    <cellStyle name="Normal 3 3 4 4 3" xfId="23650"/>
    <cellStyle name="Normal 3 3 4 5" xfId="23651"/>
    <cellStyle name="Normal 3 3 4 5 2" xfId="23652"/>
    <cellStyle name="Normal 3 3 4 6" xfId="23653"/>
    <cellStyle name="Normal 3 3 4 7" xfId="23654"/>
    <cellStyle name="Normal 3 3 4 8" xfId="55482"/>
    <cellStyle name="Normal 3 3 4_Lcc_inputs" xfId="23655"/>
    <cellStyle name="Normal 3 3 5" xfId="23656"/>
    <cellStyle name="Normal 3 3 5 2" xfId="23657"/>
    <cellStyle name="Normal 3 3 5 2 2" xfId="23658"/>
    <cellStyle name="Normal 3 3 5 2 2 2" xfId="23659"/>
    <cellStyle name="Normal 3 3 5 2 3" xfId="23660"/>
    <cellStyle name="Normal 3 3 5 3" xfId="23661"/>
    <cellStyle name="Normal 3 3 5 3 2" xfId="23662"/>
    <cellStyle name="Normal 3 3 5 4" xfId="23663"/>
    <cellStyle name="Normal 3 3 5 5" xfId="23664"/>
    <cellStyle name="Normal 3 3 5_Lcc_inputs" xfId="23665"/>
    <cellStyle name="Normal 3 3 6" xfId="23666"/>
    <cellStyle name="Normal 3 3 6 2" xfId="23667"/>
    <cellStyle name="Normal 3 3 6 2 2" xfId="23668"/>
    <cellStyle name="Normal 3 3 6 2 3" xfId="23669"/>
    <cellStyle name="Normal 3 3 6 3" xfId="23670"/>
    <cellStyle name="Normal 3 3 6 3 2" xfId="23671"/>
    <cellStyle name="Normal 3 3 6 4" xfId="23672"/>
    <cellStyle name="Normal 3 3 6 5" xfId="23673"/>
    <cellStyle name="Normal 3 3 6_Lcc_inputs" xfId="23674"/>
    <cellStyle name="Normal 3 3 7" xfId="23675"/>
    <cellStyle name="Normal 3 3 7 2" xfId="23676"/>
    <cellStyle name="Normal 3 3 7 2 2" xfId="23677"/>
    <cellStyle name="Normal 3 3 7 3" xfId="23678"/>
    <cellStyle name="Normal 3 3 7 4" xfId="23679"/>
    <cellStyle name="Normal 3 3 8" xfId="23680"/>
    <cellStyle name="Normal 3 3 8 2" xfId="23681"/>
    <cellStyle name="Normal 3 3 8 2 2" xfId="23682"/>
    <cellStyle name="Normal 3 3 8 3" xfId="23683"/>
    <cellStyle name="Normal 3 3 9" xfId="23684"/>
    <cellStyle name="Normal 3 3 9 2" xfId="23685"/>
    <cellStyle name="Normal 3 3 9 2 2" xfId="23686"/>
    <cellStyle name="Normal 3 3 9 3" xfId="23687"/>
    <cellStyle name="Normal 3 3_Lcc_inputs" xfId="23688"/>
    <cellStyle name="Normal 3 30" xfId="23689"/>
    <cellStyle name="Normal 3 30 10" xfId="23690"/>
    <cellStyle name="Normal 3 30 10 2" xfId="23691"/>
    <cellStyle name="Normal 3 30 10 2 2" xfId="23692"/>
    <cellStyle name="Normal 3 30 10 3" xfId="23693"/>
    <cellStyle name="Normal 3 30 11" xfId="23694"/>
    <cellStyle name="Normal 3 30 11 2" xfId="23695"/>
    <cellStyle name="Normal 3 30 11 2 2" xfId="23696"/>
    <cellStyle name="Normal 3 30 11 3" xfId="23697"/>
    <cellStyle name="Normal 3 30 12" xfId="23698"/>
    <cellStyle name="Normal 3 30 12 2" xfId="23699"/>
    <cellStyle name="Normal 3 30 12 2 2" xfId="23700"/>
    <cellStyle name="Normal 3 30 12 3" xfId="23701"/>
    <cellStyle name="Normal 3 30 13" xfId="23702"/>
    <cellStyle name="Normal 3 30 13 2" xfId="23703"/>
    <cellStyle name="Normal 3 30 13 2 2" xfId="23704"/>
    <cellStyle name="Normal 3 30 13 3" xfId="23705"/>
    <cellStyle name="Normal 3 30 14" xfId="23706"/>
    <cellStyle name="Normal 3 30 14 2" xfId="23707"/>
    <cellStyle name="Normal 3 30 14 2 2" xfId="23708"/>
    <cellStyle name="Normal 3 30 14 3" xfId="23709"/>
    <cellStyle name="Normal 3 30 15" xfId="23710"/>
    <cellStyle name="Normal 3 30 15 2" xfId="23711"/>
    <cellStyle name="Normal 3 30 15 2 2" xfId="23712"/>
    <cellStyle name="Normal 3 30 15 3" xfId="23713"/>
    <cellStyle name="Normal 3 30 16" xfId="23714"/>
    <cellStyle name="Normal 3 30 16 2" xfId="23715"/>
    <cellStyle name="Normal 3 30 16 2 2" xfId="23716"/>
    <cellStyle name="Normal 3 30 16 3" xfId="23717"/>
    <cellStyle name="Normal 3 30 17" xfId="23718"/>
    <cellStyle name="Normal 3 30 17 2" xfId="23719"/>
    <cellStyle name="Normal 3 30 17 2 2" xfId="23720"/>
    <cellStyle name="Normal 3 30 17 3" xfId="23721"/>
    <cellStyle name="Normal 3 30 18" xfId="23722"/>
    <cellStyle name="Normal 3 30 18 2" xfId="23723"/>
    <cellStyle name="Normal 3 30 18 2 2" xfId="23724"/>
    <cellStyle name="Normal 3 30 18 3" xfId="23725"/>
    <cellStyle name="Normal 3 30 19" xfId="23726"/>
    <cellStyle name="Normal 3 30 19 2" xfId="23727"/>
    <cellStyle name="Normal 3 30 19 2 2" xfId="23728"/>
    <cellStyle name="Normal 3 30 19 3" xfId="23729"/>
    <cellStyle name="Normal 3 30 2" xfId="23730"/>
    <cellStyle name="Normal 3 30 2 2" xfId="23731"/>
    <cellStyle name="Normal 3 30 2 2 2" xfId="23732"/>
    <cellStyle name="Normal 3 30 2 3" xfId="23733"/>
    <cellStyle name="Normal 3 30 20" xfId="23734"/>
    <cellStyle name="Normal 3 30 20 2" xfId="23735"/>
    <cellStyle name="Normal 3 30 20 2 2" xfId="23736"/>
    <cellStyle name="Normal 3 30 20 3" xfId="23737"/>
    <cellStyle name="Normal 3 30 21" xfId="23738"/>
    <cellStyle name="Normal 3 30 21 2" xfId="23739"/>
    <cellStyle name="Normal 3 30 21 2 2" xfId="23740"/>
    <cellStyle name="Normal 3 30 21 3" xfId="23741"/>
    <cellStyle name="Normal 3 30 22" xfId="23742"/>
    <cellStyle name="Normal 3 30 22 2" xfId="23743"/>
    <cellStyle name="Normal 3 30 22 2 2" xfId="23744"/>
    <cellStyle name="Normal 3 30 22 3" xfId="23745"/>
    <cellStyle name="Normal 3 30 23" xfId="23746"/>
    <cellStyle name="Normal 3 30 23 2" xfId="23747"/>
    <cellStyle name="Normal 3 30 23 2 2" xfId="23748"/>
    <cellStyle name="Normal 3 30 23 3" xfId="23749"/>
    <cellStyle name="Normal 3 30 24" xfId="23750"/>
    <cellStyle name="Normal 3 30 24 2" xfId="23751"/>
    <cellStyle name="Normal 3 30 25" xfId="23752"/>
    <cellStyle name="Normal 3 30 3" xfId="23753"/>
    <cellStyle name="Normal 3 30 3 2" xfId="23754"/>
    <cellStyle name="Normal 3 30 3 2 2" xfId="23755"/>
    <cellStyle name="Normal 3 30 3 3" xfId="23756"/>
    <cellStyle name="Normal 3 30 4" xfId="23757"/>
    <cellStyle name="Normal 3 30 4 2" xfId="23758"/>
    <cellStyle name="Normal 3 30 4 2 2" xfId="23759"/>
    <cellStyle name="Normal 3 30 4 3" xfId="23760"/>
    <cellStyle name="Normal 3 30 5" xfId="23761"/>
    <cellStyle name="Normal 3 30 5 2" xfId="23762"/>
    <cellStyle name="Normal 3 30 5 2 2" xfId="23763"/>
    <cellStyle name="Normal 3 30 5 3" xfId="23764"/>
    <cellStyle name="Normal 3 30 6" xfId="23765"/>
    <cellStyle name="Normal 3 30 6 2" xfId="23766"/>
    <cellStyle name="Normal 3 30 6 2 2" xfId="23767"/>
    <cellStyle name="Normal 3 30 6 3" xfId="23768"/>
    <cellStyle name="Normal 3 30 7" xfId="23769"/>
    <cellStyle name="Normal 3 30 7 2" xfId="23770"/>
    <cellStyle name="Normal 3 30 7 2 2" xfId="23771"/>
    <cellStyle name="Normal 3 30 7 3" xfId="23772"/>
    <cellStyle name="Normal 3 30 8" xfId="23773"/>
    <cellStyle name="Normal 3 30 8 2" xfId="23774"/>
    <cellStyle name="Normal 3 30 8 2 2" xfId="23775"/>
    <cellStyle name="Normal 3 30 8 3" xfId="23776"/>
    <cellStyle name="Normal 3 30 9" xfId="23777"/>
    <cellStyle name="Normal 3 30 9 2" xfId="23778"/>
    <cellStyle name="Normal 3 30 9 2 2" xfId="23779"/>
    <cellStyle name="Normal 3 30 9 3" xfId="23780"/>
    <cellStyle name="Normal 3 31" xfId="23781"/>
    <cellStyle name="Normal 3 31 10" xfId="23782"/>
    <cellStyle name="Normal 3 31 10 2" xfId="23783"/>
    <cellStyle name="Normal 3 31 10 2 2" xfId="23784"/>
    <cellStyle name="Normal 3 31 10 3" xfId="23785"/>
    <cellStyle name="Normal 3 31 11" xfId="23786"/>
    <cellStyle name="Normal 3 31 11 2" xfId="23787"/>
    <cellStyle name="Normal 3 31 11 2 2" xfId="23788"/>
    <cellStyle name="Normal 3 31 11 3" xfId="23789"/>
    <cellStyle name="Normal 3 31 12" xfId="23790"/>
    <cellStyle name="Normal 3 31 12 2" xfId="23791"/>
    <cellStyle name="Normal 3 31 12 2 2" xfId="23792"/>
    <cellStyle name="Normal 3 31 12 3" xfId="23793"/>
    <cellStyle name="Normal 3 31 13" xfId="23794"/>
    <cellStyle name="Normal 3 31 13 2" xfId="23795"/>
    <cellStyle name="Normal 3 31 13 2 2" xfId="23796"/>
    <cellStyle name="Normal 3 31 13 3" xfId="23797"/>
    <cellStyle name="Normal 3 31 14" xfId="23798"/>
    <cellStyle name="Normal 3 31 14 2" xfId="23799"/>
    <cellStyle name="Normal 3 31 14 2 2" xfId="23800"/>
    <cellStyle name="Normal 3 31 14 3" xfId="23801"/>
    <cellStyle name="Normal 3 31 15" xfId="23802"/>
    <cellStyle name="Normal 3 31 15 2" xfId="23803"/>
    <cellStyle name="Normal 3 31 15 2 2" xfId="23804"/>
    <cellStyle name="Normal 3 31 15 3" xfId="23805"/>
    <cellStyle name="Normal 3 31 16" xfId="23806"/>
    <cellStyle name="Normal 3 31 16 2" xfId="23807"/>
    <cellStyle name="Normal 3 31 16 2 2" xfId="23808"/>
    <cellStyle name="Normal 3 31 16 3" xfId="23809"/>
    <cellStyle name="Normal 3 31 17" xfId="23810"/>
    <cellStyle name="Normal 3 31 17 2" xfId="23811"/>
    <cellStyle name="Normal 3 31 17 2 2" xfId="23812"/>
    <cellStyle name="Normal 3 31 17 3" xfId="23813"/>
    <cellStyle name="Normal 3 31 18" xfId="23814"/>
    <cellStyle name="Normal 3 31 18 2" xfId="23815"/>
    <cellStyle name="Normal 3 31 18 2 2" xfId="23816"/>
    <cellStyle name="Normal 3 31 18 3" xfId="23817"/>
    <cellStyle name="Normal 3 31 19" xfId="23818"/>
    <cellStyle name="Normal 3 31 19 2" xfId="23819"/>
    <cellStyle name="Normal 3 31 19 2 2" xfId="23820"/>
    <cellStyle name="Normal 3 31 19 3" xfId="23821"/>
    <cellStyle name="Normal 3 31 2" xfId="23822"/>
    <cellStyle name="Normal 3 31 2 2" xfId="23823"/>
    <cellStyle name="Normal 3 31 2 2 2" xfId="23824"/>
    <cellStyle name="Normal 3 31 2 3" xfId="23825"/>
    <cellStyle name="Normal 3 31 20" xfId="23826"/>
    <cellStyle name="Normal 3 31 20 2" xfId="23827"/>
    <cellStyle name="Normal 3 31 20 2 2" xfId="23828"/>
    <cellStyle name="Normal 3 31 20 3" xfId="23829"/>
    <cellStyle name="Normal 3 31 21" xfId="23830"/>
    <cellStyle name="Normal 3 31 21 2" xfId="23831"/>
    <cellStyle name="Normal 3 31 21 2 2" xfId="23832"/>
    <cellStyle name="Normal 3 31 21 3" xfId="23833"/>
    <cellStyle name="Normal 3 31 22" xfId="23834"/>
    <cellStyle name="Normal 3 31 22 2" xfId="23835"/>
    <cellStyle name="Normal 3 31 22 2 2" xfId="23836"/>
    <cellStyle name="Normal 3 31 22 3" xfId="23837"/>
    <cellStyle name="Normal 3 31 23" xfId="23838"/>
    <cellStyle name="Normal 3 31 23 2" xfId="23839"/>
    <cellStyle name="Normal 3 31 23 2 2" xfId="23840"/>
    <cellStyle name="Normal 3 31 23 3" xfId="23841"/>
    <cellStyle name="Normal 3 31 24" xfId="23842"/>
    <cellStyle name="Normal 3 31 24 2" xfId="23843"/>
    <cellStyle name="Normal 3 31 25" xfId="23844"/>
    <cellStyle name="Normal 3 31 3" xfId="23845"/>
    <cellStyle name="Normal 3 31 3 2" xfId="23846"/>
    <cellStyle name="Normal 3 31 3 2 2" xfId="23847"/>
    <cellStyle name="Normal 3 31 3 3" xfId="23848"/>
    <cellStyle name="Normal 3 31 4" xfId="23849"/>
    <cellStyle name="Normal 3 31 4 2" xfId="23850"/>
    <cellStyle name="Normal 3 31 4 2 2" xfId="23851"/>
    <cellStyle name="Normal 3 31 4 3" xfId="23852"/>
    <cellStyle name="Normal 3 31 5" xfId="23853"/>
    <cellStyle name="Normal 3 31 5 2" xfId="23854"/>
    <cellStyle name="Normal 3 31 5 2 2" xfId="23855"/>
    <cellStyle name="Normal 3 31 5 3" xfId="23856"/>
    <cellStyle name="Normal 3 31 6" xfId="23857"/>
    <cellStyle name="Normal 3 31 6 2" xfId="23858"/>
    <cellStyle name="Normal 3 31 6 2 2" xfId="23859"/>
    <cellStyle name="Normal 3 31 6 3" xfId="23860"/>
    <cellStyle name="Normal 3 31 7" xfId="23861"/>
    <cellStyle name="Normal 3 31 7 2" xfId="23862"/>
    <cellStyle name="Normal 3 31 7 2 2" xfId="23863"/>
    <cellStyle name="Normal 3 31 7 3" xfId="23864"/>
    <cellStyle name="Normal 3 31 8" xfId="23865"/>
    <cellStyle name="Normal 3 31 8 2" xfId="23866"/>
    <cellStyle name="Normal 3 31 8 2 2" xfId="23867"/>
    <cellStyle name="Normal 3 31 8 3" xfId="23868"/>
    <cellStyle name="Normal 3 31 9" xfId="23869"/>
    <cellStyle name="Normal 3 31 9 2" xfId="23870"/>
    <cellStyle name="Normal 3 31 9 2 2" xfId="23871"/>
    <cellStyle name="Normal 3 31 9 3" xfId="23872"/>
    <cellStyle name="Normal 3 32" xfId="23873"/>
    <cellStyle name="Normal 3 32 10" xfId="23874"/>
    <cellStyle name="Normal 3 32 10 2" xfId="23875"/>
    <cellStyle name="Normal 3 32 10 2 2" xfId="23876"/>
    <cellStyle name="Normal 3 32 10 3" xfId="23877"/>
    <cellStyle name="Normal 3 32 11" xfId="23878"/>
    <cellStyle name="Normal 3 32 11 2" xfId="23879"/>
    <cellStyle name="Normal 3 32 11 2 2" xfId="23880"/>
    <cellStyle name="Normal 3 32 11 3" xfId="23881"/>
    <cellStyle name="Normal 3 32 12" xfId="23882"/>
    <cellStyle name="Normal 3 32 12 2" xfId="23883"/>
    <cellStyle name="Normal 3 32 12 2 2" xfId="23884"/>
    <cellStyle name="Normal 3 32 12 3" xfId="23885"/>
    <cellStyle name="Normal 3 32 13" xfId="23886"/>
    <cellStyle name="Normal 3 32 13 2" xfId="23887"/>
    <cellStyle name="Normal 3 32 13 2 2" xfId="23888"/>
    <cellStyle name="Normal 3 32 13 3" xfId="23889"/>
    <cellStyle name="Normal 3 32 14" xfId="23890"/>
    <cellStyle name="Normal 3 32 14 2" xfId="23891"/>
    <cellStyle name="Normal 3 32 14 2 2" xfId="23892"/>
    <cellStyle name="Normal 3 32 14 3" xfId="23893"/>
    <cellStyle name="Normal 3 32 15" xfId="23894"/>
    <cellStyle name="Normal 3 32 15 2" xfId="23895"/>
    <cellStyle name="Normal 3 32 15 2 2" xfId="23896"/>
    <cellStyle name="Normal 3 32 15 3" xfId="23897"/>
    <cellStyle name="Normal 3 32 16" xfId="23898"/>
    <cellStyle name="Normal 3 32 16 2" xfId="23899"/>
    <cellStyle name="Normal 3 32 16 2 2" xfId="23900"/>
    <cellStyle name="Normal 3 32 16 3" xfId="23901"/>
    <cellStyle name="Normal 3 32 17" xfId="23902"/>
    <cellStyle name="Normal 3 32 17 2" xfId="23903"/>
    <cellStyle name="Normal 3 32 17 2 2" xfId="23904"/>
    <cellStyle name="Normal 3 32 17 3" xfId="23905"/>
    <cellStyle name="Normal 3 32 18" xfId="23906"/>
    <cellStyle name="Normal 3 32 18 2" xfId="23907"/>
    <cellStyle name="Normal 3 32 18 2 2" xfId="23908"/>
    <cellStyle name="Normal 3 32 18 3" xfId="23909"/>
    <cellStyle name="Normal 3 32 19" xfId="23910"/>
    <cellStyle name="Normal 3 32 19 2" xfId="23911"/>
    <cellStyle name="Normal 3 32 19 2 2" xfId="23912"/>
    <cellStyle name="Normal 3 32 19 3" xfId="23913"/>
    <cellStyle name="Normal 3 32 2" xfId="23914"/>
    <cellStyle name="Normal 3 32 2 2" xfId="23915"/>
    <cellStyle name="Normal 3 32 2 2 2" xfId="23916"/>
    <cellStyle name="Normal 3 32 2 3" xfId="23917"/>
    <cellStyle name="Normal 3 32 20" xfId="23918"/>
    <cellStyle name="Normal 3 32 20 2" xfId="23919"/>
    <cellStyle name="Normal 3 32 20 2 2" xfId="23920"/>
    <cellStyle name="Normal 3 32 20 3" xfId="23921"/>
    <cellStyle name="Normal 3 32 21" xfId="23922"/>
    <cellStyle name="Normal 3 32 21 2" xfId="23923"/>
    <cellStyle name="Normal 3 32 21 2 2" xfId="23924"/>
    <cellStyle name="Normal 3 32 21 3" xfId="23925"/>
    <cellStyle name="Normal 3 32 22" xfId="23926"/>
    <cellStyle name="Normal 3 32 22 2" xfId="23927"/>
    <cellStyle name="Normal 3 32 22 2 2" xfId="23928"/>
    <cellStyle name="Normal 3 32 22 3" xfId="23929"/>
    <cellStyle name="Normal 3 32 23" xfId="23930"/>
    <cellStyle name="Normal 3 32 23 2" xfId="23931"/>
    <cellStyle name="Normal 3 32 23 2 2" xfId="23932"/>
    <cellStyle name="Normal 3 32 23 3" xfId="23933"/>
    <cellStyle name="Normal 3 32 24" xfId="23934"/>
    <cellStyle name="Normal 3 32 24 2" xfId="23935"/>
    <cellStyle name="Normal 3 32 25" xfId="23936"/>
    <cellStyle name="Normal 3 32 3" xfId="23937"/>
    <cellStyle name="Normal 3 32 3 2" xfId="23938"/>
    <cellStyle name="Normal 3 32 3 2 2" xfId="23939"/>
    <cellStyle name="Normal 3 32 3 3" xfId="23940"/>
    <cellStyle name="Normal 3 32 4" xfId="23941"/>
    <cellStyle name="Normal 3 32 4 2" xfId="23942"/>
    <cellStyle name="Normal 3 32 4 2 2" xfId="23943"/>
    <cellStyle name="Normal 3 32 4 3" xfId="23944"/>
    <cellStyle name="Normal 3 32 5" xfId="23945"/>
    <cellStyle name="Normal 3 32 5 2" xfId="23946"/>
    <cellStyle name="Normal 3 32 5 2 2" xfId="23947"/>
    <cellStyle name="Normal 3 32 5 3" xfId="23948"/>
    <cellStyle name="Normal 3 32 6" xfId="23949"/>
    <cellStyle name="Normal 3 32 6 2" xfId="23950"/>
    <cellStyle name="Normal 3 32 6 2 2" xfId="23951"/>
    <cellStyle name="Normal 3 32 6 3" xfId="23952"/>
    <cellStyle name="Normal 3 32 7" xfId="23953"/>
    <cellStyle name="Normal 3 32 7 2" xfId="23954"/>
    <cellStyle name="Normal 3 32 7 2 2" xfId="23955"/>
    <cellStyle name="Normal 3 32 7 3" xfId="23956"/>
    <cellStyle name="Normal 3 32 8" xfId="23957"/>
    <cellStyle name="Normal 3 32 8 2" xfId="23958"/>
    <cellStyle name="Normal 3 32 8 2 2" xfId="23959"/>
    <cellStyle name="Normal 3 32 8 3" xfId="23960"/>
    <cellStyle name="Normal 3 32 9" xfId="23961"/>
    <cellStyle name="Normal 3 32 9 2" xfId="23962"/>
    <cellStyle name="Normal 3 32 9 2 2" xfId="23963"/>
    <cellStyle name="Normal 3 32 9 3" xfId="23964"/>
    <cellStyle name="Normal 3 33" xfId="23965"/>
    <cellStyle name="Normal 3 33 10" xfId="23966"/>
    <cellStyle name="Normal 3 33 10 2" xfId="23967"/>
    <cellStyle name="Normal 3 33 10 2 2" xfId="23968"/>
    <cellStyle name="Normal 3 33 10 3" xfId="23969"/>
    <cellStyle name="Normal 3 33 11" xfId="23970"/>
    <cellStyle name="Normal 3 33 11 2" xfId="23971"/>
    <cellStyle name="Normal 3 33 11 2 2" xfId="23972"/>
    <cellStyle name="Normal 3 33 11 3" xfId="23973"/>
    <cellStyle name="Normal 3 33 12" xfId="23974"/>
    <cellStyle name="Normal 3 33 12 2" xfId="23975"/>
    <cellStyle name="Normal 3 33 12 2 2" xfId="23976"/>
    <cellStyle name="Normal 3 33 12 3" xfId="23977"/>
    <cellStyle name="Normal 3 33 13" xfId="23978"/>
    <cellStyle name="Normal 3 33 13 2" xfId="23979"/>
    <cellStyle name="Normal 3 33 13 2 2" xfId="23980"/>
    <cellStyle name="Normal 3 33 13 3" xfId="23981"/>
    <cellStyle name="Normal 3 33 14" xfId="23982"/>
    <cellStyle name="Normal 3 33 14 2" xfId="23983"/>
    <cellStyle name="Normal 3 33 14 2 2" xfId="23984"/>
    <cellStyle name="Normal 3 33 14 3" xfId="23985"/>
    <cellStyle name="Normal 3 33 15" xfId="23986"/>
    <cellStyle name="Normal 3 33 15 2" xfId="23987"/>
    <cellStyle name="Normal 3 33 15 2 2" xfId="23988"/>
    <cellStyle name="Normal 3 33 15 3" xfId="23989"/>
    <cellStyle name="Normal 3 33 16" xfId="23990"/>
    <cellStyle name="Normal 3 33 16 2" xfId="23991"/>
    <cellStyle name="Normal 3 33 16 2 2" xfId="23992"/>
    <cellStyle name="Normal 3 33 16 3" xfId="23993"/>
    <cellStyle name="Normal 3 33 17" xfId="23994"/>
    <cellStyle name="Normal 3 33 17 2" xfId="23995"/>
    <cellStyle name="Normal 3 33 17 2 2" xfId="23996"/>
    <cellStyle name="Normal 3 33 17 3" xfId="23997"/>
    <cellStyle name="Normal 3 33 18" xfId="23998"/>
    <cellStyle name="Normal 3 33 18 2" xfId="23999"/>
    <cellStyle name="Normal 3 33 18 2 2" xfId="24000"/>
    <cellStyle name="Normal 3 33 18 3" xfId="24001"/>
    <cellStyle name="Normal 3 33 19" xfId="24002"/>
    <cellStyle name="Normal 3 33 19 2" xfId="24003"/>
    <cellStyle name="Normal 3 33 19 2 2" xfId="24004"/>
    <cellStyle name="Normal 3 33 19 3" xfId="24005"/>
    <cellStyle name="Normal 3 33 2" xfId="24006"/>
    <cellStyle name="Normal 3 33 2 2" xfId="24007"/>
    <cellStyle name="Normal 3 33 2 2 2" xfId="24008"/>
    <cellStyle name="Normal 3 33 2 3" xfId="24009"/>
    <cellStyle name="Normal 3 33 20" xfId="24010"/>
    <cellStyle name="Normal 3 33 20 2" xfId="24011"/>
    <cellStyle name="Normal 3 33 20 2 2" xfId="24012"/>
    <cellStyle name="Normal 3 33 20 3" xfId="24013"/>
    <cellStyle name="Normal 3 33 21" xfId="24014"/>
    <cellStyle name="Normal 3 33 21 2" xfId="24015"/>
    <cellStyle name="Normal 3 33 21 2 2" xfId="24016"/>
    <cellStyle name="Normal 3 33 21 3" xfId="24017"/>
    <cellStyle name="Normal 3 33 22" xfId="24018"/>
    <cellStyle name="Normal 3 33 22 2" xfId="24019"/>
    <cellStyle name="Normal 3 33 22 2 2" xfId="24020"/>
    <cellStyle name="Normal 3 33 22 3" xfId="24021"/>
    <cellStyle name="Normal 3 33 23" xfId="24022"/>
    <cellStyle name="Normal 3 33 23 2" xfId="24023"/>
    <cellStyle name="Normal 3 33 23 2 2" xfId="24024"/>
    <cellStyle name="Normal 3 33 23 3" xfId="24025"/>
    <cellStyle name="Normal 3 33 24" xfId="24026"/>
    <cellStyle name="Normal 3 33 24 2" xfId="24027"/>
    <cellStyle name="Normal 3 33 25" xfId="24028"/>
    <cellStyle name="Normal 3 33 3" xfId="24029"/>
    <cellStyle name="Normal 3 33 3 2" xfId="24030"/>
    <cellStyle name="Normal 3 33 3 2 2" xfId="24031"/>
    <cellStyle name="Normal 3 33 3 3" xfId="24032"/>
    <cellStyle name="Normal 3 33 4" xfId="24033"/>
    <cellStyle name="Normal 3 33 4 2" xfId="24034"/>
    <cellStyle name="Normal 3 33 4 2 2" xfId="24035"/>
    <cellStyle name="Normal 3 33 4 3" xfId="24036"/>
    <cellStyle name="Normal 3 33 5" xfId="24037"/>
    <cellStyle name="Normal 3 33 5 2" xfId="24038"/>
    <cellStyle name="Normal 3 33 5 2 2" xfId="24039"/>
    <cellStyle name="Normal 3 33 5 3" xfId="24040"/>
    <cellStyle name="Normal 3 33 6" xfId="24041"/>
    <cellStyle name="Normal 3 33 6 2" xfId="24042"/>
    <cellStyle name="Normal 3 33 6 2 2" xfId="24043"/>
    <cellStyle name="Normal 3 33 6 3" xfId="24044"/>
    <cellStyle name="Normal 3 33 7" xfId="24045"/>
    <cellStyle name="Normal 3 33 7 2" xfId="24046"/>
    <cellStyle name="Normal 3 33 7 2 2" xfId="24047"/>
    <cellStyle name="Normal 3 33 7 3" xfId="24048"/>
    <cellStyle name="Normal 3 33 8" xfId="24049"/>
    <cellStyle name="Normal 3 33 8 2" xfId="24050"/>
    <cellStyle name="Normal 3 33 8 2 2" xfId="24051"/>
    <cellStyle name="Normal 3 33 8 3" xfId="24052"/>
    <cellStyle name="Normal 3 33 9" xfId="24053"/>
    <cellStyle name="Normal 3 33 9 2" xfId="24054"/>
    <cellStyle name="Normal 3 33 9 2 2" xfId="24055"/>
    <cellStyle name="Normal 3 33 9 3" xfId="24056"/>
    <cellStyle name="Normal 3 34" xfId="24057"/>
    <cellStyle name="Normal 3 34 2" xfId="24058"/>
    <cellStyle name="Normal 3 34 2 2" xfId="24059"/>
    <cellStyle name="Normal 3 34 3" xfId="24060"/>
    <cellStyle name="Normal 3 35" xfId="24061"/>
    <cellStyle name="Normal 3 35 2" xfId="24062"/>
    <cellStyle name="Normal 3 35 2 2" xfId="24063"/>
    <cellStyle name="Normal 3 35 3" xfId="24064"/>
    <cellStyle name="Normal 3 36" xfId="24065"/>
    <cellStyle name="Normal 3 36 2" xfId="24066"/>
    <cellStyle name="Normal 3 36 2 2" xfId="24067"/>
    <cellStyle name="Normal 3 36 3" xfId="24068"/>
    <cellStyle name="Normal 3 37" xfId="24069"/>
    <cellStyle name="Normal 3 37 2" xfId="24070"/>
    <cellStyle name="Normal 3 37 2 2" xfId="24071"/>
    <cellStyle name="Normal 3 37 3" xfId="24072"/>
    <cellStyle name="Normal 3 38" xfId="24073"/>
    <cellStyle name="Normal 3 38 2" xfId="24074"/>
    <cellStyle name="Normal 3 38 2 2" xfId="24075"/>
    <cellStyle name="Normal 3 38 3" xfId="24076"/>
    <cellStyle name="Normal 3 39" xfId="24077"/>
    <cellStyle name="Normal 3 39 2" xfId="24078"/>
    <cellStyle name="Normal 3 39 2 2" xfId="24079"/>
    <cellStyle name="Normal 3 39 3" xfId="24080"/>
    <cellStyle name="Normal 3 4" xfId="133"/>
    <cellStyle name="Normal 3 4 10" xfId="24081"/>
    <cellStyle name="Normal 3 4 10 2" xfId="24082"/>
    <cellStyle name="Normal 3 4 10 2 2" xfId="24083"/>
    <cellStyle name="Normal 3 4 10 2 2 2" xfId="24084"/>
    <cellStyle name="Normal 3 4 10 2 3" xfId="24085"/>
    <cellStyle name="Normal 3 4 10 3" xfId="24086"/>
    <cellStyle name="Normal 3 4 10 3 2" xfId="24087"/>
    <cellStyle name="Normal 3 4 10 4" xfId="24088"/>
    <cellStyle name="Normal 3 4 11" xfId="24089"/>
    <cellStyle name="Normal 3 4 11 2" xfId="24090"/>
    <cellStyle name="Normal 3 4 11 2 2" xfId="24091"/>
    <cellStyle name="Normal 3 4 11 3" xfId="24092"/>
    <cellStyle name="Normal 3 4 11 3 2" xfId="24093"/>
    <cellStyle name="Normal 3 4 11 4" xfId="24094"/>
    <cellStyle name="Normal 3 4 12" xfId="24095"/>
    <cellStyle name="Normal 3 4 12 2" xfId="24096"/>
    <cellStyle name="Normal 3 4 12 2 2" xfId="24097"/>
    <cellStyle name="Normal 3 4 12 3" xfId="24098"/>
    <cellStyle name="Normal 3 4 12 4" xfId="24099"/>
    <cellStyle name="Normal 3 4 13" xfId="24100"/>
    <cellStyle name="Normal 3 4 13 2" xfId="24101"/>
    <cellStyle name="Normal 3 4 13 2 2" xfId="24102"/>
    <cellStyle name="Normal 3 4 13 3" xfId="24103"/>
    <cellStyle name="Normal 3 4 14" xfId="24104"/>
    <cellStyle name="Normal 3 4 14 2" xfId="24105"/>
    <cellStyle name="Normal 3 4 14 2 2" xfId="24106"/>
    <cellStyle name="Normal 3 4 14 3" xfId="24107"/>
    <cellStyle name="Normal 3 4 15" xfId="24108"/>
    <cellStyle name="Normal 3 4 15 2" xfId="24109"/>
    <cellStyle name="Normal 3 4 15 2 2" xfId="24110"/>
    <cellStyle name="Normal 3 4 15 3" xfId="24111"/>
    <cellStyle name="Normal 3 4 16" xfId="24112"/>
    <cellStyle name="Normal 3 4 16 2" xfId="24113"/>
    <cellStyle name="Normal 3 4 16 2 2" xfId="24114"/>
    <cellStyle name="Normal 3 4 16 3" xfId="24115"/>
    <cellStyle name="Normal 3 4 17" xfId="24116"/>
    <cellStyle name="Normal 3 4 17 2" xfId="24117"/>
    <cellStyle name="Normal 3 4 17 2 2" xfId="24118"/>
    <cellStyle name="Normal 3 4 17 3" xfId="24119"/>
    <cellStyle name="Normal 3 4 18" xfId="24120"/>
    <cellStyle name="Normal 3 4 18 2" xfId="24121"/>
    <cellStyle name="Normal 3 4 18 2 2" xfId="24122"/>
    <cellStyle name="Normal 3 4 18 3" xfId="24123"/>
    <cellStyle name="Normal 3 4 19" xfId="24124"/>
    <cellStyle name="Normal 3 4 19 2" xfId="24125"/>
    <cellStyle name="Normal 3 4 19 2 2" xfId="24126"/>
    <cellStyle name="Normal 3 4 19 3" xfId="24127"/>
    <cellStyle name="Normal 3 4 2" xfId="24128"/>
    <cellStyle name="Normal 3 4 2 10" xfId="55483"/>
    <cellStyle name="Normal 3 4 2 2" xfId="24129"/>
    <cellStyle name="Normal 3 4 2 2 2" xfId="24130"/>
    <cellStyle name="Normal 3 4 2 3" xfId="24131"/>
    <cellStyle name="Normal 3 4 2 3 2" xfId="24132"/>
    <cellStyle name="Normal 3 4 2 3 2 2" xfId="24133"/>
    <cellStyle name="Normal 3 4 2 3 2 2 2" xfId="24134"/>
    <cellStyle name="Normal 3 4 2 3 2 2 2 2" xfId="24135"/>
    <cellStyle name="Normal 3 4 2 3 2 2 3" xfId="24136"/>
    <cellStyle name="Normal 3 4 2 3 2 3" xfId="24137"/>
    <cellStyle name="Normal 3 4 2 3 2 3 2" xfId="24138"/>
    <cellStyle name="Normal 3 4 2 3 2 3 2 2" xfId="24139"/>
    <cellStyle name="Normal 3 4 2 3 2 3 3" xfId="24140"/>
    <cellStyle name="Normal 3 4 2 3 2 4" xfId="24141"/>
    <cellStyle name="Normal 3 4 2 3 2 4 2" xfId="24142"/>
    <cellStyle name="Normal 3 4 2 3 2 5" xfId="24143"/>
    <cellStyle name="Normal 3 4 2 3 2_Lcc_inputs" xfId="24144"/>
    <cellStyle name="Normal 3 4 2 3 3" xfId="24145"/>
    <cellStyle name="Normal 3 4 2 3 3 2" xfId="24146"/>
    <cellStyle name="Normal 3 4 2 3 3 2 2" xfId="24147"/>
    <cellStyle name="Normal 3 4 2 3 3 2 3" xfId="24148"/>
    <cellStyle name="Normal 3 4 2 3 3 3" xfId="24149"/>
    <cellStyle name="Normal 3 4 2 3 3 4" xfId="24150"/>
    <cellStyle name="Normal 3 4 2 3 3_Lcc_inputs" xfId="24151"/>
    <cellStyle name="Normal 3 4 2 3 4" xfId="24152"/>
    <cellStyle name="Normal 3 4 2 3 4 2" xfId="24153"/>
    <cellStyle name="Normal 3 4 2 3 4 2 2" xfId="24154"/>
    <cellStyle name="Normal 3 4 2 3 4 3" xfId="24155"/>
    <cellStyle name="Normal 3 4 2 3 5" xfId="24156"/>
    <cellStyle name="Normal 3 4 2 3 5 2" xfId="24157"/>
    <cellStyle name="Normal 3 4 2 3 6" xfId="24158"/>
    <cellStyle name="Normal 3 4 2 3 7" xfId="24159"/>
    <cellStyle name="Normal 3 4 2 3 8" xfId="24160"/>
    <cellStyle name="Normal 3 4 2 3_Lcc_inputs" xfId="24161"/>
    <cellStyle name="Normal 3 4 2 4" xfId="24162"/>
    <cellStyle name="Normal 3 4 2 4 2" xfId="24163"/>
    <cellStyle name="Normal 3 4 2 4 2 2" xfId="24164"/>
    <cellStyle name="Normal 3 4 2 4 2 2 2" xfId="24165"/>
    <cellStyle name="Normal 3 4 2 4 2 3" xfId="24166"/>
    <cellStyle name="Normal 3 4 2 4 3" xfId="24167"/>
    <cellStyle name="Normal 3 4 2 4 3 2" xfId="24168"/>
    <cellStyle name="Normal 3 4 2 4 3 2 2" xfId="24169"/>
    <cellStyle name="Normal 3 4 2 4 3 3" xfId="24170"/>
    <cellStyle name="Normal 3 4 2 4 4" xfId="24171"/>
    <cellStyle name="Normal 3 4 2 4 4 2" xfId="24172"/>
    <cellStyle name="Normal 3 4 2 4 5" xfId="24173"/>
    <cellStyle name="Normal 3 4 2 4_Lcc_inputs" xfId="24174"/>
    <cellStyle name="Normal 3 4 2 5" xfId="24175"/>
    <cellStyle name="Normal 3 4 2 5 2" xfId="24176"/>
    <cellStyle name="Normal 3 4 2 5 2 2" xfId="24177"/>
    <cellStyle name="Normal 3 4 2 5 2 2 2" xfId="24178"/>
    <cellStyle name="Normal 3 4 2 5 2 3" xfId="24179"/>
    <cellStyle name="Normal 3 4 2 5 3" xfId="24180"/>
    <cellStyle name="Normal 3 4 2 5 3 2" xfId="24181"/>
    <cellStyle name="Normal 3 4 2 5 4" xfId="24182"/>
    <cellStyle name="Normal 3 4 2 5_Lcc_inputs" xfId="24183"/>
    <cellStyle name="Normal 3 4 2 6" xfId="24184"/>
    <cellStyle name="Normal 3 4 2 6 2" xfId="24185"/>
    <cellStyle name="Normal 3 4 2 6 3" xfId="24186"/>
    <cellStyle name="Normal 3 4 2 7" xfId="24187"/>
    <cellStyle name="Normal 3 4 2 7 2" xfId="24188"/>
    <cellStyle name="Normal 3 4 2 8" xfId="24189"/>
    <cellStyle name="Normal 3 4 2 9" xfId="24190"/>
    <cellStyle name="Normal 3 4 2_Lcc_inputs" xfId="24191"/>
    <cellStyle name="Normal 3 4 20" xfId="24192"/>
    <cellStyle name="Normal 3 4 20 2" xfId="24193"/>
    <cellStyle name="Normal 3 4 20 2 2" xfId="24194"/>
    <cellStyle name="Normal 3 4 20 3" xfId="24195"/>
    <cellStyle name="Normal 3 4 21" xfId="24196"/>
    <cellStyle name="Normal 3 4 21 2" xfId="24197"/>
    <cellStyle name="Normal 3 4 21 2 2" xfId="24198"/>
    <cellStyle name="Normal 3 4 21 3" xfId="24199"/>
    <cellStyle name="Normal 3 4 22" xfId="24200"/>
    <cellStyle name="Normal 3 4 22 2" xfId="24201"/>
    <cellStyle name="Normal 3 4 22 2 2" xfId="24202"/>
    <cellStyle name="Normal 3 4 22 3" xfId="24203"/>
    <cellStyle name="Normal 3 4 23" xfId="24204"/>
    <cellStyle name="Normal 3 4 23 2" xfId="24205"/>
    <cellStyle name="Normal 3 4 23 2 2" xfId="24206"/>
    <cellStyle name="Normal 3 4 23 3" xfId="24207"/>
    <cellStyle name="Normal 3 4 24" xfId="24208"/>
    <cellStyle name="Normal 3 4 24 2" xfId="24209"/>
    <cellStyle name="Normal 3 4 24 3" xfId="55484"/>
    <cellStyle name="Normal 3 4 25" xfId="24210"/>
    <cellStyle name="Normal 3 4 26" xfId="55485"/>
    <cellStyle name="Normal 3 4 27" xfId="55486"/>
    <cellStyle name="Normal 3 4 28" xfId="55487"/>
    <cellStyle name="Normal 3 4 29" xfId="55488"/>
    <cellStyle name="Normal 3 4 3" xfId="24211"/>
    <cellStyle name="Normal 3 4 3 2" xfId="24212"/>
    <cellStyle name="Normal 3 4 3 2 2" xfId="24213"/>
    <cellStyle name="Normal 3 4 3 2 2 2" xfId="24214"/>
    <cellStyle name="Normal 3 4 3 2 2 2 2" xfId="24215"/>
    <cellStyle name="Normal 3 4 3 2 2 2 2 2" xfId="24216"/>
    <cellStyle name="Normal 3 4 3 2 2 2 3" xfId="24217"/>
    <cellStyle name="Normal 3 4 3 2 2 3" xfId="24218"/>
    <cellStyle name="Normal 3 4 3 2 2 3 2" xfId="24219"/>
    <cellStyle name="Normal 3 4 3 2 2 3 2 2" xfId="24220"/>
    <cellStyle name="Normal 3 4 3 2 2 3 3" xfId="24221"/>
    <cellStyle name="Normal 3 4 3 2 2 4" xfId="24222"/>
    <cellStyle name="Normal 3 4 3 2 2 4 2" xfId="24223"/>
    <cellStyle name="Normal 3 4 3 2 2 5" xfId="24224"/>
    <cellStyle name="Normal 3 4 3 2 2 6" xfId="24225"/>
    <cellStyle name="Normal 3 4 3 2 2_Lcc_inputs" xfId="24226"/>
    <cellStyle name="Normal 3 4 3 2 3" xfId="24227"/>
    <cellStyle name="Normal 3 4 3 2 3 2" xfId="24228"/>
    <cellStyle name="Normal 3 4 3 2 3 2 2" xfId="24229"/>
    <cellStyle name="Normal 3 4 3 2 3 2 3" xfId="24230"/>
    <cellStyle name="Normal 3 4 3 2 3 3" xfId="24231"/>
    <cellStyle name="Normal 3 4 3 2 3 4" xfId="24232"/>
    <cellStyle name="Normal 3 4 3 2 3_Lcc_inputs" xfId="24233"/>
    <cellStyle name="Normal 3 4 3 2 4" xfId="24234"/>
    <cellStyle name="Normal 3 4 3 2 4 2" xfId="24235"/>
    <cellStyle name="Normal 3 4 3 2 4 2 2" xfId="24236"/>
    <cellStyle name="Normal 3 4 3 2 4 3" xfId="24237"/>
    <cellStyle name="Normal 3 4 3 2 5" xfId="24238"/>
    <cellStyle name="Normal 3 4 3 2 5 2" xfId="24239"/>
    <cellStyle name="Normal 3 4 3 2 6" xfId="24240"/>
    <cellStyle name="Normal 3 4 3 2 7" xfId="24241"/>
    <cellStyle name="Normal 3 4 3 2 8" xfId="24242"/>
    <cellStyle name="Normal 3 4 3 2_Lcc_inputs" xfId="24243"/>
    <cellStyle name="Normal 3 4 3 3" xfId="24244"/>
    <cellStyle name="Normal 3 4 3 3 2" xfId="24245"/>
    <cellStyle name="Normal 3 4 3 3 2 2" xfId="24246"/>
    <cellStyle name="Normal 3 4 3 3 2 2 2" xfId="24247"/>
    <cellStyle name="Normal 3 4 3 3 2 3" xfId="24248"/>
    <cellStyle name="Normal 3 4 3 3 3" xfId="24249"/>
    <cellStyle name="Normal 3 4 3 3 3 2" xfId="24250"/>
    <cellStyle name="Normal 3 4 3 3 3 2 2" xfId="24251"/>
    <cellStyle name="Normal 3 4 3 3 3 3" xfId="24252"/>
    <cellStyle name="Normal 3 4 3 3 4" xfId="24253"/>
    <cellStyle name="Normal 3 4 3 3 4 2" xfId="24254"/>
    <cellStyle name="Normal 3 4 3 3 5" xfId="24255"/>
    <cellStyle name="Normal 3 4 3 3 6" xfId="24256"/>
    <cellStyle name="Normal 3 4 3 3_Lcc_inputs" xfId="24257"/>
    <cellStyle name="Normal 3 4 3 4" xfId="24258"/>
    <cellStyle name="Normal 3 4 3 4 2" xfId="24259"/>
    <cellStyle name="Normal 3 4 3 4 2 2" xfId="24260"/>
    <cellStyle name="Normal 3 4 3 4 2 3" xfId="24261"/>
    <cellStyle name="Normal 3 4 3 4 3" xfId="24262"/>
    <cellStyle name="Normal 3 4 3 4 4" xfId="24263"/>
    <cellStyle name="Normal 3 4 3 4_Lcc_inputs" xfId="24264"/>
    <cellStyle name="Normal 3 4 3 5" xfId="24265"/>
    <cellStyle name="Normal 3 4 3 5 2" xfId="24266"/>
    <cellStyle name="Normal 3 4 3 5 2 2" xfId="24267"/>
    <cellStyle name="Normal 3 4 3 5 3" xfId="24268"/>
    <cellStyle name="Normal 3 4 3 6" xfId="24269"/>
    <cellStyle name="Normal 3 4 3 6 2" xfId="24270"/>
    <cellStyle name="Normal 3 4 3 7" xfId="24271"/>
    <cellStyle name="Normal 3 4 3 8" xfId="24272"/>
    <cellStyle name="Normal 3 4 3 9" xfId="24273"/>
    <cellStyle name="Normal 3 4 3_Lcc_inputs" xfId="24274"/>
    <cellStyle name="Normal 3 4 30" xfId="55489"/>
    <cellStyle name="Normal 3 4 31" xfId="55490"/>
    <cellStyle name="Normal 3 4 32" xfId="55491"/>
    <cellStyle name="Normal 3 4 33" xfId="55492"/>
    <cellStyle name="Normal 3 4 34" xfId="55493"/>
    <cellStyle name="Normal 3 4 4" xfId="24275"/>
    <cellStyle name="Normal 3 4 4 10" xfId="55494"/>
    <cellStyle name="Normal 3 4 4 2" xfId="24276"/>
    <cellStyle name="Normal 3 4 4 2 2" xfId="24277"/>
    <cellStyle name="Normal 3 4 4 2 2 2" xfId="24278"/>
    <cellStyle name="Normal 3 4 4 2 2 2 2" xfId="24279"/>
    <cellStyle name="Normal 3 4 4 2 2 2 2 2" xfId="24280"/>
    <cellStyle name="Normal 3 4 4 2 2 2 3" xfId="24281"/>
    <cellStyle name="Normal 3 4 4 2 2 3" xfId="24282"/>
    <cellStyle name="Normal 3 4 4 2 2 3 2" xfId="24283"/>
    <cellStyle name="Normal 3 4 4 2 2 3 2 2" xfId="24284"/>
    <cellStyle name="Normal 3 4 4 2 2 3 3" xfId="24285"/>
    <cellStyle name="Normal 3 4 4 2 2 4" xfId="24286"/>
    <cellStyle name="Normal 3 4 4 2 2 4 2" xfId="24287"/>
    <cellStyle name="Normal 3 4 4 2 2 5" xfId="24288"/>
    <cellStyle name="Normal 3 4 4 2 2 6" xfId="24289"/>
    <cellStyle name="Normal 3 4 4 2 2_Lcc_inputs" xfId="24290"/>
    <cellStyle name="Normal 3 4 4 2 3" xfId="24291"/>
    <cellStyle name="Normal 3 4 4 2 3 2" xfId="24292"/>
    <cellStyle name="Normal 3 4 4 2 3 2 2" xfId="24293"/>
    <cellStyle name="Normal 3 4 4 2 3 2 3" xfId="24294"/>
    <cellStyle name="Normal 3 4 4 2 3 3" xfId="24295"/>
    <cellStyle name="Normal 3 4 4 2 3 4" xfId="24296"/>
    <cellStyle name="Normal 3 4 4 2 3_Lcc_inputs" xfId="24297"/>
    <cellStyle name="Normal 3 4 4 2 4" xfId="24298"/>
    <cellStyle name="Normal 3 4 4 2 4 2" xfId="24299"/>
    <cellStyle name="Normal 3 4 4 2 4 2 2" xfId="24300"/>
    <cellStyle name="Normal 3 4 4 2 4 3" xfId="24301"/>
    <cellStyle name="Normal 3 4 4 2 5" xfId="24302"/>
    <cellStyle name="Normal 3 4 4 2 5 2" xfId="24303"/>
    <cellStyle name="Normal 3 4 4 2 6" xfId="24304"/>
    <cellStyle name="Normal 3 4 4 2 7" xfId="24305"/>
    <cellStyle name="Normal 3 4 4 2 8" xfId="24306"/>
    <cellStyle name="Normal 3 4 4 2_Lcc_inputs" xfId="24307"/>
    <cellStyle name="Normal 3 4 4 3" xfId="24308"/>
    <cellStyle name="Normal 3 4 4 3 2" xfId="24309"/>
    <cellStyle name="Normal 3 4 4 3 2 2" xfId="24310"/>
    <cellStyle name="Normal 3 4 4 3 2 2 2" xfId="24311"/>
    <cellStyle name="Normal 3 4 4 3 2 3" xfId="24312"/>
    <cellStyle name="Normal 3 4 4 3 3" xfId="24313"/>
    <cellStyle name="Normal 3 4 4 3 3 2" xfId="24314"/>
    <cellStyle name="Normal 3 4 4 3 3 2 2" xfId="24315"/>
    <cellStyle name="Normal 3 4 4 3 3 3" xfId="24316"/>
    <cellStyle name="Normal 3 4 4 3 4" xfId="24317"/>
    <cellStyle name="Normal 3 4 4 3 4 2" xfId="24318"/>
    <cellStyle name="Normal 3 4 4 3 5" xfId="24319"/>
    <cellStyle name="Normal 3 4 4 3 6" xfId="24320"/>
    <cellStyle name="Normal 3 4 4 3_Lcc_inputs" xfId="24321"/>
    <cellStyle name="Normal 3 4 4 4" xfId="24322"/>
    <cellStyle name="Normal 3 4 4 4 2" xfId="24323"/>
    <cellStyle name="Normal 3 4 4 4 2 2" xfId="24324"/>
    <cellStyle name="Normal 3 4 4 4 2 3" xfId="24325"/>
    <cellStyle name="Normal 3 4 4 4 3" xfId="24326"/>
    <cellStyle name="Normal 3 4 4 4 4" xfId="24327"/>
    <cellStyle name="Normal 3 4 4 4_Lcc_inputs" xfId="24328"/>
    <cellStyle name="Normal 3 4 4 5" xfId="24329"/>
    <cellStyle name="Normal 3 4 4 5 2" xfId="24330"/>
    <cellStyle name="Normal 3 4 4 5 2 2" xfId="24331"/>
    <cellStyle name="Normal 3 4 4 5 3" xfId="24332"/>
    <cellStyle name="Normal 3 4 4 6" xfId="24333"/>
    <cellStyle name="Normal 3 4 4 6 2" xfId="24334"/>
    <cellStyle name="Normal 3 4 4 7" xfId="24335"/>
    <cellStyle name="Normal 3 4 4 8" xfId="24336"/>
    <cellStyle name="Normal 3 4 4 9" xfId="24337"/>
    <cellStyle name="Normal 3 4 4_Lcc_inputs" xfId="24338"/>
    <cellStyle name="Normal 3 4 5" xfId="24339"/>
    <cellStyle name="Normal 3 4 5 2" xfId="24340"/>
    <cellStyle name="Normal 3 4 5 2 2" xfId="24341"/>
    <cellStyle name="Normal 3 4 5 2 2 2" xfId="24342"/>
    <cellStyle name="Normal 3 4 5 2 2 2 2" xfId="24343"/>
    <cellStyle name="Normal 3 4 5 2 2 3" xfId="24344"/>
    <cellStyle name="Normal 3 4 5 2 2 4" xfId="24345"/>
    <cellStyle name="Normal 3 4 5 2 3" xfId="24346"/>
    <cellStyle name="Normal 3 4 5 2 3 2" xfId="24347"/>
    <cellStyle name="Normal 3 4 5 2 3 2 2" xfId="24348"/>
    <cellStyle name="Normal 3 4 5 2 3 3" xfId="24349"/>
    <cellStyle name="Normal 3 4 5 2 4" xfId="24350"/>
    <cellStyle name="Normal 3 4 5 2 4 2" xfId="24351"/>
    <cellStyle name="Normal 3 4 5 2 5" xfId="24352"/>
    <cellStyle name="Normal 3 4 5 2 6" xfId="24353"/>
    <cellStyle name="Normal 3 4 5 2_Lcc_inputs" xfId="24354"/>
    <cellStyle name="Normal 3 4 5 3" xfId="24355"/>
    <cellStyle name="Normal 3 4 5 3 2" xfId="24356"/>
    <cellStyle name="Normal 3 4 5 3 2 2" xfId="24357"/>
    <cellStyle name="Normal 3 4 5 3 2 3" xfId="24358"/>
    <cellStyle name="Normal 3 4 5 3 3" xfId="24359"/>
    <cellStyle name="Normal 3 4 5 3 4" xfId="24360"/>
    <cellStyle name="Normal 3 4 5 3_Lcc_inputs" xfId="24361"/>
    <cellStyle name="Normal 3 4 5 4" xfId="24362"/>
    <cellStyle name="Normal 3 4 5 4 2" xfId="24363"/>
    <cellStyle name="Normal 3 4 5 4 2 2" xfId="24364"/>
    <cellStyle name="Normal 3 4 5 4 3" xfId="24365"/>
    <cellStyle name="Normal 3 4 5 5" xfId="24366"/>
    <cellStyle name="Normal 3 4 5 5 2" xfId="24367"/>
    <cellStyle name="Normal 3 4 5 6" xfId="24368"/>
    <cellStyle name="Normal 3 4 5 7" xfId="24369"/>
    <cellStyle name="Normal 3 4 5 8" xfId="24370"/>
    <cellStyle name="Normal 3 4 5_Lcc_inputs" xfId="24371"/>
    <cellStyle name="Normal 3 4 6" xfId="24372"/>
    <cellStyle name="Normal 3 4 6 2" xfId="24373"/>
    <cellStyle name="Normal 3 4 6 2 2" xfId="24374"/>
    <cellStyle name="Normal 3 4 6 2 2 2" xfId="24375"/>
    <cellStyle name="Normal 3 4 6 2 2 3" xfId="24376"/>
    <cellStyle name="Normal 3 4 6 2 3" xfId="24377"/>
    <cellStyle name="Normal 3 4 6 2 4" xfId="24378"/>
    <cellStyle name="Normal 3 4 6 2_Lcc_inputs" xfId="24379"/>
    <cellStyle name="Normal 3 4 6 3" xfId="24380"/>
    <cellStyle name="Normal 3 4 6 3 2" xfId="24381"/>
    <cellStyle name="Normal 3 4 6 3 2 2" xfId="24382"/>
    <cellStyle name="Normal 3 4 6 3 3" xfId="24383"/>
    <cellStyle name="Normal 3 4 6 3 4" xfId="24384"/>
    <cellStyle name="Normal 3 4 6 4" xfId="24385"/>
    <cellStyle name="Normal 3 4 6 4 2" xfId="24386"/>
    <cellStyle name="Normal 3 4 6 5" xfId="24387"/>
    <cellStyle name="Normal 3 4 6 6" xfId="24388"/>
    <cellStyle name="Normal 3 4 6 7" xfId="24389"/>
    <cellStyle name="Normal 3 4 6_Lcc_inputs" xfId="24390"/>
    <cellStyle name="Normal 3 4 7" xfId="24391"/>
    <cellStyle name="Normal 3 4 7 2" xfId="24392"/>
    <cellStyle name="Normal 3 4 7 2 2" xfId="24393"/>
    <cellStyle name="Normal 3 4 7 2 2 2" xfId="24394"/>
    <cellStyle name="Normal 3 4 7 2 2 3" xfId="24395"/>
    <cellStyle name="Normal 3 4 7 2 3" xfId="24396"/>
    <cellStyle name="Normal 3 4 7 2 4" xfId="24397"/>
    <cellStyle name="Normal 3 4 7 2_Lcc_inputs" xfId="24398"/>
    <cellStyle name="Normal 3 4 7 3" xfId="24399"/>
    <cellStyle name="Normal 3 4 7 3 2" xfId="24400"/>
    <cellStyle name="Normal 3 4 7 3 2 2" xfId="24401"/>
    <cellStyle name="Normal 3 4 7 3 3" xfId="24402"/>
    <cellStyle name="Normal 3 4 7 3 4" xfId="24403"/>
    <cellStyle name="Normal 3 4 7 4" xfId="24404"/>
    <cellStyle name="Normal 3 4 7 4 2" xfId="24405"/>
    <cellStyle name="Normal 3 4 7 5" xfId="24406"/>
    <cellStyle name="Normal 3 4 7 6" xfId="24407"/>
    <cellStyle name="Normal 3 4 7 7" xfId="24408"/>
    <cellStyle name="Normal 3 4 7_Lcc_inputs" xfId="24409"/>
    <cellStyle name="Normal 3 4 8" xfId="24410"/>
    <cellStyle name="Normal 3 4 8 2" xfId="24411"/>
    <cellStyle name="Normal 3 4 8 2 2" xfId="24412"/>
    <cellStyle name="Normal 3 4 8 2 2 2" xfId="24413"/>
    <cellStyle name="Normal 3 4 8 2 3" xfId="24414"/>
    <cellStyle name="Normal 3 4 8 3" xfId="24415"/>
    <cellStyle name="Normal 3 4 8 3 2" xfId="24416"/>
    <cellStyle name="Normal 3 4 8 4" xfId="24417"/>
    <cellStyle name="Normal 3 4 8_Lcc_inputs" xfId="24418"/>
    <cellStyle name="Normal 3 4 9" xfId="24419"/>
    <cellStyle name="Normal 3 4 9 2" xfId="24420"/>
    <cellStyle name="Normal 3 4 9 2 2" xfId="24421"/>
    <cellStyle name="Normal 3 4 9 2 2 2" xfId="24422"/>
    <cellStyle name="Normal 3 4 9 2 3" xfId="24423"/>
    <cellStyle name="Normal 3 4 9 3" xfId="24424"/>
    <cellStyle name="Normal 3 4 9 3 2" xfId="24425"/>
    <cellStyle name="Normal 3 4 9 4" xfId="24426"/>
    <cellStyle name="Normal 3 40" xfId="24427"/>
    <cellStyle name="Normal 3 40 2" xfId="24428"/>
    <cellStyle name="Normal 3 40 2 2" xfId="24429"/>
    <cellStyle name="Normal 3 40 3" xfId="24430"/>
    <cellStyle name="Normal 3 41" xfId="24431"/>
    <cellStyle name="Normal 3 41 2" xfId="24432"/>
    <cellStyle name="Normal 3 41 2 2" xfId="24433"/>
    <cellStyle name="Normal 3 41 3" xfId="24434"/>
    <cellStyle name="Normal 3 42" xfId="24435"/>
    <cellStyle name="Normal 3 42 2" xfId="24436"/>
    <cellStyle name="Normal 3 42 2 2" xfId="24437"/>
    <cellStyle name="Normal 3 42 3" xfId="24438"/>
    <cellStyle name="Normal 3 43" xfId="24439"/>
    <cellStyle name="Normal 3 43 2" xfId="24440"/>
    <cellStyle name="Normal 3 43 2 2" xfId="24441"/>
    <cellStyle name="Normal 3 43 3" xfId="24442"/>
    <cellStyle name="Normal 3 44" xfId="24443"/>
    <cellStyle name="Normal 3 44 2" xfId="24444"/>
    <cellStyle name="Normal 3 44 2 2" xfId="24445"/>
    <cellStyle name="Normal 3 44 3" xfId="24446"/>
    <cellStyle name="Normal 3 45" xfId="24447"/>
    <cellStyle name="Normal 3 45 2" xfId="24448"/>
    <cellStyle name="Normal 3 45 2 2" xfId="24449"/>
    <cellStyle name="Normal 3 45 3" xfId="24450"/>
    <cellStyle name="Normal 3 46" xfId="24451"/>
    <cellStyle name="Normal 3 46 2" xfId="24452"/>
    <cellStyle name="Normal 3 46 2 2" xfId="24453"/>
    <cellStyle name="Normal 3 46 3" xfId="24454"/>
    <cellStyle name="Normal 3 47" xfId="24455"/>
    <cellStyle name="Normal 3 47 2" xfId="24456"/>
    <cellStyle name="Normal 3 47 2 2" xfId="24457"/>
    <cellStyle name="Normal 3 47 3" xfId="24458"/>
    <cellStyle name="Normal 3 48" xfId="24459"/>
    <cellStyle name="Normal 3 48 2" xfId="24460"/>
    <cellStyle name="Normal 3 48 2 2" xfId="24461"/>
    <cellStyle name="Normal 3 48 3" xfId="24462"/>
    <cellStyle name="Normal 3 49" xfId="24463"/>
    <cellStyle name="Normal 3 49 2" xfId="24464"/>
    <cellStyle name="Normal 3 49 2 2" xfId="24465"/>
    <cellStyle name="Normal 3 49 3" xfId="24466"/>
    <cellStyle name="Normal 3 5" xfId="24467"/>
    <cellStyle name="Normal 3 5 10" xfId="24468"/>
    <cellStyle name="Normal 3 5 10 2" xfId="24469"/>
    <cellStyle name="Normal 3 5 10 2 2" xfId="24470"/>
    <cellStyle name="Normal 3 5 10 3" xfId="24471"/>
    <cellStyle name="Normal 3 5 11" xfId="24472"/>
    <cellStyle name="Normal 3 5 11 2" xfId="24473"/>
    <cellStyle name="Normal 3 5 11 2 2" xfId="24474"/>
    <cellStyle name="Normal 3 5 11 3" xfId="24475"/>
    <cellStyle name="Normal 3 5 12" xfId="24476"/>
    <cellStyle name="Normal 3 5 12 2" xfId="24477"/>
    <cellStyle name="Normal 3 5 12 2 2" xfId="24478"/>
    <cellStyle name="Normal 3 5 12 3" xfId="24479"/>
    <cellStyle name="Normal 3 5 13" xfId="24480"/>
    <cellStyle name="Normal 3 5 13 2" xfId="24481"/>
    <cellStyle name="Normal 3 5 13 2 2" xfId="24482"/>
    <cellStyle name="Normal 3 5 13 3" xfId="24483"/>
    <cellStyle name="Normal 3 5 14" xfId="24484"/>
    <cellStyle name="Normal 3 5 14 2" xfId="24485"/>
    <cellStyle name="Normal 3 5 14 2 2" xfId="24486"/>
    <cellStyle name="Normal 3 5 14 3" xfId="24487"/>
    <cellStyle name="Normal 3 5 15" xfId="24488"/>
    <cellStyle name="Normal 3 5 15 2" xfId="24489"/>
    <cellStyle name="Normal 3 5 15 2 2" xfId="24490"/>
    <cellStyle name="Normal 3 5 15 3" xfId="24491"/>
    <cellStyle name="Normal 3 5 16" xfId="24492"/>
    <cellStyle name="Normal 3 5 16 2" xfId="24493"/>
    <cellStyle name="Normal 3 5 16 2 2" xfId="24494"/>
    <cellStyle name="Normal 3 5 16 3" xfId="24495"/>
    <cellStyle name="Normal 3 5 17" xfId="24496"/>
    <cellStyle name="Normal 3 5 17 2" xfId="24497"/>
    <cellStyle name="Normal 3 5 17 2 2" xfId="24498"/>
    <cellStyle name="Normal 3 5 17 3" xfId="24499"/>
    <cellStyle name="Normal 3 5 18" xfId="24500"/>
    <cellStyle name="Normal 3 5 18 2" xfId="24501"/>
    <cellStyle name="Normal 3 5 18 2 2" xfId="24502"/>
    <cellStyle name="Normal 3 5 18 3" xfId="24503"/>
    <cellStyle name="Normal 3 5 19" xfId="24504"/>
    <cellStyle name="Normal 3 5 19 2" xfId="24505"/>
    <cellStyle name="Normal 3 5 19 2 2" xfId="24506"/>
    <cellStyle name="Normal 3 5 19 3" xfId="24507"/>
    <cellStyle name="Normal 3 5 2" xfId="24508"/>
    <cellStyle name="Normal 3 5 2 2" xfId="24509"/>
    <cellStyle name="Normal 3 5 2 2 2" xfId="24510"/>
    <cellStyle name="Normal 3 5 2 3" xfId="24511"/>
    <cellStyle name="Normal 3 5 20" xfId="24512"/>
    <cellStyle name="Normal 3 5 20 2" xfId="24513"/>
    <cellStyle name="Normal 3 5 20 2 2" xfId="24514"/>
    <cellStyle name="Normal 3 5 20 3" xfId="24515"/>
    <cellStyle name="Normal 3 5 21" xfId="24516"/>
    <cellStyle name="Normal 3 5 21 2" xfId="24517"/>
    <cellStyle name="Normal 3 5 21 2 2" xfId="24518"/>
    <cellStyle name="Normal 3 5 21 3" xfId="24519"/>
    <cellStyle name="Normal 3 5 22" xfId="24520"/>
    <cellStyle name="Normal 3 5 22 2" xfId="24521"/>
    <cellStyle name="Normal 3 5 22 2 2" xfId="24522"/>
    <cellStyle name="Normal 3 5 22 3" xfId="24523"/>
    <cellStyle name="Normal 3 5 23" xfId="24524"/>
    <cellStyle name="Normal 3 5 23 2" xfId="24525"/>
    <cellStyle name="Normal 3 5 23 2 2" xfId="24526"/>
    <cellStyle name="Normal 3 5 23 3" xfId="24527"/>
    <cellStyle name="Normal 3 5 24" xfId="24528"/>
    <cellStyle name="Normal 3 5 24 2" xfId="24529"/>
    <cellStyle name="Normal 3 5 24 3" xfId="55495"/>
    <cellStyle name="Normal 3 5 25" xfId="24530"/>
    <cellStyle name="Normal 3 5 26" xfId="55496"/>
    <cellStyle name="Normal 3 5 3" xfId="24531"/>
    <cellStyle name="Normal 3 5 3 2" xfId="24532"/>
    <cellStyle name="Normal 3 5 3 2 2" xfId="24533"/>
    <cellStyle name="Normal 3 5 3 2 2 2" xfId="24534"/>
    <cellStyle name="Normal 3 5 3 2 2 2 2" xfId="24535"/>
    <cellStyle name="Normal 3 5 3 2 2 3" xfId="24536"/>
    <cellStyle name="Normal 3 5 3 2 2 4" xfId="24537"/>
    <cellStyle name="Normal 3 5 3 2 3" xfId="24538"/>
    <cellStyle name="Normal 3 5 3 2 3 2" xfId="24539"/>
    <cellStyle name="Normal 3 5 3 2 3 2 2" xfId="24540"/>
    <cellStyle name="Normal 3 5 3 2 3 3" xfId="24541"/>
    <cellStyle name="Normal 3 5 3 2 4" xfId="24542"/>
    <cellStyle name="Normal 3 5 3 2 4 2" xfId="24543"/>
    <cellStyle name="Normal 3 5 3 2 5" xfId="24544"/>
    <cellStyle name="Normal 3 5 3 2 6" xfId="24545"/>
    <cellStyle name="Normal 3 5 3 2_Lcc_inputs" xfId="24546"/>
    <cellStyle name="Normal 3 5 3 3" xfId="24547"/>
    <cellStyle name="Normal 3 5 3 3 2" xfId="24548"/>
    <cellStyle name="Normal 3 5 3 3 2 2" xfId="24549"/>
    <cellStyle name="Normal 3 5 3 3 2 3" xfId="24550"/>
    <cellStyle name="Normal 3 5 3 3 3" xfId="24551"/>
    <cellStyle name="Normal 3 5 3 3 4" xfId="24552"/>
    <cellStyle name="Normal 3 5 3 3_Lcc_inputs" xfId="24553"/>
    <cellStyle name="Normal 3 5 3 4" xfId="24554"/>
    <cellStyle name="Normal 3 5 3 4 2" xfId="24555"/>
    <cellStyle name="Normal 3 5 3 4 2 2" xfId="24556"/>
    <cellStyle name="Normal 3 5 3 4 3" xfId="24557"/>
    <cellStyle name="Normal 3 5 3 5" xfId="24558"/>
    <cellStyle name="Normal 3 5 3 5 2" xfId="24559"/>
    <cellStyle name="Normal 3 5 3 6" xfId="24560"/>
    <cellStyle name="Normal 3 5 3 7" xfId="24561"/>
    <cellStyle name="Normal 3 5 3 8" xfId="24562"/>
    <cellStyle name="Normal 3 5 3_Lcc_inputs" xfId="24563"/>
    <cellStyle name="Normal 3 5 4" xfId="24564"/>
    <cellStyle name="Normal 3 5 4 2" xfId="24565"/>
    <cellStyle name="Normal 3 5 4 2 2" xfId="24566"/>
    <cellStyle name="Normal 3 5 4 2 2 2" xfId="24567"/>
    <cellStyle name="Normal 3 5 4 2 2 3" xfId="24568"/>
    <cellStyle name="Normal 3 5 4 2 3" xfId="24569"/>
    <cellStyle name="Normal 3 5 4 2 4" xfId="24570"/>
    <cellStyle name="Normal 3 5 4 3" xfId="24571"/>
    <cellStyle name="Normal 3 5 4 3 2" xfId="24572"/>
    <cellStyle name="Normal 3 5 4 3 2 2" xfId="24573"/>
    <cellStyle name="Normal 3 5 4 3 3" xfId="24574"/>
    <cellStyle name="Normal 3 5 4 3 4" xfId="24575"/>
    <cellStyle name="Normal 3 5 4 4" xfId="24576"/>
    <cellStyle name="Normal 3 5 4 4 2" xfId="24577"/>
    <cellStyle name="Normal 3 5 4 5" xfId="24578"/>
    <cellStyle name="Normal 3 5 4 6" xfId="24579"/>
    <cellStyle name="Normal 3 5 4_Lcc_inputs" xfId="24580"/>
    <cellStyle name="Normal 3 5 5" xfId="24581"/>
    <cellStyle name="Normal 3 5 5 2" xfId="24582"/>
    <cellStyle name="Normal 3 5 5 2 2" xfId="24583"/>
    <cellStyle name="Normal 3 5 5 2 2 2" xfId="24584"/>
    <cellStyle name="Normal 3 5 5 2 2 3" xfId="24585"/>
    <cellStyle name="Normal 3 5 5 2 3" xfId="24586"/>
    <cellStyle name="Normal 3 5 5 2 4" xfId="24587"/>
    <cellStyle name="Normal 3 5 5 3" xfId="24588"/>
    <cellStyle name="Normal 3 5 5 3 2" xfId="24589"/>
    <cellStyle name="Normal 3 5 5 3 3" xfId="24590"/>
    <cellStyle name="Normal 3 5 5 4" xfId="24591"/>
    <cellStyle name="Normal 3 5 5 5" xfId="24592"/>
    <cellStyle name="Normal 3 5 5_Lcc_inputs" xfId="24593"/>
    <cellStyle name="Normal 3 5 6" xfId="24594"/>
    <cellStyle name="Normal 3 5 6 2" xfId="24595"/>
    <cellStyle name="Normal 3 5 6 2 2" xfId="24596"/>
    <cellStyle name="Normal 3 5 6 2 3" xfId="24597"/>
    <cellStyle name="Normal 3 5 6 3" xfId="24598"/>
    <cellStyle name="Normal 3 5 6 4" xfId="24599"/>
    <cellStyle name="Normal 3 5 7" xfId="24600"/>
    <cellStyle name="Normal 3 5 7 2" xfId="24601"/>
    <cellStyle name="Normal 3 5 7 2 2" xfId="24602"/>
    <cellStyle name="Normal 3 5 7 3" xfId="24603"/>
    <cellStyle name="Normal 3 5 7 4" xfId="24604"/>
    <cellStyle name="Normal 3 5 8" xfId="24605"/>
    <cellStyle name="Normal 3 5 8 2" xfId="24606"/>
    <cellStyle name="Normal 3 5 8 2 2" xfId="24607"/>
    <cellStyle name="Normal 3 5 8 3" xfId="24608"/>
    <cellStyle name="Normal 3 5 9" xfId="24609"/>
    <cellStyle name="Normal 3 5 9 2" xfId="24610"/>
    <cellStyle name="Normal 3 5 9 2 2" xfId="24611"/>
    <cellStyle name="Normal 3 5 9 3" xfId="24612"/>
    <cellStyle name="Normal 3 5_Lcc_inputs" xfId="24613"/>
    <cellStyle name="Normal 3 50" xfId="24614"/>
    <cellStyle name="Normal 3 50 2" xfId="24615"/>
    <cellStyle name="Normal 3 50 2 2" xfId="24616"/>
    <cellStyle name="Normal 3 50 3" xfId="24617"/>
    <cellStyle name="Normal 3 51" xfId="24618"/>
    <cellStyle name="Normal 3 51 2" xfId="24619"/>
    <cellStyle name="Normal 3 51 2 2" xfId="24620"/>
    <cellStyle name="Normal 3 51 3" xfId="24621"/>
    <cellStyle name="Normal 3 52" xfId="24622"/>
    <cellStyle name="Normal 3 52 2" xfId="24623"/>
    <cellStyle name="Normal 3 52 2 2" xfId="24624"/>
    <cellStyle name="Normal 3 52 3" xfId="24625"/>
    <cellStyle name="Normal 3 53" xfId="24626"/>
    <cellStyle name="Normal 3 53 2" xfId="24627"/>
    <cellStyle name="Normal 3 53 2 2" xfId="24628"/>
    <cellStyle name="Normal 3 53 3" xfId="24629"/>
    <cellStyle name="Normal 3 54" xfId="24630"/>
    <cellStyle name="Normal 3 54 2" xfId="24631"/>
    <cellStyle name="Normal 3 54 2 2" xfId="24632"/>
    <cellStyle name="Normal 3 54 3" xfId="24633"/>
    <cellStyle name="Normal 3 55" xfId="24634"/>
    <cellStyle name="Normal 3 55 2" xfId="24635"/>
    <cellStyle name="Normal 3 55 2 2" xfId="24636"/>
    <cellStyle name="Normal 3 55 3" xfId="24637"/>
    <cellStyle name="Normal 3 56" xfId="24638"/>
    <cellStyle name="Normal 3 56 2" xfId="24639"/>
    <cellStyle name="Normal 3 56 2 2" xfId="24640"/>
    <cellStyle name="Normal 3 56 3" xfId="24641"/>
    <cellStyle name="Normal 3 57" xfId="24642"/>
    <cellStyle name="Normal 3 57 2" xfId="24643"/>
    <cellStyle name="Normal 3 57 2 2" xfId="24644"/>
    <cellStyle name="Normal 3 57 3" xfId="24645"/>
    <cellStyle name="Normal 3 58" xfId="24646"/>
    <cellStyle name="Normal 3 58 2" xfId="24647"/>
    <cellStyle name="Normal 3 58 2 2" xfId="24648"/>
    <cellStyle name="Normal 3 58 3" xfId="24649"/>
    <cellStyle name="Normal 3 59" xfId="24650"/>
    <cellStyle name="Normal 3 59 2" xfId="24651"/>
    <cellStyle name="Normal 3 59 2 2" xfId="24652"/>
    <cellStyle name="Normal 3 59 3" xfId="24653"/>
    <cellStyle name="Normal 3 6" xfId="24654"/>
    <cellStyle name="Normal 3 6 10" xfId="24655"/>
    <cellStyle name="Normal 3 6 10 2" xfId="24656"/>
    <cellStyle name="Normal 3 6 10 2 2" xfId="24657"/>
    <cellStyle name="Normal 3 6 10 3" xfId="24658"/>
    <cellStyle name="Normal 3 6 11" xfId="24659"/>
    <cellStyle name="Normal 3 6 11 2" xfId="24660"/>
    <cellStyle name="Normal 3 6 11 2 2" xfId="24661"/>
    <cellStyle name="Normal 3 6 11 3" xfId="24662"/>
    <cellStyle name="Normal 3 6 12" xfId="24663"/>
    <cellStyle name="Normal 3 6 12 2" xfId="24664"/>
    <cellStyle name="Normal 3 6 12 2 2" xfId="24665"/>
    <cellStyle name="Normal 3 6 12 3" xfId="24666"/>
    <cellStyle name="Normal 3 6 13" xfId="24667"/>
    <cellStyle name="Normal 3 6 13 2" xfId="24668"/>
    <cellStyle name="Normal 3 6 13 2 2" xfId="24669"/>
    <cellStyle name="Normal 3 6 13 3" xfId="24670"/>
    <cellStyle name="Normal 3 6 14" xfId="24671"/>
    <cellStyle name="Normal 3 6 14 2" xfId="24672"/>
    <cellStyle name="Normal 3 6 14 2 2" xfId="24673"/>
    <cellStyle name="Normal 3 6 14 3" xfId="24674"/>
    <cellStyle name="Normal 3 6 15" xfId="24675"/>
    <cellStyle name="Normal 3 6 15 2" xfId="24676"/>
    <cellStyle name="Normal 3 6 15 2 2" xfId="24677"/>
    <cellStyle name="Normal 3 6 15 3" xfId="24678"/>
    <cellStyle name="Normal 3 6 16" xfId="24679"/>
    <cellStyle name="Normal 3 6 16 2" xfId="24680"/>
    <cellStyle name="Normal 3 6 16 2 2" xfId="24681"/>
    <cellStyle name="Normal 3 6 16 3" xfId="24682"/>
    <cellStyle name="Normal 3 6 17" xfId="24683"/>
    <cellStyle name="Normal 3 6 17 2" xfId="24684"/>
    <cellStyle name="Normal 3 6 17 2 2" xfId="24685"/>
    <cellStyle name="Normal 3 6 17 3" xfId="24686"/>
    <cellStyle name="Normal 3 6 18" xfId="24687"/>
    <cellStyle name="Normal 3 6 18 2" xfId="24688"/>
    <cellStyle name="Normal 3 6 18 2 2" xfId="24689"/>
    <cellStyle name="Normal 3 6 18 3" xfId="24690"/>
    <cellStyle name="Normal 3 6 19" xfId="24691"/>
    <cellStyle name="Normal 3 6 19 2" xfId="24692"/>
    <cellStyle name="Normal 3 6 19 2 2" xfId="24693"/>
    <cellStyle name="Normal 3 6 19 3" xfId="24694"/>
    <cellStyle name="Normal 3 6 2" xfId="24695"/>
    <cellStyle name="Normal 3 6 2 2" xfId="24696"/>
    <cellStyle name="Normal 3 6 2 2 2" xfId="24697"/>
    <cellStyle name="Normal 3 6 2 2 2 2" xfId="24698"/>
    <cellStyle name="Normal 3 6 2 2 2 3" xfId="24699"/>
    <cellStyle name="Normal 3 6 2 2 3" xfId="24700"/>
    <cellStyle name="Normal 3 6 2 2 4" xfId="24701"/>
    <cellStyle name="Normal 3 6 2 2_Lcc_inputs" xfId="24702"/>
    <cellStyle name="Normal 3 6 2 3" xfId="24703"/>
    <cellStyle name="Normal 3 6 2 3 2" xfId="24704"/>
    <cellStyle name="Normal 3 6 2 3 2 2" xfId="24705"/>
    <cellStyle name="Normal 3 6 2 3 3" xfId="24706"/>
    <cellStyle name="Normal 3 6 2 3 4" xfId="24707"/>
    <cellStyle name="Normal 3 6 2 4" xfId="24708"/>
    <cellStyle name="Normal 3 6 2 4 2" xfId="24709"/>
    <cellStyle name="Normal 3 6 2 5" xfId="24710"/>
    <cellStyle name="Normal 3 6 2 6" xfId="24711"/>
    <cellStyle name="Normal 3 6 2 7" xfId="24712"/>
    <cellStyle name="Normal 3 6 2_Lcc_inputs" xfId="24713"/>
    <cellStyle name="Normal 3 6 20" xfId="24714"/>
    <cellStyle name="Normal 3 6 20 2" xfId="24715"/>
    <cellStyle name="Normal 3 6 20 2 2" xfId="24716"/>
    <cellStyle name="Normal 3 6 20 3" xfId="24717"/>
    <cellStyle name="Normal 3 6 21" xfId="24718"/>
    <cellStyle name="Normal 3 6 21 2" xfId="24719"/>
    <cellStyle name="Normal 3 6 21 2 2" xfId="24720"/>
    <cellStyle name="Normal 3 6 21 3" xfId="24721"/>
    <cellStyle name="Normal 3 6 22" xfId="24722"/>
    <cellStyle name="Normal 3 6 22 2" xfId="24723"/>
    <cellStyle name="Normal 3 6 22 2 2" xfId="24724"/>
    <cellStyle name="Normal 3 6 22 3" xfId="24725"/>
    <cellStyle name="Normal 3 6 23" xfId="24726"/>
    <cellStyle name="Normal 3 6 23 2" xfId="24727"/>
    <cellStyle name="Normal 3 6 23 2 2" xfId="24728"/>
    <cellStyle name="Normal 3 6 23 3" xfId="24729"/>
    <cellStyle name="Normal 3 6 24" xfId="24730"/>
    <cellStyle name="Normal 3 6 24 2" xfId="24731"/>
    <cellStyle name="Normal 3 6 24 3" xfId="55497"/>
    <cellStyle name="Normal 3 6 25" xfId="24732"/>
    <cellStyle name="Normal 3 6 26" xfId="55498"/>
    <cellStyle name="Normal 3 6 27" xfId="55499"/>
    <cellStyle name="Normal 3 6 28" xfId="55500"/>
    <cellStyle name="Normal 3 6 29" xfId="55501"/>
    <cellStyle name="Normal 3 6 3" xfId="24733"/>
    <cellStyle name="Normal 3 6 3 2" xfId="24734"/>
    <cellStyle name="Normal 3 6 3 2 2" xfId="24735"/>
    <cellStyle name="Normal 3 6 3 2 2 2" xfId="24736"/>
    <cellStyle name="Normal 3 6 3 2 3" xfId="24737"/>
    <cellStyle name="Normal 3 6 3 3" xfId="24738"/>
    <cellStyle name="Normal 3 6 3 3 2" xfId="24739"/>
    <cellStyle name="Normal 3 6 3 4" xfId="24740"/>
    <cellStyle name="Normal 3 6 3 5" xfId="24741"/>
    <cellStyle name="Normal 3 6 3_Lcc_inputs" xfId="24742"/>
    <cellStyle name="Normal 3 6 30" xfId="55502"/>
    <cellStyle name="Normal 3 6 31" xfId="55503"/>
    <cellStyle name="Normal 3 6 32" xfId="55504"/>
    <cellStyle name="Normal 3 6 4" xfId="24743"/>
    <cellStyle name="Normal 3 6 4 2" xfId="24744"/>
    <cellStyle name="Normal 3 6 4 2 2" xfId="24745"/>
    <cellStyle name="Normal 3 6 4 2 2 2" xfId="24746"/>
    <cellStyle name="Normal 3 6 4 2 3" xfId="24747"/>
    <cellStyle name="Normal 3 6 4 3" xfId="24748"/>
    <cellStyle name="Normal 3 6 4 3 2" xfId="24749"/>
    <cellStyle name="Normal 3 6 4 4" xfId="24750"/>
    <cellStyle name="Normal 3 6 4_Lcc_inputs" xfId="24751"/>
    <cellStyle name="Normal 3 6 5" xfId="24752"/>
    <cellStyle name="Normal 3 6 5 2" xfId="24753"/>
    <cellStyle name="Normal 3 6 5 2 2" xfId="24754"/>
    <cellStyle name="Normal 3 6 5 2 3" xfId="24755"/>
    <cellStyle name="Normal 3 6 5 3" xfId="24756"/>
    <cellStyle name="Normal 3 6 5 4" xfId="24757"/>
    <cellStyle name="Normal 3 6 6" xfId="24758"/>
    <cellStyle name="Normal 3 6 6 2" xfId="24759"/>
    <cellStyle name="Normal 3 6 6 2 2" xfId="24760"/>
    <cellStyle name="Normal 3 6 6 3" xfId="24761"/>
    <cellStyle name="Normal 3 6 6 4" xfId="24762"/>
    <cellStyle name="Normal 3 6 7" xfId="24763"/>
    <cellStyle name="Normal 3 6 7 2" xfId="24764"/>
    <cellStyle name="Normal 3 6 7 2 2" xfId="24765"/>
    <cellStyle name="Normal 3 6 7 3" xfId="24766"/>
    <cellStyle name="Normal 3 6 8" xfId="24767"/>
    <cellStyle name="Normal 3 6 8 2" xfId="24768"/>
    <cellStyle name="Normal 3 6 8 2 2" xfId="24769"/>
    <cellStyle name="Normal 3 6 8 3" xfId="24770"/>
    <cellStyle name="Normal 3 6 9" xfId="24771"/>
    <cellStyle name="Normal 3 6 9 2" xfId="24772"/>
    <cellStyle name="Normal 3 6 9 2 2" xfId="24773"/>
    <cellStyle name="Normal 3 6 9 3" xfId="24774"/>
    <cellStyle name="Normal 3 6_Lcc_inputs" xfId="24775"/>
    <cellStyle name="Normal 3 60" xfId="24776"/>
    <cellStyle name="Normal 3 60 2" xfId="24777"/>
    <cellStyle name="Normal 3 60 2 2" xfId="24778"/>
    <cellStyle name="Normal 3 60 3" xfId="24779"/>
    <cellStyle name="Normal 3 61" xfId="24780"/>
    <cellStyle name="Normal 3 61 2" xfId="24781"/>
    <cellStyle name="Normal 3 61 2 2" xfId="24782"/>
    <cellStyle name="Normal 3 61 3" xfId="24783"/>
    <cellStyle name="Normal 3 62" xfId="24784"/>
    <cellStyle name="Normal 3 62 2" xfId="24785"/>
    <cellStyle name="Normal 3 62 2 2" xfId="24786"/>
    <cellStyle name="Normal 3 62 3" xfId="24787"/>
    <cellStyle name="Normal 3 63" xfId="24788"/>
    <cellStyle name="Normal 3 63 2" xfId="24789"/>
    <cellStyle name="Normal 3 63 2 2" xfId="24790"/>
    <cellStyle name="Normal 3 63 3" xfId="24791"/>
    <cellStyle name="Normal 3 64" xfId="24792"/>
    <cellStyle name="Normal 3 64 2" xfId="24793"/>
    <cellStyle name="Normal 3 64 2 2" xfId="24794"/>
    <cellStyle name="Normal 3 64 3" xfId="24795"/>
    <cellStyle name="Normal 3 65" xfId="24796"/>
    <cellStyle name="Normal 3 65 2" xfId="24797"/>
    <cellStyle name="Normal 3 65 2 2" xfId="24798"/>
    <cellStyle name="Normal 3 65 3" xfId="24799"/>
    <cellStyle name="Normal 3 66" xfId="24800"/>
    <cellStyle name="Normal 3 66 2" xfId="55505"/>
    <cellStyle name="Normal 3 67" xfId="24801"/>
    <cellStyle name="Normal 3 67 2" xfId="55506"/>
    <cellStyle name="Normal 3 68" xfId="24802"/>
    <cellStyle name="Normal 3 69" xfId="24803"/>
    <cellStyle name="Normal 3 7" xfId="24804"/>
    <cellStyle name="Normal 3 7 10" xfId="24805"/>
    <cellStyle name="Normal 3 7 10 2" xfId="24806"/>
    <cellStyle name="Normal 3 7 10 2 2" xfId="24807"/>
    <cellStyle name="Normal 3 7 10 3" xfId="24808"/>
    <cellStyle name="Normal 3 7 11" xfId="24809"/>
    <cellStyle name="Normal 3 7 11 2" xfId="24810"/>
    <cellStyle name="Normal 3 7 11 2 2" xfId="24811"/>
    <cellStyle name="Normal 3 7 11 3" xfId="24812"/>
    <cellStyle name="Normal 3 7 12" xfId="24813"/>
    <cellStyle name="Normal 3 7 12 2" xfId="24814"/>
    <cellStyle name="Normal 3 7 12 2 2" xfId="24815"/>
    <cellStyle name="Normal 3 7 12 3" xfId="24816"/>
    <cellStyle name="Normal 3 7 13" xfId="24817"/>
    <cellStyle name="Normal 3 7 13 2" xfId="24818"/>
    <cellStyle name="Normal 3 7 13 2 2" xfId="24819"/>
    <cellStyle name="Normal 3 7 13 3" xfId="24820"/>
    <cellStyle name="Normal 3 7 14" xfId="24821"/>
    <cellStyle name="Normal 3 7 14 2" xfId="24822"/>
    <cellStyle name="Normal 3 7 14 2 2" xfId="24823"/>
    <cellStyle name="Normal 3 7 14 3" xfId="24824"/>
    <cellStyle name="Normal 3 7 15" xfId="24825"/>
    <cellStyle name="Normal 3 7 15 2" xfId="24826"/>
    <cellStyle name="Normal 3 7 15 2 2" xfId="24827"/>
    <cellStyle name="Normal 3 7 15 3" xfId="24828"/>
    <cellStyle name="Normal 3 7 16" xfId="24829"/>
    <cellStyle name="Normal 3 7 16 2" xfId="24830"/>
    <cellStyle name="Normal 3 7 16 2 2" xfId="24831"/>
    <cellStyle name="Normal 3 7 16 3" xfId="24832"/>
    <cellStyle name="Normal 3 7 17" xfId="24833"/>
    <cellStyle name="Normal 3 7 17 2" xfId="24834"/>
    <cellStyle name="Normal 3 7 17 2 2" xfId="24835"/>
    <cellStyle name="Normal 3 7 17 3" xfId="24836"/>
    <cellStyle name="Normal 3 7 18" xfId="24837"/>
    <cellStyle name="Normal 3 7 18 2" xfId="24838"/>
    <cellStyle name="Normal 3 7 18 2 2" xfId="24839"/>
    <cellStyle name="Normal 3 7 18 3" xfId="24840"/>
    <cellStyle name="Normal 3 7 19" xfId="24841"/>
    <cellStyle name="Normal 3 7 19 2" xfId="24842"/>
    <cellStyle name="Normal 3 7 19 2 2" xfId="24843"/>
    <cellStyle name="Normal 3 7 19 3" xfId="24844"/>
    <cellStyle name="Normal 3 7 2" xfId="24845"/>
    <cellStyle name="Normal 3 7 2 2" xfId="24846"/>
    <cellStyle name="Normal 3 7 2 2 2" xfId="24847"/>
    <cellStyle name="Normal 3 7 2 2 2 2" xfId="24848"/>
    <cellStyle name="Normal 3 7 2 2 3" xfId="24849"/>
    <cellStyle name="Normal 3 7 2 3" xfId="24850"/>
    <cellStyle name="Normal 3 7 2 3 2" xfId="24851"/>
    <cellStyle name="Normal 3 7 2 4" xfId="24852"/>
    <cellStyle name="Normal 3 7 2_Lcc_inputs" xfId="24853"/>
    <cellStyle name="Normal 3 7 20" xfId="24854"/>
    <cellStyle name="Normal 3 7 20 2" xfId="24855"/>
    <cellStyle name="Normal 3 7 20 2 2" xfId="24856"/>
    <cellStyle name="Normal 3 7 20 3" xfId="24857"/>
    <cellStyle name="Normal 3 7 21" xfId="24858"/>
    <cellStyle name="Normal 3 7 21 2" xfId="24859"/>
    <cellStyle name="Normal 3 7 21 2 2" xfId="24860"/>
    <cellStyle name="Normal 3 7 21 3" xfId="24861"/>
    <cellStyle name="Normal 3 7 22" xfId="24862"/>
    <cellStyle name="Normal 3 7 22 2" xfId="24863"/>
    <cellStyle name="Normal 3 7 22 2 2" xfId="24864"/>
    <cellStyle name="Normal 3 7 22 3" xfId="24865"/>
    <cellStyle name="Normal 3 7 23" xfId="24866"/>
    <cellStyle name="Normal 3 7 23 2" xfId="24867"/>
    <cellStyle name="Normal 3 7 23 2 2" xfId="24868"/>
    <cellStyle name="Normal 3 7 23 3" xfId="24869"/>
    <cellStyle name="Normal 3 7 24" xfId="24870"/>
    <cellStyle name="Normal 3 7 24 2" xfId="24871"/>
    <cellStyle name="Normal 3 7 24 3" xfId="55507"/>
    <cellStyle name="Normal 3 7 25" xfId="24872"/>
    <cellStyle name="Normal 3 7 26" xfId="55508"/>
    <cellStyle name="Normal 3 7 27" xfId="55509"/>
    <cellStyle name="Normal 3 7 28" xfId="55510"/>
    <cellStyle name="Normal 3 7 29" xfId="55511"/>
    <cellStyle name="Normal 3 7 3" xfId="24873"/>
    <cellStyle name="Normal 3 7 3 2" xfId="24874"/>
    <cellStyle name="Normal 3 7 3 2 2" xfId="24875"/>
    <cellStyle name="Normal 3 7 3 2 2 2" xfId="24876"/>
    <cellStyle name="Normal 3 7 3 2 3" xfId="24877"/>
    <cellStyle name="Normal 3 7 3 3" xfId="24878"/>
    <cellStyle name="Normal 3 7 3 3 2" xfId="24879"/>
    <cellStyle name="Normal 3 7 3 4" xfId="24880"/>
    <cellStyle name="Normal 3 7 30" xfId="55512"/>
    <cellStyle name="Normal 3 7 31" xfId="55513"/>
    <cellStyle name="Normal 3 7 32" xfId="55514"/>
    <cellStyle name="Normal 3 7 4" xfId="24881"/>
    <cellStyle name="Normal 3 7 4 2" xfId="24882"/>
    <cellStyle name="Normal 3 7 4 2 2" xfId="24883"/>
    <cellStyle name="Normal 3 7 4 2 3" xfId="24884"/>
    <cellStyle name="Normal 3 7 4 3" xfId="24885"/>
    <cellStyle name="Normal 3 7 4 4" xfId="24886"/>
    <cellStyle name="Normal 3 7 5" xfId="24887"/>
    <cellStyle name="Normal 3 7 5 2" xfId="24888"/>
    <cellStyle name="Normal 3 7 5 2 2" xfId="24889"/>
    <cellStyle name="Normal 3 7 5 3" xfId="24890"/>
    <cellStyle name="Normal 3 7 5 4" xfId="24891"/>
    <cellStyle name="Normal 3 7 6" xfId="24892"/>
    <cellStyle name="Normal 3 7 6 2" xfId="24893"/>
    <cellStyle name="Normal 3 7 6 2 2" xfId="24894"/>
    <cellStyle name="Normal 3 7 6 3" xfId="24895"/>
    <cellStyle name="Normal 3 7 7" xfId="24896"/>
    <cellStyle name="Normal 3 7 7 2" xfId="24897"/>
    <cellStyle name="Normal 3 7 7 2 2" xfId="24898"/>
    <cellStyle name="Normal 3 7 7 3" xfId="24899"/>
    <cellStyle name="Normal 3 7 8" xfId="24900"/>
    <cellStyle name="Normal 3 7 8 2" xfId="24901"/>
    <cellStyle name="Normal 3 7 8 2 2" xfId="24902"/>
    <cellStyle name="Normal 3 7 8 3" xfId="24903"/>
    <cellStyle name="Normal 3 7 9" xfId="24904"/>
    <cellStyle name="Normal 3 7 9 2" xfId="24905"/>
    <cellStyle name="Normal 3 7 9 2 2" xfId="24906"/>
    <cellStyle name="Normal 3 7 9 3" xfId="24907"/>
    <cellStyle name="Normal 3 7_Lcc_inputs" xfId="24908"/>
    <cellStyle name="Normal 3 70" xfId="24909"/>
    <cellStyle name="Normal 3 71" xfId="24910"/>
    <cellStyle name="Normal 3 72" xfId="24911"/>
    <cellStyle name="Normal 3 73" xfId="24912"/>
    <cellStyle name="Normal 3 74" xfId="55515"/>
    <cellStyle name="Normal 3 75" xfId="55516"/>
    <cellStyle name="Normal 3 76" xfId="55517"/>
    <cellStyle name="Normal 3 77" xfId="55518"/>
    <cellStyle name="Normal 3 8" xfId="24913"/>
    <cellStyle name="Normal 3 8 10" xfId="24914"/>
    <cellStyle name="Normal 3 8 10 2" xfId="24915"/>
    <cellStyle name="Normal 3 8 10 2 2" xfId="24916"/>
    <cellStyle name="Normal 3 8 10 3" xfId="24917"/>
    <cellStyle name="Normal 3 8 11" xfId="24918"/>
    <cellStyle name="Normal 3 8 11 2" xfId="24919"/>
    <cellStyle name="Normal 3 8 11 2 2" xfId="24920"/>
    <cellStyle name="Normal 3 8 11 3" xfId="24921"/>
    <cellStyle name="Normal 3 8 12" xfId="24922"/>
    <cellStyle name="Normal 3 8 12 2" xfId="24923"/>
    <cellStyle name="Normal 3 8 12 2 2" xfId="24924"/>
    <cellStyle name="Normal 3 8 12 3" xfId="24925"/>
    <cellStyle name="Normal 3 8 13" xfId="24926"/>
    <cellStyle name="Normal 3 8 13 2" xfId="24927"/>
    <cellStyle name="Normal 3 8 13 2 2" xfId="24928"/>
    <cellStyle name="Normal 3 8 13 3" xfId="24929"/>
    <cellStyle name="Normal 3 8 14" xfId="24930"/>
    <cellStyle name="Normal 3 8 14 2" xfId="24931"/>
    <cellStyle name="Normal 3 8 14 2 2" xfId="24932"/>
    <cellStyle name="Normal 3 8 14 3" xfId="24933"/>
    <cellStyle name="Normal 3 8 15" xfId="24934"/>
    <cellStyle name="Normal 3 8 15 2" xfId="24935"/>
    <cellStyle name="Normal 3 8 15 2 2" xfId="24936"/>
    <cellStyle name="Normal 3 8 15 3" xfId="24937"/>
    <cellStyle name="Normal 3 8 16" xfId="24938"/>
    <cellStyle name="Normal 3 8 16 2" xfId="24939"/>
    <cellStyle name="Normal 3 8 16 2 2" xfId="24940"/>
    <cellStyle name="Normal 3 8 16 3" xfId="24941"/>
    <cellStyle name="Normal 3 8 17" xfId="24942"/>
    <cellStyle name="Normal 3 8 17 2" xfId="24943"/>
    <cellStyle name="Normal 3 8 17 2 2" xfId="24944"/>
    <cellStyle name="Normal 3 8 17 3" xfId="24945"/>
    <cellStyle name="Normal 3 8 18" xfId="24946"/>
    <cellStyle name="Normal 3 8 18 2" xfId="24947"/>
    <cellStyle name="Normal 3 8 18 2 2" xfId="24948"/>
    <cellStyle name="Normal 3 8 18 3" xfId="24949"/>
    <cellStyle name="Normal 3 8 19" xfId="24950"/>
    <cellStyle name="Normal 3 8 19 2" xfId="24951"/>
    <cellStyle name="Normal 3 8 19 2 2" xfId="24952"/>
    <cellStyle name="Normal 3 8 19 3" xfId="24953"/>
    <cellStyle name="Normal 3 8 2" xfId="24954"/>
    <cellStyle name="Normal 3 8 2 2" xfId="24955"/>
    <cellStyle name="Normal 3 8 2 2 2" xfId="24956"/>
    <cellStyle name="Normal 3 8 2 2 3" xfId="24957"/>
    <cellStyle name="Normal 3 8 2 3" xfId="24958"/>
    <cellStyle name="Normal 3 8 2 4" xfId="24959"/>
    <cellStyle name="Normal 3 8 20" xfId="24960"/>
    <cellStyle name="Normal 3 8 20 2" xfId="24961"/>
    <cellStyle name="Normal 3 8 20 2 2" xfId="24962"/>
    <cellStyle name="Normal 3 8 20 3" xfId="24963"/>
    <cellStyle name="Normal 3 8 21" xfId="24964"/>
    <cellStyle name="Normal 3 8 21 2" xfId="24965"/>
    <cellStyle name="Normal 3 8 21 2 2" xfId="24966"/>
    <cellStyle name="Normal 3 8 21 3" xfId="24967"/>
    <cellStyle name="Normal 3 8 22" xfId="24968"/>
    <cellStyle name="Normal 3 8 22 2" xfId="24969"/>
    <cellStyle name="Normal 3 8 22 2 2" xfId="24970"/>
    <cellStyle name="Normal 3 8 22 3" xfId="24971"/>
    <cellStyle name="Normal 3 8 23" xfId="24972"/>
    <cellStyle name="Normal 3 8 23 2" xfId="24973"/>
    <cellStyle name="Normal 3 8 23 2 2" xfId="24974"/>
    <cellStyle name="Normal 3 8 23 3" xfId="24975"/>
    <cellStyle name="Normal 3 8 24" xfId="24976"/>
    <cellStyle name="Normal 3 8 24 2" xfId="24977"/>
    <cellStyle name="Normal 3 8 25" xfId="24978"/>
    <cellStyle name="Normal 3 8 26" xfId="24979"/>
    <cellStyle name="Normal 3 8 3" xfId="24980"/>
    <cellStyle name="Normal 3 8 3 2" xfId="24981"/>
    <cellStyle name="Normal 3 8 3 2 2" xfId="24982"/>
    <cellStyle name="Normal 3 8 3 3" xfId="24983"/>
    <cellStyle name="Normal 3 8 3 4" xfId="24984"/>
    <cellStyle name="Normal 3 8 4" xfId="24985"/>
    <cellStyle name="Normal 3 8 4 2" xfId="24986"/>
    <cellStyle name="Normal 3 8 4 2 2" xfId="24987"/>
    <cellStyle name="Normal 3 8 4 3" xfId="24988"/>
    <cellStyle name="Normal 3 8 5" xfId="24989"/>
    <cellStyle name="Normal 3 8 5 2" xfId="24990"/>
    <cellStyle name="Normal 3 8 5 2 2" xfId="24991"/>
    <cellStyle name="Normal 3 8 5 3" xfId="24992"/>
    <cellStyle name="Normal 3 8 6" xfId="24993"/>
    <cellStyle name="Normal 3 8 6 2" xfId="24994"/>
    <cellStyle name="Normal 3 8 6 2 2" xfId="24995"/>
    <cellStyle name="Normal 3 8 6 3" xfId="24996"/>
    <cellStyle name="Normal 3 8 7" xfId="24997"/>
    <cellStyle name="Normal 3 8 7 2" xfId="24998"/>
    <cellStyle name="Normal 3 8 7 2 2" xfId="24999"/>
    <cellStyle name="Normal 3 8 7 3" xfId="25000"/>
    <cellStyle name="Normal 3 8 8" xfId="25001"/>
    <cellStyle name="Normal 3 8 8 2" xfId="25002"/>
    <cellStyle name="Normal 3 8 8 2 2" xfId="25003"/>
    <cellStyle name="Normal 3 8 8 3" xfId="25004"/>
    <cellStyle name="Normal 3 8 9" xfId="25005"/>
    <cellStyle name="Normal 3 8 9 2" xfId="25006"/>
    <cellStyle name="Normal 3 8 9 2 2" xfId="25007"/>
    <cellStyle name="Normal 3 8 9 3" xfId="25008"/>
    <cellStyle name="Normal 3 8_Lcc_inputs" xfId="25009"/>
    <cellStyle name="Normal 3 9" xfId="25010"/>
    <cellStyle name="Normal 3 9 10" xfId="25011"/>
    <cellStyle name="Normal 3 9 10 2" xfId="25012"/>
    <cellStyle name="Normal 3 9 10 2 2" xfId="25013"/>
    <cellStyle name="Normal 3 9 10 3" xfId="25014"/>
    <cellStyle name="Normal 3 9 11" xfId="25015"/>
    <cellStyle name="Normal 3 9 11 2" xfId="25016"/>
    <cellStyle name="Normal 3 9 11 2 2" xfId="25017"/>
    <cellStyle name="Normal 3 9 11 3" xfId="25018"/>
    <cellStyle name="Normal 3 9 12" xfId="25019"/>
    <cellStyle name="Normal 3 9 12 2" xfId="25020"/>
    <cellStyle name="Normal 3 9 12 2 2" xfId="25021"/>
    <cellStyle name="Normal 3 9 12 3" xfId="25022"/>
    <cellStyle name="Normal 3 9 13" xfId="25023"/>
    <cellStyle name="Normal 3 9 13 2" xfId="25024"/>
    <cellStyle name="Normal 3 9 13 2 2" xfId="25025"/>
    <cellStyle name="Normal 3 9 13 3" xfId="25026"/>
    <cellStyle name="Normal 3 9 14" xfId="25027"/>
    <cellStyle name="Normal 3 9 14 2" xfId="25028"/>
    <cellStyle name="Normal 3 9 14 2 2" xfId="25029"/>
    <cellStyle name="Normal 3 9 14 3" xfId="25030"/>
    <cellStyle name="Normal 3 9 15" xfId="25031"/>
    <cellStyle name="Normal 3 9 15 2" xfId="25032"/>
    <cellStyle name="Normal 3 9 15 2 2" xfId="25033"/>
    <cellStyle name="Normal 3 9 15 3" xfId="25034"/>
    <cellStyle name="Normal 3 9 16" xfId="25035"/>
    <cellStyle name="Normal 3 9 16 2" xfId="25036"/>
    <cellStyle name="Normal 3 9 16 2 2" xfId="25037"/>
    <cellStyle name="Normal 3 9 16 3" xfId="25038"/>
    <cellStyle name="Normal 3 9 17" xfId="25039"/>
    <cellStyle name="Normal 3 9 17 2" xfId="25040"/>
    <cellStyle name="Normal 3 9 17 2 2" xfId="25041"/>
    <cellStyle name="Normal 3 9 17 3" xfId="25042"/>
    <cellStyle name="Normal 3 9 18" xfId="25043"/>
    <cellStyle name="Normal 3 9 18 2" xfId="25044"/>
    <cellStyle name="Normal 3 9 18 2 2" xfId="25045"/>
    <cellStyle name="Normal 3 9 18 3" xfId="25046"/>
    <cellStyle name="Normal 3 9 19" xfId="25047"/>
    <cellStyle name="Normal 3 9 19 2" xfId="25048"/>
    <cellStyle name="Normal 3 9 19 2 2" xfId="25049"/>
    <cellStyle name="Normal 3 9 19 3" xfId="25050"/>
    <cellStyle name="Normal 3 9 2" xfId="25051"/>
    <cellStyle name="Normal 3 9 2 2" xfId="25052"/>
    <cellStyle name="Normal 3 9 2 2 2" xfId="25053"/>
    <cellStyle name="Normal 3 9 2 3" xfId="25054"/>
    <cellStyle name="Normal 3 9 20" xfId="25055"/>
    <cellStyle name="Normal 3 9 20 2" xfId="25056"/>
    <cellStyle name="Normal 3 9 20 2 2" xfId="25057"/>
    <cellStyle name="Normal 3 9 20 3" xfId="25058"/>
    <cellStyle name="Normal 3 9 21" xfId="25059"/>
    <cellStyle name="Normal 3 9 21 2" xfId="25060"/>
    <cellStyle name="Normal 3 9 21 2 2" xfId="25061"/>
    <cellStyle name="Normal 3 9 21 3" xfId="25062"/>
    <cellStyle name="Normal 3 9 22" xfId="25063"/>
    <cellStyle name="Normal 3 9 22 2" xfId="25064"/>
    <cellStyle name="Normal 3 9 22 2 2" xfId="25065"/>
    <cellStyle name="Normal 3 9 22 3" xfId="25066"/>
    <cellStyle name="Normal 3 9 23" xfId="25067"/>
    <cellStyle name="Normal 3 9 23 2" xfId="25068"/>
    <cellStyle name="Normal 3 9 23 2 2" xfId="25069"/>
    <cellStyle name="Normal 3 9 23 3" xfId="25070"/>
    <cellStyle name="Normal 3 9 24" xfId="25071"/>
    <cellStyle name="Normal 3 9 24 2" xfId="25072"/>
    <cellStyle name="Normal 3 9 25" xfId="25073"/>
    <cellStyle name="Normal 3 9 26" xfId="25074"/>
    <cellStyle name="Normal 3 9 3" xfId="25075"/>
    <cellStyle name="Normal 3 9 3 2" xfId="25076"/>
    <cellStyle name="Normal 3 9 3 2 2" xfId="25077"/>
    <cellStyle name="Normal 3 9 3 3" xfId="25078"/>
    <cellStyle name="Normal 3 9 3 4" xfId="25079"/>
    <cellStyle name="Normal 3 9 4" xfId="25080"/>
    <cellStyle name="Normal 3 9 4 2" xfId="25081"/>
    <cellStyle name="Normal 3 9 4 2 2" xfId="25082"/>
    <cellStyle name="Normal 3 9 4 3" xfId="25083"/>
    <cellStyle name="Normal 3 9 5" xfId="25084"/>
    <cellStyle name="Normal 3 9 5 2" xfId="25085"/>
    <cellStyle name="Normal 3 9 5 2 2" xfId="25086"/>
    <cellStyle name="Normal 3 9 5 3" xfId="25087"/>
    <cellStyle name="Normal 3 9 6" xfId="25088"/>
    <cellStyle name="Normal 3 9 6 2" xfId="25089"/>
    <cellStyle name="Normal 3 9 6 2 2" xfId="25090"/>
    <cellStyle name="Normal 3 9 6 3" xfId="25091"/>
    <cellStyle name="Normal 3 9 7" xfId="25092"/>
    <cellStyle name="Normal 3 9 7 2" xfId="25093"/>
    <cellStyle name="Normal 3 9 7 2 2" xfId="25094"/>
    <cellStyle name="Normal 3 9 7 3" xfId="25095"/>
    <cellStyle name="Normal 3 9 8" xfId="25096"/>
    <cellStyle name="Normal 3 9 8 2" xfId="25097"/>
    <cellStyle name="Normal 3 9 8 2 2" xfId="25098"/>
    <cellStyle name="Normal 3 9 8 3" xfId="25099"/>
    <cellStyle name="Normal 3 9 9" xfId="25100"/>
    <cellStyle name="Normal 3 9 9 2" xfId="25101"/>
    <cellStyle name="Normal 3 9 9 2 2" xfId="25102"/>
    <cellStyle name="Normal 3 9 9 3" xfId="25103"/>
    <cellStyle name="Normal 3_Lcc_inputs" xfId="25104"/>
    <cellStyle name="Normal 30" xfId="25105"/>
    <cellStyle name="Normal 30 10" xfId="25106"/>
    <cellStyle name="Normal 30 10 2" xfId="25107"/>
    <cellStyle name="Normal 30 10 2 2" xfId="25108"/>
    <cellStyle name="Normal 30 10 2 2 2" xfId="25109"/>
    <cellStyle name="Normal 30 10 2 2 3" xfId="25110"/>
    <cellStyle name="Normal 30 10 2 3" xfId="25111"/>
    <cellStyle name="Normal 30 10 2 4" xfId="25112"/>
    <cellStyle name="Normal 30 10 2_Lcc_inputs" xfId="25113"/>
    <cellStyle name="Normal 30 10 3" xfId="25114"/>
    <cellStyle name="Normal 30 10 3 2" xfId="25115"/>
    <cellStyle name="Normal 30 10 3 2 2" xfId="25116"/>
    <cellStyle name="Normal 30 10 3 3" xfId="25117"/>
    <cellStyle name="Normal 30 10 4" xfId="25118"/>
    <cellStyle name="Normal 30 10 4 2" xfId="25119"/>
    <cellStyle name="Normal 30 10 5" xfId="25120"/>
    <cellStyle name="Normal 30 10 6" xfId="25121"/>
    <cellStyle name="Normal 30 10 7" xfId="25122"/>
    <cellStyle name="Normal 30 10_Lcc_inputs" xfId="25123"/>
    <cellStyle name="Normal 30 11" xfId="25124"/>
    <cellStyle name="Normal 30 11 2" xfId="25125"/>
    <cellStyle name="Normal 30 11 2 2" xfId="25126"/>
    <cellStyle name="Normal 30 11 2 3" xfId="25127"/>
    <cellStyle name="Normal 30 11 3" xfId="25128"/>
    <cellStyle name="Normal 30 11 3 2" xfId="25129"/>
    <cellStyle name="Normal 30 11 4" xfId="25130"/>
    <cellStyle name="Normal 30 11 5" xfId="25131"/>
    <cellStyle name="Normal 30 11_Lcc_inputs" xfId="25132"/>
    <cellStyle name="Normal 30 12" xfId="25133"/>
    <cellStyle name="Normal 30 12 2" xfId="25134"/>
    <cellStyle name="Normal 30 12 2 2" xfId="25135"/>
    <cellStyle name="Normal 30 12 2 3" xfId="25136"/>
    <cellStyle name="Normal 30 12 3" xfId="25137"/>
    <cellStyle name="Normal 30 12 4" xfId="25138"/>
    <cellStyle name="Normal 30 12_Lcc_inputs" xfId="25139"/>
    <cellStyle name="Normal 30 13" xfId="25140"/>
    <cellStyle name="Normal 30 13 2" xfId="25141"/>
    <cellStyle name="Normal 30 13 3" xfId="25142"/>
    <cellStyle name="Normal 30 14" xfId="25143"/>
    <cellStyle name="Normal 30 14 2" xfId="25144"/>
    <cellStyle name="Normal 30 15" xfId="25145"/>
    <cellStyle name="Normal 30 16" xfId="25146"/>
    <cellStyle name="Normal 30 2" xfId="25147"/>
    <cellStyle name="Normal 30 2 10" xfId="25148"/>
    <cellStyle name="Normal 30 2 2" xfId="25149"/>
    <cellStyle name="Normal 30 2 2 2" xfId="25150"/>
    <cellStyle name="Normal 30 2 2 2 2" xfId="25151"/>
    <cellStyle name="Normal 30 2 2 2 2 2" xfId="25152"/>
    <cellStyle name="Normal 30 2 2 2 2 2 2" xfId="25153"/>
    <cellStyle name="Normal 30 2 2 2 2 3" xfId="25154"/>
    <cellStyle name="Normal 30 2 2 2 3" xfId="25155"/>
    <cellStyle name="Normal 30 2 2 2 3 2" xfId="25156"/>
    <cellStyle name="Normal 30 2 2 2 3 2 2" xfId="25157"/>
    <cellStyle name="Normal 30 2 2 2 3 3" xfId="25158"/>
    <cellStyle name="Normal 30 2 2 2 4" xfId="25159"/>
    <cellStyle name="Normal 30 2 2 2 4 2" xfId="25160"/>
    <cellStyle name="Normal 30 2 2 2 5" xfId="25161"/>
    <cellStyle name="Normal 30 2 2 2_Lcc_inputs" xfId="25162"/>
    <cellStyle name="Normal 30 2 2 3" xfId="25163"/>
    <cellStyle name="Normal 30 2 2 3 2" xfId="25164"/>
    <cellStyle name="Normal 30 2 2 3 2 2" xfId="25165"/>
    <cellStyle name="Normal 30 2 2 3 2 3" xfId="25166"/>
    <cellStyle name="Normal 30 2 2 3 3" xfId="25167"/>
    <cellStyle name="Normal 30 2 2 3 4" xfId="25168"/>
    <cellStyle name="Normal 30 2 2 3_Lcc_inputs" xfId="25169"/>
    <cellStyle name="Normal 30 2 2 4" xfId="25170"/>
    <cellStyle name="Normal 30 2 2 4 2" xfId="25171"/>
    <cellStyle name="Normal 30 2 2 4 2 2" xfId="25172"/>
    <cellStyle name="Normal 30 2 2 4 3" xfId="25173"/>
    <cellStyle name="Normal 30 2 2 5" xfId="25174"/>
    <cellStyle name="Normal 30 2 2 5 2" xfId="25175"/>
    <cellStyle name="Normal 30 2 2 6" xfId="25176"/>
    <cellStyle name="Normal 30 2 2 7" xfId="25177"/>
    <cellStyle name="Normal 30 2 2 8" xfId="25178"/>
    <cellStyle name="Normal 30 2 2_Lcc_inputs" xfId="25179"/>
    <cellStyle name="Normal 30 2 3" xfId="25180"/>
    <cellStyle name="Normal 30 2 3 2" xfId="25181"/>
    <cellStyle name="Normal 30 2 3 2 2" xfId="25182"/>
    <cellStyle name="Normal 30 2 3 2 2 2" xfId="25183"/>
    <cellStyle name="Normal 30 2 3 2 2 3" xfId="25184"/>
    <cellStyle name="Normal 30 2 3 2 3" xfId="25185"/>
    <cellStyle name="Normal 30 2 3 2 4" xfId="25186"/>
    <cellStyle name="Normal 30 2 3 2_Lcc_inputs" xfId="25187"/>
    <cellStyle name="Normal 30 2 3 3" xfId="25188"/>
    <cellStyle name="Normal 30 2 3 3 2" xfId="25189"/>
    <cellStyle name="Normal 30 2 3 3 2 2" xfId="25190"/>
    <cellStyle name="Normal 30 2 3 3 3" xfId="25191"/>
    <cellStyle name="Normal 30 2 3 4" xfId="25192"/>
    <cellStyle name="Normal 30 2 3 4 2" xfId="25193"/>
    <cellStyle name="Normal 30 2 3 5" xfId="25194"/>
    <cellStyle name="Normal 30 2 3 6" xfId="25195"/>
    <cellStyle name="Normal 30 2 3 7" xfId="25196"/>
    <cellStyle name="Normal 30 2 3_Lcc_inputs" xfId="25197"/>
    <cellStyle name="Normal 30 2 4" xfId="25198"/>
    <cellStyle name="Normal 30 2 4 2" xfId="25199"/>
    <cellStyle name="Normal 30 2 4 2 2" xfId="25200"/>
    <cellStyle name="Normal 30 2 4 2 3" xfId="25201"/>
    <cellStyle name="Normal 30 2 4 3" xfId="25202"/>
    <cellStyle name="Normal 30 2 4 3 2" xfId="25203"/>
    <cellStyle name="Normal 30 2 4 4" xfId="25204"/>
    <cellStyle name="Normal 30 2 4 5" xfId="25205"/>
    <cellStyle name="Normal 30 2 4_Lcc_inputs" xfId="25206"/>
    <cellStyle name="Normal 30 2 5" xfId="25207"/>
    <cellStyle name="Normal 30 2 5 2" xfId="25208"/>
    <cellStyle name="Normal 30 2 5 2 2" xfId="25209"/>
    <cellStyle name="Normal 30 2 5 2 3" xfId="25210"/>
    <cellStyle name="Normal 30 2 5 3" xfId="25211"/>
    <cellStyle name="Normal 30 2 5 3 2" xfId="25212"/>
    <cellStyle name="Normal 30 2 5 4" xfId="25213"/>
    <cellStyle name="Normal 30 2 5 5" xfId="25214"/>
    <cellStyle name="Normal 30 2 5_Lcc_inputs" xfId="25215"/>
    <cellStyle name="Normal 30 2 6" xfId="25216"/>
    <cellStyle name="Normal 30 2 6 2" xfId="25217"/>
    <cellStyle name="Normal 30 2 6 2 2" xfId="25218"/>
    <cellStyle name="Normal 30 2 6 3" xfId="25219"/>
    <cellStyle name="Normal 30 2 6 4" xfId="25220"/>
    <cellStyle name="Normal 30 2 6_Lcc_inputs" xfId="25221"/>
    <cellStyle name="Normal 30 2 7" xfId="25222"/>
    <cellStyle name="Normal 30 2 7 2" xfId="25223"/>
    <cellStyle name="Normal 30 2 7 3" xfId="25224"/>
    <cellStyle name="Normal 30 2 8" xfId="25225"/>
    <cellStyle name="Normal 30 2 8 2" xfId="25226"/>
    <cellStyle name="Normal 30 2 9" xfId="25227"/>
    <cellStyle name="Normal 30 2_Lcc_inputs" xfId="25228"/>
    <cellStyle name="Normal 30 3" xfId="25229"/>
    <cellStyle name="Normal 30 3 2" xfId="25230"/>
    <cellStyle name="Normal 30 3 2 2" xfId="25231"/>
    <cellStyle name="Normal 30 3 2 2 2" xfId="25232"/>
    <cellStyle name="Normal 30 3 2 2 2 2" xfId="25233"/>
    <cellStyle name="Normal 30 3 2 2 2 2 2" xfId="25234"/>
    <cellStyle name="Normal 30 3 2 2 2 3" xfId="25235"/>
    <cellStyle name="Normal 30 3 2 2 3" xfId="25236"/>
    <cellStyle name="Normal 30 3 2 2 3 2" xfId="25237"/>
    <cellStyle name="Normal 30 3 2 2 3 2 2" xfId="25238"/>
    <cellStyle name="Normal 30 3 2 2 3 3" xfId="25239"/>
    <cellStyle name="Normal 30 3 2 2 4" xfId="25240"/>
    <cellStyle name="Normal 30 3 2 2 4 2" xfId="25241"/>
    <cellStyle name="Normal 30 3 2 2 5" xfId="25242"/>
    <cellStyle name="Normal 30 3 2 2_Lcc_inputs" xfId="25243"/>
    <cellStyle name="Normal 30 3 2 3" xfId="25244"/>
    <cellStyle name="Normal 30 3 2 3 2" xfId="25245"/>
    <cellStyle name="Normal 30 3 2 3 2 2" xfId="25246"/>
    <cellStyle name="Normal 30 3 2 3 2 3" xfId="25247"/>
    <cellStyle name="Normal 30 3 2 3 3" xfId="25248"/>
    <cellStyle name="Normal 30 3 2 3 4" xfId="25249"/>
    <cellStyle name="Normal 30 3 2 3_Lcc_inputs" xfId="25250"/>
    <cellStyle name="Normal 30 3 2 4" xfId="25251"/>
    <cellStyle name="Normal 30 3 2 4 2" xfId="25252"/>
    <cellStyle name="Normal 30 3 2 4 2 2" xfId="25253"/>
    <cellStyle name="Normal 30 3 2 4 3" xfId="25254"/>
    <cellStyle name="Normal 30 3 2 5" xfId="25255"/>
    <cellStyle name="Normal 30 3 2 5 2" xfId="25256"/>
    <cellStyle name="Normal 30 3 2 6" xfId="25257"/>
    <cellStyle name="Normal 30 3 2 7" xfId="25258"/>
    <cellStyle name="Normal 30 3 2 8" xfId="25259"/>
    <cellStyle name="Normal 30 3 2_Lcc_inputs" xfId="25260"/>
    <cellStyle name="Normal 30 3 3" xfId="25261"/>
    <cellStyle name="Normal 30 3 3 2" xfId="25262"/>
    <cellStyle name="Normal 30 3 3 2 2" xfId="25263"/>
    <cellStyle name="Normal 30 3 3 2 2 2" xfId="25264"/>
    <cellStyle name="Normal 30 3 3 2 2 3" xfId="25265"/>
    <cellStyle name="Normal 30 3 3 2 3" xfId="25266"/>
    <cellStyle name="Normal 30 3 3 2 4" xfId="25267"/>
    <cellStyle name="Normal 30 3 3 2_Lcc_inputs" xfId="25268"/>
    <cellStyle name="Normal 30 3 3 3" xfId="25269"/>
    <cellStyle name="Normal 30 3 3 3 2" xfId="25270"/>
    <cellStyle name="Normal 30 3 3 3 2 2" xfId="25271"/>
    <cellStyle name="Normal 30 3 3 3 3" xfId="25272"/>
    <cellStyle name="Normal 30 3 3 4" xfId="25273"/>
    <cellStyle name="Normal 30 3 3 4 2" xfId="25274"/>
    <cellStyle name="Normal 30 3 3 5" xfId="25275"/>
    <cellStyle name="Normal 30 3 3 6" xfId="25276"/>
    <cellStyle name="Normal 30 3 3 7" xfId="25277"/>
    <cellStyle name="Normal 30 3 3_Lcc_inputs" xfId="25278"/>
    <cellStyle name="Normal 30 3 4" xfId="25279"/>
    <cellStyle name="Normal 30 3 4 2" xfId="25280"/>
    <cellStyle name="Normal 30 3 4 2 2" xfId="25281"/>
    <cellStyle name="Normal 30 3 4 2 3" xfId="25282"/>
    <cellStyle name="Normal 30 3 4 3" xfId="25283"/>
    <cellStyle name="Normal 30 3 4 3 2" xfId="25284"/>
    <cellStyle name="Normal 30 3 4 4" xfId="25285"/>
    <cellStyle name="Normal 30 3 4 5" xfId="25286"/>
    <cellStyle name="Normal 30 3 4_Lcc_inputs" xfId="25287"/>
    <cellStyle name="Normal 30 3 5" xfId="25288"/>
    <cellStyle name="Normal 30 3 5 2" xfId="25289"/>
    <cellStyle name="Normal 30 3 5 2 2" xfId="25290"/>
    <cellStyle name="Normal 30 3 5 2 3" xfId="25291"/>
    <cellStyle name="Normal 30 3 5 3" xfId="25292"/>
    <cellStyle name="Normal 30 3 5 4" xfId="25293"/>
    <cellStyle name="Normal 30 3 5_Lcc_inputs" xfId="25294"/>
    <cellStyle name="Normal 30 3 6" xfId="25295"/>
    <cellStyle name="Normal 30 3 6 2" xfId="25296"/>
    <cellStyle name="Normal 30 3 6 3" xfId="25297"/>
    <cellStyle name="Normal 30 3 7" xfId="25298"/>
    <cellStyle name="Normal 30 3 7 2" xfId="25299"/>
    <cellStyle name="Normal 30 3 8" xfId="25300"/>
    <cellStyle name="Normal 30 3 9" xfId="25301"/>
    <cellStyle name="Normal 30 3_Lcc_inputs" xfId="25302"/>
    <cellStyle name="Normal 30 4" xfId="25303"/>
    <cellStyle name="Normal 30 4 2" xfId="25304"/>
    <cellStyle name="Normal 30 4 2 2" xfId="25305"/>
    <cellStyle name="Normal 30 4 2 2 2" xfId="25306"/>
    <cellStyle name="Normal 30 4 2 2 2 2" xfId="25307"/>
    <cellStyle name="Normal 30 4 2 2 2 2 2" xfId="25308"/>
    <cellStyle name="Normal 30 4 2 2 2 3" xfId="25309"/>
    <cellStyle name="Normal 30 4 2 2 3" xfId="25310"/>
    <cellStyle name="Normal 30 4 2 2 3 2" xfId="25311"/>
    <cellStyle name="Normal 30 4 2 2 3 2 2" xfId="25312"/>
    <cellStyle name="Normal 30 4 2 2 3 3" xfId="25313"/>
    <cellStyle name="Normal 30 4 2 2 4" xfId="25314"/>
    <cellStyle name="Normal 30 4 2 2 4 2" xfId="25315"/>
    <cellStyle name="Normal 30 4 2 2 5" xfId="25316"/>
    <cellStyle name="Normal 30 4 2 2_Lcc_inputs" xfId="25317"/>
    <cellStyle name="Normal 30 4 2 3" xfId="25318"/>
    <cellStyle name="Normal 30 4 2 3 2" xfId="25319"/>
    <cellStyle name="Normal 30 4 2 3 2 2" xfId="25320"/>
    <cellStyle name="Normal 30 4 2 3 2 3" xfId="25321"/>
    <cellStyle name="Normal 30 4 2 3 3" xfId="25322"/>
    <cellStyle name="Normal 30 4 2 3 4" xfId="25323"/>
    <cellStyle name="Normal 30 4 2 3_Lcc_inputs" xfId="25324"/>
    <cellStyle name="Normal 30 4 2 4" xfId="25325"/>
    <cellStyle name="Normal 30 4 2 4 2" xfId="25326"/>
    <cellStyle name="Normal 30 4 2 4 2 2" xfId="25327"/>
    <cellStyle name="Normal 30 4 2 4 3" xfId="25328"/>
    <cellStyle name="Normal 30 4 2 5" xfId="25329"/>
    <cellStyle name="Normal 30 4 2 5 2" xfId="25330"/>
    <cellStyle name="Normal 30 4 2 6" xfId="25331"/>
    <cellStyle name="Normal 30 4 2 7" xfId="25332"/>
    <cellStyle name="Normal 30 4 2 8" xfId="25333"/>
    <cellStyle name="Normal 30 4 2_Lcc_inputs" xfId="25334"/>
    <cellStyle name="Normal 30 4 3" xfId="25335"/>
    <cellStyle name="Normal 30 4 3 2" xfId="25336"/>
    <cellStyle name="Normal 30 4 3 2 2" xfId="25337"/>
    <cellStyle name="Normal 30 4 3 2 2 2" xfId="25338"/>
    <cellStyle name="Normal 30 4 3 2 3" xfId="25339"/>
    <cellStyle name="Normal 30 4 3 3" xfId="25340"/>
    <cellStyle name="Normal 30 4 3 3 2" xfId="25341"/>
    <cellStyle name="Normal 30 4 3 3 2 2" xfId="25342"/>
    <cellStyle name="Normal 30 4 3 3 3" xfId="25343"/>
    <cellStyle name="Normal 30 4 3 4" xfId="25344"/>
    <cellStyle name="Normal 30 4 3 4 2" xfId="25345"/>
    <cellStyle name="Normal 30 4 3 5" xfId="25346"/>
    <cellStyle name="Normal 30 4 3_Lcc_inputs" xfId="25347"/>
    <cellStyle name="Normal 30 4 4" xfId="25348"/>
    <cellStyle name="Normal 30 4 4 2" xfId="25349"/>
    <cellStyle name="Normal 30 4 4 2 2" xfId="25350"/>
    <cellStyle name="Normal 30 4 4 2 3" xfId="25351"/>
    <cellStyle name="Normal 30 4 4 3" xfId="25352"/>
    <cellStyle name="Normal 30 4 4 4" xfId="25353"/>
    <cellStyle name="Normal 30 4 4_Lcc_inputs" xfId="25354"/>
    <cellStyle name="Normal 30 4 5" xfId="25355"/>
    <cellStyle name="Normal 30 4 5 2" xfId="25356"/>
    <cellStyle name="Normal 30 4 5 2 2" xfId="25357"/>
    <cellStyle name="Normal 30 4 5 3" xfId="25358"/>
    <cellStyle name="Normal 30 4 6" xfId="25359"/>
    <cellStyle name="Normal 30 4 6 2" xfId="25360"/>
    <cellStyle name="Normal 30 4 7" xfId="25361"/>
    <cellStyle name="Normal 30 4 8" xfId="25362"/>
    <cellStyle name="Normal 30 4 9" xfId="25363"/>
    <cellStyle name="Normal 30 4_Lcc_inputs" xfId="25364"/>
    <cellStyle name="Normal 30 5" xfId="25365"/>
    <cellStyle name="Normal 30 5 2" xfId="25366"/>
    <cellStyle name="Normal 30 5 2 2" xfId="25367"/>
    <cellStyle name="Normal 30 5 2 2 2" xfId="25368"/>
    <cellStyle name="Normal 30 5 2 2 2 2" xfId="25369"/>
    <cellStyle name="Normal 30 5 2 2 2 2 2" xfId="25370"/>
    <cellStyle name="Normal 30 5 2 2 2 3" xfId="25371"/>
    <cellStyle name="Normal 30 5 2 2 3" xfId="25372"/>
    <cellStyle name="Normal 30 5 2 2 3 2" xfId="25373"/>
    <cellStyle name="Normal 30 5 2 2 3 2 2" xfId="25374"/>
    <cellStyle name="Normal 30 5 2 2 3 3" xfId="25375"/>
    <cellStyle name="Normal 30 5 2 2 4" xfId="25376"/>
    <cellStyle name="Normal 30 5 2 2 4 2" xfId="25377"/>
    <cellStyle name="Normal 30 5 2 2 5" xfId="25378"/>
    <cellStyle name="Normal 30 5 2 2_Lcc_inputs" xfId="25379"/>
    <cellStyle name="Normal 30 5 2 3" xfId="25380"/>
    <cellStyle name="Normal 30 5 2 3 2" xfId="25381"/>
    <cellStyle name="Normal 30 5 2 3 2 2" xfId="25382"/>
    <cellStyle name="Normal 30 5 2 3 2 3" xfId="25383"/>
    <cellStyle name="Normal 30 5 2 3 3" xfId="25384"/>
    <cellStyle name="Normal 30 5 2 3 4" xfId="25385"/>
    <cellStyle name="Normal 30 5 2 3_Lcc_inputs" xfId="25386"/>
    <cellStyle name="Normal 30 5 2 4" xfId="25387"/>
    <cellStyle name="Normal 30 5 2 4 2" xfId="25388"/>
    <cellStyle name="Normal 30 5 2 4 2 2" xfId="25389"/>
    <cellStyle name="Normal 30 5 2 4 3" xfId="25390"/>
    <cellStyle name="Normal 30 5 2 5" xfId="25391"/>
    <cellStyle name="Normal 30 5 2 5 2" xfId="25392"/>
    <cellStyle name="Normal 30 5 2 6" xfId="25393"/>
    <cellStyle name="Normal 30 5 2 7" xfId="25394"/>
    <cellStyle name="Normal 30 5 2 8" xfId="25395"/>
    <cellStyle name="Normal 30 5 2_Lcc_inputs" xfId="25396"/>
    <cellStyle name="Normal 30 5 3" xfId="25397"/>
    <cellStyle name="Normal 30 5 3 2" xfId="25398"/>
    <cellStyle name="Normal 30 5 3 2 2" xfId="25399"/>
    <cellStyle name="Normal 30 5 3 2 2 2" xfId="25400"/>
    <cellStyle name="Normal 30 5 3 2 3" xfId="25401"/>
    <cellStyle name="Normal 30 5 3 3" xfId="25402"/>
    <cellStyle name="Normal 30 5 3 3 2" xfId="25403"/>
    <cellStyle name="Normal 30 5 3 3 2 2" xfId="25404"/>
    <cellStyle name="Normal 30 5 3 3 3" xfId="25405"/>
    <cellStyle name="Normal 30 5 3 4" xfId="25406"/>
    <cellStyle name="Normal 30 5 3 4 2" xfId="25407"/>
    <cellStyle name="Normal 30 5 3 5" xfId="25408"/>
    <cellStyle name="Normal 30 5 3_Lcc_inputs" xfId="25409"/>
    <cellStyle name="Normal 30 5 4" xfId="25410"/>
    <cellStyle name="Normal 30 5 4 2" xfId="25411"/>
    <cellStyle name="Normal 30 5 4 2 2" xfId="25412"/>
    <cellStyle name="Normal 30 5 4 2 3" xfId="25413"/>
    <cellStyle name="Normal 30 5 4 3" xfId="25414"/>
    <cellStyle name="Normal 30 5 4 4" xfId="25415"/>
    <cellStyle name="Normal 30 5 4_Lcc_inputs" xfId="25416"/>
    <cellStyle name="Normal 30 5 5" xfId="25417"/>
    <cellStyle name="Normal 30 5 5 2" xfId="25418"/>
    <cellStyle name="Normal 30 5 5 2 2" xfId="25419"/>
    <cellStyle name="Normal 30 5 5 3" xfId="25420"/>
    <cellStyle name="Normal 30 5 6" xfId="25421"/>
    <cellStyle name="Normal 30 5 6 2" xfId="25422"/>
    <cellStyle name="Normal 30 5 7" xfId="25423"/>
    <cellStyle name="Normal 30 5 8" xfId="25424"/>
    <cellStyle name="Normal 30 5 9" xfId="25425"/>
    <cellStyle name="Normal 30 5_Lcc_inputs" xfId="25426"/>
    <cellStyle name="Normal 30 6" xfId="25427"/>
    <cellStyle name="Normal 30 6 2" xfId="25428"/>
    <cellStyle name="Normal 30 6 2 2" xfId="25429"/>
    <cellStyle name="Normal 30 6 2 2 2" xfId="25430"/>
    <cellStyle name="Normal 30 6 2 2 2 2" xfId="25431"/>
    <cellStyle name="Normal 30 6 2 2 2 2 2" xfId="25432"/>
    <cellStyle name="Normal 30 6 2 2 2 3" xfId="25433"/>
    <cellStyle name="Normal 30 6 2 2 3" xfId="25434"/>
    <cellStyle name="Normal 30 6 2 2 3 2" xfId="25435"/>
    <cellStyle name="Normal 30 6 2 2 3 2 2" xfId="25436"/>
    <cellStyle name="Normal 30 6 2 2 3 3" xfId="25437"/>
    <cellStyle name="Normal 30 6 2 2 4" xfId="25438"/>
    <cellStyle name="Normal 30 6 2 2 4 2" xfId="25439"/>
    <cellStyle name="Normal 30 6 2 2 5" xfId="25440"/>
    <cellStyle name="Normal 30 6 2 2_Lcc_inputs" xfId="25441"/>
    <cellStyle name="Normal 30 6 2 3" xfId="25442"/>
    <cellStyle name="Normal 30 6 2 3 2" xfId="25443"/>
    <cellStyle name="Normal 30 6 2 3 2 2" xfId="25444"/>
    <cellStyle name="Normal 30 6 2 3 2 3" xfId="25445"/>
    <cellStyle name="Normal 30 6 2 3 3" xfId="25446"/>
    <cellStyle name="Normal 30 6 2 3 4" xfId="25447"/>
    <cellStyle name="Normal 30 6 2 3_Lcc_inputs" xfId="25448"/>
    <cellStyle name="Normal 30 6 2 4" xfId="25449"/>
    <cellStyle name="Normal 30 6 2 4 2" xfId="25450"/>
    <cellStyle name="Normal 30 6 2 4 2 2" xfId="25451"/>
    <cellStyle name="Normal 30 6 2 4 3" xfId="25452"/>
    <cellStyle name="Normal 30 6 2 5" xfId="25453"/>
    <cellStyle name="Normal 30 6 2 5 2" xfId="25454"/>
    <cellStyle name="Normal 30 6 2 6" xfId="25455"/>
    <cellStyle name="Normal 30 6 2 7" xfId="25456"/>
    <cellStyle name="Normal 30 6 2 8" xfId="25457"/>
    <cellStyle name="Normal 30 6 2_Lcc_inputs" xfId="25458"/>
    <cellStyle name="Normal 30 6 3" xfId="25459"/>
    <cellStyle name="Normal 30 6 3 2" xfId="25460"/>
    <cellStyle name="Normal 30 6 3 2 2" xfId="25461"/>
    <cellStyle name="Normal 30 6 3 2 2 2" xfId="25462"/>
    <cellStyle name="Normal 30 6 3 2 3" xfId="25463"/>
    <cellStyle name="Normal 30 6 3 3" xfId="25464"/>
    <cellStyle name="Normal 30 6 3 3 2" xfId="25465"/>
    <cellStyle name="Normal 30 6 3 3 2 2" xfId="25466"/>
    <cellStyle name="Normal 30 6 3 3 3" xfId="25467"/>
    <cellStyle name="Normal 30 6 3 4" xfId="25468"/>
    <cellStyle name="Normal 30 6 3 4 2" xfId="25469"/>
    <cellStyle name="Normal 30 6 3 5" xfId="25470"/>
    <cellStyle name="Normal 30 6 3_Lcc_inputs" xfId="25471"/>
    <cellStyle name="Normal 30 6 4" xfId="25472"/>
    <cellStyle name="Normal 30 6 4 2" xfId="25473"/>
    <cellStyle name="Normal 30 6 4 2 2" xfId="25474"/>
    <cellStyle name="Normal 30 6 4 2 3" xfId="25475"/>
    <cellStyle name="Normal 30 6 4 3" xfId="25476"/>
    <cellStyle name="Normal 30 6 4 4" xfId="25477"/>
    <cellStyle name="Normal 30 6 4_Lcc_inputs" xfId="25478"/>
    <cellStyle name="Normal 30 6 5" xfId="25479"/>
    <cellStyle name="Normal 30 6 5 2" xfId="25480"/>
    <cellStyle name="Normal 30 6 5 2 2" xfId="25481"/>
    <cellStyle name="Normal 30 6 5 3" xfId="25482"/>
    <cellStyle name="Normal 30 6 6" xfId="25483"/>
    <cellStyle name="Normal 30 6 6 2" xfId="25484"/>
    <cellStyle name="Normal 30 6 7" xfId="25485"/>
    <cellStyle name="Normal 30 6 8" xfId="25486"/>
    <cellStyle name="Normal 30 6 9" xfId="25487"/>
    <cellStyle name="Normal 30 6_Lcc_inputs" xfId="25488"/>
    <cellStyle name="Normal 30 7" xfId="25489"/>
    <cellStyle name="Normal 30 7 2" xfId="25490"/>
    <cellStyle name="Normal 30 7 2 2" xfId="25491"/>
    <cellStyle name="Normal 30 7 2 2 2" xfId="25492"/>
    <cellStyle name="Normal 30 7 2 2 2 2" xfId="25493"/>
    <cellStyle name="Normal 30 7 2 2 2 2 2" xfId="25494"/>
    <cellStyle name="Normal 30 7 2 2 2 3" xfId="25495"/>
    <cellStyle name="Normal 30 7 2 2 3" xfId="25496"/>
    <cellStyle name="Normal 30 7 2 2 3 2" xfId="25497"/>
    <cellStyle name="Normal 30 7 2 2 3 2 2" xfId="25498"/>
    <cellStyle name="Normal 30 7 2 2 3 3" xfId="25499"/>
    <cellStyle name="Normal 30 7 2 2 4" xfId="25500"/>
    <cellStyle name="Normal 30 7 2 2 4 2" xfId="25501"/>
    <cellStyle name="Normal 30 7 2 2 5" xfId="25502"/>
    <cellStyle name="Normal 30 7 2 2_Lcc_inputs" xfId="25503"/>
    <cellStyle name="Normal 30 7 2 3" xfId="25504"/>
    <cellStyle name="Normal 30 7 2 3 2" xfId="25505"/>
    <cellStyle name="Normal 30 7 2 3 2 2" xfId="25506"/>
    <cellStyle name="Normal 30 7 2 3 2 3" xfId="25507"/>
    <cellStyle name="Normal 30 7 2 3 3" xfId="25508"/>
    <cellStyle name="Normal 30 7 2 3 4" xfId="25509"/>
    <cellStyle name="Normal 30 7 2 3_Lcc_inputs" xfId="25510"/>
    <cellStyle name="Normal 30 7 2 4" xfId="25511"/>
    <cellStyle name="Normal 30 7 2 4 2" xfId="25512"/>
    <cellStyle name="Normal 30 7 2 4 2 2" xfId="25513"/>
    <cellStyle name="Normal 30 7 2 4 3" xfId="25514"/>
    <cellStyle name="Normal 30 7 2 5" xfId="25515"/>
    <cellStyle name="Normal 30 7 2 5 2" xfId="25516"/>
    <cellStyle name="Normal 30 7 2 6" xfId="25517"/>
    <cellStyle name="Normal 30 7 2 7" xfId="25518"/>
    <cellStyle name="Normal 30 7 2 8" xfId="25519"/>
    <cellStyle name="Normal 30 7 2_Lcc_inputs" xfId="25520"/>
    <cellStyle name="Normal 30 7 3" xfId="25521"/>
    <cellStyle name="Normal 30 7 3 2" xfId="25522"/>
    <cellStyle name="Normal 30 7 3 2 2" xfId="25523"/>
    <cellStyle name="Normal 30 7 3 2 2 2" xfId="25524"/>
    <cellStyle name="Normal 30 7 3 2 3" xfId="25525"/>
    <cellStyle name="Normal 30 7 3 3" xfId="25526"/>
    <cellStyle name="Normal 30 7 3 3 2" xfId="25527"/>
    <cellStyle name="Normal 30 7 3 3 2 2" xfId="25528"/>
    <cellStyle name="Normal 30 7 3 3 3" xfId="25529"/>
    <cellStyle name="Normal 30 7 3 4" xfId="25530"/>
    <cellStyle name="Normal 30 7 3 4 2" xfId="25531"/>
    <cellStyle name="Normal 30 7 3 5" xfId="25532"/>
    <cellStyle name="Normal 30 7 3_Lcc_inputs" xfId="25533"/>
    <cellStyle name="Normal 30 7 4" xfId="25534"/>
    <cellStyle name="Normal 30 7 4 2" xfId="25535"/>
    <cellStyle name="Normal 30 7 4 2 2" xfId="25536"/>
    <cellStyle name="Normal 30 7 4 2 3" xfId="25537"/>
    <cellStyle name="Normal 30 7 4 3" xfId="25538"/>
    <cellStyle name="Normal 30 7 4 4" xfId="25539"/>
    <cellStyle name="Normal 30 7 4_Lcc_inputs" xfId="25540"/>
    <cellStyle name="Normal 30 7 5" xfId="25541"/>
    <cellStyle name="Normal 30 7 5 2" xfId="25542"/>
    <cellStyle name="Normal 30 7 5 2 2" xfId="25543"/>
    <cellStyle name="Normal 30 7 5 3" xfId="25544"/>
    <cellStyle name="Normal 30 7 6" xfId="25545"/>
    <cellStyle name="Normal 30 7 6 2" xfId="25546"/>
    <cellStyle name="Normal 30 7 7" xfId="25547"/>
    <cellStyle name="Normal 30 7 8" xfId="25548"/>
    <cellStyle name="Normal 30 7 9" xfId="25549"/>
    <cellStyle name="Normal 30 7_Lcc_inputs" xfId="25550"/>
    <cellStyle name="Normal 30 8" xfId="25551"/>
    <cellStyle name="Normal 30 8 2" xfId="25552"/>
    <cellStyle name="Normal 30 8 2 2" xfId="25553"/>
    <cellStyle name="Normal 30 8 2 2 2" xfId="25554"/>
    <cellStyle name="Normal 30 8 2 2 2 2" xfId="25555"/>
    <cellStyle name="Normal 30 8 2 2 3" xfId="25556"/>
    <cellStyle name="Normal 30 8 2 3" xfId="25557"/>
    <cellStyle name="Normal 30 8 2 3 2" xfId="25558"/>
    <cellStyle name="Normal 30 8 2 3 2 2" xfId="25559"/>
    <cellStyle name="Normal 30 8 2 3 3" xfId="25560"/>
    <cellStyle name="Normal 30 8 2 4" xfId="25561"/>
    <cellStyle name="Normal 30 8 2 4 2" xfId="25562"/>
    <cellStyle name="Normal 30 8 2 5" xfId="25563"/>
    <cellStyle name="Normal 30 8 2_Lcc_inputs" xfId="25564"/>
    <cellStyle name="Normal 30 8 3" xfId="25565"/>
    <cellStyle name="Normal 30 8 3 2" xfId="25566"/>
    <cellStyle name="Normal 30 8 3 2 2" xfId="25567"/>
    <cellStyle name="Normal 30 8 3 2 3" xfId="25568"/>
    <cellStyle name="Normal 30 8 3 3" xfId="25569"/>
    <cellStyle name="Normal 30 8 3 4" xfId="25570"/>
    <cellStyle name="Normal 30 8 3_Lcc_inputs" xfId="25571"/>
    <cellStyle name="Normal 30 8 4" xfId="25572"/>
    <cellStyle name="Normal 30 8 4 2" xfId="25573"/>
    <cellStyle name="Normal 30 8 4 2 2" xfId="25574"/>
    <cellStyle name="Normal 30 8 4 3" xfId="25575"/>
    <cellStyle name="Normal 30 8 5" xfId="25576"/>
    <cellStyle name="Normal 30 8 5 2" xfId="25577"/>
    <cellStyle name="Normal 30 8 6" xfId="25578"/>
    <cellStyle name="Normal 30 8 7" xfId="25579"/>
    <cellStyle name="Normal 30 8 8" xfId="25580"/>
    <cellStyle name="Normal 30 8_Lcc_inputs" xfId="25581"/>
    <cellStyle name="Normal 30 9" xfId="25582"/>
    <cellStyle name="Normal 30 9 2" xfId="25583"/>
    <cellStyle name="Normal 30 9 2 2" xfId="25584"/>
    <cellStyle name="Normal 30 9 2 2 2" xfId="25585"/>
    <cellStyle name="Normal 30 9 2 2 2 2" xfId="25586"/>
    <cellStyle name="Normal 30 9 2 2 3" xfId="25587"/>
    <cellStyle name="Normal 30 9 2 3" xfId="25588"/>
    <cellStyle name="Normal 30 9 2 3 2" xfId="25589"/>
    <cellStyle name="Normal 30 9 2 3 2 2" xfId="25590"/>
    <cellStyle name="Normal 30 9 2 3 3" xfId="25591"/>
    <cellStyle name="Normal 30 9 2 4" xfId="25592"/>
    <cellStyle name="Normal 30 9 2 4 2" xfId="25593"/>
    <cellStyle name="Normal 30 9 2 5" xfId="25594"/>
    <cellStyle name="Normal 30 9 2_Lcc_inputs" xfId="25595"/>
    <cellStyle name="Normal 30 9 3" xfId="25596"/>
    <cellStyle name="Normal 30 9 3 2" xfId="25597"/>
    <cellStyle name="Normal 30 9 3 2 2" xfId="25598"/>
    <cellStyle name="Normal 30 9 3 2 3" xfId="25599"/>
    <cellStyle name="Normal 30 9 3 3" xfId="25600"/>
    <cellStyle name="Normal 30 9 3 4" xfId="25601"/>
    <cellStyle name="Normal 30 9 3_Lcc_inputs" xfId="25602"/>
    <cellStyle name="Normal 30 9 4" xfId="25603"/>
    <cellStyle name="Normal 30 9 4 2" xfId="25604"/>
    <cellStyle name="Normal 30 9 4 2 2" xfId="25605"/>
    <cellStyle name="Normal 30 9 4 3" xfId="25606"/>
    <cellStyle name="Normal 30 9 5" xfId="25607"/>
    <cellStyle name="Normal 30 9 5 2" xfId="25608"/>
    <cellStyle name="Normal 30 9 6" xfId="25609"/>
    <cellStyle name="Normal 30 9 7" xfId="25610"/>
    <cellStyle name="Normal 30 9 8" xfId="25611"/>
    <cellStyle name="Normal 30 9_Lcc_inputs" xfId="25612"/>
    <cellStyle name="Normal 30_Lcc_inputs" xfId="25613"/>
    <cellStyle name="Normal 31" xfId="25614"/>
    <cellStyle name="Normal 31 10" xfId="25615"/>
    <cellStyle name="Normal 31 10 2" xfId="25616"/>
    <cellStyle name="Normal 31 10 2 2" xfId="25617"/>
    <cellStyle name="Normal 31 10 2 2 2" xfId="25618"/>
    <cellStyle name="Normal 31 10 2 2 3" xfId="25619"/>
    <cellStyle name="Normal 31 10 2 3" xfId="25620"/>
    <cellStyle name="Normal 31 10 2 4" xfId="25621"/>
    <cellStyle name="Normal 31 10 2_Lcc_inputs" xfId="25622"/>
    <cellStyle name="Normal 31 10 3" xfId="25623"/>
    <cellStyle name="Normal 31 10 3 2" xfId="25624"/>
    <cellStyle name="Normal 31 10 3 2 2" xfId="25625"/>
    <cellStyle name="Normal 31 10 3 3" xfId="25626"/>
    <cellStyle name="Normal 31 10 4" xfId="25627"/>
    <cellStyle name="Normal 31 10 4 2" xfId="25628"/>
    <cellStyle name="Normal 31 10 5" xfId="25629"/>
    <cellStyle name="Normal 31 10 6" xfId="25630"/>
    <cellStyle name="Normal 31 10 7" xfId="25631"/>
    <cellStyle name="Normal 31 10_Lcc_inputs" xfId="25632"/>
    <cellStyle name="Normal 31 11" xfId="25633"/>
    <cellStyle name="Normal 31 11 2" xfId="25634"/>
    <cellStyle name="Normal 31 11 2 2" xfId="25635"/>
    <cellStyle name="Normal 31 11 2 3" xfId="25636"/>
    <cellStyle name="Normal 31 11 3" xfId="25637"/>
    <cellStyle name="Normal 31 11 3 2" xfId="25638"/>
    <cellStyle name="Normal 31 11 4" xfId="25639"/>
    <cellStyle name="Normal 31 11 5" xfId="25640"/>
    <cellStyle name="Normal 31 11_Lcc_inputs" xfId="25641"/>
    <cellStyle name="Normal 31 12" xfId="25642"/>
    <cellStyle name="Normal 31 12 2" xfId="25643"/>
    <cellStyle name="Normal 31 12 2 2" xfId="25644"/>
    <cellStyle name="Normal 31 12 2 3" xfId="25645"/>
    <cellStyle name="Normal 31 12 3" xfId="25646"/>
    <cellStyle name="Normal 31 12 4" xfId="25647"/>
    <cellStyle name="Normal 31 12_Lcc_inputs" xfId="25648"/>
    <cellStyle name="Normal 31 13" xfId="25649"/>
    <cellStyle name="Normal 31 13 2" xfId="25650"/>
    <cellStyle name="Normal 31 13 3" xfId="25651"/>
    <cellStyle name="Normal 31 14" xfId="25652"/>
    <cellStyle name="Normal 31 14 2" xfId="25653"/>
    <cellStyle name="Normal 31 15" xfId="25654"/>
    <cellStyle name="Normal 31 16" xfId="25655"/>
    <cellStyle name="Normal 31 2" xfId="25656"/>
    <cellStyle name="Normal 31 2 10" xfId="25657"/>
    <cellStyle name="Normal 31 2 2" xfId="25658"/>
    <cellStyle name="Normal 31 2 2 2" xfId="25659"/>
    <cellStyle name="Normal 31 2 2 2 2" xfId="25660"/>
    <cellStyle name="Normal 31 2 2 2 2 2" xfId="25661"/>
    <cellStyle name="Normal 31 2 2 2 2 2 2" xfId="25662"/>
    <cellStyle name="Normal 31 2 2 2 2 3" xfId="25663"/>
    <cellStyle name="Normal 31 2 2 2 3" xfId="25664"/>
    <cellStyle name="Normal 31 2 2 2 3 2" xfId="25665"/>
    <cellStyle name="Normal 31 2 2 2 3 2 2" xfId="25666"/>
    <cellStyle name="Normal 31 2 2 2 3 3" xfId="25667"/>
    <cellStyle name="Normal 31 2 2 2 4" xfId="25668"/>
    <cellStyle name="Normal 31 2 2 2 4 2" xfId="25669"/>
    <cellStyle name="Normal 31 2 2 2 5" xfId="25670"/>
    <cellStyle name="Normal 31 2 2 2_Lcc_inputs" xfId="25671"/>
    <cellStyle name="Normal 31 2 2 3" xfId="25672"/>
    <cellStyle name="Normal 31 2 2 3 2" xfId="25673"/>
    <cellStyle name="Normal 31 2 2 3 2 2" xfId="25674"/>
    <cellStyle name="Normal 31 2 2 3 2 3" xfId="25675"/>
    <cellStyle name="Normal 31 2 2 3 3" xfId="25676"/>
    <cellStyle name="Normal 31 2 2 3 4" xfId="25677"/>
    <cellStyle name="Normal 31 2 2 3_Lcc_inputs" xfId="25678"/>
    <cellStyle name="Normal 31 2 2 4" xfId="25679"/>
    <cellStyle name="Normal 31 2 2 4 2" xfId="25680"/>
    <cellStyle name="Normal 31 2 2 4 2 2" xfId="25681"/>
    <cellStyle name="Normal 31 2 2 4 3" xfId="25682"/>
    <cellStyle name="Normal 31 2 2 5" xfId="25683"/>
    <cellStyle name="Normal 31 2 2 5 2" xfId="25684"/>
    <cellStyle name="Normal 31 2 2 6" xfId="25685"/>
    <cellStyle name="Normal 31 2 2 7" xfId="25686"/>
    <cellStyle name="Normal 31 2 2 8" xfId="25687"/>
    <cellStyle name="Normal 31 2 2_Lcc_inputs" xfId="25688"/>
    <cellStyle name="Normal 31 2 3" xfId="25689"/>
    <cellStyle name="Normal 31 2 3 2" xfId="25690"/>
    <cellStyle name="Normal 31 2 3 2 2" xfId="25691"/>
    <cellStyle name="Normal 31 2 3 2 2 2" xfId="25692"/>
    <cellStyle name="Normal 31 2 3 2 2 3" xfId="25693"/>
    <cellStyle name="Normal 31 2 3 2 3" xfId="25694"/>
    <cellStyle name="Normal 31 2 3 2 4" xfId="25695"/>
    <cellStyle name="Normal 31 2 3 2_Lcc_inputs" xfId="25696"/>
    <cellStyle name="Normal 31 2 3 3" xfId="25697"/>
    <cellStyle name="Normal 31 2 3 3 2" xfId="25698"/>
    <cellStyle name="Normal 31 2 3 3 2 2" xfId="25699"/>
    <cellStyle name="Normal 31 2 3 3 3" xfId="25700"/>
    <cellStyle name="Normal 31 2 3 4" xfId="25701"/>
    <cellStyle name="Normal 31 2 3 4 2" xfId="25702"/>
    <cellStyle name="Normal 31 2 3 5" xfId="25703"/>
    <cellStyle name="Normal 31 2 3 6" xfId="25704"/>
    <cellStyle name="Normal 31 2 3 7" xfId="25705"/>
    <cellStyle name="Normal 31 2 3_Lcc_inputs" xfId="25706"/>
    <cellStyle name="Normal 31 2 4" xfId="25707"/>
    <cellStyle name="Normal 31 2 4 2" xfId="25708"/>
    <cellStyle name="Normal 31 2 4 2 2" xfId="25709"/>
    <cellStyle name="Normal 31 2 4 2 3" xfId="25710"/>
    <cellStyle name="Normal 31 2 4 3" xfId="25711"/>
    <cellStyle name="Normal 31 2 4 3 2" xfId="25712"/>
    <cellStyle name="Normal 31 2 4 4" xfId="25713"/>
    <cellStyle name="Normal 31 2 4 5" xfId="25714"/>
    <cellStyle name="Normal 31 2 4_Lcc_inputs" xfId="25715"/>
    <cellStyle name="Normal 31 2 5" xfId="25716"/>
    <cellStyle name="Normal 31 2 5 2" xfId="25717"/>
    <cellStyle name="Normal 31 2 5 2 2" xfId="25718"/>
    <cellStyle name="Normal 31 2 5 2 3" xfId="25719"/>
    <cellStyle name="Normal 31 2 5 3" xfId="25720"/>
    <cellStyle name="Normal 31 2 5 3 2" xfId="25721"/>
    <cellStyle name="Normal 31 2 5 4" xfId="25722"/>
    <cellStyle name="Normal 31 2 5 5" xfId="25723"/>
    <cellStyle name="Normal 31 2 5_Lcc_inputs" xfId="25724"/>
    <cellStyle name="Normal 31 2 6" xfId="25725"/>
    <cellStyle name="Normal 31 2 6 2" xfId="25726"/>
    <cellStyle name="Normal 31 2 6 2 2" xfId="25727"/>
    <cellStyle name="Normal 31 2 6 3" xfId="25728"/>
    <cellStyle name="Normal 31 2 6 4" xfId="25729"/>
    <cellStyle name="Normal 31 2 6_Lcc_inputs" xfId="25730"/>
    <cellStyle name="Normal 31 2 7" xfId="25731"/>
    <cellStyle name="Normal 31 2 7 2" xfId="25732"/>
    <cellStyle name="Normal 31 2 7 3" xfId="25733"/>
    <cellStyle name="Normal 31 2 8" xfId="25734"/>
    <cellStyle name="Normal 31 2 8 2" xfId="25735"/>
    <cellStyle name="Normal 31 2 9" xfId="25736"/>
    <cellStyle name="Normal 31 2_Lcc_inputs" xfId="25737"/>
    <cellStyle name="Normal 31 3" xfId="25738"/>
    <cellStyle name="Normal 31 3 2" xfId="25739"/>
    <cellStyle name="Normal 31 3 2 2" xfId="25740"/>
    <cellStyle name="Normal 31 3 2 2 2" xfId="25741"/>
    <cellStyle name="Normal 31 3 2 2 2 2" xfId="25742"/>
    <cellStyle name="Normal 31 3 2 2 2 2 2" xfId="25743"/>
    <cellStyle name="Normal 31 3 2 2 2 3" xfId="25744"/>
    <cellStyle name="Normal 31 3 2 2 3" xfId="25745"/>
    <cellStyle name="Normal 31 3 2 2 3 2" xfId="25746"/>
    <cellStyle name="Normal 31 3 2 2 3 2 2" xfId="25747"/>
    <cellStyle name="Normal 31 3 2 2 3 3" xfId="25748"/>
    <cellStyle name="Normal 31 3 2 2 4" xfId="25749"/>
    <cellStyle name="Normal 31 3 2 2 4 2" xfId="25750"/>
    <cellStyle name="Normal 31 3 2 2 5" xfId="25751"/>
    <cellStyle name="Normal 31 3 2 2_Lcc_inputs" xfId="25752"/>
    <cellStyle name="Normal 31 3 2 3" xfId="25753"/>
    <cellStyle name="Normal 31 3 2 3 2" xfId="25754"/>
    <cellStyle name="Normal 31 3 2 3 2 2" xfId="25755"/>
    <cellStyle name="Normal 31 3 2 3 2 3" xfId="25756"/>
    <cellStyle name="Normal 31 3 2 3 3" xfId="25757"/>
    <cellStyle name="Normal 31 3 2 3 4" xfId="25758"/>
    <cellStyle name="Normal 31 3 2 3_Lcc_inputs" xfId="25759"/>
    <cellStyle name="Normal 31 3 2 4" xfId="25760"/>
    <cellStyle name="Normal 31 3 2 4 2" xfId="25761"/>
    <cellStyle name="Normal 31 3 2 4 2 2" xfId="25762"/>
    <cellStyle name="Normal 31 3 2 4 3" xfId="25763"/>
    <cellStyle name="Normal 31 3 2 5" xfId="25764"/>
    <cellStyle name="Normal 31 3 2 5 2" xfId="25765"/>
    <cellStyle name="Normal 31 3 2 6" xfId="25766"/>
    <cellStyle name="Normal 31 3 2 7" xfId="25767"/>
    <cellStyle name="Normal 31 3 2 8" xfId="25768"/>
    <cellStyle name="Normal 31 3 2_Lcc_inputs" xfId="25769"/>
    <cellStyle name="Normal 31 3 3" xfId="25770"/>
    <cellStyle name="Normal 31 3 3 2" xfId="25771"/>
    <cellStyle name="Normal 31 3 3 2 2" xfId="25772"/>
    <cellStyle name="Normal 31 3 3 2 2 2" xfId="25773"/>
    <cellStyle name="Normal 31 3 3 2 2 3" xfId="25774"/>
    <cellStyle name="Normal 31 3 3 2 3" xfId="25775"/>
    <cellStyle name="Normal 31 3 3 2 4" xfId="25776"/>
    <cellStyle name="Normal 31 3 3 2_Lcc_inputs" xfId="25777"/>
    <cellStyle name="Normal 31 3 3 3" xfId="25778"/>
    <cellStyle name="Normal 31 3 3 3 2" xfId="25779"/>
    <cellStyle name="Normal 31 3 3 3 2 2" xfId="25780"/>
    <cellStyle name="Normal 31 3 3 3 3" xfId="25781"/>
    <cellStyle name="Normal 31 3 3 4" xfId="25782"/>
    <cellStyle name="Normal 31 3 3 4 2" xfId="25783"/>
    <cellStyle name="Normal 31 3 3 5" xfId="25784"/>
    <cellStyle name="Normal 31 3 3 6" xfId="25785"/>
    <cellStyle name="Normal 31 3 3 7" xfId="25786"/>
    <cellStyle name="Normal 31 3 3_Lcc_inputs" xfId="25787"/>
    <cellStyle name="Normal 31 3 4" xfId="25788"/>
    <cellStyle name="Normal 31 3 4 2" xfId="25789"/>
    <cellStyle name="Normal 31 3 4 2 2" xfId="25790"/>
    <cellStyle name="Normal 31 3 4 2 3" xfId="25791"/>
    <cellStyle name="Normal 31 3 4 3" xfId="25792"/>
    <cellStyle name="Normal 31 3 4 3 2" xfId="25793"/>
    <cellStyle name="Normal 31 3 4 4" xfId="25794"/>
    <cellStyle name="Normal 31 3 4 5" xfId="25795"/>
    <cellStyle name="Normal 31 3 4_Lcc_inputs" xfId="25796"/>
    <cellStyle name="Normal 31 3 5" xfId="25797"/>
    <cellStyle name="Normal 31 3 5 2" xfId="25798"/>
    <cellStyle name="Normal 31 3 5 2 2" xfId="25799"/>
    <cellStyle name="Normal 31 3 5 2 3" xfId="25800"/>
    <cellStyle name="Normal 31 3 5 3" xfId="25801"/>
    <cellStyle name="Normal 31 3 5 4" xfId="25802"/>
    <cellStyle name="Normal 31 3 5_Lcc_inputs" xfId="25803"/>
    <cellStyle name="Normal 31 3 6" xfId="25804"/>
    <cellStyle name="Normal 31 3 6 2" xfId="25805"/>
    <cellStyle name="Normal 31 3 6 3" xfId="25806"/>
    <cellStyle name="Normal 31 3 7" xfId="25807"/>
    <cellStyle name="Normal 31 3 7 2" xfId="25808"/>
    <cellStyle name="Normal 31 3 8" xfId="25809"/>
    <cellStyle name="Normal 31 3 9" xfId="25810"/>
    <cellStyle name="Normal 31 3_Lcc_inputs" xfId="25811"/>
    <cellStyle name="Normal 31 4" xfId="25812"/>
    <cellStyle name="Normal 31 4 2" xfId="25813"/>
    <cellStyle name="Normal 31 4 2 2" xfId="25814"/>
    <cellStyle name="Normal 31 4 2 2 2" xfId="25815"/>
    <cellStyle name="Normal 31 4 2 2 2 2" xfId="25816"/>
    <cellStyle name="Normal 31 4 2 2 2 2 2" xfId="25817"/>
    <cellStyle name="Normal 31 4 2 2 2 3" xfId="25818"/>
    <cellStyle name="Normal 31 4 2 2 3" xfId="25819"/>
    <cellStyle name="Normal 31 4 2 2 3 2" xfId="25820"/>
    <cellStyle name="Normal 31 4 2 2 3 2 2" xfId="25821"/>
    <cellStyle name="Normal 31 4 2 2 3 3" xfId="25822"/>
    <cellStyle name="Normal 31 4 2 2 4" xfId="25823"/>
    <cellStyle name="Normal 31 4 2 2 4 2" xfId="25824"/>
    <cellStyle name="Normal 31 4 2 2 5" xfId="25825"/>
    <cellStyle name="Normal 31 4 2 2_Lcc_inputs" xfId="25826"/>
    <cellStyle name="Normal 31 4 2 3" xfId="25827"/>
    <cellStyle name="Normal 31 4 2 3 2" xfId="25828"/>
    <cellStyle name="Normal 31 4 2 3 2 2" xfId="25829"/>
    <cellStyle name="Normal 31 4 2 3 2 3" xfId="25830"/>
    <cellStyle name="Normal 31 4 2 3 3" xfId="25831"/>
    <cellStyle name="Normal 31 4 2 3 4" xfId="25832"/>
    <cellStyle name="Normal 31 4 2 3_Lcc_inputs" xfId="25833"/>
    <cellStyle name="Normal 31 4 2 4" xfId="25834"/>
    <cellStyle name="Normal 31 4 2 4 2" xfId="25835"/>
    <cellStyle name="Normal 31 4 2 4 2 2" xfId="25836"/>
    <cellStyle name="Normal 31 4 2 4 3" xfId="25837"/>
    <cellStyle name="Normal 31 4 2 5" xfId="25838"/>
    <cellStyle name="Normal 31 4 2 5 2" xfId="25839"/>
    <cellStyle name="Normal 31 4 2 6" xfId="25840"/>
    <cellStyle name="Normal 31 4 2 7" xfId="25841"/>
    <cellStyle name="Normal 31 4 2 8" xfId="25842"/>
    <cellStyle name="Normal 31 4 2_Lcc_inputs" xfId="25843"/>
    <cellStyle name="Normal 31 4 3" xfId="25844"/>
    <cellStyle name="Normal 31 4 3 2" xfId="25845"/>
    <cellStyle name="Normal 31 4 3 2 2" xfId="25846"/>
    <cellStyle name="Normal 31 4 3 2 2 2" xfId="25847"/>
    <cellStyle name="Normal 31 4 3 2 3" xfId="25848"/>
    <cellStyle name="Normal 31 4 3 3" xfId="25849"/>
    <cellStyle name="Normal 31 4 3 3 2" xfId="25850"/>
    <cellStyle name="Normal 31 4 3 3 2 2" xfId="25851"/>
    <cellStyle name="Normal 31 4 3 3 3" xfId="25852"/>
    <cellStyle name="Normal 31 4 3 4" xfId="25853"/>
    <cellStyle name="Normal 31 4 3 4 2" xfId="25854"/>
    <cellStyle name="Normal 31 4 3 5" xfId="25855"/>
    <cellStyle name="Normal 31 4 3_Lcc_inputs" xfId="25856"/>
    <cellStyle name="Normal 31 4 4" xfId="25857"/>
    <cellStyle name="Normal 31 4 4 2" xfId="25858"/>
    <cellStyle name="Normal 31 4 4 2 2" xfId="25859"/>
    <cellStyle name="Normal 31 4 4 2 3" xfId="25860"/>
    <cellStyle name="Normal 31 4 4 3" xfId="25861"/>
    <cellStyle name="Normal 31 4 4 4" xfId="25862"/>
    <cellStyle name="Normal 31 4 4_Lcc_inputs" xfId="25863"/>
    <cellStyle name="Normal 31 4 5" xfId="25864"/>
    <cellStyle name="Normal 31 4 5 2" xfId="25865"/>
    <cellStyle name="Normal 31 4 5 2 2" xfId="25866"/>
    <cellStyle name="Normal 31 4 5 3" xfId="25867"/>
    <cellStyle name="Normal 31 4 6" xfId="25868"/>
    <cellStyle name="Normal 31 4 6 2" xfId="25869"/>
    <cellStyle name="Normal 31 4 7" xfId="25870"/>
    <cellStyle name="Normal 31 4 8" xfId="25871"/>
    <cellStyle name="Normal 31 4 9" xfId="25872"/>
    <cellStyle name="Normal 31 4_Lcc_inputs" xfId="25873"/>
    <cellStyle name="Normal 31 5" xfId="25874"/>
    <cellStyle name="Normal 31 5 2" xfId="25875"/>
    <cellStyle name="Normal 31 5 2 2" xfId="25876"/>
    <cellStyle name="Normal 31 5 2 2 2" xfId="25877"/>
    <cellStyle name="Normal 31 5 2 2 2 2" xfId="25878"/>
    <cellStyle name="Normal 31 5 2 2 2 2 2" xfId="25879"/>
    <cellStyle name="Normal 31 5 2 2 2 3" xfId="25880"/>
    <cellStyle name="Normal 31 5 2 2 3" xfId="25881"/>
    <cellStyle name="Normal 31 5 2 2 3 2" xfId="25882"/>
    <cellStyle name="Normal 31 5 2 2 3 2 2" xfId="25883"/>
    <cellStyle name="Normal 31 5 2 2 3 3" xfId="25884"/>
    <cellStyle name="Normal 31 5 2 2 4" xfId="25885"/>
    <cellStyle name="Normal 31 5 2 2 4 2" xfId="25886"/>
    <cellStyle name="Normal 31 5 2 2 5" xfId="25887"/>
    <cellStyle name="Normal 31 5 2 2_Lcc_inputs" xfId="25888"/>
    <cellStyle name="Normal 31 5 2 3" xfId="25889"/>
    <cellStyle name="Normal 31 5 2 3 2" xfId="25890"/>
    <cellStyle name="Normal 31 5 2 3 2 2" xfId="25891"/>
    <cellStyle name="Normal 31 5 2 3 2 3" xfId="25892"/>
    <cellStyle name="Normal 31 5 2 3 3" xfId="25893"/>
    <cellStyle name="Normal 31 5 2 3 4" xfId="25894"/>
    <cellStyle name="Normal 31 5 2 3_Lcc_inputs" xfId="25895"/>
    <cellStyle name="Normal 31 5 2 4" xfId="25896"/>
    <cellStyle name="Normal 31 5 2 4 2" xfId="25897"/>
    <cellStyle name="Normal 31 5 2 4 2 2" xfId="25898"/>
    <cellStyle name="Normal 31 5 2 4 3" xfId="25899"/>
    <cellStyle name="Normal 31 5 2 5" xfId="25900"/>
    <cellStyle name="Normal 31 5 2 5 2" xfId="25901"/>
    <cellStyle name="Normal 31 5 2 6" xfId="25902"/>
    <cellStyle name="Normal 31 5 2 7" xfId="25903"/>
    <cellStyle name="Normal 31 5 2 8" xfId="25904"/>
    <cellStyle name="Normal 31 5 2_Lcc_inputs" xfId="25905"/>
    <cellStyle name="Normal 31 5 3" xfId="25906"/>
    <cellStyle name="Normal 31 5 3 2" xfId="25907"/>
    <cellStyle name="Normal 31 5 3 2 2" xfId="25908"/>
    <cellStyle name="Normal 31 5 3 2 2 2" xfId="25909"/>
    <cellStyle name="Normal 31 5 3 2 3" xfId="25910"/>
    <cellStyle name="Normal 31 5 3 3" xfId="25911"/>
    <cellStyle name="Normal 31 5 3 3 2" xfId="25912"/>
    <cellStyle name="Normal 31 5 3 3 2 2" xfId="25913"/>
    <cellStyle name="Normal 31 5 3 3 3" xfId="25914"/>
    <cellStyle name="Normal 31 5 3 4" xfId="25915"/>
    <cellStyle name="Normal 31 5 3 4 2" xfId="25916"/>
    <cellStyle name="Normal 31 5 3 5" xfId="25917"/>
    <cellStyle name="Normal 31 5 3_Lcc_inputs" xfId="25918"/>
    <cellStyle name="Normal 31 5 4" xfId="25919"/>
    <cellStyle name="Normal 31 5 4 2" xfId="25920"/>
    <cellStyle name="Normal 31 5 4 2 2" xfId="25921"/>
    <cellStyle name="Normal 31 5 4 2 3" xfId="25922"/>
    <cellStyle name="Normal 31 5 4 3" xfId="25923"/>
    <cellStyle name="Normal 31 5 4 4" xfId="25924"/>
    <cellStyle name="Normal 31 5 4_Lcc_inputs" xfId="25925"/>
    <cellStyle name="Normal 31 5 5" xfId="25926"/>
    <cellStyle name="Normal 31 5 5 2" xfId="25927"/>
    <cellStyle name="Normal 31 5 5 2 2" xfId="25928"/>
    <cellStyle name="Normal 31 5 5 3" xfId="25929"/>
    <cellStyle name="Normal 31 5 6" xfId="25930"/>
    <cellStyle name="Normal 31 5 6 2" xfId="25931"/>
    <cellStyle name="Normal 31 5 7" xfId="25932"/>
    <cellStyle name="Normal 31 5 8" xfId="25933"/>
    <cellStyle name="Normal 31 5 9" xfId="25934"/>
    <cellStyle name="Normal 31 5_Lcc_inputs" xfId="25935"/>
    <cellStyle name="Normal 31 6" xfId="25936"/>
    <cellStyle name="Normal 31 6 2" xfId="25937"/>
    <cellStyle name="Normal 31 6 2 2" xfId="25938"/>
    <cellStyle name="Normal 31 6 2 2 2" xfId="25939"/>
    <cellStyle name="Normal 31 6 2 2 2 2" xfId="25940"/>
    <cellStyle name="Normal 31 6 2 2 2 2 2" xfId="25941"/>
    <cellStyle name="Normal 31 6 2 2 2 3" xfId="25942"/>
    <cellStyle name="Normal 31 6 2 2 3" xfId="25943"/>
    <cellStyle name="Normal 31 6 2 2 3 2" xfId="25944"/>
    <cellStyle name="Normal 31 6 2 2 3 2 2" xfId="25945"/>
    <cellStyle name="Normal 31 6 2 2 3 3" xfId="25946"/>
    <cellStyle name="Normal 31 6 2 2 4" xfId="25947"/>
    <cellStyle name="Normal 31 6 2 2 4 2" xfId="25948"/>
    <cellStyle name="Normal 31 6 2 2 5" xfId="25949"/>
    <cellStyle name="Normal 31 6 2 2_Lcc_inputs" xfId="25950"/>
    <cellStyle name="Normal 31 6 2 3" xfId="25951"/>
    <cellStyle name="Normal 31 6 2 3 2" xfId="25952"/>
    <cellStyle name="Normal 31 6 2 3 2 2" xfId="25953"/>
    <cellStyle name="Normal 31 6 2 3 2 3" xfId="25954"/>
    <cellStyle name="Normal 31 6 2 3 3" xfId="25955"/>
    <cellStyle name="Normal 31 6 2 3 4" xfId="25956"/>
    <cellStyle name="Normal 31 6 2 3_Lcc_inputs" xfId="25957"/>
    <cellStyle name="Normal 31 6 2 4" xfId="25958"/>
    <cellStyle name="Normal 31 6 2 4 2" xfId="25959"/>
    <cellStyle name="Normal 31 6 2 4 2 2" xfId="25960"/>
    <cellStyle name="Normal 31 6 2 4 3" xfId="25961"/>
    <cellStyle name="Normal 31 6 2 5" xfId="25962"/>
    <cellStyle name="Normal 31 6 2 5 2" xfId="25963"/>
    <cellStyle name="Normal 31 6 2 6" xfId="25964"/>
    <cellStyle name="Normal 31 6 2 7" xfId="25965"/>
    <cellStyle name="Normal 31 6 2 8" xfId="25966"/>
    <cellStyle name="Normal 31 6 2_Lcc_inputs" xfId="25967"/>
    <cellStyle name="Normal 31 6 3" xfId="25968"/>
    <cellStyle name="Normal 31 6 3 2" xfId="25969"/>
    <cellStyle name="Normal 31 6 3 2 2" xfId="25970"/>
    <cellStyle name="Normal 31 6 3 2 2 2" xfId="25971"/>
    <cellStyle name="Normal 31 6 3 2 3" xfId="25972"/>
    <cellStyle name="Normal 31 6 3 3" xfId="25973"/>
    <cellStyle name="Normal 31 6 3 3 2" xfId="25974"/>
    <cellStyle name="Normal 31 6 3 3 2 2" xfId="25975"/>
    <cellStyle name="Normal 31 6 3 3 3" xfId="25976"/>
    <cellStyle name="Normal 31 6 3 4" xfId="25977"/>
    <cellStyle name="Normal 31 6 3 4 2" xfId="25978"/>
    <cellStyle name="Normal 31 6 3 5" xfId="25979"/>
    <cellStyle name="Normal 31 6 3_Lcc_inputs" xfId="25980"/>
    <cellStyle name="Normal 31 6 4" xfId="25981"/>
    <cellStyle name="Normal 31 6 4 2" xfId="25982"/>
    <cellStyle name="Normal 31 6 4 2 2" xfId="25983"/>
    <cellStyle name="Normal 31 6 4 2 3" xfId="25984"/>
    <cellStyle name="Normal 31 6 4 3" xfId="25985"/>
    <cellStyle name="Normal 31 6 4 4" xfId="25986"/>
    <cellStyle name="Normal 31 6 4_Lcc_inputs" xfId="25987"/>
    <cellStyle name="Normal 31 6 5" xfId="25988"/>
    <cellStyle name="Normal 31 6 5 2" xfId="25989"/>
    <cellStyle name="Normal 31 6 5 2 2" xfId="25990"/>
    <cellStyle name="Normal 31 6 5 3" xfId="25991"/>
    <cellStyle name="Normal 31 6 6" xfId="25992"/>
    <cellStyle name="Normal 31 6 6 2" xfId="25993"/>
    <cellStyle name="Normal 31 6 7" xfId="25994"/>
    <cellStyle name="Normal 31 6 8" xfId="25995"/>
    <cellStyle name="Normal 31 6 9" xfId="25996"/>
    <cellStyle name="Normal 31 6_Lcc_inputs" xfId="25997"/>
    <cellStyle name="Normal 31 7" xfId="25998"/>
    <cellStyle name="Normal 31 7 2" xfId="25999"/>
    <cellStyle name="Normal 31 7 2 2" xfId="26000"/>
    <cellStyle name="Normal 31 7 2 2 2" xfId="26001"/>
    <cellStyle name="Normal 31 7 2 2 2 2" xfId="26002"/>
    <cellStyle name="Normal 31 7 2 2 2 2 2" xfId="26003"/>
    <cellStyle name="Normal 31 7 2 2 2 3" xfId="26004"/>
    <cellStyle name="Normal 31 7 2 2 3" xfId="26005"/>
    <cellStyle name="Normal 31 7 2 2 3 2" xfId="26006"/>
    <cellStyle name="Normal 31 7 2 2 3 2 2" xfId="26007"/>
    <cellStyle name="Normal 31 7 2 2 3 3" xfId="26008"/>
    <cellStyle name="Normal 31 7 2 2 4" xfId="26009"/>
    <cellStyle name="Normal 31 7 2 2 4 2" xfId="26010"/>
    <cellStyle name="Normal 31 7 2 2 5" xfId="26011"/>
    <cellStyle name="Normal 31 7 2 2_Lcc_inputs" xfId="26012"/>
    <cellStyle name="Normal 31 7 2 3" xfId="26013"/>
    <cellStyle name="Normal 31 7 2 3 2" xfId="26014"/>
    <cellStyle name="Normal 31 7 2 3 2 2" xfId="26015"/>
    <cellStyle name="Normal 31 7 2 3 2 3" xfId="26016"/>
    <cellStyle name="Normal 31 7 2 3 3" xfId="26017"/>
    <cellStyle name="Normal 31 7 2 3 4" xfId="26018"/>
    <cellStyle name="Normal 31 7 2 3_Lcc_inputs" xfId="26019"/>
    <cellStyle name="Normal 31 7 2 4" xfId="26020"/>
    <cellStyle name="Normal 31 7 2 4 2" xfId="26021"/>
    <cellStyle name="Normal 31 7 2 4 2 2" xfId="26022"/>
    <cellStyle name="Normal 31 7 2 4 3" xfId="26023"/>
    <cellStyle name="Normal 31 7 2 5" xfId="26024"/>
    <cellStyle name="Normal 31 7 2 5 2" xfId="26025"/>
    <cellStyle name="Normal 31 7 2 6" xfId="26026"/>
    <cellStyle name="Normal 31 7 2 7" xfId="26027"/>
    <cellStyle name="Normal 31 7 2 8" xfId="26028"/>
    <cellStyle name="Normal 31 7 2_Lcc_inputs" xfId="26029"/>
    <cellStyle name="Normal 31 7 3" xfId="26030"/>
    <cellStyle name="Normal 31 7 3 2" xfId="26031"/>
    <cellStyle name="Normal 31 7 3 2 2" xfId="26032"/>
    <cellStyle name="Normal 31 7 3 2 2 2" xfId="26033"/>
    <cellStyle name="Normal 31 7 3 2 3" xfId="26034"/>
    <cellStyle name="Normal 31 7 3 3" xfId="26035"/>
    <cellStyle name="Normal 31 7 3 3 2" xfId="26036"/>
    <cellStyle name="Normal 31 7 3 3 2 2" xfId="26037"/>
    <cellStyle name="Normal 31 7 3 3 3" xfId="26038"/>
    <cellStyle name="Normal 31 7 3 4" xfId="26039"/>
    <cellStyle name="Normal 31 7 3 4 2" xfId="26040"/>
    <cellStyle name="Normal 31 7 3 5" xfId="26041"/>
    <cellStyle name="Normal 31 7 3_Lcc_inputs" xfId="26042"/>
    <cellStyle name="Normal 31 7 4" xfId="26043"/>
    <cellStyle name="Normal 31 7 4 2" xfId="26044"/>
    <cellStyle name="Normal 31 7 4 2 2" xfId="26045"/>
    <cellStyle name="Normal 31 7 4 2 3" xfId="26046"/>
    <cellStyle name="Normal 31 7 4 3" xfId="26047"/>
    <cellStyle name="Normal 31 7 4 4" xfId="26048"/>
    <cellStyle name="Normal 31 7 4_Lcc_inputs" xfId="26049"/>
    <cellStyle name="Normal 31 7 5" xfId="26050"/>
    <cellStyle name="Normal 31 7 5 2" xfId="26051"/>
    <cellStyle name="Normal 31 7 5 2 2" xfId="26052"/>
    <cellStyle name="Normal 31 7 5 3" xfId="26053"/>
    <cellStyle name="Normal 31 7 6" xfId="26054"/>
    <cellStyle name="Normal 31 7 6 2" xfId="26055"/>
    <cellStyle name="Normal 31 7 7" xfId="26056"/>
    <cellStyle name="Normal 31 7 8" xfId="26057"/>
    <cellStyle name="Normal 31 7 9" xfId="26058"/>
    <cellStyle name="Normal 31 7_Lcc_inputs" xfId="26059"/>
    <cellStyle name="Normal 31 8" xfId="26060"/>
    <cellStyle name="Normal 31 8 2" xfId="26061"/>
    <cellStyle name="Normal 31 8 2 2" xfId="26062"/>
    <cellStyle name="Normal 31 8 2 2 2" xfId="26063"/>
    <cellStyle name="Normal 31 8 2 2 2 2" xfId="26064"/>
    <cellStyle name="Normal 31 8 2 2 3" xfId="26065"/>
    <cellStyle name="Normal 31 8 2 3" xfId="26066"/>
    <cellStyle name="Normal 31 8 2 3 2" xfId="26067"/>
    <cellStyle name="Normal 31 8 2 3 2 2" xfId="26068"/>
    <cellStyle name="Normal 31 8 2 3 3" xfId="26069"/>
    <cellStyle name="Normal 31 8 2 4" xfId="26070"/>
    <cellStyle name="Normal 31 8 2 4 2" xfId="26071"/>
    <cellStyle name="Normal 31 8 2 5" xfId="26072"/>
    <cellStyle name="Normal 31 8 2_Lcc_inputs" xfId="26073"/>
    <cellStyle name="Normal 31 8 3" xfId="26074"/>
    <cellStyle name="Normal 31 8 3 2" xfId="26075"/>
    <cellStyle name="Normal 31 8 3 2 2" xfId="26076"/>
    <cellStyle name="Normal 31 8 3 2 3" xfId="26077"/>
    <cellStyle name="Normal 31 8 3 3" xfId="26078"/>
    <cellStyle name="Normal 31 8 3 4" xfId="26079"/>
    <cellStyle name="Normal 31 8 3_Lcc_inputs" xfId="26080"/>
    <cellStyle name="Normal 31 8 4" xfId="26081"/>
    <cellStyle name="Normal 31 8 4 2" xfId="26082"/>
    <cellStyle name="Normal 31 8 4 2 2" xfId="26083"/>
    <cellStyle name="Normal 31 8 4 3" xfId="26084"/>
    <cellStyle name="Normal 31 8 5" xfId="26085"/>
    <cellStyle name="Normal 31 8 5 2" xfId="26086"/>
    <cellStyle name="Normal 31 8 6" xfId="26087"/>
    <cellStyle name="Normal 31 8 7" xfId="26088"/>
    <cellStyle name="Normal 31 8 8" xfId="26089"/>
    <cellStyle name="Normal 31 8_Lcc_inputs" xfId="26090"/>
    <cellStyle name="Normal 31 9" xfId="26091"/>
    <cellStyle name="Normal 31 9 2" xfId="26092"/>
    <cellStyle name="Normal 31 9 2 2" xfId="26093"/>
    <cellStyle name="Normal 31 9 2 2 2" xfId="26094"/>
    <cellStyle name="Normal 31 9 2 2 2 2" xfId="26095"/>
    <cellStyle name="Normal 31 9 2 2 3" xfId="26096"/>
    <cellStyle name="Normal 31 9 2 3" xfId="26097"/>
    <cellStyle name="Normal 31 9 2 3 2" xfId="26098"/>
    <cellStyle name="Normal 31 9 2 3 2 2" xfId="26099"/>
    <cellStyle name="Normal 31 9 2 3 3" xfId="26100"/>
    <cellStyle name="Normal 31 9 2 4" xfId="26101"/>
    <cellStyle name="Normal 31 9 2 4 2" xfId="26102"/>
    <cellStyle name="Normal 31 9 2 5" xfId="26103"/>
    <cellStyle name="Normal 31 9 2_Lcc_inputs" xfId="26104"/>
    <cellStyle name="Normal 31 9 3" xfId="26105"/>
    <cellStyle name="Normal 31 9 3 2" xfId="26106"/>
    <cellStyle name="Normal 31 9 3 2 2" xfId="26107"/>
    <cellStyle name="Normal 31 9 3 2 3" xfId="26108"/>
    <cellStyle name="Normal 31 9 3 3" xfId="26109"/>
    <cellStyle name="Normal 31 9 3 4" xfId="26110"/>
    <cellStyle name="Normal 31 9 3_Lcc_inputs" xfId="26111"/>
    <cellStyle name="Normal 31 9 4" xfId="26112"/>
    <cellStyle name="Normal 31 9 4 2" xfId="26113"/>
    <cellStyle name="Normal 31 9 4 2 2" xfId="26114"/>
    <cellStyle name="Normal 31 9 4 3" xfId="26115"/>
    <cellStyle name="Normal 31 9 5" xfId="26116"/>
    <cellStyle name="Normal 31 9 5 2" xfId="26117"/>
    <cellStyle name="Normal 31 9 6" xfId="26118"/>
    <cellStyle name="Normal 31 9 7" xfId="26119"/>
    <cellStyle name="Normal 31 9 8" xfId="26120"/>
    <cellStyle name="Normal 31 9_Lcc_inputs" xfId="26121"/>
    <cellStyle name="Normal 31_Lcc_inputs" xfId="26122"/>
    <cellStyle name="Normal 32" xfId="26123"/>
    <cellStyle name="Normal 32 10" xfId="26124"/>
    <cellStyle name="Normal 32 10 2" xfId="26125"/>
    <cellStyle name="Normal 32 10 2 2" xfId="26126"/>
    <cellStyle name="Normal 32 10 2 2 2" xfId="26127"/>
    <cellStyle name="Normal 32 10 2 2 3" xfId="26128"/>
    <cellStyle name="Normal 32 10 2 3" xfId="26129"/>
    <cellStyle name="Normal 32 10 2 4" xfId="26130"/>
    <cellStyle name="Normal 32 10 2_Lcc_inputs" xfId="26131"/>
    <cellStyle name="Normal 32 10 3" xfId="26132"/>
    <cellStyle name="Normal 32 10 3 2" xfId="26133"/>
    <cellStyle name="Normal 32 10 3 2 2" xfId="26134"/>
    <cellStyle name="Normal 32 10 3 3" xfId="26135"/>
    <cellStyle name="Normal 32 10 4" xfId="26136"/>
    <cellStyle name="Normal 32 10 4 2" xfId="26137"/>
    <cellStyle name="Normal 32 10 5" xfId="26138"/>
    <cellStyle name="Normal 32 10 6" xfId="26139"/>
    <cellStyle name="Normal 32 10 7" xfId="26140"/>
    <cellStyle name="Normal 32 10_Lcc_inputs" xfId="26141"/>
    <cellStyle name="Normal 32 11" xfId="26142"/>
    <cellStyle name="Normal 32 11 2" xfId="26143"/>
    <cellStyle name="Normal 32 11 2 2" xfId="26144"/>
    <cellStyle name="Normal 32 11 2 3" xfId="26145"/>
    <cellStyle name="Normal 32 11 3" xfId="26146"/>
    <cellStyle name="Normal 32 11 3 2" xfId="26147"/>
    <cellStyle name="Normal 32 11 4" xfId="26148"/>
    <cellStyle name="Normal 32 11 5" xfId="26149"/>
    <cellStyle name="Normal 32 11_Lcc_inputs" xfId="26150"/>
    <cellStyle name="Normal 32 12" xfId="26151"/>
    <cellStyle name="Normal 32 12 2" xfId="26152"/>
    <cellStyle name="Normal 32 12 2 2" xfId="26153"/>
    <cellStyle name="Normal 32 12 2 3" xfId="26154"/>
    <cellStyle name="Normal 32 12 3" xfId="26155"/>
    <cellStyle name="Normal 32 12 4" xfId="26156"/>
    <cellStyle name="Normal 32 12_Lcc_inputs" xfId="26157"/>
    <cellStyle name="Normal 32 13" xfId="26158"/>
    <cellStyle name="Normal 32 13 2" xfId="26159"/>
    <cellStyle name="Normal 32 13 3" xfId="26160"/>
    <cellStyle name="Normal 32 14" xfId="26161"/>
    <cellStyle name="Normal 32 14 2" xfId="26162"/>
    <cellStyle name="Normal 32 15" xfId="26163"/>
    <cellStyle name="Normal 32 16" xfId="26164"/>
    <cellStyle name="Normal 32 2" xfId="26165"/>
    <cellStyle name="Normal 32 2 10" xfId="26166"/>
    <cellStyle name="Normal 32 2 2" xfId="26167"/>
    <cellStyle name="Normal 32 2 2 2" xfId="26168"/>
    <cellStyle name="Normal 32 2 2 2 2" xfId="26169"/>
    <cellStyle name="Normal 32 2 2 2 2 2" xfId="26170"/>
    <cellStyle name="Normal 32 2 2 2 2 2 2" xfId="26171"/>
    <cellStyle name="Normal 32 2 2 2 2 3" xfId="26172"/>
    <cellStyle name="Normal 32 2 2 2 3" xfId="26173"/>
    <cellStyle name="Normal 32 2 2 2 3 2" xfId="26174"/>
    <cellStyle name="Normal 32 2 2 2 3 2 2" xfId="26175"/>
    <cellStyle name="Normal 32 2 2 2 3 3" xfId="26176"/>
    <cellStyle name="Normal 32 2 2 2 4" xfId="26177"/>
    <cellStyle name="Normal 32 2 2 2 4 2" xfId="26178"/>
    <cellStyle name="Normal 32 2 2 2 5" xfId="26179"/>
    <cellStyle name="Normal 32 2 2 2_Lcc_inputs" xfId="26180"/>
    <cellStyle name="Normal 32 2 2 3" xfId="26181"/>
    <cellStyle name="Normal 32 2 2 3 2" xfId="26182"/>
    <cellStyle name="Normal 32 2 2 3 2 2" xfId="26183"/>
    <cellStyle name="Normal 32 2 2 3 2 3" xfId="26184"/>
    <cellStyle name="Normal 32 2 2 3 3" xfId="26185"/>
    <cellStyle name="Normal 32 2 2 3 4" xfId="26186"/>
    <cellStyle name="Normal 32 2 2 3_Lcc_inputs" xfId="26187"/>
    <cellStyle name="Normal 32 2 2 4" xfId="26188"/>
    <cellStyle name="Normal 32 2 2 4 2" xfId="26189"/>
    <cellStyle name="Normal 32 2 2 4 2 2" xfId="26190"/>
    <cellStyle name="Normal 32 2 2 4 3" xfId="26191"/>
    <cellStyle name="Normal 32 2 2 5" xfId="26192"/>
    <cellStyle name="Normal 32 2 2 5 2" xfId="26193"/>
    <cellStyle name="Normal 32 2 2 6" xfId="26194"/>
    <cellStyle name="Normal 32 2 2 7" xfId="26195"/>
    <cellStyle name="Normal 32 2 2 8" xfId="26196"/>
    <cellStyle name="Normal 32 2 2_Lcc_inputs" xfId="26197"/>
    <cellStyle name="Normal 32 2 3" xfId="26198"/>
    <cellStyle name="Normal 32 2 3 2" xfId="26199"/>
    <cellStyle name="Normal 32 2 3 2 2" xfId="26200"/>
    <cellStyle name="Normal 32 2 3 2 2 2" xfId="26201"/>
    <cellStyle name="Normal 32 2 3 2 2 3" xfId="26202"/>
    <cellStyle name="Normal 32 2 3 2 3" xfId="26203"/>
    <cellStyle name="Normal 32 2 3 2 4" xfId="26204"/>
    <cellStyle name="Normal 32 2 3 2_Lcc_inputs" xfId="26205"/>
    <cellStyle name="Normal 32 2 3 3" xfId="26206"/>
    <cellStyle name="Normal 32 2 3 3 2" xfId="26207"/>
    <cellStyle name="Normal 32 2 3 3 2 2" xfId="26208"/>
    <cellStyle name="Normal 32 2 3 3 3" xfId="26209"/>
    <cellStyle name="Normal 32 2 3 4" xfId="26210"/>
    <cellStyle name="Normal 32 2 3 4 2" xfId="26211"/>
    <cellStyle name="Normal 32 2 3 5" xfId="26212"/>
    <cellStyle name="Normal 32 2 3 6" xfId="26213"/>
    <cellStyle name="Normal 32 2 3 7" xfId="26214"/>
    <cellStyle name="Normal 32 2 3_Lcc_inputs" xfId="26215"/>
    <cellStyle name="Normal 32 2 4" xfId="26216"/>
    <cellStyle name="Normal 32 2 4 2" xfId="26217"/>
    <cellStyle name="Normal 32 2 4 2 2" xfId="26218"/>
    <cellStyle name="Normal 32 2 4 2 3" xfId="26219"/>
    <cellStyle name="Normal 32 2 4 3" xfId="26220"/>
    <cellStyle name="Normal 32 2 4 3 2" xfId="26221"/>
    <cellStyle name="Normal 32 2 4 4" xfId="26222"/>
    <cellStyle name="Normal 32 2 4 5" xfId="26223"/>
    <cellStyle name="Normal 32 2 4_Lcc_inputs" xfId="26224"/>
    <cellStyle name="Normal 32 2 5" xfId="26225"/>
    <cellStyle name="Normal 32 2 5 2" xfId="26226"/>
    <cellStyle name="Normal 32 2 5 2 2" xfId="26227"/>
    <cellStyle name="Normal 32 2 5 2 3" xfId="26228"/>
    <cellStyle name="Normal 32 2 5 3" xfId="26229"/>
    <cellStyle name="Normal 32 2 5 3 2" xfId="26230"/>
    <cellStyle name="Normal 32 2 5 4" xfId="26231"/>
    <cellStyle name="Normal 32 2 5 5" xfId="26232"/>
    <cellStyle name="Normal 32 2 5_Lcc_inputs" xfId="26233"/>
    <cellStyle name="Normal 32 2 6" xfId="26234"/>
    <cellStyle name="Normal 32 2 6 2" xfId="26235"/>
    <cellStyle name="Normal 32 2 6 2 2" xfId="26236"/>
    <cellStyle name="Normal 32 2 6 3" xfId="26237"/>
    <cellStyle name="Normal 32 2 6 4" xfId="26238"/>
    <cellStyle name="Normal 32 2 6_Lcc_inputs" xfId="26239"/>
    <cellStyle name="Normal 32 2 7" xfId="26240"/>
    <cellStyle name="Normal 32 2 7 2" xfId="26241"/>
    <cellStyle name="Normal 32 2 7 3" xfId="26242"/>
    <cellStyle name="Normal 32 2 8" xfId="26243"/>
    <cellStyle name="Normal 32 2 8 2" xfId="26244"/>
    <cellStyle name="Normal 32 2 9" xfId="26245"/>
    <cellStyle name="Normal 32 2_Lcc_inputs" xfId="26246"/>
    <cellStyle name="Normal 32 3" xfId="26247"/>
    <cellStyle name="Normal 32 3 2" xfId="26248"/>
    <cellStyle name="Normal 32 3 2 2" xfId="26249"/>
    <cellStyle name="Normal 32 3 2 2 2" xfId="26250"/>
    <cellStyle name="Normal 32 3 2 2 2 2" xfId="26251"/>
    <cellStyle name="Normal 32 3 2 2 2 2 2" xfId="26252"/>
    <cellStyle name="Normal 32 3 2 2 2 3" xfId="26253"/>
    <cellStyle name="Normal 32 3 2 2 3" xfId="26254"/>
    <cellStyle name="Normal 32 3 2 2 3 2" xfId="26255"/>
    <cellStyle name="Normal 32 3 2 2 3 2 2" xfId="26256"/>
    <cellStyle name="Normal 32 3 2 2 3 3" xfId="26257"/>
    <cellStyle name="Normal 32 3 2 2 4" xfId="26258"/>
    <cellStyle name="Normal 32 3 2 2 4 2" xfId="26259"/>
    <cellStyle name="Normal 32 3 2 2 5" xfId="26260"/>
    <cellStyle name="Normal 32 3 2 2_Lcc_inputs" xfId="26261"/>
    <cellStyle name="Normal 32 3 2 3" xfId="26262"/>
    <cellStyle name="Normal 32 3 2 3 2" xfId="26263"/>
    <cellStyle name="Normal 32 3 2 3 2 2" xfId="26264"/>
    <cellStyle name="Normal 32 3 2 3 2 3" xfId="26265"/>
    <cellStyle name="Normal 32 3 2 3 3" xfId="26266"/>
    <cellStyle name="Normal 32 3 2 3 4" xfId="26267"/>
    <cellStyle name="Normal 32 3 2 3_Lcc_inputs" xfId="26268"/>
    <cellStyle name="Normal 32 3 2 4" xfId="26269"/>
    <cellStyle name="Normal 32 3 2 4 2" xfId="26270"/>
    <cellStyle name="Normal 32 3 2 4 2 2" xfId="26271"/>
    <cellStyle name="Normal 32 3 2 4 3" xfId="26272"/>
    <cellStyle name="Normal 32 3 2 5" xfId="26273"/>
    <cellStyle name="Normal 32 3 2 5 2" xfId="26274"/>
    <cellStyle name="Normal 32 3 2 6" xfId="26275"/>
    <cellStyle name="Normal 32 3 2 7" xfId="26276"/>
    <cellStyle name="Normal 32 3 2 8" xfId="26277"/>
    <cellStyle name="Normal 32 3 2_Lcc_inputs" xfId="26278"/>
    <cellStyle name="Normal 32 3 3" xfId="26279"/>
    <cellStyle name="Normal 32 3 3 2" xfId="26280"/>
    <cellStyle name="Normal 32 3 3 2 2" xfId="26281"/>
    <cellStyle name="Normal 32 3 3 2 2 2" xfId="26282"/>
    <cellStyle name="Normal 32 3 3 2 2 3" xfId="26283"/>
    <cellStyle name="Normal 32 3 3 2 3" xfId="26284"/>
    <cellStyle name="Normal 32 3 3 2 4" xfId="26285"/>
    <cellStyle name="Normal 32 3 3 2_Lcc_inputs" xfId="26286"/>
    <cellStyle name="Normal 32 3 3 3" xfId="26287"/>
    <cellStyle name="Normal 32 3 3 3 2" xfId="26288"/>
    <cellStyle name="Normal 32 3 3 3 2 2" xfId="26289"/>
    <cellStyle name="Normal 32 3 3 3 3" xfId="26290"/>
    <cellStyle name="Normal 32 3 3 4" xfId="26291"/>
    <cellStyle name="Normal 32 3 3 4 2" xfId="26292"/>
    <cellStyle name="Normal 32 3 3 5" xfId="26293"/>
    <cellStyle name="Normal 32 3 3 6" xfId="26294"/>
    <cellStyle name="Normal 32 3 3 7" xfId="26295"/>
    <cellStyle name="Normal 32 3 3_Lcc_inputs" xfId="26296"/>
    <cellStyle name="Normal 32 3 4" xfId="26297"/>
    <cellStyle name="Normal 32 3 4 2" xfId="26298"/>
    <cellStyle name="Normal 32 3 4 2 2" xfId="26299"/>
    <cellStyle name="Normal 32 3 4 2 3" xfId="26300"/>
    <cellStyle name="Normal 32 3 4 3" xfId="26301"/>
    <cellStyle name="Normal 32 3 4 3 2" xfId="26302"/>
    <cellStyle name="Normal 32 3 4 4" xfId="26303"/>
    <cellStyle name="Normal 32 3 4 5" xfId="26304"/>
    <cellStyle name="Normal 32 3 4_Lcc_inputs" xfId="26305"/>
    <cellStyle name="Normal 32 3 5" xfId="26306"/>
    <cellStyle name="Normal 32 3 5 2" xfId="26307"/>
    <cellStyle name="Normal 32 3 5 2 2" xfId="26308"/>
    <cellStyle name="Normal 32 3 5 2 3" xfId="26309"/>
    <cellStyle name="Normal 32 3 5 3" xfId="26310"/>
    <cellStyle name="Normal 32 3 5 4" xfId="26311"/>
    <cellStyle name="Normal 32 3 5_Lcc_inputs" xfId="26312"/>
    <cellStyle name="Normal 32 3 6" xfId="26313"/>
    <cellStyle name="Normal 32 3 6 2" xfId="26314"/>
    <cellStyle name="Normal 32 3 6 3" xfId="26315"/>
    <cellStyle name="Normal 32 3 7" xfId="26316"/>
    <cellStyle name="Normal 32 3 7 2" xfId="26317"/>
    <cellStyle name="Normal 32 3 8" xfId="26318"/>
    <cellStyle name="Normal 32 3 9" xfId="26319"/>
    <cellStyle name="Normal 32 3_Lcc_inputs" xfId="26320"/>
    <cellStyle name="Normal 32 4" xfId="26321"/>
    <cellStyle name="Normal 32 4 2" xfId="26322"/>
    <cellStyle name="Normal 32 4 2 2" xfId="26323"/>
    <cellStyle name="Normal 32 4 2 2 2" xfId="26324"/>
    <cellStyle name="Normal 32 4 2 2 2 2" xfId="26325"/>
    <cellStyle name="Normal 32 4 2 2 2 2 2" xfId="26326"/>
    <cellStyle name="Normal 32 4 2 2 2 3" xfId="26327"/>
    <cellStyle name="Normal 32 4 2 2 3" xfId="26328"/>
    <cellStyle name="Normal 32 4 2 2 3 2" xfId="26329"/>
    <cellStyle name="Normal 32 4 2 2 3 2 2" xfId="26330"/>
    <cellStyle name="Normal 32 4 2 2 3 3" xfId="26331"/>
    <cellStyle name="Normal 32 4 2 2 4" xfId="26332"/>
    <cellStyle name="Normal 32 4 2 2 4 2" xfId="26333"/>
    <cellStyle name="Normal 32 4 2 2 5" xfId="26334"/>
    <cellStyle name="Normal 32 4 2 2_Lcc_inputs" xfId="26335"/>
    <cellStyle name="Normal 32 4 2 3" xfId="26336"/>
    <cellStyle name="Normal 32 4 2 3 2" xfId="26337"/>
    <cellStyle name="Normal 32 4 2 3 2 2" xfId="26338"/>
    <cellStyle name="Normal 32 4 2 3 2 3" xfId="26339"/>
    <cellStyle name="Normal 32 4 2 3 3" xfId="26340"/>
    <cellStyle name="Normal 32 4 2 3 4" xfId="26341"/>
    <cellStyle name="Normal 32 4 2 3_Lcc_inputs" xfId="26342"/>
    <cellStyle name="Normal 32 4 2 4" xfId="26343"/>
    <cellStyle name="Normal 32 4 2 4 2" xfId="26344"/>
    <cellStyle name="Normal 32 4 2 4 2 2" xfId="26345"/>
    <cellStyle name="Normal 32 4 2 4 3" xfId="26346"/>
    <cellStyle name="Normal 32 4 2 5" xfId="26347"/>
    <cellStyle name="Normal 32 4 2 5 2" xfId="26348"/>
    <cellStyle name="Normal 32 4 2 6" xfId="26349"/>
    <cellStyle name="Normal 32 4 2 7" xfId="26350"/>
    <cellStyle name="Normal 32 4 2 8" xfId="26351"/>
    <cellStyle name="Normal 32 4 2_Lcc_inputs" xfId="26352"/>
    <cellStyle name="Normal 32 4 3" xfId="26353"/>
    <cellStyle name="Normal 32 4 3 2" xfId="26354"/>
    <cellStyle name="Normal 32 4 3 2 2" xfId="26355"/>
    <cellStyle name="Normal 32 4 3 2 2 2" xfId="26356"/>
    <cellStyle name="Normal 32 4 3 2 3" xfId="26357"/>
    <cellStyle name="Normal 32 4 3 3" xfId="26358"/>
    <cellStyle name="Normal 32 4 3 3 2" xfId="26359"/>
    <cellStyle name="Normal 32 4 3 3 2 2" xfId="26360"/>
    <cellStyle name="Normal 32 4 3 3 3" xfId="26361"/>
    <cellStyle name="Normal 32 4 3 4" xfId="26362"/>
    <cellStyle name="Normal 32 4 3 4 2" xfId="26363"/>
    <cellStyle name="Normal 32 4 3 5" xfId="26364"/>
    <cellStyle name="Normal 32 4 3_Lcc_inputs" xfId="26365"/>
    <cellStyle name="Normal 32 4 4" xfId="26366"/>
    <cellStyle name="Normal 32 4 4 2" xfId="26367"/>
    <cellStyle name="Normal 32 4 4 2 2" xfId="26368"/>
    <cellStyle name="Normal 32 4 4 2 3" xfId="26369"/>
    <cellStyle name="Normal 32 4 4 3" xfId="26370"/>
    <cellStyle name="Normal 32 4 4 4" xfId="26371"/>
    <cellStyle name="Normal 32 4 4_Lcc_inputs" xfId="26372"/>
    <cellStyle name="Normal 32 4 5" xfId="26373"/>
    <cellStyle name="Normal 32 4 5 2" xfId="26374"/>
    <cellStyle name="Normal 32 4 5 2 2" xfId="26375"/>
    <cellStyle name="Normal 32 4 5 3" xfId="26376"/>
    <cellStyle name="Normal 32 4 6" xfId="26377"/>
    <cellStyle name="Normal 32 4 6 2" xfId="26378"/>
    <cellStyle name="Normal 32 4 7" xfId="26379"/>
    <cellStyle name="Normal 32 4 8" xfId="26380"/>
    <cellStyle name="Normal 32 4 9" xfId="26381"/>
    <cellStyle name="Normal 32 4_Lcc_inputs" xfId="26382"/>
    <cellStyle name="Normal 32 5" xfId="26383"/>
    <cellStyle name="Normal 32 5 2" xfId="26384"/>
    <cellStyle name="Normal 32 5 2 2" xfId="26385"/>
    <cellStyle name="Normal 32 5 2 2 2" xfId="26386"/>
    <cellStyle name="Normal 32 5 2 2 2 2" xfId="26387"/>
    <cellStyle name="Normal 32 5 2 2 2 2 2" xfId="26388"/>
    <cellStyle name="Normal 32 5 2 2 2 3" xfId="26389"/>
    <cellStyle name="Normal 32 5 2 2 3" xfId="26390"/>
    <cellStyle name="Normal 32 5 2 2 3 2" xfId="26391"/>
    <cellStyle name="Normal 32 5 2 2 3 2 2" xfId="26392"/>
    <cellStyle name="Normal 32 5 2 2 3 3" xfId="26393"/>
    <cellStyle name="Normal 32 5 2 2 4" xfId="26394"/>
    <cellStyle name="Normal 32 5 2 2 4 2" xfId="26395"/>
    <cellStyle name="Normal 32 5 2 2 5" xfId="26396"/>
    <cellStyle name="Normal 32 5 2 2_Lcc_inputs" xfId="26397"/>
    <cellStyle name="Normal 32 5 2 3" xfId="26398"/>
    <cellStyle name="Normal 32 5 2 3 2" xfId="26399"/>
    <cellStyle name="Normal 32 5 2 3 2 2" xfId="26400"/>
    <cellStyle name="Normal 32 5 2 3 2 3" xfId="26401"/>
    <cellStyle name="Normal 32 5 2 3 3" xfId="26402"/>
    <cellStyle name="Normal 32 5 2 3 4" xfId="26403"/>
    <cellStyle name="Normal 32 5 2 3_Lcc_inputs" xfId="26404"/>
    <cellStyle name="Normal 32 5 2 4" xfId="26405"/>
    <cellStyle name="Normal 32 5 2 4 2" xfId="26406"/>
    <cellStyle name="Normal 32 5 2 4 2 2" xfId="26407"/>
    <cellStyle name="Normal 32 5 2 4 3" xfId="26408"/>
    <cellStyle name="Normal 32 5 2 5" xfId="26409"/>
    <cellStyle name="Normal 32 5 2 5 2" xfId="26410"/>
    <cellStyle name="Normal 32 5 2 6" xfId="26411"/>
    <cellStyle name="Normal 32 5 2 7" xfId="26412"/>
    <cellStyle name="Normal 32 5 2 8" xfId="26413"/>
    <cellStyle name="Normal 32 5 2_Lcc_inputs" xfId="26414"/>
    <cellStyle name="Normal 32 5 3" xfId="26415"/>
    <cellStyle name="Normal 32 5 3 2" xfId="26416"/>
    <cellStyle name="Normal 32 5 3 2 2" xfId="26417"/>
    <cellStyle name="Normal 32 5 3 2 2 2" xfId="26418"/>
    <cellStyle name="Normal 32 5 3 2 3" xfId="26419"/>
    <cellStyle name="Normal 32 5 3 3" xfId="26420"/>
    <cellStyle name="Normal 32 5 3 3 2" xfId="26421"/>
    <cellStyle name="Normal 32 5 3 3 2 2" xfId="26422"/>
    <cellStyle name="Normal 32 5 3 3 3" xfId="26423"/>
    <cellStyle name="Normal 32 5 3 4" xfId="26424"/>
    <cellStyle name="Normal 32 5 3 4 2" xfId="26425"/>
    <cellStyle name="Normal 32 5 3 5" xfId="26426"/>
    <cellStyle name="Normal 32 5 3_Lcc_inputs" xfId="26427"/>
    <cellStyle name="Normal 32 5 4" xfId="26428"/>
    <cellStyle name="Normal 32 5 4 2" xfId="26429"/>
    <cellStyle name="Normal 32 5 4 2 2" xfId="26430"/>
    <cellStyle name="Normal 32 5 4 2 3" xfId="26431"/>
    <cellStyle name="Normal 32 5 4 3" xfId="26432"/>
    <cellStyle name="Normal 32 5 4 4" xfId="26433"/>
    <cellStyle name="Normal 32 5 4_Lcc_inputs" xfId="26434"/>
    <cellStyle name="Normal 32 5 5" xfId="26435"/>
    <cellStyle name="Normal 32 5 5 2" xfId="26436"/>
    <cellStyle name="Normal 32 5 5 2 2" xfId="26437"/>
    <cellStyle name="Normal 32 5 5 3" xfId="26438"/>
    <cellStyle name="Normal 32 5 6" xfId="26439"/>
    <cellStyle name="Normal 32 5 6 2" xfId="26440"/>
    <cellStyle name="Normal 32 5 7" xfId="26441"/>
    <cellStyle name="Normal 32 5 8" xfId="26442"/>
    <cellStyle name="Normal 32 5 9" xfId="26443"/>
    <cellStyle name="Normal 32 5_Lcc_inputs" xfId="26444"/>
    <cellStyle name="Normal 32 6" xfId="26445"/>
    <cellStyle name="Normal 32 6 2" xfId="26446"/>
    <cellStyle name="Normal 32 6 2 2" xfId="26447"/>
    <cellStyle name="Normal 32 6 2 2 2" xfId="26448"/>
    <cellStyle name="Normal 32 6 2 2 2 2" xfId="26449"/>
    <cellStyle name="Normal 32 6 2 2 2 2 2" xfId="26450"/>
    <cellStyle name="Normal 32 6 2 2 2 3" xfId="26451"/>
    <cellStyle name="Normal 32 6 2 2 3" xfId="26452"/>
    <cellStyle name="Normal 32 6 2 2 3 2" xfId="26453"/>
    <cellStyle name="Normal 32 6 2 2 3 2 2" xfId="26454"/>
    <cellStyle name="Normal 32 6 2 2 3 3" xfId="26455"/>
    <cellStyle name="Normal 32 6 2 2 4" xfId="26456"/>
    <cellStyle name="Normal 32 6 2 2 4 2" xfId="26457"/>
    <cellStyle name="Normal 32 6 2 2 5" xfId="26458"/>
    <cellStyle name="Normal 32 6 2 2_Lcc_inputs" xfId="26459"/>
    <cellStyle name="Normal 32 6 2 3" xfId="26460"/>
    <cellStyle name="Normal 32 6 2 3 2" xfId="26461"/>
    <cellStyle name="Normal 32 6 2 3 2 2" xfId="26462"/>
    <cellStyle name="Normal 32 6 2 3 2 3" xfId="26463"/>
    <cellStyle name="Normal 32 6 2 3 3" xfId="26464"/>
    <cellStyle name="Normal 32 6 2 3 4" xfId="26465"/>
    <cellStyle name="Normal 32 6 2 3_Lcc_inputs" xfId="26466"/>
    <cellStyle name="Normal 32 6 2 4" xfId="26467"/>
    <cellStyle name="Normal 32 6 2 4 2" xfId="26468"/>
    <cellStyle name="Normal 32 6 2 4 2 2" xfId="26469"/>
    <cellStyle name="Normal 32 6 2 4 3" xfId="26470"/>
    <cellStyle name="Normal 32 6 2 5" xfId="26471"/>
    <cellStyle name="Normal 32 6 2 5 2" xfId="26472"/>
    <cellStyle name="Normal 32 6 2 6" xfId="26473"/>
    <cellStyle name="Normal 32 6 2 7" xfId="26474"/>
    <cellStyle name="Normal 32 6 2 8" xfId="26475"/>
    <cellStyle name="Normal 32 6 2_Lcc_inputs" xfId="26476"/>
    <cellStyle name="Normal 32 6 3" xfId="26477"/>
    <cellStyle name="Normal 32 6 3 2" xfId="26478"/>
    <cellStyle name="Normal 32 6 3 2 2" xfId="26479"/>
    <cellStyle name="Normal 32 6 3 2 2 2" xfId="26480"/>
    <cellStyle name="Normal 32 6 3 2 3" xfId="26481"/>
    <cellStyle name="Normal 32 6 3 3" xfId="26482"/>
    <cellStyle name="Normal 32 6 3 3 2" xfId="26483"/>
    <cellStyle name="Normal 32 6 3 3 2 2" xfId="26484"/>
    <cellStyle name="Normal 32 6 3 3 3" xfId="26485"/>
    <cellStyle name="Normal 32 6 3 4" xfId="26486"/>
    <cellStyle name="Normal 32 6 3 4 2" xfId="26487"/>
    <cellStyle name="Normal 32 6 3 5" xfId="26488"/>
    <cellStyle name="Normal 32 6 3_Lcc_inputs" xfId="26489"/>
    <cellStyle name="Normal 32 6 4" xfId="26490"/>
    <cellStyle name="Normal 32 6 4 2" xfId="26491"/>
    <cellStyle name="Normal 32 6 4 2 2" xfId="26492"/>
    <cellStyle name="Normal 32 6 4 2 3" xfId="26493"/>
    <cellStyle name="Normal 32 6 4 3" xfId="26494"/>
    <cellStyle name="Normal 32 6 4 4" xfId="26495"/>
    <cellStyle name="Normal 32 6 4_Lcc_inputs" xfId="26496"/>
    <cellStyle name="Normal 32 6 5" xfId="26497"/>
    <cellStyle name="Normal 32 6 5 2" xfId="26498"/>
    <cellStyle name="Normal 32 6 5 2 2" xfId="26499"/>
    <cellStyle name="Normal 32 6 5 3" xfId="26500"/>
    <cellStyle name="Normal 32 6 6" xfId="26501"/>
    <cellStyle name="Normal 32 6 6 2" xfId="26502"/>
    <cellStyle name="Normal 32 6 7" xfId="26503"/>
    <cellStyle name="Normal 32 6 8" xfId="26504"/>
    <cellStyle name="Normal 32 6 9" xfId="26505"/>
    <cellStyle name="Normal 32 6_Lcc_inputs" xfId="26506"/>
    <cellStyle name="Normal 32 7" xfId="26507"/>
    <cellStyle name="Normal 32 7 2" xfId="26508"/>
    <cellStyle name="Normal 32 7 2 2" xfId="26509"/>
    <cellStyle name="Normal 32 7 2 2 2" xfId="26510"/>
    <cellStyle name="Normal 32 7 2 2 2 2" xfId="26511"/>
    <cellStyle name="Normal 32 7 2 2 2 2 2" xfId="26512"/>
    <cellStyle name="Normal 32 7 2 2 2 3" xfId="26513"/>
    <cellStyle name="Normal 32 7 2 2 3" xfId="26514"/>
    <cellStyle name="Normal 32 7 2 2 3 2" xfId="26515"/>
    <cellStyle name="Normal 32 7 2 2 3 2 2" xfId="26516"/>
    <cellStyle name="Normal 32 7 2 2 3 3" xfId="26517"/>
    <cellStyle name="Normal 32 7 2 2 4" xfId="26518"/>
    <cellStyle name="Normal 32 7 2 2 4 2" xfId="26519"/>
    <cellStyle name="Normal 32 7 2 2 5" xfId="26520"/>
    <cellStyle name="Normal 32 7 2 2_Lcc_inputs" xfId="26521"/>
    <cellStyle name="Normal 32 7 2 3" xfId="26522"/>
    <cellStyle name="Normal 32 7 2 3 2" xfId="26523"/>
    <cellStyle name="Normal 32 7 2 3 2 2" xfId="26524"/>
    <cellStyle name="Normal 32 7 2 3 2 3" xfId="26525"/>
    <cellStyle name="Normal 32 7 2 3 3" xfId="26526"/>
    <cellStyle name="Normal 32 7 2 3 4" xfId="26527"/>
    <cellStyle name="Normal 32 7 2 3_Lcc_inputs" xfId="26528"/>
    <cellStyle name="Normal 32 7 2 4" xfId="26529"/>
    <cellStyle name="Normal 32 7 2 4 2" xfId="26530"/>
    <cellStyle name="Normal 32 7 2 4 2 2" xfId="26531"/>
    <cellStyle name="Normal 32 7 2 4 3" xfId="26532"/>
    <cellStyle name="Normal 32 7 2 5" xfId="26533"/>
    <cellStyle name="Normal 32 7 2 5 2" xfId="26534"/>
    <cellStyle name="Normal 32 7 2 6" xfId="26535"/>
    <cellStyle name="Normal 32 7 2 7" xfId="26536"/>
    <cellStyle name="Normal 32 7 2 8" xfId="26537"/>
    <cellStyle name="Normal 32 7 2_Lcc_inputs" xfId="26538"/>
    <cellStyle name="Normal 32 7 3" xfId="26539"/>
    <cellStyle name="Normal 32 7 3 2" xfId="26540"/>
    <cellStyle name="Normal 32 7 3 2 2" xfId="26541"/>
    <cellStyle name="Normal 32 7 3 2 2 2" xfId="26542"/>
    <cellStyle name="Normal 32 7 3 2 3" xfId="26543"/>
    <cellStyle name="Normal 32 7 3 3" xfId="26544"/>
    <cellStyle name="Normal 32 7 3 3 2" xfId="26545"/>
    <cellStyle name="Normal 32 7 3 3 2 2" xfId="26546"/>
    <cellStyle name="Normal 32 7 3 3 3" xfId="26547"/>
    <cellStyle name="Normal 32 7 3 4" xfId="26548"/>
    <cellStyle name="Normal 32 7 3 4 2" xfId="26549"/>
    <cellStyle name="Normal 32 7 3 5" xfId="26550"/>
    <cellStyle name="Normal 32 7 3_Lcc_inputs" xfId="26551"/>
    <cellStyle name="Normal 32 7 4" xfId="26552"/>
    <cellStyle name="Normal 32 7 4 2" xfId="26553"/>
    <cellStyle name="Normal 32 7 4 2 2" xfId="26554"/>
    <cellStyle name="Normal 32 7 4 2 3" xfId="26555"/>
    <cellStyle name="Normal 32 7 4 3" xfId="26556"/>
    <cellStyle name="Normal 32 7 4 4" xfId="26557"/>
    <cellStyle name="Normal 32 7 4_Lcc_inputs" xfId="26558"/>
    <cellStyle name="Normal 32 7 5" xfId="26559"/>
    <cellStyle name="Normal 32 7 5 2" xfId="26560"/>
    <cellStyle name="Normal 32 7 5 2 2" xfId="26561"/>
    <cellStyle name="Normal 32 7 5 3" xfId="26562"/>
    <cellStyle name="Normal 32 7 6" xfId="26563"/>
    <cellStyle name="Normal 32 7 6 2" xfId="26564"/>
    <cellStyle name="Normal 32 7 7" xfId="26565"/>
    <cellStyle name="Normal 32 7 8" xfId="26566"/>
    <cellStyle name="Normal 32 7 9" xfId="26567"/>
    <cellStyle name="Normal 32 7_Lcc_inputs" xfId="26568"/>
    <cellStyle name="Normal 32 8" xfId="26569"/>
    <cellStyle name="Normal 32 8 2" xfId="26570"/>
    <cellStyle name="Normal 32 8 2 2" xfId="26571"/>
    <cellStyle name="Normal 32 8 2 2 2" xfId="26572"/>
    <cellStyle name="Normal 32 8 2 2 2 2" xfId="26573"/>
    <cellStyle name="Normal 32 8 2 2 3" xfId="26574"/>
    <cellStyle name="Normal 32 8 2 3" xfId="26575"/>
    <cellStyle name="Normal 32 8 2 3 2" xfId="26576"/>
    <cellStyle name="Normal 32 8 2 3 2 2" xfId="26577"/>
    <cellStyle name="Normal 32 8 2 3 3" xfId="26578"/>
    <cellStyle name="Normal 32 8 2 4" xfId="26579"/>
    <cellStyle name="Normal 32 8 2 4 2" xfId="26580"/>
    <cellStyle name="Normal 32 8 2 5" xfId="26581"/>
    <cellStyle name="Normal 32 8 2_Lcc_inputs" xfId="26582"/>
    <cellStyle name="Normal 32 8 3" xfId="26583"/>
    <cellStyle name="Normal 32 8 3 2" xfId="26584"/>
    <cellStyle name="Normal 32 8 3 2 2" xfId="26585"/>
    <cellStyle name="Normal 32 8 3 2 3" xfId="26586"/>
    <cellStyle name="Normal 32 8 3 3" xfId="26587"/>
    <cellStyle name="Normal 32 8 3 4" xfId="26588"/>
    <cellStyle name="Normal 32 8 3_Lcc_inputs" xfId="26589"/>
    <cellStyle name="Normal 32 8 4" xfId="26590"/>
    <cellStyle name="Normal 32 8 4 2" xfId="26591"/>
    <cellStyle name="Normal 32 8 4 2 2" xfId="26592"/>
    <cellStyle name="Normal 32 8 4 3" xfId="26593"/>
    <cellStyle name="Normal 32 8 5" xfId="26594"/>
    <cellStyle name="Normal 32 8 5 2" xfId="26595"/>
    <cellStyle name="Normal 32 8 6" xfId="26596"/>
    <cellStyle name="Normal 32 8 7" xfId="26597"/>
    <cellStyle name="Normal 32 8 8" xfId="26598"/>
    <cellStyle name="Normal 32 8_Lcc_inputs" xfId="26599"/>
    <cellStyle name="Normal 32 9" xfId="26600"/>
    <cellStyle name="Normal 32 9 2" xfId="26601"/>
    <cellStyle name="Normal 32 9 2 2" xfId="26602"/>
    <cellStyle name="Normal 32 9 2 2 2" xfId="26603"/>
    <cellStyle name="Normal 32 9 2 2 2 2" xfId="26604"/>
    <cellStyle name="Normal 32 9 2 2 3" xfId="26605"/>
    <cellStyle name="Normal 32 9 2 3" xfId="26606"/>
    <cellStyle name="Normal 32 9 2 3 2" xfId="26607"/>
    <cellStyle name="Normal 32 9 2 3 2 2" xfId="26608"/>
    <cellStyle name="Normal 32 9 2 3 3" xfId="26609"/>
    <cellStyle name="Normal 32 9 2 4" xfId="26610"/>
    <cellStyle name="Normal 32 9 2 4 2" xfId="26611"/>
    <cellStyle name="Normal 32 9 2 5" xfId="26612"/>
    <cellStyle name="Normal 32 9 2_Lcc_inputs" xfId="26613"/>
    <cellStyle name="Normal 32 9 3" xfId="26614"/>
    <cellStyle name="Normal 32 9 3 2" xfId="26615"/>
    <cellStyle name="Normal 32 9 3 2 2" xfId="26616"/>
    <cellStyle name="Normal 32 9 3 2 3" xfId="26617"/>
    <cellStyle name="Normal 32 9 3 3" xfId="26618"/>
    <cellStyle name="Normal 32 9 3 4" xfId="26619"/>
    <cellStyle name="Normal 32 9 3_Lcc_inputs" xfId="26620"/>
    <cellStyle name="Normal 32 9 4" xfId="26621"/>
    <cellStyle name="Normal 32 9 4 2" xfId="26622"/>
    <cellStyle name="Normal 32 9 4 2 2" xfId="26623"/>
    <cellStyle name="Normal 32 9 4 3" xfId="26624"/>
    <cellStyle name="Normal 32 9 5" xfId="26625"/>
    <cellStyle name="Normal 32 9 5 2" xfId="26626"/>
    <cellStyle name="Normal 32 9 6" xfId="26627"/>
    <cellStyle name="Normal 32 9 7" xfId="26628"/>
    <cellStyle name="Normal 32 9 8" xfId="26629"/>
    <cellStyle name="Normal 32 9_Lcc_inputs" xfId="26630"/>
    <cellStyle name="Normal 32_Lcc_inputs" xfId="26631"/>
    <cellStyle name="Normal 33" xfId="26632"/>
    <cellStyle name="Normal 33 10" xfId="26633"/>
    <cellStyle name="Normal 33 10 2" xfId="26634"/>
    <cellStyle name="Normal 33 10 2 2" xfId="26635"/>
    <cellStyle name="Normal 33 10 2 2 2" xfId="26636"/>
    <cellStyle name="Normal 33 10 2 2 3" xfId="26637"/>
    <cellStyle name="Normal 33 10 2 3" xfId="26638"/>
    <cellStyle name="Normal 33 10 2 4" xfId="26639"/>
    <cellStyle name="Normal 33 10 2_Lcc_inputs" xfId="26640"/>
    <cellStyle name="Normal 33 10 3" xfId="26641"/>
    <cellStyle name="Normal 33 10 3 2" xfId="26642"/>
    <cellStyle name="Normal 33 10 3 2 2" xfId="26643"/>
    <cellStyle name="Normal 33 10 3 3" xfId="26644"/>
    <cellStyle name="Normal 33 10 4" xfId="26645"/>
    <cellStyle name="Normal 33 10 4 2" xfId="26646"/>
    <cellStyle name="Normal 33 10 5" xfId="26647"/>
    <cellStyle name="Normal 33 10 6" xfId="26648"/>
    <cellStyle name="Normal 33 10 7" xfId="26649"/>
    <cellStyle name="Normal 33 10_Lcc_inputs" xfId="26650"/>
    <cellStyle name="Normal 33 11" xfId="26651"/>
    <cellStyle name="Normal 33 11 2" xfId="26652"/>
    <cellStyle name="Normal 33 11 2 2" xfId="26653"/>
    <cellStyle name="Normal 33 11 2 3" xfId="26654"/>
    <cellStyle name="Normal 33 11 3" xfId="26655"/>
    <cellStyle name="Normal 33 11 3 2" xfId="26656"/>
    <cellStyle name="Normal 33 11 4" xfId="26657"/>
    <cellStyle name="Normal 33 11 5" xfId="26658"/>
    <cellStyle name="Normal 33 11_Lcc_inputs" xfId="26659"/>
    <cellStyle name="Normal 33 12" xfId="26660"/>
    <cellStyle name="Normal 33 12 2" xfId="26661"/>
    <cellStyle name="Normal 33 12 2 2" xfId="26662"/>
    <cellStyle name="Normal 33 12 2 3" xfId="26663"/>
    <cellStyle name="Normal 33 12 3" xfId="26664"/>
    <cellStyle name="Normal 33 12 4" xfId="26665"/>
    <cellStyle name="Normal 33 12_Lcc_inputs" xfId="26666"/>
    <cellStyle name="Normal 33 13" xfId="26667"/>
    <cellStyle name="Normal 33 13 2" xfId="26668"/>
    <cellStyle name="Normal 33 13 3" xfId="26669"/>
    <cellStyle name="Normal 33 14" xfId="26670"/>
    <cellStyle name="Normal 33 14 2" xfId="26671"/>
    <cellStyle name="Normal 33 15" xfId="26672"/>
    <cellStyle name="Normal 33 16" xfId="26673"/>
    <cellStyle name="Normal 33 2" xfId="26674"/>
    <cellStyle name="Normal 33 2 10" xfId="26675"/>
    <cellStyle name="Normal 33 2 2" xfId="26676"/>
    <cellStyle name="Normal 33 2 2 2" xfId="26677"/>
    <cellStyle name="Normal 33 2 2 2 2" xfId="26678"/>
    <cellStyle name="Normal 33 2 2 2 2 2" xfId="26679"/>
    <cellStyle name="Normal 33 2 2 2 2 2 2" xfId="26680"/>
    <cellStyle name="Normal 33 2 2 2 2 3" xfId="26681"/>
    <cellStyle name="Normal 33 2 2 2 3" xfId="26682"/>
    <cellStyle name="Normal 33 2 2 2 3 2" xfId="26683"/>
    <cellStyle name="Normal 33 2 2 2 3 2 2" xfId="26684"/>
    <cellStyle name="Normal 33 2 2 2 3 3" xfId="26685"/>
    <cellStyle name="Normal 33 2 2 2 4" xfId="26686"/>
    <cellStyle name="Normal 33 2 2 2 4 2" xfId="26687"/>
    <cellStyle name="Normal 33 2 2 2 5" xfId="26688"/>
    <cellStyle name="Normal 33 2 2 2_Lcc_inputs" xfId="26689"/>
    <cellStyle name="Normal 33 2 2 3" xfId="26690"/>
    <cellStyle name="Normal 33 2 2 3 2" xfId="26691"/>
    <cellStyle name="Normal 33 2 2 3 2 2" xfId="26692"/>
    <cellStyle name="Normal 33 2 2 3 2 3" xfId="26693"/>
    <cellStyle name="Normal 33 2 2 3 3" xfId="26694"/>
    <cellStyle name="Normal 33 2 2 3 4" xfId="26695"/>
    <cellStyle name="Normal 33 2 2 3_Lcc_inputs" xfId="26696"/>
    <cellStyle name="Normal 33 2 2 4" xfId="26697"/>
    <cellStyle name="Normal 33 2 2 4 2" xfId="26698"/>
    <cellStyle name="Normal 33 2 2 4 2 2" xfId="26699"/>
    <cellStyle name="Normal 33 2 2 4 3" xfId="26700"/>
    <cellStyle name="Normal 33 2 2 5" xfId="26701"/>
    <cellStyle name="Normal 33 2 2 5 2" xfId="26702"/>
    <cellStyle name="Normal 33 2 2 6" xfId="26703"/>
    <cellStyle name="Normal 33 2 2 7" xfId="26704"/>
    <cellStyle name="Normal 33 2 2 8" xfId="26705"/>
    <cellStyle name="Normal 33 2 2_Lcc_inputs" xfId="26706"/>
    <cellStyle name="Normal 33 2 3" xfId="26707"/>
    <cellStyle name="Normal 33 2 3 2" xfId="26708"/>
    <cellStyle name="Normal 33 2 3 2 2" xfId="26709"/>
    <cellStyle name="Normal 33 2 3 2 2 2" xfId="26710"/>
    <cellStyle name="Normal 33 2 3 2 2 3" xfId="26711"/>
    <cellStyle name="Normal 33 2 3 2 3" xfId="26712"/>
    <cellStyle name="Normal 33 2 3 2 4" xfId="26713"/>
    <cellStyle name="Normal 33 2 3 2_Lcc_inputs" xfId="26714"/>
    <cellStyle name="Normal 33 2 3 3" xfId="26715"/>
    <cellStyle name="Normal 33 2 3 3 2" xfId="26716"/>
    <cellStyle name="Normal 33 2 3 3 2 2" xfId="26717"/>
    <cellStyle name="Normal 33 2 3 3 3" xfId="26718"/>
    <cellStyle name="Normal 33 2 3 4" xfId="26719"/>
    <cellStyle name="Normal 33 2 3 4 2" xfId="26720"/>
    <cellStyle name="Normal 33 2 3 5" xfId="26721"/>
    <cellStyle name="Normal 33 2 3 6" xfId="26722"/>
    <cellStyle name="Normal 33 2 3 7" xfId="26723"/>
    <cellStyle name="Normal 33 2 3_Lcc_inputs" xfId="26724"/>
    <cellStyle name="Normal 33 2 4" xfId="26725"/>
    <cellStyle name="Normal 33 2 4 2" xfId="26726"/>
    <cellStyle name="Normal 33 2 4 2 2" xfId="26727"/>
    <cellStyle name="Normal 33 2 4 2 3" xfId="26728"/>
    <cellStyle name="Normal 33 2 4 3" xfId="26729"/>
    <cellStyle name="Normal 33 2 4 3 2" xfId="26730"/>
    <cellStyle name="Normal 33 2 4 4" xfId="26731"/>
    <cellStyle name="Normal 33 2 4 5" xfId="26732"/>
    <cellStyle name="Normal 33 2 4_Lcc_inputs" xfId="26733"/>
    <cellStyle name="Normal 33 2 5" xfId="26734"/>
    <cellStyle name="Normal 33 2 5 2" xfId="26735"/>
    <cellStyle name="Normal 33 2 5 2 2" xfId="26736"/>
    <cellStyle name="Normal 33 2 5 2 3" xfId="26737"/>
    <cellStyle name="Normal 33 2 5 3" xfId="26738"/>
    <cellStyle name="Normal 33 2 5 3 2" xfId="26739"/>
    <cellStyle name="Normal 33 2 5 4" xfId="26740"/>
    <cellStyle name="Normal 33 2 5 5" xfId="26741"/>
    <cellStyle name="Normal 33 2 5_Lcc_inputs" xfId="26742"/>
    <cellStyle name="Normal 33 2 6" xfId="26743"/>
    <cellStyle name="Normal 33 2 6 2" xfId="26744"/>
    <cellStyle name="Normal 33 2 6 2 2" xfId="26745"/>
    <cellStyle name="Normal 33 2 6 3" xfId="26746"/>
    <cellStyle name="Normal 33 2 6 4" xfId="26747"/>
    <cellStyle name="Normal 33 2 6_Lcc_inputs" xfId="26748"/>
    <cellStyle name="Normal 33 2 7" xfId="26749"/>
    <cellStyle name="Normal 33 2 7 2" xfId="26750"/>
    <cellStyle name="Normal 33 2 7 3" xfId="26751"/>
    <cellStyle name="Normal 33 2 8" xfId="26752"/>
    <cellStyle name="Normal 33 2 8 2" xfId="26753"/>
    <cellStyle name="Normal 33 2 9" xfId="26754"/>
    <cellStyle name="Normal 33 2_Lcc_inputs" xfId="26755"/>
    <cellStyle name="Normal 33 3" xfId="26756"/>
    <cellStyle name="Normal 33 3 2" xfId="26757"/>
    <cellStyle name="Normal 33 3 2 2" xfId="26758"/>
    <cellStyle name="Normal 33 3 2 2 2" xfId="26759"/>
    <cellStyle name="Normal 33 3 2 2 2 2" xfId="26760"/>
    <cellStyle name="Normal 33 3 2 2 2 2 2" xfId="26761"/>
    <cellStyle name="Normal 33 3 2 2 2 3" xfId="26762"/>
    <cellStyle name="Normal 33 3 2 2 3" xfId="26763"/>
    <cellStyle name="Normal 33 3 2 2 3 2" xfId="26764"/>
    <cellStyle name="Normal 33 3 2 2 3 2 2" xfId="26765"/>
    <cellStyle name="Normal 33 3 2 2 3 3" xfId="26766"/>
    <cellStyle name="Normal 33 3 2 2 4" xfId="26767"/>
    <cellStyle name="Normal 33 3 2 2 4 2" xfId="26768"/>
    <cellStyle name="Normal 33 3 2 2 5" xfId="26769"/>
    <cellStyle name="Normal 33 3 2 2_Lcc_inputs" xfId="26770"/>
    <cellStyle name="Normal 33 3 2 3" xfId="26771"/>
    <cellStyle name="Normal 33 3 2 3 2" xfId="26772"/>
    <cellStyle name="Normal 33 3 2 3 2 2" xfId="26773"/>
    <cellStyle name="Normal 33 3 2 3 2 3" xfId="26774"/>
    <cellStyle name="Normal 33 3 2 3 3" xfId="26775"/>
    <cellStyle name="Normal 33 3 2 3 4" xfId="26776"/>
    <cellStyle name="Normal 33 3 2 3_Lcc_inputs" xfId="26777"/>
    <cellStyle name="Normal 33 3 2 4" xfId="26778"/>
    <cellStyle name="Normal 33 3 2 4 2" xfId="26779"/>
    <cellStyle name="Normal 33 3 2 4 2 2" xfId="26780"/>
    <cellStyle name="Normal 33 3 2 4 3" xfId="26781"/>
    <cellStyle name="Normal 33 3 2 5" xfId="26782"/>
    <cellStyle name="Normal 33 3 2 5 2" xfId="26783"/>
    <cellStyle name="Normal 33 3 2 6" xfId="26784"/>
    <cellStyle name="Normal 33 3 2 7" xfId="26785"/>
    <cellStyle name="Normal 33 3 2 8" xfId="26786"/>
    <cellStyle name="Normal 33 3 2_Lcc_inputs" xfId="26787"/>
    <cellStyle name="Normal 33 3 3" xfId="26788"/>
    <cellStyle name="Normal 33 3 3 2" xfId="26789"/>
    <cellStyle name="Normal 33 3 3 2 2" xfId="26790"/>
    <cellStyle name="Normal 33 3 3 2 2 2" xfId="26791"/>
    <cellStyle name="Normal 33 3 3 2 2 3" xfId="26792"/>
    <cellStyle name="Normal 33 3 3 2 3" xfId="26793"/>
    <cellStyle name="Normal 33 3 3 2 4" xfId="26794"/>
    <cellStyle name="Normal 33 3 3 2_Lcc_inputs" xfId="26795"/>
    <cellStyle name="Normal 33 3 3 3" xfId="26796"/>
    <cellStyle name="Normal 33 3 3 3 2" xfId="26797"/>
    <cellStyle name="Normal 33 3 3 3 2 2" xfId="26798"/>
    <cellStyle name="Normal 33 3 3 3 3" xfId="26799"/>
    <cellStyle name="Normal 33 3 3 4" xfId="26800"/>
    <cellStyle name="Normal 33 3 3 4 2" xfId="26801"/>
    <cellStyle name="Normal 33 3 3 5" xfId="26802"/>
    <cellStyle name="Normal 33 3 3 6" xfId="26803"/>
    <cellStyle name="Normal 33 3 3 7" xfId="26804"/>
    <cellStyle name="Normal 33 3 3_Lcc_inputs" xfId="26805"/>
    <cellStyle name="Normal 33 3 4" xfId="26806"/>
    <cellStyle name="Normal 33 3 4 2" xfId="26807"/>
    <cellStyle name="Normal 33 3 4 2 2" xfId="26808"/>
    <cellStyle name="Normal 33 3 4 2 3" xfId="26809"/>
    <cellStyle name="Normal 33 3 4 3" xfId="26810"/>
    <cellStyle name="Normal 33 3 4 3 2" xfId="26811"/>
    <cellStyle name="Normal 33 3 4 4" xfId="26812"/>
    <cellStyle name="Normal 33 3 4 5" xfId="26813"/>
    <cellStyle name="Normal 33 3 4_Lcc_inputs" xfId="26814"/>
    <cellStyle name="Normal 33 3 5" xfId="26815"/>
    <cellStyle name="Normal 33 3 5 2" xfId="26816"/>
    <cellStyle name="Normal 33 3 5 2 2" xfId="26817"/>
    <cellStyle name="Normal 33 3 5 2 3" xfId="26818"/>
    <cellStyle name="Normal 33 3 5 3" xfId="26819"/>
    <cellStyle name="Normal 33 3 5 4" xfId="26820"/>
    <cellStyle name="Normal 33 3 5_Lcc_inputs" xfId="26821"/>
    <cellStyle name="Normal 33 3 6" xfId="26822"/>
    <cellStyle name="Normal 33 3 6 2" xfId="26823"/>
    <cellStyle name="Normal 33 3 6 3" xfId="26824"/>
    <cellStyle name="Normal 33 3 7" xfId="26825"/>
    <cellStyle name="Normal 33 3 7 2" xfId="26826"/>
    <cellStyle name="Normal 33 3 8" xfId="26827"/>
    <cellStyle name="Normal 33 3 9" xfId="26828"/>
    <cellStyle name="Normal 33 3_Lcc_inputs" xfId="26829"/>
    <cellStyle name="Normal 33 4" xfId="26830"/>
    <cellStyle name="Normal 33 4 2" xfId="26831"/>
    <cellStyle name="Normal 33 4 2 2" xfId="26832"/>
    <cellStyle name="Normal 33 4 2 2 2" xfId="26833"/>
    <cellStyle name="Normal 33 4 2 2 2 2" xfId="26834"/>
    <cellStyle name="Normal 33 4 2 2 2 2 2" xfId="26835"/>
    <cellStyle name="Normal 33 4 2 2 2 3" xfId="26836"/>
    <cellStyle name="Normal 33 4 2 2 3" xfId="26837"/>
    <cellStyle name="Normal 33 4 2 2 3 2" xfId="26838"/>
    <cellStyle name="Normal 33 4 2 2 3 2 2" xfId="26839"/>
    <cellStyle name="Normal 33 4 2 2 3 3" xfId="26840"/>
    <cellStyle name="Normal 33 4 2 2 4" xfId="26841"/>
    <cellStyle name="Normal 33 4 2 2 4 2" xfId="26842"/>
    <cellStyle name="Normal 33 4 2 2 5" xfId="26843"/>
    <cellStyle name="Normal 33 4 2 2_Lcc_inputs" xfId="26844"/>
    <cellStyle name="Normal 33 4 2 3" xfId="26845"/>
    <cellStyle name="Normal 33 4 2 3 2" xfId="26846"/>
    <cellStyle name="Normal 33 4 2 3 2 2" xfId="26847"/>
    <cellStyle name="Normal 33 4 2 3 2 3" xfId="26848"/>
    <cellStyle name="Normal 33 4 2 3 3" xfId="26849"/>
    <cellStyle name="Normal 33 4 2 3 4" xfId="26850"/>
    <cellStyle name="Normal 33 4 2 3_Lcc_inputs" xfId="26851"/>
    <cellStyle name="Normal 33 4 2 4" xfId="26852"/>
    <cellStyle name="Normal 33 4 2 4 2" xfId="26853"/>
    <cellStyle name="Normal 33 4 2 4 2 2" xfId="26854"/>
    <cellStyle name="Normal 33 4 2 4 3" xfId="26855"/>
    <cellStyle name="Normal 33 4 2 5" xfId="26856"/>
    <cellStyle name="Normal 33 4 2 5 2" xfId="26857"/>
    <cellStyle name="Normal 33 4 2 6" xfId="26858"/>
    <cellStyle name="Normal 33 4 2 7" xfId="26859"/>
    <cellStyle name="Normal 33 4 2 8" xfId="26860"/>
    <cellStyle name="Normal 33 4 2_Lcc_inputs" xfId="26861"/>
    <cellStyle name="Normal 33 4 3" xfId="26862"/>
    <cellStyle name="Normal 33 4 3 2" xfId="26863"/>
    <cellStyle name="Normal 33 4 3 2 2" xfId="26864"/>
    <cellStyle name="Normal 33 4 3 2 2 2" xfId="26865"/>
    <cellStyle name="Normal 33 4 3 2 3" xfId="26866"/>
    <cellStyle name="Normal 33 4 3 3" xfId="26867"/>
    <cellStyle name="Normal 33 4 3 3 2" xfId="26868"/>
    <cellStyle name="Normal 33 4 3 3 2 2" xfId="26869"/>
    <cellStyle name="Normal 33 4 3 3 3" xfId="26870"/>
    <cellStyle name="Normal 33 4 3 4" xfId="26871"/>
    <cellStyle name="Normal 33 4 3 4 2" xfId="26872"/>
    <cellStyle name="Normal 33 4 3 5" xfId="26873"/>
    <cellStyle name="Normal 33 4 3_Lcc_inputs" xfId="26874"/>
    <cellStyle name="Normal 33 4 4" xfId="26875"/>
    <cellStyle name="Normal 33 4 4 2" xfId="26876"/>
    <cellStyle name="Normal 33 4 4 2 2" xfId="26877"/>
    <cellStyle name="Normal 33 4 4 2 3" xfId="26878"/>
    <cellStyle name="Normal 33 4 4 3" xfId="26879"/>
    <cellStyle name="Normal 33 4 4 4" xfId="26880"/>
    <cellStyle name="Normal 33 4 4_Lcc_inputs" xfId="26881"/>
    <cellStyle name="Normal 33 4 5" xfId="26882"/>
    <cellStyle name="Normal 33 4 5 2" xfId="26883"/>
    <cellStyle name="Normal 33 4 5 2 2" xfId="26884"/>
    <cellStyle name="Normal 33 4 5 3" xfId="26885"/>
    <cellStyle name="Normal 33 4 6" xfId="26886"/>
    <cellStyle name="Normal 33 4 6 2" xfId="26887"/>
    <cellStyle name="Normal 33 4 7" xfId="26888"/>
    <cellStyle name="Normal 33 4 8" xfId="26889"/>
    <cellStyle name="Normal 33 4 9" xfId="26890"/>
    <cellStyle name="Normal 33 4_Lcc_inputs" xfId="26891"/>
    <cellStyle name="Normal 33 5" xfId="26892"/>
    <cellStyle name="Normal 33 5 2" xfId="26893"/>
    <cellStyle name="Normal 33 5 2 2" xfId="26894"/>
    <cellStyle name="Normal 33 5 2 2 2" xfId="26895"/>
    <cellStyle name="Normal 33 5 2 2 2 2" xfId="26896"/>
    <cellStyle name="Normal 33 5 2 2 2 2 2" xfId="26897"/>
    <cellStyle name="Normal 33 5 2 2 2 3" xfId="26898"/>
    <cellStyle name="Normal 33 5 2 2 3" xfId="26899"/>
    <cellStyle name="Normal 33 5 2 2 3 2" xfId="26900"/>
    <cellStyle name="Normal 33 5 2 2 3 2 2" xfId="26901"/>
    <cellStyle name="Normal 33 5 2 2 3 3" xfId="26902"/>
    <cellStyle name="Normal 33 5 2 2 4" xfId="26903"/>
    <cellStyle name="Normal 33 5 2 2 4 2" xfId="26904"/>
    <cellStyle name="Normal 33 5 2 2 5" xfId="26905"/>
    <cellStyle name="Normal 33 5 2 2_Lcc_inputs" xfId="26906"/>
    <cellStyle name="Normal 33 5 2 3" xfId="26907"/>
    <cellStyle name="Normal 33 5 2 3 2" xfId="26908"/>
    <cellStyle name="Normal 33 5 2 3 2 2" xfId="26909"/>
    <cellStyle name="Normal 33 5 2 3 2 3" xfId="26910"/>
    <cellStyle name="Normal 33 5 2 3 3" xfId="26911"/>
    <cellStyle name="Normal 33 5 2 3 4" xfId="26912"/>
    <cellStyle name="Normal 33 5 2 3_Lcc_inputs" xfId="26913"/>
    <cellStyle name="Normal 33 5 2 4" xfId="26914"/>
    <cellStyle name="Normal 33 5 2 4 2" xfId="26915"/>
    <cellStyle name="Normal 33 5 2 4 2 2" xfId="26916"/>
    <cellStyle name="Normal 33 5 2 4 3" xfId="26917"/>
    <cellStyle name="Normal 33 5 2 5" xfId="26918"/>
    <cellStyle name="Normal 33 5 2 5 2" xfId="26919"/>
    <cellStyle name="Normal 33 5 2 6" xfId="26920"/>
    <cellStyle name="Normal 33 5 2 7" xfId="26921"/>
    <cellStyle name="Normal 33 5 2 8" xfId="26922"/>
    <cellStyle name="Normal 33 5 2_Lcc_inputs" xfId="26923"/>
    <cellStyle name="Normal 33 5 3" xfId="26924"/>
    <cellStyle name="Normal 33 5 3 2" xfId="26925"/>
    <cellStyle name="Normal 33 5 3 2 2" xfId="26926"/>
    <cellStyle name="Normal 33 5 3 2 2 2" xfId="26927"/>
    <cellStyle name="Normal 33 5 3 2 3" xfId="26928"/>
    <cellStyle name="Normal 33 5 3 3" xfId="26929"/>
    <cellStyle name="Normal 33 5 3 3 2" xfId="26930"/>
    <cellStyle name="Normal 33 5 3 3 2 2" xfId="26931"/>
    <cellStyle name="Normal 33 5 3 3 3" xfId="26932"/>
    <cellStyle name="Normal 33 5 3 4" xfId="26933"/>
    <cellStyle name="Normal 33 5 3 4 2" xfId="26934"/>
    <cellStyle name="Normal 33 5 3 5" xfId="26935"/>
    <cellStyle name="Normal 33 5 3_Lcc_inputs" xfId="26936"/>
    <cellStyle name="Normal 33 5 4" xfId="26937"/>
    <cellStyle name="Normal 33 5 4 2" xfId="26938"/>
    <cellStyle name="Normal 33 5 4 2 2" xfId="26939"/>
    <cellStyle name="Normal 33 5 4 2 3" xfId="26940"/>
    <cellStyle name="Normal 33 5 4 3" xfId="26941"/>
    <cellStyle name="Normal 33 5 4 4" xfId="26942"/>
    <cellStyle name="Normal 33 5 4_Lcc_inputs" xfId="26943"/>
    <cellStyle name="Normal 33 5 5" xfId="26944"/>
    <cellStyle name="Normal 33 5 5 2" xfId="26945"/>
    <cellStyle name="Normal 33 5 5 2 2" xfId="26946"/>
    <cellStyle name="Normal 33 5 5 3" xfId="26947"/>
    <cellStyle name="Normal 33 5 6" xfId="26948"/>
    <cellStyle name="Normal 33 5 6 2" xfId="26949"/>
    <cellStyle name="Normal 33 5 7" xfId="26950"/>
    <cellStyle name="Normal 33 5 8" xfId="26951"/>
    <cellStyle name="Normal 33 5 9" xfId="26952"/>
    <cellStyle name="Normal 33 5_Lcc_inputs" xfId="26953"/>
    <cellStyle name="Normal 33 6" xfId="26954"/>
    <cellStyle name="Normal 33 6 2" xfId="26955"/>
    <cellStyle name="Normal 33 6 2 2" xfId="26956"/>
    <cellStyle name="Normal 33 6 2 2 2" xfId="26957"/>
    <cellStyle name="Normal 33 6 2 2 2 2" xfId="26958"/>
    <cellStyle name="Normal 33 6 2 2 2 2 2" xfId="26959"/>
    <cellStyle name="Normal 33 6 2 2 2 3" xfId="26960"/>
    <cellStyle name="Normal 33 6 2 2 3" xfId="26961"/>
    <cellStyle name="Normal 33 6 2 2 3 2" xfId="26962"/>
    <cellStyle name="Normal 33 6 2 2 3 2 2" xfId="26963"/>
    <cellStyle name="Normal 33 6 2 2 3 3" xfId="26964"/>
    <cellStyle name="Normal 33 6 2 2 4" xfId="26965"/>
    <cellStyle name="Normal 33 6 2 2 4 2" xfId="26966"/>
    <cellStyle name="Normal 33 6 2 2 5" xfId="26967"/>
    <cellStyle name="Normal 33 6 2 2_Lcc_inputs" xfId="26968"/>
    <cellStyle name="Normal 33 6 2 3" xfId="26969"/>
    <cellStyle name="Normal 33 6 2 3 2" xfId="26970"/>
    <cellStyle name="Normal 33 6 2 3 2 2" xfId="26971"/>
    <cellStyle name="Normal 33 6 2 3 2 3" xfId="26972"/>
    <cellStyle name="Normal 33 6 2 3 3" xfId="26973"/>
    <cellStyle name="Normal 33 6 2 3 4" xfId="26974"/>
    <cellStyle name="Normal 33 6 2 3_Lcc_inputs" xfId="26975"/>
    <cellStyle name="Normal 33 6 2 4" xfId="26976"/>
    <cellStyle name="Normal 33 6 2 4 2" xfId="26977"/>
    <cellStyle name="Normal 33 6 2 4 2 2" xfId="26978"/>
    <cellStyle name="Normal 33 6 2 4 3" xfId="26979"/>
    <cellStyle name="Normal 33 6 2 5" xfId="26980"/>
    <cellStyle name="Normal 33 6 2 5 2" xfId="26981"/>
    <cellStyle name="Normal 33 6 2 6" xfId="26982"/>
    <cellStyle name="Normal 33 6 2 7" xfId="26983"/>
    <cellStyle name="Normal 33 6 2 8" xfId="26984"/>
    <cellStyle name="Normal 33 6 2_Lcc_inputs" xfId="26985"/>
    <cellStyle name="Normal 33 6 3" xfId="26986"/>
    <cellStyle name="Normal 33 6 3 2" xfId="26987"/>
    <cellStyle name="Normal 33 6 3 2 2" xfId="26988"/>
    <cellStyle name="Normal 33 6 3 2 2 2" xfId="26989"/>
    <cellStyle name="Normal 33 6 3 2 3" xfId="26990"/>
    <cellStyle name="Normal 33 6 3 3" xfId="26991"/>
    <cellStyle name="Normal 33 6 3 3 2" xfId="26992"/>
    <cellStyle name="Normal 33 6 3 3 2 2" xfId="26993"/>
    <cellStyle name="Normal 33 6 3 3 3" xfId="26994"/>
    <cellStyle name="Normal 33 6 3 4" xfId="26995"/>
    <cellStyle name="Normal 33 6 3 4 2" xfId="26996"/>
    <cellStyle name="Normal 33 6 3 5" xfId="26997"/>
    <cellStyle name="Normal 33 6 3_Lcc_inputs" xfId="26998"/>
    <cellStyle name="Normal 33 6 4" xfId="26999"/>
    <cellStyle name="Normal 33 6 4 2" xfId="27000"/>
    <cellStyle name="Normal 33 6 4 2 2" xfId="27001"/>
    <cellStyle name="Normal 33 6 4 2 3" xfId="27002"/>
    <cellStyle name="Normal 33 6 4 3" xfId="27003"/>
    <cellStyle name="Normal 33 6 4 4" xfId="27004"/>
    <cellStyle name="Normal 33 6 4_Lcc_inputs" xfId="27005"/>
    <cellStyle name="Normal 33 6 5" xfId="27006"/>
    <cellStyle name="Normal 33 6 5 2" xfId="27007"/>
    <cellStyle name="Normal 33 6 5 2 2" xfId="27008"/>
    <cellStyle name="Normal 33 6 5 3" xfId="27009"/>
    <cellStyle name="Normal 33 6 6" xfId="27010"/>
    <cellStyle name="Normal 33 6 6 2" xfId="27011"/>
    <cellStyle name="Normal 33 6 7" xfId="27012"/>
    <cellStyle name="Normal 33 6 8" xfId="27013"/>
    <cellStyle name="Normal 33 6 9" xfId="27014"/>
    <cellStyle name="Normal 33 6_Lcc_inputs" xfId="27015"/>
    <cellStyle name="Normal 33 7" xfId="27016"/>
    <cellStyle name="Normal 33 7 2" xfId="27017"/>
    <cellStyle name="Normal 33 7 2 2" xfId="27018"/>
    <cellStyle name="Normal 33 7 2 2 2" xfId="27019"/>
    <cellStyle name="Normal 33 7 2 2 2 2" xfId="27020"/>
    <cellStyle name="Normal 33 7 2 2 2 2 2" xfId="27021"/>
    <cellStyle name="Normal 33 7 2 2 2 3" xfId="27022"/>
    <cellStyle name="Normal 33 7 2 2 3" xfId="27023"/>
    <cellStyle name="Normal 33 7 2 2 3 2" xfId="27024"/>
    <cellStyle name="Normal 33 7 2 2 3 2 2" xfId="27025"/>
    <cellStyle name="Normal 33 7 2 2 3 3" xfId="27026"/>
    <cellStyle name="Normal 33 7 2 2 4" xfId="27027"/>
    <cellStyle name="Normal 33 7 2 2 4 2" xfId="27028"/>
    <cellStyle name="Normal 33 7 2 2 5" xfId="27029"/>
    <cellStyle name="Normal 33 7 2 2_Lcc_inputs" xfId="27030"/>
    <cellStyle name="Normal 33 7 2 3" xfId="27031"/>
    <cellStyle name="Normal 33 7 2 3 2" xfId="27032"/>
    <cellStyle name="Normal 33 7 2 3 2 2" xfId="27033"/>
    <cellStyle name="Normal 33 7 2 3 2 3" xfId="27034"/>
    <cellStyle name="Normal 33 7 2 3 3" xfId="27035"/>
    <cellStyle name="Normal 33 7 2 3 4" xfId="27036"/>
    <cellStyle name="Normal 33 7 2 3_Lcc_inputs" xfId="27037"/>
    <cellStyle name="Normal 33 7 2 4" xfId="27038"/>
    <cellStyle name="Normal 33 7 2 4 2" xfId="27039"/>
    <cellStyle name="Normal 33 7 2 4 2 2" xfId="27040"/>
    <cellStyle name="Normal 33 7 2 4 3" xfId="27041"/>
    <cellStyle name="Normal 33 7 2 5" xfId="27042"/>
    <cellStyle name="Normal 33 7 2 5 2" xfId="27043"/>
    <cellStyle name="Normal 33 7 2 6" xfId="27044"/>
    <cellStyle name="Normal 33 7 2 7" xfId="27045"/>
    <cellStyle name="Normal 33 7 2 8" xfId="27046"/>
    <cellStyle name="Normal 33 7 2_Lcc_inputs" xfId="27047"/>
    <cellStyle name="Normal 33 7 3" xfId="27048"/>
    <cellStyle name="Normal 33 7 3 2" xfId="27049"/>
    <cellStyle name="Normal 33 7 3 2 2" xfId="27050"/>
    <cellStyle name="Normal 33 7 3 2 2 2" xfId="27051"/>
    <cellStyle name="Normal 33 7 3 2 3" xfId="27052"/>
    <cellStyle name="Normal 33 7 3 3" xfId="27053"/>
    <cellStyle name="Normal 33 7 3 3 2" xfId="27054"/>
    <cellStyle name="Normal 33 7 3 3 2 2" xfId="27055"/>
    <cellStyle name="Normal 33 7 3 3 3" xfId="27056"/>
    <cellStyle name="Normal 33 7 3 4" xfId="27057"/>
    <cellStyle name="Normal 33 7 3 4 2" xfId="27058"/>
    <cellStyle name="Normal 33 7 3 5" xfId="27059"/>
    <cellStyle name="Normal 33 7 3_Lcc_inputs" xfId="27060"/>
    <cellStyle name="Normal 33 7 4" xfId="27061"/>
    <cellStyle name="Normal 33 7 4 2" xfId="27062"/>
    <cellStyle name="Normal 33 7 4 2 2" xfId="27063"/>
    <cellStyle name="Normal 33 7 4 2 3" xfId="27064"/>
    <cellStyle name="Normal 33 7 4 3" xfId="27065"/>
    <cellStyle name="Normal 33 7 4 4" xfId="27066"/>
    <cellStyle name="Normal 33 7 4_Lcc_inputs" xfId="27067"/>
    <cellStyle name="Normal 33 7 5" xfId="27068"/>
    <cellStyle name="Normal 33 7 5 2" xfId="27069"/>
    <cellStyle name="Normal 33 7 5 2 2" xfId="27070"/>
    <cellStyle name="Normal 33 7 5 3" xfId="27071"/>
    <cellStyle name="Normal 33 7 6" xfId="27072"/>
    <cellStyle name="Normal 33 7 6 2" xfId="27073"/>
    <cellStyle name="Normal 33 7 7" xfId="27074"/>
    <cellStyle name="Normal 33 7 8" xfId="27075"/>
    <cellStyle name="Normal 33 7 9" xfId="27076"/>
    <cellStyle name="Normal 33 7_Lcc_inputs" xfId="27077"/>
    <cellStyle name="Normal 33 8" xfId="27078"/>
    <cellStyle name="Normal 33 8 2" xfId="27079"/>
    <cellStyle name="Normal 33 8 2 2" xfId="27080"/>
    <cellStyle name="Normal 33 8 2 2 2" xfId="27081"/>
    <cellStyle name="Normal 33 8 2 2 2 2" xfId="27082"/>
    <cellStyle name="Normal 33 8 2 2 3" xfId="27083"/>
    <cellStyle name="Normal 33 8 2 3" xfId="27084"/>
    <cellStyle name="Normal 33 8 2 3 2" xfId="27085"/>
    <cellStyle name="Normal 33 8 2 3 2 2" xfId="27086"/>
    <cellStyle name="Normal 33 8 2 3 3" xfId="27087"/>
    <cellStyle name="Normal 33 8 2 4" xfId="27088"/>
    <cellStyle name="Normal 33 8 2 4 2" xfId="27089"/>
    <cellStyle name="Normal 33 8 2 5" xfId="27090"/>
    <cellStyle name="Normal 33 8 2_Lcc_inputs" xfId="27091"/>
    <cellStyle name="Normal 33 8 3" xfId="27092"/>
    <cellStyle name="Normal 33 8 3 2" xfId="27093"/>
    <cellStyle name="Normal 33 8 3 2 2" xfId="27094"/>
    <cellStyle name="Normal 33 8 3 2 3" xfId="27095"/>
    <cellStyle name="Normal 33 8 3 3" xfId="27096"/>
    <cellStyle name="Normal 33 8 3 4" xfId="27097"/>
    <cellStyle name="Normal 33 8 3_Lcc_inputs" xfId="27098"/>
    <cellStyle name="Normal 33 8 4" xfId="27099"/>
    <cellStyle name="Normal 33 8 4 2" xfId="27100"/>
    <cellStyle name="Normal 33 8 4 2 2" xfId="27101"/>
    <cellStyle name="Normal 33 8 4 3" xfId="27102"/>
    <cellStyle name="Normal 33 8 5" xfId="27103"/>
    <cellStyle name="Normal 33 8 5 2" xfId="27104"/>
    <cellStyle name="Normal 33 8 6" xfId="27105"/>
    <cellStyle name="Normal 33 8 7" xfId="27106"/>
    <cellStyle name="Normal 33 8 8" xfId="27107"/>
    <cellStyle name="Normal 33 8_Lcc_inputs" xfId="27108"/>
    <cellStyle name="Normal 33 9" xfId="27109"/>
    <cellStyle name="Normal 33 9 2" xfId="27110"/>
    <cellStyle name="Normal 33 9 2 2" xfId="27111"/>
    <cellStyle name="Normal 33 9 2 2 2" xfId="27112"/>
    <cellStyle name="Normal 33 9 2 2 2 2" xfId="27113"/>
    <cellStyle name="Normal 33 9 2 2 3" xfId="27114"/>
    <cellStyle name="Normal 33 9 2 3" xfId="27115"/>
    <cellStyle name="Normal 33 9 2 3 2" xfId="27116"/>
    <cellStyle name="Normal 33 9 2 3 2 2" xfId="27117"/>
    <cellStyle name="Normal 33 9 2 3 3" xfId="27118"/>
    <cellStyle name="Normal 33 9 2 4" xfId="27119"/>
    <cellStyle name="Normal 33 9 2 4 2" xfId="27120"/>
    <cellStyle name="Normal 33 9 2 5" xfId="27121"/>
    <cellStyle name="Normal 33 9 2_Lcc_inputs" xfId="27122"/>
    <cellStyle name="Normal 33 9 3" xfId="27123"/>
    <cellStyle name="Normal 33 9 3 2" xfId="27124"/>
    <cellStyle name="Normal 33 9 3 2 2" xfId="27125"/>
    <cellStyle name="Normal 33 9 3 2 3" xfId="27126"/>
    <cellStyle name="Normal 33 9 3 3" xfId="27127"/>
    <cellStyle name="Normal 33 9 3 4" xfId="27128"/>
    <cellStyle name="Normal 33 9 3_Lcc_inputs" xfId="27129"/>
    <cellStyle name="Normal 33 9 4" xfId="27130"/>
    <cellStyle name="Normal 33 9 4 2" xfId="27131"/>
    <cellStyle name="Normal 33 9 4 2 2" xfId="27132"/>
    <cellStyle name="Normal 33 9 4 3" xfId="27133"/>
    <cellStyle name="Normal 33 9 5" xfId="27134"/>
    <cellStyle name="Normal 33 9 5 2" xfId="27135"/>
    <cellStyle name="Normal 33 9 6" xfId="27136"/>
    <cellStyle name="Normal 33 9 7" xfId="27137"/>
    <cellStyle name="Normal 33 9 8" xfId="27138"/>
    <cellStyle name="Normal 33 9_Lcc_inputs" xfId="27139"/>
    <cellStyle name="Normal 33_Lcc_inputs" xfId="27140"/>
    <cellStyle name="Normal 34" xfId="27141"/>
    <cellStyle name="Normal 34 10" xfId="27142"/>
    <cellStyle name="Normal 34 10 2" xfId="27143"/>
    <cellStyle name="Normal 34 10 2 2" xfId="27144"/>
    <cellStyle name="Normal 34 10 2 2 2" xfId="27145"/>
    <cellStyle name="Normal 34 10 2 2 3" xfId="27146"/>
    <cellStyle name="Normal 34 10 2 3" xfId="27147"/>
    <cellStyle name="Normal 34 10 2 4" xfId="27148"/>
    <cellStyle name="Normal 34 10 2_Lcc_inputs" xfId="27149"/>
    <cellStyle name="Normal 34 10 3" xfId="27150"/>
    <cellStyle name="Normal 34 10 3 2" xfId="27151"/>
    <cellStyle name="Normal 34 10 3 2 2" xfId="27152"/>
    <cellStyle name="Normal 34 10 3 3" xfId="27153"/>
    <cellStyle name="Normal 34 10 4" xfId="27154"/>
    <cellStyle name="Normal 34 10 4 2" xfId="27155"/>
    <cellStyle name="Normal 34 10 5" xfId="27156"/>
    <cellStyle name="Normal 34 10 6" xfId="27157"/>
    <cellStyle name="Normal 34 10 7" xfId="27158"/>
    <cellStyle name="Normal 34 10_Lcc_inputs" xfId="27159"/>
    <cellStyle name="Normal 34 11" xfId="27160"/>
    <cellStyle name="Normal 34 11 2" xfId="27161"/>
    <cellStyle name="Normal 34 11 2 2" xfId="27162"/>
    <cellStyle name="Normal 34 11 2 3" xfId="27163"/>
    <cellStyle name="Normal 34 11 3" xfId="27164"/>
    <cellStyle name="Normal 34 11 3 2" xfId="27165"/>
    <cellStyle name="Normal 34 11 4" xfId="27166"/>
    <cellStyle name="Normal 34 11 5" xfId="27167"/>
    <cellStyle name="Normal 34 11_Lcc_inputs" xfId="27168"/>
    <cellStyle name="Normal 34 12" xfId="27169"/>
    <cellStyle name="Normal 34 12 2" xfId="27170"/>
    <cellStyle name="Normal 34 12 2 2" xfId="27171"/>
    <cellStyle name="Normal 34 12 2 3" xfId="27172"/>
    <cellStyle name="Normal 34 12 3" xfId="27173"/>
    <cellStyle name="Normal 34 12 4" xfId="27174"/>
    <cellStyle name="Normal 34 12_Lcc_inputs" xfId="27175"/>
    <cellStyle name="Normal 34 13" xfId="27176"/>
    <cellStyle name="Normal 34 13 2" xfId="27177"/>
    <cellStyle name="Normal 34 13 3" xfId="27178"/>
    <cellStyle name="Normal 34 14" xfId="27179"/>
    <cellStyle name="Normal 34 14 2" xfId="27180"/>
    <cellStyle name="Normal 34 15" xfId="27181"/>
    <cellStyle name="Normal 34 16" xfId="27182"/>
    <cellStyle name="Normal 34 2" xfId="27183"/>
    <cellStyle name="Normal 34 2 10" xfId="27184"/>
    <cellStyle name="Normal 34 2 2" xfId="27185"/>
    <cellStyle name="Normal 34 2 2 2" xfId="27186"/>
    <cellStyle name="Normal 34 2 2 2 2" xfId="27187"/>
    <cellStyle name="Normal 34 2 2 2 2 2" xfId="27188"/>
    <cellStyle name="Normal 34 2 2 2 2 2 2" xfId="27189"/>
    <cellStyle name="Normal 34 2 2 2 2 3" xfId="27190"/>
    <cellStyle name="Normal 34 2 2 2 3" xfId="27191"/>
    <cellStyle name="Normal 34 2 2 2 3 2" xfId="27192"/>
    <cellStyle name="Normal 34 2 2 2 3 2 2" xfId="27193"/>
    <cellStyle name="Normal 34 2 2 2 3 3" xfId="27194"/>
    <cellStyle name="Normal 34 2 2 2 4" xfId="27195"/>
    <cellStyle name="Normal 34 2 2 2 4 2" xfId="27196"/>
    <cellStyle name="Normal 34 2 2 2 5" xfId="27197"/>
    <cellStyle name="Normal 34 2 2 2_Lcc_inputs" xfId="27198"/>
    <cellStyle name="Normal 34 2 2 3" xfId="27199"/>
    <cellStyle name="Normal 34 2 2 3 2" xfId="27200"/>
    <cellStyle name="Normal 34 2 2 3 2 2" xfId="27201"/>
    <cellStyle name="Normal 34 2 2 3 2 3" xfId="27202"/>
    <cellStyle name="Normal 34 2 2 3 3" xfId="27203"/>
    <cellStyle name="Normal 34 2 2 3 4" xfId="27204"/>
    <cellStyle name="Normal 34 2 2 3_Lcc_inputs" xfId="27205"/>
    <cellStyle name="Normal 34 2 2 4" xfId="27206"/>
    <cellStyle name="Normal 34 2 2 4 2" xfId="27207"/>
    <cellStyle name="Normal 34 2 2 4 2 2" xfId="27208"/>
    <cellStyle name="Normal 34 2 2 4 3" xfId="27209"/>
    <cellStyle name="Normal 34 2 2 5" xfId="27210"/>
    <cellStyle name="Normal 34 2 2 5 2" xfId="27211"/>
    <cellStyle name="Normal 34 2 2 6" xfId="27212"/>
    <cellStyle name="Normal 34 2 2 7" xfId="27213"/>
    <cellStyle name="Normal 34 2 2 8" xfId="27214"/>
    <cellStyle name="Normal 34 2 2_Lcc_inputs" xfId="27215"/>
    <cellStyle name="Normal 34 2 3" xfId="27216"/>
    <cellStyle name="Normal 34 2 3 2" xfId="27217"/>
    <cellStyle name="Normal 34 2 3 2 2" xfId="27218"/>
    <cellStyle name="Normal 34 2 3 2 2 2" xfId="27219"/>
    <cellStyle name="Normal 34 2 3 2 2 3" xfId="27220"/>
    <cellStyle name="Normal 34 2 3 2 3" xfId="27221"/>
    <cellStyle name="Normal 34 2 3 2 4" xfId="27222"/>
    <cellStyle name="Normal 34 2 3 2_Lcc_inputs" xfId="27223"/>
    <cellStyle name="Normal 34 2 3 3" xfId="27224"/>
    <cellStyle name="Normal 34 2 3 3 2" xfId="27225"/>
    <cellStyle name="Normal 34 2 3 3 2 2" xfId="27226"/>
    <cellStyle name="Normal 34 2 3 3 3" xfId="27227"/>
    <cellStyle name="Normal 34 2 3 4" xfId="27228"/>
    <cellStyle name="Normal 34 2 3 4 2" xfId="27229"/>
    <cellStyle name="Normal 34 2 3 5" xfId="27230"/>
    <cellStyle name="Normal 34 2 3 6" xfId="27231"/>
    <cellStyle name="Normal 34 2 3 7" xfId="27232"/>
    <cellStyle name="Normal 34 2 3_Lcc_inputs" xfId="27233"/>
    <cellStyle name="Normal 34 2 4" xfId="27234"/>
    <cellStyle name="Normal 34 2 4 2" xfId="27235"/>
    <cellStyle name="Normal 34 2 4 2 2" xfId="27236"/>
    <cellStyle name="Normal 34 2 4 2 3" xfId="27237"/>
    <cellStyle name="Normal 34 2 4 3" xfId="27238"/>
    <cellStyle name="Normal 34 2 4 3 2" xfId="27239"/>
    <cellStyle name="Normal 34 2 4 4" xfId="27240"/>
    <cellStyle name="Normal 34 2 4 5" xfId="27241"/>
    <cellStyle name="Normal 34 2 4_Lcc_inputs" xfId="27242"/>
    <cellStyle name="Normal 34 2 5" xfId="27243"/>
    <cellStyle name="Normal 34 2 5 2" xfId="27244"/>
    <cellStyle name="Normal 34 2 5 2 2" xfId="27245"/>
    <cellStyle name="Normal 34 2 5 2 3" xfId="27246"/>
    <cellStyle name="Normal 34 2 5 3" xfId="27247"/>
    <cellStyle name="Normal 34 2 5 3 2" xfId="27248"/>
    <cellStyle name="Normal 34 2 5 4" xfId="27249"/>
    <cellStyle name="Normal 34 2 5 5" xfId="27250"/>
    <cellStyle name="Normal 34 2 5_Lcc_inputs" xfId="27251"/>
    <cellStyle name="Normal 34 2 6" xfId="27252"/>
    <cellStyle name="Normal 34 2 6 2" xfId="27253"/>
    <cellStyle name="Normal 34 2 6 2 2" xfId="27254"/>
    <cellStyle name="Normal 34 2 6 3" xfId="27255"/>
    <cellStyle name="Normal 34 2 6 4" xfId="27256"/>
    <cellStyle name="Normal 34 2 6_Lcc_inputs" xfId="27257"/>
    <cellStyle name="Normal 34 2 7" xfId="27258"/>
    <cellStyle name="Normal 34 2 7 2" xfId="27259"/>
    <cellStyle name="Normal 34 2 7 3" xfId="27260"/>
    <cellStyle name="Normal 34 2 8" xfId="27261"/>
    <cellStyle name="Normal 34 2 8 2" xfId="27262"/>
    <cellStyle name="Normal 34 2 9" xfId="27263"/>
    <cellStyle name="Normal 34 2_Lcc_inputs" xfId="27264"/>
    <cellStyle name="Normal 34 3" xfId="27265"/>
    <cellStyle name="Normal 34 3 2" xfId="27266"/>
    <cellStyle name="Normal 34 3 2 2" xfId="27267"/>
    <cellStyle name="Normal 34 3 2 2 2" xfId="27268"/>
    <cellStyle name="Normal 34 3 2 2 2 2" xfId="27269"/>
    <cellStyle name="Normal 34 3 2 2 2 2 2" xfId="27270"/>
    <cellStyle name="Normal 34 3 2 2 2 3" xfId="27271"/>
    <cellStyle name="Normal 34 3 2 2 3" xfId="27272"/>
    <cellStyle name="Normal 34 3 2 2 3 2" xfId="27273"/>
    <cellStyle name="Normal 34 3 2 2 3 2 2" xfId="27274"/>
    <cellStyle name="Normal 34 3 2 2 3 3" xfId="27275"/>
    <cellStyle name="Normal 34 3 2 2 4" xfId="27276"/>
    <cellStyle name="Normal 34 3 2 2 4 2" xfId="27277"/>
    <cellStyle name="Normal 34 3 2 2 5" xfId="27278"/>
    <cellStyle name="Normal 34 3 2 2_Lcc_inputs" xfId="27279"/>
    <cellStyle name="Normal 34 3 2 3" xfId="27280"/>
    <cellStyle name="Normal 34 3 2 3 2" xfId="27281"/>
    <cellStyle name="Normal 34 3 2 3 2 2" xfId="27282"/>
    <cellStyle name="Normal 34 3 2 3 2 3" xfId="27283"/>
    <cellStyle name="Normal 34 3 2 3 3" xfId="27284"/>
    <cellStyle name="Normal 34 3 2 3 4" xfId="27285"/>
    <cellStyle name="Normal 34 3 2 3_Lcc_inputs" xfId="27286"/>
    <cellStyle name="Normal 34 3 2 4" xfId="27287"/>
    <cellStyle name="Normal 34 3 2 4 2" xfId="27288"/>
    <cellStyle name="Normal 34 3 2 4 2 2" xfId="27289"/>
    <cellStyle name="Normal 34 3 2 4 3" xfId="27290"/>
    <cellStyle name="Normal 34 3 2 5" xfId="27291"/>
    <cellStyle name="Normal 34 3 2 5 2" xfId="27292"/>
    <cellStyle name="Normal 34 3 2 6" xfId="27293"/>
    <cellStyle name="Normal 34 3 2 7" xfId="27294"/>
    <cellStyle name="Normal 34 3 2 8" xfId="27295"/>
    <cellStyle name="Normal 34 3 2_Lcc_inputs" xfId="27296"/>
    <cellStyle name="Normal 34 3 3" xfId="27297"/>
    <cellStyle name="Normal 34 3 3 2" xfId="27298"/>
    <cellStyle name="Normal 34 3 3 2 2" xfId="27299"/>
    <cellStyle name="Normal 34 3 3 2 2 2" xfId="27300"/>
    <cellStyle name="Normal 34 3 3 2 2 3" xfId="27301"/>
    <cellStyle name="Normal 34 3 3 2 3" xfId="27302"/>
    <cellStyle name="Normal 34 3 3 2 4" xfId="27303"/>
    <cellStyle name="Normal 34 3 3 2_Lcc_inputs" xfId="27304"/>
    <cellStyle name="Normal 34 3 3 3" xfId="27305"/>
    <cellStyle name="Normal 34 3 3 3 2" xfId="27306"/>
    <cellStyle name="Normal 34 3 3 3 2 2" xfId="27307"/>
    <cellStyle name="Normal 34 3 3 3 3" xfId="27308"/>
    <cellStyle name="Normal 34 3 3 4" xfId="27309"/>
    <cellStyle name="Normal 34 3 3 4 2" xfId="27310"/>
    <cellStyle name="Normal 34 3 3 5" xfId="27311"/>
    <cellStyle name="Normal 34 3 3 6" xfId="27312"/>
    <cellStyle name="Normal 34 3 3 7" xfId="27313"/>
    <cellStyle name="Normal 34 3 3_Lcc_inputs" xfId="27314"/>
    <cellStyle name="Normal 34 3 4" xfId="27315"/>
    <cellStyle name="Normal 34 3 4 2" xfId="27316"/>
    <cellStyle name="Normal 34 3 4 2 2" xfId="27317"/>
    <cellStyle name="Normal 34 3 4 2 3" xfId="27318"/>
    <cellStyle name="Normal 34 3 4 3" xfId="27319"/>
    <cellStyle name="Normal 34 3 4 3 2" xfId="27320"/>
    <cellStyle name="Normal 34 3 4 4" xfId="27321"/>
    <cellStyle name="Normal 34 3 4 5" xfId="27322"/>
    <cellStyle name="Normal 34 3 4_Lcc_inputs" xfId="27323"/>
    <cellStyle name="Normal 34 3 5" xfId="27324"/>
    <cellStyle name="Normal 34 3 5 2" xfId="27325"/>
    <cellStyle name="Normal 34 3 5 2 2" xfId="27326"/>
    <cellStyle name="Normal 34 3 5 2 3" xfId="27327"/>
    <cellStyle name="Normal 34 3 5 3" xfId="27328"/>
    <cellStyle name="Normal 34 3 5 4" xfId="27329"/>
    <cellStyle name="Normal 34 3 5_Lcc_inputs" xfId="27330"/>
    <cellStyle name="Normal 34 3 6" xfId="27331"/>
    <cellStyle name="Normal 34 3 6 2" xfId="27332"/>
    <cellStyle name="Normal 34 3 6 3" xfId="27333"/>
    <cellStyle name="Normal 34 3 7" xfId="27334"/>
    <cellStyle name="Normal 34 3 7 2" xfId="27335"/>
    <cellStyle name="Normal 34 3 8" xfId="27336"/>
    <cellStyle name="Normal 34 3 9" xfId="27337"/>
    <cellStyle name="Normal 34 3_Lcc_inputs" xfId="27338"/>
    <cellStyle name="Normal 34 4" xfId="27339"/>
    <cellStyle name="Normal 34 4 2" xfId="27340"/>
    <cellStyle name="Normal 34 4 2 2" xfId="27341"/>
    <cellStyle name="Normal 34 4 2 2 2" xfId="27342"/>
    <cellStyle name="Normal 34 4 2 2 2 2" xfId="27343"/>
    <cellStyle name="Normal 34 4 2 2 2 2 2" xfId="27344"/>
    <cellStyle name="Normal 34 4 2 2 2 3" xfId="27345"/>
    <cellStyle name="Normal 34 4 2 2 3" xfId="27346"/>
    <cellStyle name="Normal 34 4 2 2 3 2" xfId="27347"/>
    <cellStyle name="Normal 34 4 2 2 3 2 2" xfId="27348"/>
    <cellStyle name="Normal 34 4 2 2 3 3" xfId="27349"/>
    <cellStyle name="Normal 34 4 2 2 4" xfId="27350"/>
    <cellStyle name="Normal 34 4 2 2 4 2" xfId="27351"/>
    <cellStyle name="Normal 34 4 2 2 5" xfId="27352"/>
    <cellStyle name="Normal 34 4 2 2_Lcc_inputs" xfId="27353"/>
    <cellStyle name="Normal 34 4 2 3" xfId="27354"/>
    <cellStyle name="Normal 34 4 2 3 2" xfId="27355"/>
    <cellStyle name="Normal 34 4 2 3 2 2" xfId="27356"/>
    <cellStyle name="Normal 34 4 2 3 2 3" xfId="27357"/>
    <cellStyle name="Normal 34 4 2 3 3" xfId="27358"/>
    <cellStyle name="Normal 34 4 2 3 4" xfId="27359"/>
    <cellStyle name="Normal 34 4 2 3_Lcc_inputs" xfId="27360"/>
    <cellStyle name="Normal 34 4 2 4" xfId="27361"/>
    <cellStyle name="Normal 34 4 2 4 2" xfId="27362"/>
    <cellStyle name="Normal 34 4 2 4 2 2" xfId="27363"/>
    <cellStyle name="Normal 34 4 2 4 3" xfId="27364"/>
    <cellStyle name="Normal 34 4 2 5" xfId="27365"/>
    <cellStyle name="Normal 34 4 2 5 2" xfId="27366"/>
    <cellStyle name="Normal 34 4 2 6" xfId="27367"/>
    <cellStyle name="Normal 34 4 2 7" xfId="27368"/>
    <cellStyle name="Normal 34 4 2 8" xfId="27369"/>
    <cellStyle name="Normal 34 4 2_Lcc_inputs" xfId="27370"/>
    <cellStyle name="Normal 34 4 3" xfId="27371"/>
    <cellStyle name="Normal 34 4 3 2" xfId="27372"/>
    <cellStyle name="Normal 34 4 3 2 2" xfId="27373"/>
    <cellStyle name="Normal 34 4 3 2 2 2" xfId="27374"/>
    <cellStyle name="Normal 34 4 3 2 3" xfId="27375"/>
    <cellStyle name="Normal 34 4 3 3" xfId="27376"/>
    <cellStyle name="Normal 34 4 3 3 2" xfId="27377"/>
    <cellStyle name="Normal 34 4 3 3 2 2" xfId="27378"/>
    <cellStyle name="Normal 34 4 3 3 3" xfId="27379"/>
    <cellStyle name="Normal 34 4 3 4" xfId="27380"/>
    <cellStyle name="Normal 34 4 3 4 2" xfId="27381"/>
    <cellStyle name="Normal 34 4 3 5" xfId="27382"/>
    <cellStyle name="Normal 34 4 3_Lcc_inputs" xfId="27383"/>
    <cellStyle name="Normal 34 4 4" xfId="27384"/>
    <cellStyle name="Normal 34 4 4 2" xfId="27385"/>
    <cellStyle name="Normal 34 4 4 2 2" xfId="27386"/>
    <cellStyle name="Normal 34 4 4 2 3" xfId="27387"/>
    <cellStyle name="Normal 34 4 4 3" xfId="27388"/>
    <cellStyle name="Normal 34 4 4 4" xfId="27389"/>
    <cellStyle name="Normal 34 4 4_Lcc_inputs" xfId="27390"/>
    <cellStyle name="Normal 34 4 5" xfId="27391"/>
    <cellStyle name="Normal 34 4 5 2" xfId="27392"/>
    <cellStyle name="Normal 34 4 5 2 2" xfId="27393"/>
    <cellStyle name="Normal 34 4 5 3" xfId="27394"/>
    <cellStyle name="Normal 34 4 6" xfId="27395"/>
    <cellStyle name="Normal 34 4 6 2" xfId="27396"/>
    <cellStyle name="Normal 34 4 7" xfId="27397"/>
    <cellStyle name="Normal 34 4 8" xfId="27398"/>
    <cellStyle name="Normal 34 4 9" xfId="27399"/>
    <cellStyle name="Normal 34 4_Lcc_inputs" xfId="27400"/>
    <cellStyle name="Normal 34 5" xfId="27401"/>
    <cellStyle name="Normal 34 5 2" xfId="27402"/>
    <cellStyle name="Normal 34 5 2 2" xfId="27403"/>
    <cellStyle name="Normal 34 5 2 2 2" xfId="27404"/>
    <cellStyle name="Normal 34 5 2 2 2 2" xfId="27405"/>
    <cellStyle name="Normal 34 5 2 2 2 2 2" xfId="27406"/>
    <cellStyle name="Normal 34 5 2 2 2 3" xfId="27407"/>
    <cellStyle name="Normal 34 5 2 2 3" xfId="27408"/>
    <cellStyle name="Normal 34 5 2 2 3 2" xfId="27409"/>
    <cellStyle name="Normal 34 5 2 2 3 2 2" xfId="27410"/>
    <cellStyle name="Normal 34 5 2 2 3 3" xfId="27411"/>
    <cellStyle name="Normal 34 5 2 2 4" xfId="27412"/>
    <cellStyle name="Normal 34 5 2 2 4 2" xfId="27413"/>
    <cellStyle name="Normal 34 5 2 2 5" xfId="27414"/>
    <cellStyle name="Normal 34 5 2 2_Lcc_inputs" xfId="27415"/>
    <cellStyle name="Normal 34 5 2 3" xfId="27416"/>
    <cellStyle name="Normal 34 5 2 3 2" xfId="27417"/>
    <cellStyle name="Normal 34 5 2 3 2 2" xfId="27418"/>
    <cellStyle name="Normal 34 5 2 3 2 3" xfId="27419"/>
    <cellStyle name="Normal 34 5 2 3 3" xfId="27420"/>
    <cellStyle name="Normal 34 5 2 3 4" xfId="27421"/>
    <cellStyle name="Normal 34 5 2 3_Lcc_inputs" xfId="27422"/>
    <cellStyle name="Normal 34 5 2 4" xfId="27423"/>
    <cellStyle name="Normal 34 5 2 4 2" xfId="27424"/>
    <cellStyle name="Normal 34 5 2 4 2 2" xfId="27425"/>
    <cellStyle name="Normal 34 5 2 4 3" xfId="27426"/>
    <cellStyle name="Normal 34 5 2 5" xfId="27427"/>
    <cellStyle name="Normal 34 5 2 5 2" xfId="27428"/>
    <cellStyle name="Normal 34 5 2 6" xfId="27429"/>
    <cellStyle name="Normal 34 5 2 7" xfId="27430"/>
    <cellStyle name="Normal 34 5 2 8" xfId="27431"/>
    <cellStyle name="Normal 34 5 2_Lcc_inputs" xfId="27432"/>
    <cellStyle name="Normal 34 5 3" xfId="27433"/>
    <cellStyle name="Normal 34 5 3 2" xfId="27434"/>
    <cellStyle name="Normal 34 5 3 2 2" xfId="27435"/>
    <cellStyle name="Normal 34 5 3 2 2 2" xfId="27436"/>
    <cellStyle name="Normal 34 5 3 2 3" xfId="27437"/>
    <cellStyle name="Normal 34 5 3 3" xfId="27438"/>
    <cellStyle name="Normal 34 5 3 3 2" xfId="27439"/>
    <cellStyle name="Normal 34 5 3 3 2 2" xfId="27440"/>
    <cellStyle name="Normal 34 5 3 3 3" xfId="27441"/>
    <cellStyle name="Normal 34 5 3 4" xfId="27442"/>
    <cellStyle name="Normal 34 5 3 4 2" xfId="27443"/>
    <cellStyle name="Normal 34 5 3 5" xfId="27444"/>
    <cellStyle name="Normal 34 5 3_Lcc_inputs" xfId="27445"/>
    <cellStyle name="Normal 34 5 4" xfId="27446"/>
    <cellStyle name="Normal 34 5 4 2" xfId="27447"/>
    <cellStyle name="Normal 34 5 4 2 2" xfId="27448"/>
    <cellStyle name="Normal 34 5 4 2 3" xfId="27449"/>
    <cellStyle name="Normal 34 5 4 3" xfId="27450"/>
    <cellStyle name="Normal 34 5 4 4" xfId="27451"/>
    <cellStyle name="Normal 34 5 4_Lcc_inputs" xfId="27452"/>
    <cellStyle name="Normal 34 5 5" xfId="27453"/>
    <cellStyle name="Normal 34 5 5 2" xfId="27454"/>
    <cellStyle name="Normal 34 5 5 2 2" xfId="27455"/>
    <cellStyle name="Normal 34 5 5 3" xfId="27456"/>
    <cellStyle name="Normal 34 5 6" xfId="27457"/>
    <cellStyle name="Normal 34 5 6 2" xfId="27458"/>
    <cellStyle name="Normal 34 5 7" xfId="27459"/>
    <cellStyle name="Normal 34 5 8" xfId="27460"/>
    <cellStyle name="Normal 34 5 9" xfId="27461"/>
    <cellStyle name="Normal 34 5_Lcc_inputs" xfId="27462"/>
    <cellStyle name="Normal 34 6" xfId="27463"/>
    <cellStyle name="Normal 34 6 2" xfId="27464"/>
    <cellStyle name="Normal 34 6 2 2" xfId="27465"/>
    <cellStyle name="Normal 34 6 2 2 2" xfId="27466"/>
    <cellStyle name="Normal 34 6 2 2 2 2" xfId="27467"/>
    <cellStyle name="Normal 34 6 2 2 2 2 2" xfId="27468"/>
    <cellStyle name="Normal 34 6 2 2 2 3" xfId="27469"/>
    <cellStyle name="Normal 34 6 2 2 3" xfId="27470"/>
    <cellStyle name="Normal 34 6 2 2 3 2" xfId="27471"/>
    <cellStyle name="Normal 34 6 2 2 3 2 2" xfId="27472"/>
    <cellStyle name="Normal 34 6 2 2 3 3" xfId="27473"/>
    <cellStyle name="Normal 34 6 2 2 4" xfId="27474"/>
    <cellStyle name="Normal 34 6 2 2 4 2" xfId="27475"/>
    <cellStyle name="Normal 34 6 2 2 5" xfId="27476"/>
    <cellStyle name="Normal 34 6 2 2_Lcc_inputs" xfId="27477"/>
    <cellStyle name="Normal 34 6 2 3" xfId="27478"/>
    <cellStyle name="Normal 34 6 2 3 2" xfId="27479"/>
    <cellStyle name="Normal 34 6 2 3 2 2" xfId="27480"/>
    <cellStyle name="Normal 34 6 2 3 2 3" xfId="27481"/>
    <cellStyle name="Normal 34 6 2 3 3" xfId="27482"/>
    <cellStyle name="Normal 34 6 2 3 4" xfId="27483"/>
    <cellStyle name="Normal 34 6 2 3_Lcc_inputs" xfId="27484"/>
    <cellStyle name="Normal 34 6 2 4" xfId="27485"/>
    <cellStyle name="Normal 34 6 2 4 2" xfId="27486"/>
    <cellStyle name="Normal 34 6 2 4 2 2" xfId="27487"/>
    <cellStyle name="Normal 34 6 2 4 3" xfId="27488"/>
    <cellStyle name="Normal 34 6 2 5" xfId="27489"/>
    <cellStyle name="Normal 34 6 2 5 2" xfId="27490"/>
    <cellStyle name="Normal 34 6 2 6" xfId="27491"/>
    <cellStyle name="Normal 34 6 2 7" xfId="27492"/>
    <cellStyle name="Normal 34 6 2 8" xfId="27493"/>
    <cellStyle name="Normal 34 6 2_Lcc_inputs" xfId="27494"/>
    <cellStyle name="Normal 34 6 3" xfId="27495"/>
    <cellStyle name="Normal 34 6 3 2" xfId="27496"/>
    <cellStyle name="Normal 34 6 3 2 2" xfId="27497"/>
    <cellStyle name="Normal 34 6 3 2 2 2" xfId="27498"/>
    <cellStyle name="Normal 34 6 3 2 3" xfId="27499"/>
    <cellStyle name="Normal 34 6 3 3" xfId="27500"/>
    <cellStyle name="Normal 34 6 3 3 2" xfId="27501"/>
    <cellStyle name="Normal 34 6 3 3 2 2" xfId="27502"/>
    <cellStyle name="Normal 34 6 3 3 3" xfId="27503"/>
    <cellStyle name="Normal 34 6 3 4" xfId="27504"/>
    <cellStyle name="Normal 34 6 3 4 2" xfId="27505"/>
    <cellStyle name="Normal 34 6 3 5" xfId="27506"/>
    <cellStyle name="Normal 34 6 3_Lcc_inputs" xfId="27507"/>
    <cellStyle name="Normal 34 6 4" xfId="27508"/>
    <cellStyle name="Normal 34 6 4 2" xfId="27509"/>
    <cellStyle name="Normal 34 6 4 2 2" xfId="27510"/>
    <cellStyle name="Normal 34 6 4 2 3" xfId="27511"/>
    <cellStyle name="Normal 34 6 4 3" xfId="27512"/>
    <cellStyle name="Normal 34 6 4 4" xfId="27513"/>
    <cellStyle name="Normal 34 6 4_Lcc_inputs" xfId="27514"/>
    <cellStyle name="Normal 34 6 5" xfId="27515"/>
    <cellStyle name="Normal 34 6 5 2" xfId="27516"/>
    <cellStyle name="Normal 34 6 5 2 2" xfId="27517"/>
    <cellStyle name="Normal 34 6 5 3" xfId="27518"/>
    <cellStyle name="Normal 34 6 6" xfId="27519"/>
    <cellStyle name="Normal 34 6 6 2" xfId="27520"/>
    <cellStyle name="Normal 34 6 7" xfId="27521"/>
    <cellStyle name="Normal 34 6 8" xfId="27522"/>
    <cellStyle name="Normal 34 6 9" xfId="27523"/>
    <cellStyle name="Normal 34 6_Lcc_inputs" xfId="27524"/>
    <cellStyle name="Normal 34 7" xfId="27525"/>
    <cellStyle name="Normal 34 7 2" xfId="27526"/>
    <cellStyle name="Normal 34 7 2 2" xfId="27527"/>
    <cellStyle name="Normal 34 7 2 2 2" xfId="27528"/>
    <cellStyle name="Normal 34 7 2 2 2 2" xfId="27529"/>
    <cellStyle name="Normal 34 7 2 2 2 2 2" xfId="27530"/>
    <cellStyle name="Normal 34 7 2 2 2 3" xfId="27531"/>
    <cellStyle name="Normal 34 7 2 2 3" xfId="27532"/>
    <cellStyle name="Normal 34 7 2 2 3 2" xfId="27533"/>
    <cellStyle name="Normal 34 7 2 2 3 2 2" xfId="27534"/>
    <cellStyle name="Normal 34 7 2 2 3 3" xfId="27535"/>
    <cellStyle name="Normal 34 7 2 2 4" xfId="27536"/>
    <cellStyle name="Normal 34 7 2 2 4 2" xfId="27537"/>
    <cellStyle name="Normal 34 7 2 2 5" xfId="27538"/>
    <cellStyle name="Normal 34 7 2 2_Lcc_inputs" xfId="27539"/>
    <cellStyle name="Normal 34 7 2 3" xfId="27540"/>
    <cellStyle name="Normal 34 7 2 3 2" xfId="27541"/>
    <cellStyle name="Normal 34 7 2 3 2 2" xfId="27542"/>
    <cellStyle name="Normal 34 7 2 3 2 3" xfId="27543"/>
    <cellStyle name="Normal 34 7 2 3 3" xfId="27544"/>
    <cellStyle name="Normal 34 7 2 3 4" xfId="27545"/>
    <cellStyle name="Normal 34 7 2 3_Lcc_inputs" xfId="27546"/>
    <cellStyle name="Normal 34 7 2 4" xfId="27547"/>
    <cellStyle name="Normal 34 7 2 4 2" xfId="27548"/>
    <cellStyle name="Normal 34 7 2 4 2 2" xfId="27549"/>
    <cellStyle name="Normal 34 7 2 4 3" xfId="27550"/>
    <cellStyle name="Normal 34 7 2 5" xfId="27551"/>
    <cellStyle name="Normal 34 7 2 5 2" xfId="27552"/>
    <cellStyle name="Normal 34 7 2 6" xfId="27553"/>
    <cellStyle name="Normal 34 7 2 7" xfId="27554"/>
    <cellStyle name="Normal 34 7 2 8" xfId="27555"/>
    <cellStyle name="Normal 34 7 2_Lcc_inputs" xfId="27556"/>
    <cellStyle name="Normal 34 7 3" xfId="27557"/>
    <cellStyle name="Normal 34 7 3 2" xfId="27558"/>
    <cellStyle name="Normal 34 7 3 2 2" xfId="27559"/>
    <cellStyle name="Normal 34 7 3 2 2 2" xfId="27560"/>
    <cellStyle name="Normal 34 7 3 2 3" xfId="27561"/>
    <cellStyle name="Normal 34 7 3 3" xfId="27562"/>
    <cellStyle name="Normal 34 7 3 3 2" xfId="27563"/>
    <cellStyle name="Normal 34 7 3 3 2 2" xfId="27564"/>
    <cellStyle name="Normal 34 7 3 3 3" xfId="27565"/>
    <cellStyle name="Normal 34 7 3 4" xfId="27566"/>
    <cellStyle name="Normal 34 7 3 4 2" xfId="27567"/>
    <cellStyle name="Normal 34 7 3 5" xfId="27568"/>
    <cellStyle name="Normal 34 7 3_Lcc_inputs" xfId="27569"/>
    <cellStyle name="Normal 34 7 4" xfId="27570"/>
    <cellStyle name="Normal 34 7 4 2" xfId="27571"/>
    <cellStyle name="Normal 34 7 4 2 2" xfId="27572"/>
    <cellStyle name="Normal 34 7 4 2 3" xfId="27573"/>
    <cellStyle name="Normal 34 7 4 3" xfId="27574"/>
    <cellStyle name="Normal 34 7 4 4" xfId="27575"/>
    <cellStyle name="Normal 34 7 4_Lcc_inputs" xfId="27576"/>
    <cellStyle name="Normal 34 7 5" xfId="27577"/>
    <cellStyle name="Normal 34 7 5 2" xfId="27578"/>
    <cellStyle name="Normal 34 7 5 2 2" xfId="27579"/>
    <cellStyle name="Normal 34 7 5 3" xfId="27580"/>
    <cellStyle name="Normal 34 7 6" xfId="27581"/>
    <cellStyle name="Normal 34 7 6 2" xfId="27582"/>
    <cellStyle name="Normal 34 7 7" xfId="27583"/>
    <cellStyle name="Normal 34 7 8" xfId="27584"/>
    <cellStyle name="Normal 34 7 9" xfId="27585"/>
    <cellStyle name="Normal 34 7_Lcc_inputs" xfId="27586"/>
    <cellStyle name="Normal 34 8" xfId="27587"/>
    <cellStyle name="Normal 34 8 2" xfId="27588"/>
    <cellStyle name="Normal 34 8 2 2" xfId="27589"/>
    <cellStyle name="Normal 34 8 2 2 2" xfId="27590"/>
    <cellStyle name="Normal 34 8 2 2 2 2" xfId="27591"/>
    <cellStyle name="Normal 34 8 2 2 3" xfId="27592"/>
    <cellStyle name="Normal 34 8 2 3" xfId="27593"/>
    <cellStyle name="Normal 34 8 2 3 2" xfId="27594"/>
    <cellStyle name="Normal 34 8 2 3 2 2" xfId="27595"/>
    <cellStyle name="Normal 34 8 2 3 3" xfId="27596"/>
    <cellStyle name="Normal 34 8 2 4" xfId="27597"/>
    <cellStyle name="Normal 34 8 2 4 2" xfId="27598"/>
    <cellStyle name="Normal 34 8 2 5" xfId="27599"/>
    <cellStyle name="Normal 34 8 2_Lcc_inputs" xfId="27600"/>
    <cellStyle name="Normal 34 8 3" xfId="27601"/>
    <cellStyle name="Normal 34 8 3 2" xfId="27602"/>
    <cellStyle name="Normal 34 8 3 2 2" xfId="27603"/>
    <cellStyle name="Normal 34 8 3 2 3" xfId="27604"/>
    <cellStyle name="Normal 34 8 3 3" xfId="27605"/>
    <cellStyle name="Normal 34 8 3 4" xfId="27606"/>
    <cellStyle name="Normal 34 8 3_Lcc_inputs" xfId="27607"/>
    <cellStyle name="Normal 34 8 4" xfId="27608"/>
    <cellStyle name="Normal 34 8 4 2" xfId="27609"/>
    <cellStyle name="Normal 34 8 4 2 2" xfId="27610"/>
    <cellStyle name="Normal 34 8 4 3" xfId="27611"/>
    <cellStyle name="Normal 34 8 5" xfId="27612"/>
    <cellStyle name="Normal 34 8 5 2" xfId="27613"/>
    <cellStyle name="Normal 34 8 6" xfId="27614"/>
    <cellStyle name="Normal 34 8 7" xfId="27615"/>
    <cellStyle name="Normal 34 8 8" xfId="27616"/>
    <cellStyle name="Normal 34 8_Lcc_inputs" xfId="27617"/>
    <cellStyle name="Normal 34 9" xfId="27618"/>
    <cellStyle name="Normal 34 9 2" xfId="27619"/>
    <cellStyle name="Normal 34 9 2 2" xfId="27620"/>
    <cellStyle name="Normal 34 9 2 2 2" xfId="27621"/>
    <cellStyle name="Normal 34 9 2 2 2 2" xfId="27622"/>
    <cellStyle name="Normal 34 9 2 2 3" xfId="27623"/>
    <cellStyle name="Normal 34 9 2 3" xfId="27624"/>
    <cellStyle name="Normal 34 9 2 3 2" xfId="27625"/>
    <cellStyle name="Normal 34 9 2 3 2 2" xfId="27626"/>
    <cellStyle name="Normal 34 9 2 3 3" xfId="27627"/>
    <cellStyle name="Normal 34 9 2 4" xfId="27628"/>
    <cellStyle name="Normal 34 9 2 4 2" xfId="27629"/>
    <cellStyle name="Normal 34 9 2 5" xfId="27630"/>
    <cellStyle name="Normal 34 9 2_Lcc_inputs" xfId="27631"/>
    <cellStyle name="Normal 34 9 3" xfId="27632"/>
    <cellStyle name="Normal 34 9 3 2" xfId="27633"/>
    <cellStyle name="Normal 34 9 3 2 2" xfId="27634"/>
    <cellStyle name="Normal 34 9 3 2 3" xfId="27635"/>
    <cellStyle name="Normal 34 9 3 3" xfId="27636"/>
    <cellStyle name="Normal 34 9 3 4" xfId="27637"/>
    <cellStyle name="Normal 34 9 3_Lcc_inputs" xfId="27638"/>
    <cellStyle name="Normal 34 9 4" xfId="27639"/>
    <cellStyle name="Normal 34 9 4 2" xfId="27640"/>
    <cellStyle name="Normal 34 9 4 2 2" xfId="27641"/>
    <cellStyle name="Normal 34 9 4 3" xfId="27642"/>
    <cellStyle name="Normal 34 9 5" xfId="27643"/>
    <cellStyle name="Normal 34 9 5 2" xfId="27644"/>
    <cellStyle name="Normal 34 9 6" xfId="27645"/>
    <cellStyle name="Normal 34 9 7" xfId="27646"/>
    <cellStyle name="Normal 34 9 8" xfId="27647"/>
    <cellStyle name="Normal 34 9_Lcc_inputs" xfId="27648"/>
    <cellStyle name="Normal 34_Lcc_inputs" xfId="27649"/>
    <cellStyle name="Normal 35" xfId="27650"/>
    <cellStyle name="Normal 35 2" xfId="27651"/>
    <cellStyle name="Normal 35 2 2" xfId="27652"/>
    <cellStyle name="Normal 35 2 2 2" xfId="27653"/>
    <cellStyle name="Normal 35 2 2 2 2" xfId="27654"/>
    <cellStyle name="Normal 35 2 2 2 2 2" xfId="27655"/>
    <cellStyle name="Normal 35 2 2 2 2 2 2" xfId="27656"/>
    <cellStyle name="Normal 35 2 2 2 2 2 2 2" xfId="27657"/>
    <cellStyle name="Normal 35 2 2 2 2 2 3" xfId="27658"/>
    <cellStyle name="Normal 35 2 2 2 2 3" xfId="27659"/>
    <cellStyle name="Normal 35 2 2 2 2 3 2" xfId="27660"/>
    <cellStyle name="Normal 35 2 2 2 2 3 2 2" xfId="27661"/>
    <cellStyle name="Normal 35 2 2 2 2 3 3" xfId="27662"/>
    <cellStyle name="Normal 35 2 2 2 2 4" xfId="27663"/>
    <cellStyle name="Normal 35 2 2 2 2 4 2" xfId="27664"/>
    <cellStyle name="Normal 35 2 2 2 2 5" xfId="27665"/>
    <cellStyle name="Normal 35 2 2 2 2_Lcc_inputs" xfId="27666"/>
    <cellStyle name="Normal 35 2 2 2 3" xfId="27667"/>
    <cellStyle name="Normal 35 2 2 2 3 2" xfId="27668"/>
    <cellStyle name="Normal 35 2 2 2 3 2 2" xfId="27669"/>
    <cellStyle name="Normal 35 2 2 2 3 2 3" xfId="27670"/>
    <cellStyle name="Normal 35 2 2 2 3 3" xfId="27671"/>
    <cellStyle name="Normal 35 2 2 2 3 4" xfId="27672"/>
    <cellStyle name="Normal 35 2 2 2 3_Lcc_inputs" xfId="27673"/>
    <cellStyle name="Normal 35 2 2 2 4" xfId="27674"/>
    <cellStyle name="Normal 35 2 2 2 4 2" xfId="27675"/>
    <cellStyle name="Normal 35 2 2 2 4 2 2" xfId="27676"/>
    <cellStyle name="Normal 35 2 2 2 4 3" xfId="27677"/>
    <cellStyle name="Normal 35 2 2 2 5" xfId="27678"/>
    <cellStyle name="Normal 35 2 2 2 5 2" xfId="27679"/>
    <cellStyle name="Normal 35 2 2 2 6" xfId="27680"/>
    <cellStyle name="Normal 35 2 2 2 7" xfId="27681"/>
    <cellStyle name="Normal 35 2 2 2 8" xfId="27682"/>
    <cellStyle name="Normal 35 2 2 2_Lcc_inputs" xfId="27683"/>
    <cellStyle name="Normal 35 2 2 3" xfId="27684"/>
    <cellStyle name="Normal 35 2 2 3 2" xfId="27685"/>
    <cellStyle name="Normal 35 2 2 3 2 2" xfId="27686"/>
    <cellStyle name="Normal 35 2 2 3 2 2 2" xfId="27687"/>
    <cellStyle name="Normal 35 2 2 3 2 2 3" xfId="27688"/>
    <cellStyle name="Normal 35 2 2 3 2 3" xfId="27689"/>
    <cellStyle name="Normal 35 2 2 3 2 4" xfId="27690"/>
    <cellStyle name="Normal 35 2 2 3 2_Lcc_inputs" xfId="27691"/>
    <cellStyle name="Normal 35 2 2 3 3" xfId="27692"/>
    <cellStyle name="Normal 35 2 2 3 3 2" xfId="27693"/>
    <cellStyle name="Normal 35 2 2 3 3 2 2" xfId="27694"/>
    <cellStyle name="Normal 35 2 2 3 3 3" xfId="27695"/>
    <cellStyle name="Normal 35 2 2 3 4" xfId="27696"/>
    <cellStyle name="Normal 35 2 2 3 4 2" xfId="27697"/>
    <cellStyle name="Normal 35 2 2 3 5" xfId="27698"/>
    <cellStyle name="Normal 35 2 2 3 6" xfId="27699"/>
    <cellStyle name="Normal 35 2 2 3 7" xfId="27700"/>
    <cellStyle name="Normal 35 2 2 3_Lcc_inputs" xfId="27701"/>
    <cellStyle name="Normal 35 2 2 4" xfId="27702"/>
    <cellStyle name="Normal 35 2 2 4 2" xfId="27703"/>
    <cellStyle name="Normal 35 2 2 4 2 2" xfId="27704"/>
    <cellStyle name="Normal 35 2 2 4 2 3" xfId="27705"/>
    <cellStyle name="Normal 35 2 2 4 3" xfId="27706"/>
    <cellStyle name="Normal 35 2 2 4 3 2" xfId="27707"/>
    <cellStyle name="Normal 35 2 2 4 4" xfId="27708"/>
    <cellStyle name="Normal 35 2 2 4 5" xfId="27709"/>
    <cellStyle name="Normal 35 2 2 4_Lcc_inputs" xfId="27710"/>
    <cellStyle name="Normal 35 2 2 5" xfId="27711"/>
    <cellStyle name="Normal 35 2 2 5 2" xfId="27712"/>
    <cellStyle name="Normal 35 2 2 5 2 2" xfId="27713"/>
    <cellStyle name="Normal 35 2 2 5 2 3" xfId="27714"/>
    <cellStyle name="Normal 35 2 2 5 3" xfId="27715"/>
    <cellStyle name="Normal 35 2 2 5 4" xfId="27716"/>
    <cellStyle name="Normal 35 2 2 5_Lcc_inputs" xfId="27717"/>
    <cellStyle name="Normal 35 2 2 6" xfId="27718"/>
    <cellStyle name="Normal 35 2 2 6 2" xfId="27719"/>
    <cellStyle name="Normal 35 2 2 6 3" xfId="27720"/>
    <cellStyle name="Normal 35 2 2 7" xfId="27721"/>
    <cellStyle name="Normal 35 2 2 7 2" xfId="27722"/>
    <cellStyle name="Normal 35 2 2 8" xfId="27723"/>
    <cellStyle name="Normal 35 2 2 9" xfId="27724"/>
    <cellStyle name="Normal 35 2 2_Lcc_inputs" xfId="27725"/>
    <cellStyle name="Normal 35 2 3" xfId="27726"/>
    <cellStyle name="Normal 35 2 3 2" xfId="27727"/>
    <cellStyle name="Normal 35 2 3 2 2" xfId="27728"/>
    <cellStyle name="Normal 35 2 3 2 2 2" xfId="27729"/>
    <cellStyle name="Normal 35 2 3 2 2 2 2" xfId="27730"/>
    <cellStyle name="Normal 35 2 3 2 2 2 2 2" xfId="27731"/>
    <cellStyle name="Normal 35 2 3 2 2 2 3" xfId="27732"/>
    <cellStyle name="Normal 35 2 3 2 2 3" xfId="27733"/>
    <cellStyle name="Normal 35 2 3 2 2 3 2" xfId="27734"/>
    <cellStyle name="Normal 35 2 3 2 2 3 2 2" xfId="27735"/>
    <cellStyle name="Normal 35 2 3 2 2 3 3" xfId="27736"/>
    <cellStyle name="Normal 35 2 3 2 2 4" xfId="27737"/>
    <cellStyle name="Normal 35 2 3 2 2 4 2" xfId="27738"/>
    <cellStyle name="Normal 35 2 3 2 2 5" xfId="27739"/>
    <cellStyle name="Normal 35 2 3 2 2_Lcc_inputs" xfId="27740"/>
    <cellStyle name="Normal 35 2 3 2 3" xfId="27741"/>
    <cellStyle name="Normal 35 2 3 2 3 2" xfId="27742"/>
    <cellStyle name="Normal 35 2 3 2 3 2 2" xfId="27743"/>
    <cellStyle name="Normal 35 2 3 2 3 2 3" xfId="27744"/>
    <cellStyle name="Normal 35 2 3 2 3 3" xfId="27745"/>
    <cellStyle name="Normal 35 2 3 2 3 4" xfId="27746"/>
    <cellStyle name="Normal 35 2 3 2 3_Lcc_inputs" xfId="27747"/>
    <cellStyle name="Normal 35 2 3 2 4" xfId="27748"/>
    <cellStyle name="Normal 35 2 3 2 4 2" xfId="27749"/>
    <cellStyle name="Normal 35 2 3 2 4 2 2" xfId="27750"/>
    <cellStyle name="Normal 35 2 3 2 4 3" xfId="27751"/>
    <cellStyle name="Normal 35 2 3 2 5" xfId="27752"/>
    <cellStyle name="Normal 35 2 3 2 5 2" xfId="27753"/>
    <cellStyle name="Normal 35 2 3 2 6" xfId="27754"/>
    <cellStyle name="Normal 35 2 3 2 7" xfId="27755"/>
    <cellStyle name="Normal 35 2 3 2 8" xfId="27756"/>
    <cellStyle name="Normal 35 2 3 2_Lcc_inputs" xfId="27757"/>
    <cellStyle name="Normal 35 2 3 3" xfId="27758"/>
    <cellStyle name="Normal 35 2 3 3 2" xfId="27759"/>
    <cellStyle name="Normal 35 2 3 3 2 2" xfId="27760"/>
    <cellStyle name="Normal 35 2 3 3 2 2 2" xfId="27761"/>
    <cellStyle name="Normal 35 2 3 3 2 3" xfId="27762"/>
    <cellStyle name="Normal 35 2 3 3 3" xfId="27763"/>
    <cellStyle name="Normal 35 2 3 3 3 2" xfId="27764"/>
    <cellStyle name="Normal 35 2 3 3 3 2 2" xfId="27765"/>
    <cellStyle name="Normal 35 2 3 3 3 3" xfId="27766"/>
    <cellStyle name="Normal 35 2 3 3 4" xfId="27767"/>
    <cellStyle name="Normal 35 2 3 3 4 2" xfId="27768"/>
    <cellStyle name="Normal 35 2 3 3 5" xfId="27769"/>
    <cellStyle name="Normal 35 2 3 3_Lcc_inputs" xfId="27770"/>
    <cellStyle name="Normal 35 2 3 4" xfId="27771"/>
    <cellStyle name="Normal 35 2 3 4 2" xfId="27772"/>
    <cellStyle name="Normal 35 2 3 4 2 2" xfId="27773"/>
    <cellStyle name="Normal 35 2 3 4 2 3" xfId="27774"/>
    <cellStyle name="Normal 35 2 3 4 3" xfId="27775"/>
    <cellStyle name="Normal 35 2 3 4 4" xfId="27776"/>
    <cellStyle name="Normal 35 2 3 4_Lcc_inputs" xfId="27777"/>
    <cellStyle name="Normal 35 2 3 5" xfId="27778"/>
    <cellStyle name="Normal 35 2 3 5 2" xfId="27779"/>
    <cellStyle name="Normal 35 2 3 5 2 2" xfId="27780"/>
    <cellStyle name="Normal 35 2 3 5 3" xfId="27781"/>
    <cellStyle name="Normal 35 2 3 6" xfId="27782"/>
    <cellStyle name="Normal 35 2 3 6 2" xfId="27783"/>
    <cellStyle name="Normal 35 2 3 7" xfId="27784"/>
    <cellStyle name="Normal 35 2 3 8" xfId="27785"/>
    <cellStyle name="Normal 35 2 3 9" xfId="27786"/>
    <cellStyle name="Normal 35 2 3_Lcc_inputs" xfId="27787"/>
    <cellStyle name="Normal 35 2 4" xfId="27788"/>
    <cellStyle name="Normal 35 2 4 2" xfId="27789"/>
    <cellStyle name="Normal 35 2 4 2 2" xfId="27790"/>
    <cellStyle name="Normal 35 2 4 2 2 2" xfId="27791"/>
    <cellStyle name="Normal 35 2 4 2 2 2 2" xfId="27792"/>
    <cellStyle name="Normal 35 2 4 2 2 2 2 2" xfId="27793"/>
    <cellStyle name="Normal 35 2 4 2 2 2 3" xfId="27794"/>
    <cellStyle name="Normal 35 2 4 2 2 3" xfId="27795"/>
    <cellStyle name="Normal 35 2 4 2 2 3 2" xfId="27796"/>
    <cellStyle name="Normal 35 2 4 2 2 3 2 2" xfId="27797"/>
    <cellStyle name="Normal 35 2 4 2 2 3 3" xfId="27798"/>
    <cellStyle name="Normal 35 2 4 2 2 4" xfId="27799"/>
    <cellStyle name="Normal 35 2 4 2 2 4 2" xfId="27800"/>
    <cellStyle name="Normal 35 2 4 2 2 5" xfId="27801"/>
    <cellStyle name="Normal 35 2 4 2 2_Lcc_inputs" xfId="27802"/>
    <cellStyle name="Normal 35 2 4 2 3" xfId="27803"/>
    <cellStyle name="Normal 35 2 4 2 3 2" xfId="27804"/>
    <cellStyle name="Normal 35 2 4 2 3 2 2" xfId="27805"/>
    <cellStyle name="Normal 35 2 4 2 3 2 3" xfId="27806"/>
    <cellStyle name="Normal 35 2 4 2 3 3" xfId="27807"/>
    <cellStyle name="Normal 35 2 4 2 3 4" xfId="27808"/>
    <cellStyle name="Normal 35 2 4 2 3_Lcc_inputs" xfId="27809"/>
    <cellStyle name="Normal 35 2 4 2 4" xfId="27810"/>
    <cellStyle name="Normal 35 2 4 2 4 2" xfId="27811"/>
    <cellStyle name="Normal 35 2 4 2 4 2 2" xfId="27812"/>
    <cellStyle name="Normal 35 2 4 2 4 3" xfId="27813"/>
    <cellStyle name="Normal 35 2 4 2 5" xfId="27814"/>
    <cellStyle name="Normal 35 2 4 2 5 2" xfId="27815"/>
    <cellStyle name="Normal 35 2 4 2 6" xfId="27816"/>
    <cellStyle name="Normal 35 2 4 2 7" xfId="27817"/>
    <cellStyle name="Normal 35 2 4 2 8" xfId="27818"/>
    <cellStyle name="Normal 35 2 4 2_Lcc_inputs" xfId="27819"/>
    <cellStyle name="Normal 35 2 4 3" xfId="27820"/>
    <cellStyle name="Normal 35 2 4 3 2" xfId="27821"/>
    <cellStyle name="Normal 35 2 4 3 2 2" xfId="27822"/>
    <cellStyle name="Normal 35 2 4 3 2 2 2" xfId="27823"/>
    <cellStyle name="Normal 35 2 4 3 2 3" xfId="27824"/>
    <cellStyle name="Normal 35 2 4 3 3" xfId="27825"/>
    <cellStyle name="Normal 35 2 4 3 3 2" xfId="27826"/>
    <cellStyle name="Normal 35 2 4 3 3 2 2" xfId="27827"/>
    <cellStyle name="Normal 35 2 4 3 3 3" xfId="27828"/>
    <cellStyle name="Normal 35 2 4 3 4" xfId="27829"/>
    <cellStyle name="Normal 35 2 4 3 4 2" xfId="27830"/>
    <cellStyle name="Normal 35 2 4 3 5" xfId="27831"/>
    <cellStyle name="Normal 35 2 4 3_Lcc_inputs" xfId="27832"/>
    <cellStyle name="Normal 35 2 4 4" xfId="27833"/>
    <cellStyle name="Normal 35 2 4 4 2" xfId="27834"/>
    <cellStyle name="Normal 35 2 4 4 2 2" xfId="27835"/>
    <cellStyle name="Normal 35 2 4 4 2 3" xfId="27836"/>
    <cellStyle name="Normal 35 2 4 4 3" xfId="27837"/>
    <cellStyle name="Normal 35 2 4 4 4" xfId="27838"/>
    <cellStyle name="Normal 35 2 4 4_Lcc_inputs" xfId="27839"/>
    <cellStyle name="Normal 35 2 4 5" xfId="27840"/>
    <cellStyle name="Normal 35 2 4 5 2" xfId="27841"/>
    <cellStyle name="Normal 35 2 4 5 2 2" xfId="27842"/>
    <cellStyle name="Normal 35 2 4 5 3" xfId="27843"/>
    <cellStyle name="Normal 35 2 4 6" xfId="27844"/>
    <cellStyle name="Normal 35 2 4 6 2" xfId="27845"/>
    <cellStyle name="Normal 35 2 4 7" xfId="27846"/>
    <cellStyle name="Normal 35 2 4 8" xfId="27847"/>
    <cellStyle name="Normal 35 2 4 9" xfId="27848"/>
    <cellStyle name="Normal 35 2 4_Lcc_inputs" xfId="27849"/>
    <cellStyle name="Normal 35 2 5" xfId="27850"/>
    <cellStyle name="Normal 35 2 5 2" xfId="27851"/>
    <cellStyle name="Normal 35 2 5 2 2" xfId="27852"/>
    <cellStyle name="Normal 35 2 5 2 3" xfId="27853"/>
    <cellStyle name="Normal 35 2 5 3" xfId="27854"/>
    <cellStyle name="Normal 35 2 5 3 2" xfId="27855"/>
    <cellStyle name="Normal 35 2 5 4" xfId="27856"/>
    <cellStyle name="Normal 35 2 5 5" xfId="27857"/>
    <cellStyle name="Normal 35 2 5_Lcc_inputs" xfId="27858"/>
    <cellStyle name="Normal 35 2 6" xfId="27859"/>
    <cellStyle name="Normal 35 2 6 2" xfId="27860"/>
    <cellStyle name="Normal 35 2 6 2 2" xfId="27861"/>
    <cellStyle name="Normal 35 2 6 2 3" xfId="27862"/>
    <cellStyle name="Normal 35 2 6 3" xfId="27863"/>
    <cellStyle name="Normal 35 2 6 3 2" xfId="27864"/>
    <cellStyle name="Normal 35 2 6 4" xfId="27865"/>
    <cellStyle name="Normal 35 2 6_Lcc_inputs" xfId="27866"/>
    <cellStyle name="Normal 35 2 7" xfId="27867"/>
    <cellStyle name="Normal 35 2 8" xfId="27868"/>
    <cellStyle name="Normal 35 2_Lcc_inputs" xfId="27869"/>
    <cellStyle name="Normal 35 3" xfId="27870"/>
    <cellStyle name="Normal 35 3 2" xfId="27871"/>
    <cellStyle name="Normal 35 3 2 2" xfId="27872"/>
    <cellStyle name="Normal 35 3 2 2 2" xfId="27873"/>
    <cellStyle name="Normal 35 3 2 2 2 2" xfId="27874"/>
    <cellStyle name="Normal 35 3 2 2 2 2 2" xfId="27875"/>
    <cellStyle name="Normal 35 3 2 2 2 3" xfId="27876"/>
    <cellStyle name="Normal 35 3 2 2 3" xfId="27877"/>
    <cellStyle name="Normal 35 3 2 2 3 2" xfId="27878"/>
    <cellStyle name="Normal 35 3 2 2 3 2 2" xfId="27879"/>
    <cellStyle name="Normal 35 3 2 2 3 3" xfId="27880"/>
    <cellStyle name="Normal 35 3 2 2 4" xfId="27881"/>
    <cellStyle name="Normal 35 3 2 2 4 2" xfId="27882"/>
    <cellStyle name="Normal 35 3 2 2 5" xfId="27883"/>
    <cellStyle name="Normal 35 3 2 2_Lcc_inputs" xfId="27884"/>
    <cellStyle name="Normal 35 3 2 3" xfId="27885"/>
    <cellStyle name="Normal 35 3 2 3 2" xfId="27886"/>
    <cellStyle name="Normal 35 3 2 3 2 2" xfId="27887"/>
    <cellStyle name="Normal 35 3 2 3 2 3" xfId="27888"/>
    <cellStyle name="Normal 35 3 2 3 3" xfId="27889"/>
    <cellStyle name="Normal 35 3 2 3 4" xfId="27890"/>
    <cellStyle name="Normal 35 3 2 3_Lcc_inputs" xfId="27891"/>
    <cellStyle name="Normal 35 3 2 4" xfId="27892"/>
    <cellStyle name="Normal 35 3 2 4 2" xfId="27893"/>
    <cellStyle name="Normal 35 3 2 4 2 2" xfId="27894"/>
    <cellStyle name="Normal 35 3 2 4 3" xfId="27895"/>
    <cellStyle name="Normal 35 3 2 5" xfId="27896"/>
    <cellStyle name="Normal 35 3 2 5 2" xfId="27897"/>
    <cellStyle name="Normal 35 3 2 6" xfId="27898"/>
    <cellStyle name="Normal 35 3 2 7" xfId="27899"/>
    <cellStyle name="Normal 35 3 2 8" xfId="27900"/>
    <cellStyle name="Normal 35 3 2_Lcc_inputs" xfId="27901"/>
    <cellStyle name="Normal 35 3 3" xfId="27902"/>
    <cellStyle name="Normal 35 3 3 2" xfId="27903"/>
    <cellStyle name="Normal 35 3 3 2 2" xfId="27904"/>
    <cellStyle name="Normal 35 3 3 2 2 2" xfId="27905"/>
    <cellStyle name="Normal 35 3 3 2 2 3" xfId="27906"/>
    <cellStyle name="Normal 35 3 3 2 3" xfId="27907"/>
    <cellStyle name="Normal 35 3 3 2 4" xfId="27908"/>
    <cellStyle name="Normal 35 3 3 2_Lcc_inputs" xfId="27909"/>
    <cellStyle name="Normal 35 3 3 3" xfId="27910"/>
    <cellStyle name="Normal 35 3 3 3 2" xfId="27911"/>
    <cellStyle name="Normal 35 3 3 3 2 2" xfId="27912"/>
    <cellStyle name="Normal 35 3 3 3 3" xfId="27913"/>
    <cellStyle name="Normal 35 3 3 4" xfId="27914"/>
    <cellStyle name="Normal 35 3 3 4 2" xfId="27915"/>
    <cellStyle name="Normal 35 3 3 5" xfId="27916"/>
    <cellStyle name="Normal 35 3 3 6" xfId="27917"/>
    <cellStyle name="Normal 35 3 3 7" xfId="27918"/>
    <cellStyle name="Normal 35 3 3_Lcc_inputs" xfId="27919"/>
    <cellStyle name="Normal 35 3 4" xfId="27920"/>
    <cellStyle name="Normal 35 3 4 2" xfId="27921"/>
    <cellStyle name="Normal 35 3 4 2 2" xfId="27922"/>
    <cellStyle name="Normal 35 3 4 2 3" xfId="27923"/>
    <cellStyle name="Normal 35 3 4 3" xfId="27924"/>
    <cellStyle name="Normal 35 3 4 3 2" xfId="27925"/>
    <cellStyle name="Normal 35 3 4 4" xfId="27926"/>
    <cellStyle name="Normal 35 3 4 5" xfId="27927"/>
    <cellStyle name="Normal 35 3 4_Lcc_inputs" xfId="27928"/>
    <cellStyle name="Normal 35 3 5" xfId="27929"/>
    <cellStyle name="Normal 35 3 5 2" xfId="27930"/>
    <cellStyle name="Normal 35 3 5 2 2" xfId="27931"/>
    <cellStyle name="Normal 35 3 5 2 3" xfId="27932"/>
    <cellStyle name="Normal 35 3 5 3" xfId="27933"/>
    <cellStyle name="Normal 35 3 5 4" xfId="27934"/>
    <cellStyle name="Normal 35 3 5_Lcc_inputs" xfId="27935"/>
    <cellStyle name="Normal 35 3 6" xfId="27936"/>
    <cellStyle name="Normal 35 3 6 2" xfId="27937"/>
    <cellStyle name="Normal 35 3 6 3" xfId="27938"/>
    <cellStyle name="Normal 35 3 7" xfId="27939"/>
    <cellStyle name="Normal 35 3 7 2" xfId="27940"/>
    <cellStyle name="Normal 35 3 8" xfId="27941"/>
    <cellStyle name="Normal 35 3 9" xfId="27942"/>
    <cellStyle name="Normal 35 3_Lcc_inputs" xfId="27943"/>
    <cellStyle name="Normal 35 4" xfId="27944"/>
    <cellStyle name="Normal 35 5" xfId="27945"/>
    <cellStyle name="Normal 35 5 2" xfId="27946"/>
    <cellStyle name="Normal 35 5 2 2" xfId="27947"/>
    <cellStyle name="Normal 35 5 2 2 2" xfId="27948"/>
    <cellStyle name="Normal 35 5 2 2 2 2" xfId="27949"/>
    <cellStyle name="Normal 35 5 2 2 2 3" xfId="27950"/>
    <cellStyle name="Normal 35 5 2 2 3" xfId="27951"/>
    <cellStyle name="Normal 35 5 2 2 4" xfId="27952"/>
    <cellStyle name="Normal 35 5 2 2_Lcc_inputs" xfId="27953"/>
    <cellStyle name="Normal 35 5 2 3" xfId="27954"/>
    <cellStyle name="Normal 35 5 2 3 2" xfId="27955"/>
    <cellStyle name="Normal 35 5 2 3 2 2" xfId="27956"/>
    <cellStyle name="Normal 35 5 2 3 3" xfId="27957"/>
    <cellStyle name="Normal 35 5 2 4" xfId="27958"/>
    <cellStyle name="Normal 35 5 2 4 2" xfId="27959"/>
    <cellStyle name="Normal 35 5 2 5" xfId="27960"/>
    <cellStyle name="Normal 35 5 2 6" xfId="27961"/>
    <cellStyle name="Normal 35 5 2 7" xfId="27962"/>
    <cellStyle name="Normal 35 5 2_Lcc_inputs" xfId="27963"/>
    <cellStyle name="Normal 35 5 3" xfId="27964"/>
    <cellStyle name="Normal 35 5 3 2" xfId="27965"/>
    <cellStyle name="Normal 35 5 3 2 2" xfId="27966"/>
    <cellStyle name="Normal 35 5 3 2 3" xfId="27967"/>
    <cellStyle name="Normal 35 5 3 3" xfId="27968"/>
    <cellStyle name="Normal 35 5 3 3 2" xfId="27969"/>
    <cellStyle name="Normal 35 5 3 4" xfId="27970"/>
    <cellStyle name="Normal 35 5 3 5" xfId="27971"/>
    <cellStyle name="Normal 35 5 3_Lcc_inputs" xfId="27972"/>
    <cellStyle name="Normal 35 5 4" xfId="27973"/>
    <cellStyle name="Normal 35 5 4 2" xfId="27974"/>
    <cellStyle name="Normal 35 5 4 2 2" xfId="27975"/>
    <cellStyle name="Normal 35 5 4 2 3" xfId="27976"/>
    <cellStyle name="Normal 35 5 4 3" xfId="27977"/>
    <cellStyle name="Normal 35 5 4 4" xfId="27978"/>
    <cellStyle name="Normal 35 5 4_Lcc_inputs" xfId="27979"/>
    <cellStyle name="Normal 35 5 5" xfId="27980"/>
    <cellStyle name="Normal 35 5 5 2" xfId="27981"/>
    <cellStyle name="Normal 35 5 5 3" xfId="27982"/>
    <cellStyle name="Normal 35 5 6" xfId="27983"/>
    <cellStyle name="Normal 35 5 6 2" xfId="27984"/>
    <cellStyle name="Normal 35 5 7" xfId="27985"/>
    <cellStyle name="Normal 35 5 8" xfId="27986"/>
    <cellStyle name="Normal 35 5_Lcc_inputs" xfId="27987"/>
    <cellStyle name="Normal 35 6" xfId="27988"/>
    <cellStyle name="Normal 35 6 2" xfId="27989"/>
    <cellStyle name="Normal 35 6 2 2" xfId="27990"/>
    <cellStyle name="Normal 35 6 2 3" xfId="27991"/>
    <cellStyle name="Normal 35 6 3" xfId="27992"/>
    <cellStyle name="Normal 35 6 3 2" xfId="27993"/>
    <cellStyle name="Normal 35 6 4" xfId="27994"/>
    <cellStyle name="Normal 35 6_Lcc_inputs" xfId="27995"/>
    <cellStyle name="Normal 35 7" xfId="27996"/>
    <cellStyle name="Normal 35 7 2" xfId="27997"/>
    <cellStyle name="Normal 35 7 2 2" xfId="27998"/>
    <cellStyle name="Normal 35 7 2 3" xfId="27999"/>
    <cellStyle name="Normal 35 7 3" xfId="28000"/>
    <cellStyle name="Normal 35 7 3 2" xfId="28001"/>
    <cellStyle name="Normal 35 7 4" xfId="28002"/>
    <cellStyle name="Normal 35 7_Lcc_inputs" xfId="28003"/>
    <cellStyle name="Normal 35 8" xfId="28004"/>
    <cellStyle name="Normal 35 9" xfId="28005"/>
    <cellStyle name="Normal 35_Lcc_inputs" xfId="28006"/>
    <cellStyle name="Normal 36" xfId="28007"/>
    <cellStyle name="Normal 36 2" xfId="28008"/>
    <cellStyle name="Normal 36 2 2" xfId="28009"/>
    <cellStyle name="Normal 36 2 2 2" xfId="28010"/>
    <cellStyle name="Normal 36 2 2 2 2" xfId="28011"/>
    <cellStyle name="Normal 36 2 2 2 2 2" xfId="28012"/>
    <cellStyle name="Normal 36 2 2 2 3" xfId="28013"/>
    <cellStyle name="Normal 36 2 2 3" xfId="28014"/>
    <cellStyle name="Normal 36 2 2 3 2" xfId="28015"/>
    <cellStyle name="Normal 36 2 2 4" xfId="28016"/>
    <cellStyle name="Normal 36 2 2_Lcc_inputs" xfId="28017"/>
    <cellStyle name="Normal 36 3" xfId="28018"/>
    <cellStyle name="Normal 36 3 2" xfId="28019"/>
    <cellStyle name="Normal 36 3 3" xfId="28020"/>
    <cellStyle name="Normal 36 3 3 2" xfId="28021"/>
    <cellStyle name="Normal 36 3 3 2 2" xfId="28022"/>
    <cellStyle name="Normal 36 3 3 2 2 2" xfId="28023"/>
    <cellStyle name="Normal 36 3 3 2 3" xfId="28024"/>
    <cellStyle name="Normal 36 3 3 3" xfId="28025"/>
    <cellStyle name="Normal 36 3 3 3 2" xfId="28026"/>
    <cellStyle name="Normal 36 3 3 3 2 2" xfId="28027"/>
    <cellStyle name="Normal 36 3 3 3 3" xfId="28028"/>
    <cellStyle name="Normal 36 3 3 4" xfId="28029"/>
    <cellStyle name="Normal 36 3 3 4 2" xfId="28030"/>
    <cellStyle name="Normal 36 3 3 5" xfId="28031"/>
    <cellStyle name="Normal 36 3 3_Lcc_inputs" xfId="28032"/>
    <cellStyle name="Normal 36 3 4" xfId="28033"/>
    <cellStyle name="Normal 36 3 4 2" xfId="28034"/>
    <cellStyle name="Normal 36 3 4 2 2" xfId="28035"/>
    <cellStyle name="Normal 36 3 4 2 2 2" xfId="28036"/>
    <cellStyle name="Normal 36 3 4 2 3" xfId="28037"/>
    <cellStyle name="Normal 36 3 4 3" xfId="28038"/>
    <cellStyle name="Normal 36 3 4 3 2" xfId="28039"/>
    <cellStyle name="Normal 36 3 4 4" xfId="28040"/>
    <cellStyle name="Normal 36 3 4_Lcc_inputs" xfId="28041"/>
    <cellStyle name="Normal 36 3 5" xfId="28042"/>
    <cellStyle name="Normal 36 3 5 2" xfId="28043"/>
    <cellStyle name="Normal 36 3 5 3" xfId="28044"/>
    <cellStyle name="Normal 36 3 6" xfId="28045"/>
    <cellStyle name="Normal 36 3 6 2" xfId="28046"/>
    <cellStyle name="Normal 36 3 7" xfId="28047"/>
    <cellStyle name="Normal 36 3 8" xfId="28048"/>
    <cellStyle name="Normal 36 3_Lcc_inputs" xfId="28049"/>
    <cellStyle name="Normal 36 4" xfId="28050"/>
    <cellStyle name="Normal 36 4 2" xfId="28051"/>
    <cellStyle name="Normal 36 4 2 2" xfId="28052"/>
    <cellStyle name="Normal 36 4 2 2 2" xfId="28053"/>
    <cellStyle name="Normal 36 4 2 2 2 2" xfId="28054"/>
    <cellStyle name="Normal 36 4 2 2 2 2 2" xfId="28055"/>
    <cellStyle name="Normal 36 4 2 2 2 3" xfId="28056"/>
    <cellStyle name="Normal 36 4 2 2 3" xfId="28057"/>
    <cellStyle name="Normal 36 4 2 2 3 2" xfId="28058"/>
    <cellStyle name="Normal 36 4 2 2 3 2 2" xfId="28059"/>
    <cellStyle name="Normal 36 4 2 2 3 3" xfId="28060"/>
    <cellStyle name="Normal 36 4 2 2 4" xfId="28061"/>
    <cellStyle name="Normal 36 4 2 2 4 2" xfId="28062"/>
    <cellStyle name="Normal 36 4 2 2 5" xfId="28063"/>
    <cellStyle name="Normal 36 4 2 2_Lcc_inputs" xfId="28064"/>
    <cellStyle name="Normal 36 4 2 3" xfId="28065"/>
    <cellStyle name="Normal 36 4 2 3 2" xfId="28066"/>
    <cellStyle name="Normal 36 4 2 3 2 2" xfId="28067"/>
    <cellStyle name="Normal 36 4 2 3 2 3" xfId="28068"/>
    <cellStyle name="Normal 36 4 2 3 3" xfId="28069"/>
    <cellStyle name="Normal 36 4 2 3 4" xfId="28070"/>
    <cellStyle name="Normal 36 4 2 3_Lcc_inputs" xfId="28071"/>
    <cellStyle name="Normal 36 4 2 4" xfId="28072"/>
    <cellStyle name="Normal 36 4 2 4 2" xfId="28073"/>
    <cellStyle name="Normal 36 4 2 4 2 2" xfId="28074"/>
    <cellStyle name="Normal 36 4 2 4 3" xfId="28075"/>
    <cellStyle name="Normal 36 4 2 5" xfId="28076"/>
    <cellStyle name="Normal 36 4 2 5 2" xfId="28077"/>
    <cellStyle name="Normal 36 4 2 6" xfId="28078"/>
    <cellStyle name="Normal 36 4 2 7" xfId="28079"/>
    <cellStyle name="Normal 36 4 2 8" xfId="28080"/>
    <cellStyle name="Normal 36 4 2_Lcc_inputs" xfId="28081"/>
    <cellStyle name="Normal 36 4 3" xfId="28082"/>
    <cellStyle name="Normal 36 4 3 2" xfId="28083"/>
    <cellStyle name="Normal 36 4 3 2 2" xfId="28084"/>
    <cellStyle name="Normal 36 4 3 2 2 2" xfId="28085"/>
    <cellStyle name="Normal 36 4 3 2 2 3" xfId="28086"/>
    <cellStyle name="Normal 36 4 3 2 3" xfId="28087"/>
    <cellStyle name="Normal 36 4 3 2 4" xfId="28088"/>
    <cellStyle name="Normal 36 4 3 2_Lcc_inputs" xfId="28089"/>
    <cellStyle name="Normal 36 4 3 3" xfId="28090"/>
    <cellStyle name="Normal 36 4 3 3 2" xfId="28091"/>
    <cellStyle name="Normal 36 4 3 3 2 2" xfId="28092"/>
    <cellStyle name="Normal 36 4 3 3 3" xfId="28093"/>
    <cellStyle name="Normal 36 4 3 4" xfId="28094"/>
    <cellStyle name="Normal 36 4 3 4 2" xfId="28095"/>
    <cellStyle name="Normal 36 4 3 5" xfId="28096"/>
    <cellStyle name="Normal 36 4 3 6" xfId="28097"/>
    <cellStyle name="Normal 36 4 3 7" xfId="28098"/>
    <cellStyle name="Normal 36 4 3_Lcc_inputs" xfId="28099"/>
    <cellStyle name="Normal 36 4 4" xfId="28100"/>
    <cellStyle name="Normal 36 4 4 2" xfId="28101"/>
    <cellStyle name="Normal 36 4 4 2 2" xfId="28102"/>
    <cellStyle name="Normal 36 4 4 2 3" xfId="28103"/>
    <cellStyle name="Normal 36 4 4 3" xfId="28104"/>
    <cellStyle name="Normal 36 4 4 3 2" xfId="28105"/>
    <cellStyle name="Normal 36 4 4 4" xfId="28106"/>
    <cellStyle name="Normal 36 4 4 5" xfId="28107"/>
    <cellStyle name="Normal 36 4 4_Lcc_inputs" xfId="28108"/>
    <cellStyle name="Normal 36 4 5" xfId="28109"/>
    <cellStyle name="Normal 36 4 5 2" xfId="28110"/>
    <cellStyle name="Normal 36 4 5 2 2" xfId="28111"/>
    <cellStyle name="Normal 36 4 5 2 3" xfId="28112"/>
    <cellStyle name="Normal 36 4 5 3" xfId="28113"/>
    <cellStyle name="Normal 36 4 5 4" xfId="28114"/>
    <cellStyle name="Normal 36 4 5_Lcc_inputs" xfId="28115"/>
    <cellStyle name="Normal 36 4 6" xfId="28116"/>
    <cellStyle name="Normal 36 4 6 2" xfId="28117"/>
    <cellStyle name="Normal 36 4 6 3" xfId="28118"/>
    <cellStyle name="Normal 36 4 7" xfId="28119"/>
    <cellStyle name="Normal 36 4 7 2" xfId="28120"/>
    <cellStyle name="Normal 36 4 8" xfId="28121"/>
    <cellStyle name="Normal 36 4 9" xfId="28122"/>
    <cellStyle name="Normal 36 4_Lcc_inputs" xfId="28123"/>
    <cellStyle name="Normal 36 5" xfId="28124"/>
    <cellStyle name="Normal 36 5 2" xfId="28125"/>
    <cellStyle name="Normal 36 5 2 2" xfId="28126"/>
    <cellStyle name="Normal 36 5 2 2 2" xfId="28127"/>
    <cellStyle name="Normal 36 5 2 2 2 2" xfId="28128"/>
    <cellStyle name="Normal 36 5 2 2 3" xfId="28129"/>
    <cellStyle name="Normal 36 5 2 3" xfId="28130"/>
    <cellStyle name="Normal 36 5 2 3 2" xfId="28131"/>
    <cellStyle name="Normal 36 5 2 3 2 2" xfId="28132"/>
    <cellStyle name="Normal 36 5 2 3 3" xfId="28133"/>
    <cellStyle name="Normal 36 5 2 4" xfId="28134"/>
    <cellStyle name="Normal 36 5 2 4 2" xfId="28135"/>
    <cellStyle name="Normal 36 5 2 5" xfId="28136"/>
    <cellStyle name="Normal 36 5 2_Lcc_inputs" xfId="28137"/>
    <cellStyle name="Normal 36 5 3" xfId="28138"/>
    <cellStyle name="Normal 36 5 3 2" xfId="28139"/>
    <cellStyle name="Normal 36 5 3 2 2" xfId="28140"/>
    <cellStyle name="Normal 36 5 3 3" xfId="28141"/>
    <cellStyle name="Normal 36 5 4" xfId="28142"/>
    <cellStyle name="Normal 36 5 4 2" xfId="28143"/>
    <cellStyle name="Normal 36 5 4 2 2" xfId="28144"/>
    <cellStyle name="Normal 36 5 4 3" xfId="28145"/>
    <cellStyle name="Normal 36 5 5" xfId="28146"/>
    <cellStyle name="Normal 36 5 5 2" xfId="28147"/>
    <cellStyle name="Normal 36 5 6" xfId="28148"/>
    <cellStyle name="Normal 36 5_Lcc_inputs" xfId="28149"/>
    <cellStyle name="Normal 36 6" xfId="28150"/>
    <cellStyle name="Normal 36 6 2" xfId="28151"/>
    <cellStyle name="Normal 36 6 3" xfId="28152"/>
    <cellStyle name="Normal 36 7" xfId="28153"/>
    <cellStyle name="Normal 36 7 2" xfId="28154"/>
    <cellStyle name="Normal 36 7 3" xfId="28155"/>
    <cellStyle name="Normal 36 8" xfId="28156"/>
    <cellStyle name="Normal 36 8 2" xfId="28157"/>
    <cellStyle name="Normal 36 9" xfId="28158"/>
    <cellStyle name="Normal 36_Lcc_inputs" xfId="28159"/>
    <cellStyle name="Normal 37" xfId="28160"/>
    <cellStyle name="Normal 37 10" xfId="28161"/>
    <cellStyle name="Normal 37 10 2" xfId="28162"/>
    <cellStyle name="Normal 37 10 2 2" xfId="28163"/>
    <cellStyle name="Normal 37 10 2 2 2" xfId="28164"/>
    <cellStyle name="Normal 37 10 2 2 3" xfId="28165"/>
    <cellStyle name="Normal 37 10 2 3" xfId="28166"/>
    <cellStyle name="Normal 37 10 2 4" xfId="28167"/>
    <cellStyle name="Normal 37 10 2_Lcc_inputs" xfId="28168"/>
    <cellStyle name="Normal 37 10 3" xfId="28169"/>
    <cellStyle name="Normal 37 10 3 2" xfId="28170"/>
    <cellStyle name="Normal 37 10 3 2 2" xfId="28171"/>
    <cellStyle name="Normal 37 10 3 3" xfId="28172"/>
    <cellStyle name="Normal 37 10 4" xfId="28173"/>
    <cellStyle name="Normal 37 10 4 2" xfId="28174"/>
    <cellStyle name="Normal 37 10 5" xfId="28175"/>
    <cellStyle name="Normal 37 10 6" xfId="28176"/>
    <cellStyle name="Normal 37 10 7" xfId="28177"/>
    <cellStyle name="Normal 37 10_Lcc_inputs" xfId="28178"/>
    <cellStyle name="Normal 37 11" xfId="28179"/>
    <cellStyle name="Normal 37 11 2" xfId="28180"/>
    <cellStyle name="Normal 37 11 2 2" xfId="28181"/>
    <cellStyle name="Normal 37 11 2 3" xfId="28182"/>
    <cellStyle name="Normal 37 11 3" xfId="28183"/>
    <cellStyle name="Normal 37 11 3 2" xfId="28184"/>
    <cellStyle name="Normal 37 11 4" xfId="28185"/>
    <cellStyle name="Normal 37 11 5" xfId="28186"/>
    <cellStyle name="Normal 37 11_Lcc_inputs" xfId="28187"/>
    <cellStyle name="Normal 37 12" xfId="28188"/>
    <cellStyle name="Normal 37 12 2" xfId="28189"/>
    <cellStyle name="Normal 37 12 2 2" xfId="28190"/>
    <cellStyle name="Normal 37 12 2 3" xfId="28191"/>
    <cellStyle name="Normal 37 12 3" xfId="28192"/>
    <cellStyle name="Normal 37 12 4" xfId="28193"/>
    <cellStyle name="Normal 37 12_Lcc_inputs" xfId="28194"/>
    <cellStyle name="Normal 37 13" xfId="28195"/>
    <cellStyle name="Normal 37 13 2" xfId="28196"/>
    <cellStyle name="Normal 37 13 3" xfId="28197"/>
    <cellStyle name="Normal 37 14" xfId="28198"/>
    <cellStyle name="Normal 37 14 2" xfId="28199"/>
    <cellStyle name="Normal 37 15" xfId="28200"/>
    <cellStyle name="Normal 37 16" xfId="28201"/>
    <cellStyle name="Normal 37 2" xfId="28202"/>
    <cellStyle name="Normal 37 2 10" xfId="28203"/>
    <cellStyle name="Normal 37 2 2" xfId="28204"/>
    <cellStyle name="Normal 37 2 2 2" xfId="28205"/>
    <cellStyle name="Normal 37 2 2 2 2" xfId="28206"/>
    <cellStyle name="Normal 37 2 2 2 2 2" xfId="28207"/>
    <cellStyle name="Normal 37 2 2 2 2 2 2" xfId="28208"/>
    <cellStyle name="Normal 37 2 2 2 2 3" xfId="28209"/>
    <cellStyle name="Normal 37 2 2 2 3" xfId="28210"/>
    <cellStyle name="Normal 37 2 2 2 3 2" xfId="28211"/>
    <cellStyle name="Normal 37 2 2 2 3 2 2" xfId="28212"/>
    <cellStyle name="Normal 37 2 2 2 3 3" xfId="28213"/>
    <cellStyle name="Normal 37 2 2 2 4" xfId="28214"/>
    <cellStyle name="Normal 37 2 2 2 4 2" xfId="28215"/>
    <cellStyle name="Normal 37 2 2 2 5" xfId="28216"/>
    <cellStyle name="Normal 37 2 2 2_Lcc_inputs" xfId="28217"/>
    <cellStyle name="Normal 37 2 2 3" xfId="28218"/>
    <cellStyle name="Normal 37 2 2 3 2" xfId="28219"/>
    <cellStyle name="Normal 37 2 2 3 2 2" xfId="28220"/>
    <cellStyle name="Normal 37 2 2 3 2 3" xfId="28221"/>
    <cellStyle name="Normal 37 2 2 3 3" xfId="28222"/>
    <cellStyle name="Normal 37 2 2 3 4" xfId="28223"/>
    <cellStyle name="Normal 37 2 2 3_Lcc_inputs" xfId="28224"/>
    <cellStyle name="Normal 37 2 2 4" xfId="28225"/>
    <cellStyle name="Normal 37 2 2 4 2" xfId="28226"/>
    <cellStyle name="Normal 37 2 2 4 2 2" xfId="28227"/>
    <cellStyle name="Normal 37 2 2 4 3" xfId="28228"/>
    <cellStyle name="Normal 37 2 2 5" xfId="28229"/>
    <cellStyle name="Normal 37 2 2 5 2" xfId="28230"/>
    <cellStyle name="Normal 37 2 2 6" xfId="28231"/>
    <cellStyle name="Normal 37 2 2 7" xfId="28232"/>
    <cellStyle name="Normal 37 2 2 8" xfId="28233"/>
    <cellStyle name="Normal 37 2 2_Lcc_inputs" xfId="28234"/>
    <cellStyle name="Normal 37 2 3" xfId="28235"/>
    <cellStyle name="Normal 37 2 3 2" xfId="28236"/>
    <cellStyle name="Normal 37 2 3 2 2" xfId="28237"/>
    <cellStyle name="Normal 37 2 3 2 2 2" xfId="28238"/>
    <cellStyle name="Normal 37 2 3 2 2 3" xfId="28239"/>
    <cellStyle name="Normal 37 2 3 2 3" xfId="28240"/>
    <cellStyle name="Normal 37 2 3 2 4" xfId="28241"/>
    <cellStyle name="Normal 37 2 3 2_Lcc_inputs" xfId="28242"/>
    <cellStyle name="Normal 37 2 3 3" xfId="28243"/>
    <cellStyle name="Normal 37 2 3 3 2" xfId="28244"/>
    <cellStyle name="Normal 37 2 3 3 2 2" xfId="28245"/>
    <cellStyle name="Normal 37 2 3 3 3" xfId="28246"/>
    <cellStyle name="Normal 37 2 3 4" xfId="28247"/>
    <cellStyle name="Normal 37 2 3 4 2" xfId="28248"/>
    <cellStyle name="Normal 37 2 3 5" xfId="28249"/>
    <cellStyle name="Normal 37 2 3 6" xfId="28250"/>
    <cellStyle name="Normal 37 2 3 7" xfId="28251"/>
    <cellStyle name="Normal 37 2 3_Lcc_inputs" xfId="28252"/>
    <cellStyle name="Normal 37 2 4" xfId="28253"/>
    <cellStyle name="Normal 37 2 4 2" xfId="28254"/>
    <cellStyle name="Normal 37 2 4 2 2" xfId="28255"/>
    <cellStyle name="Normal 37 2 4 2 3" xfId="28256"/>
    <cellStyle name="Normal 37 2 4 3" xfId="28257"/>
    <cellStyle name="Normal 37 2 4 3 2" xfId="28258"/>
    <cellStyle name="Normal 37 2 4 4" xfId="28259"/>
    <cellStyle name="Normal 37 2 4 5" xfId="28260"/>
    <cellStyle name="Normal 37 2 4_Lcc_inputs" xfId="28261"/>
    <cellStyle name="Normal 37 2 5" xfId="28262"/>
    <cellStyle name="Normal 37 2 5 2" xfId="28263"/>
    <cellStyle name="Normal 37 2 5 2 2" xfId="28264"/>
    <cellStyle name="Normal 37 2 5 2 3" xfId="28265"/>
    <cellStyle name="Normal 37 2 5 3" xfId="28266"/>
    <cellStyle name="Normal 37 2 5 3 2" xfId="28267"/>
    <cellStyle name="Normal 37 2 5 4" xfId="28268"/>
    <cellStyle name="Normal 37 2 5 5" xfId="28269"/>
    <cellStyle name="Normal 37 2 5_Lcc_inputs" xfId="28270"/>
    <cellStyle name="Normal 37 2 6" xfId="28271"/>
    <cellStyle name="Normal 37 2 6 2" xfId="28272"/>
    <cellStyle name="Normal 37 2 6 2 2" xfId="28273"/>
    <cellStyle name="Normal 37 2 6 3" xfId="28274"/>
    <cellStyle name="Normal 37 2 6 4" xfId="28275"/>
    <cellStyle name="Normal 37 2 6_Lcc_inputs" xfId="28276"/>
    <cellStyle name="Normal 37 2 7" xfId="28277"/>
    <cellStyle name="Normal 37 2 7 2" xfId="28278"/>
    <cellStyle name="Normal 37 2 7 3" xfId="28279"/>
    <cellStyle name="Normal 37 2 8" xfId="28280"/>
    <cellStyle name="Normal 37 2 8 2" xfId="28281"/>
    <cellStyle name="Normal 37 2 9" xfId="28282"/>
    <cellStyle name="Normal 37 2_Lcc_inputs" xfId="28283"/>
    <cellStyle name="Normal 37 3" xfId="28284"/>
    <cellStyle name="Normal 37 3 2" xfId="28285"/>
    <cellStyle name="Normal 37 3 2 2" xfId="28286"/>
    <cellStyle name="Normal 37 3 2 2 2" xfId="28287"/>
    <cellStyle name="Normal 37 3 2 2 2 2" xfId="28288"/>
    <cellStyle name="Normal 37 3 2 2 2 2 2" xfId="28289"/>
    <cellStyle name="Normal 37 3 2 2 2 3" xfId="28290"/>
    <cellStyle name="Normal 37 3 2 2 3" xfId="28291"/>
    <cellStyle name="Normal 37 3 2 2 3 2" xfId="28292"/>
    <cellStyle name="Normal 37 3 2 2 3 2 2" xfId="28293"/>
    <cellStyle name="Normal 37 3 2 2 3 3" xfId="28294"/>
    <cellStyle name="Normal 37 3 2 2 4" xfId="28295"/>
    <cellStyle name="Normal 37 3 2 2 4 2" xfId="28296"/>
    <cellStyle name="Normal 37 3 2 2 5" xfId="28297"/>
    <cellStyle name="Normal 37 3 2 2_Lcc_inputs" xfId="28298"/>
    <cellStyle name="Normal 37 3 2 3" xfId="28299"/>
    <cellStyle name="Normal 37 3 2 3 2" xfId="28300"/>
    <cellStyle name="Normal 37 3 2 3 2 2" xfId="28301"/>
    <cellStyle name="Normal 37 3 2 3 2 3" xfId="28302"/>
    <cellStyle name="Normal 37 3 2 3 3" xfId="28303"/>
    <cellStyle name="Normal 37 3 2 3 4" xfId="28304"/>
    <cellStyle name="Normal 37 3 2 3_Lcc_inputs" xfId="28305"/>
    <cellStyle name="Normal 37 3 2 4" xfId="28306"/>
    <cellStyle name="Normal 37 3 2 4 2" xfId="28307"/>
    <cellStyle name="Normal 37 3 2 4 2 2" xfId="28308"/>
    <cellStyle name="Normal 37 3 2 4 3" xfId="28309"/>
    <cellStyle name="Normal 37 3 2 5" xfId="28310"/>
    <cellStyle name="Normal 37 3 2 5 2" xfId="28311"/>
    <cellStyle name="Normal 37 3 2 6" xfId="28312"/>
    <cellStyle name="Normal 37 3 2 7" xfId="28313"/>
    <cellStyle name="Normal 37 3 2 8" xfId="28314"/>
    <cellStyle name="Normal 37 3 2_Lcc_inputs" xfId="28315"/>
    <cellStyle name="Normal 37 3 3" xfId="28316"/>
    <cellStyle name="Normal 37 3 3 2" xfId="28317"/>
    <cellStyle name="Normal 37 3 3 2 2" xfId="28318"/>
    <cellStyle name="Normal 37 3 3 2 2 2" xfId="28319"/>
    <cellStyle name="Normal 37 3 3 2 2 3" xfId="28320"/>
    <cellStyle name="Normal 37 3 3 2 3" xfId="28321"/>
    <cellStyle name="Normal 37 3 3 2 4" xfId="28322"/>
    <cellStyle name="Normal 37 3 3 2_Lcc_inputs" xfId="28323"/>
    <cellStyle name="Normal 37 3 3 3" xfId="28324"/>
    <cellStyle name="Normal 37 3 3 3 2" xfId="28325"/>
    <cellStyle name="Normal 37 3 3 3 2 2" xfId="28326"/>
    <cellStyle name="Normal 37 3 3 3 3" xfId="28327"/>
    <cellStyle name="Normal 37 3 3 4" xfId="28328"/>
    <cellStyle name="Normal 37 3 3 4 2" xfId="28329"/>
    <cellStyle name="Normal 37 3 3 5" xfId="28330"/>
    <cellStyle name="Normal 37 3 3 6" xfId="28331"/>
    <cellStyle name="Normal 37 3 3 7" xfId="28332"/>
    <cellStyle name="Normal 37 3 3_Lcc_inputs" xfId="28333"/>
    <cellStyle name="Normal 37 3 4" xfId="28334"/>
    <cellStyle name="Normal 37 3 4 2" xfId="28335"/>
    <cellStyle name="Normal 37 3 4 2 2" xfId="28336"/>
    <cellStyle name="Normal 37 3 4 2 3" xfId="28337"/>
    <cellStyle name="Normal 37 3 4 3" xfId="28338"/>
    <cellStyle name="Normal 37 3 4 3 2" xfId="28339"/>
    <cellStyle name="Normal 37 3 4 4" xfId="28340"/>
    <cellStyle name="Normal 37 3 4 5" xfId="28341"/>
    <cellStyle name="Normal 37 3 4_Lcc_inputs" xfId="28342"/>
    <cellStyle name="Normal 37 3 5" xfId="28343"/>
    <cellStyle name="Normal 37 3 5 2" xfId="28344"/>
    <cellStyle name="Normal 37 3 5 2 2" xfId="28345"/>
    <cellStyle name="Normal 37 3 5 2 3" xfId="28346"/>
    <cellStyle name="Normal 37 3 5 3" xfId="28347"/>
    <cellStyle name="Normal 37 3 5 4" xfId="28348"/>
    <cellStyle name="Normal 37 3 5_Lcc_inputs" xfId="28349"/>
    <cellStyle name="Normal 37 3 6" xfId="28350"/>
    <cellStyle name="Normal 37 3 6 2" xfId="28351"/>
    <cellStyle name="Normal 37 3 6 3" xfId="28352"/>
    <cellStyle name="Normal 37 3 7" xfId="28353"/>
    <cellStyle name="Normal 37 3 7 2" xfId="28354"/>
    <cellStyle name="Normal 37 3 8" xfId="28355"/>
    <cellStyle name="Normal 37 3 9" xfId="28356"/>
    <cellStyle name="Normal 37 3_Lcc_inputs" xfId="28357"/>
    <cellStyle name="Normal 37 4" xfId="28358"/>
    <cellStyle name="Normal 37 4 2" xfId="28359"/>
    <cellStyle name="Normal 37 4 2 2" xfId="28360"/>
    <cellStyle name="Normal 37 4 2 2 2" xfId="28361"/>
    <cellStyle name="Normal 37 4 2 2 2 2" xfId="28362"/>
    <cellStyle name="Normal 37 4 2 2 2 2 2" xfId="28363"/>
    <cellStyle name="Normal 37 4 2 2 2 3" xfId="28364"/>
    <cellStyle name="Normal 37 4 2 2 3" xfId="28365"/>
    <cellStyle name="Normal 37 4 2 2 3 2" xfId="28366"/>
    <cellStyle name="Normal 37 4 2 2 3 2 2" xfId="28367"/>
    <cellStyle name="Normal 37 4 2 2 3 3" xfId="28368"/>
    <cellStyle name="Normal 37 4 2 2 4" xfId="28369"/>
    <cellStyle name="Normal 37 4 2 2 4 2" xfId="28370"/>
    <cellStyle name="Normal 37 4 2 2 5" xfId="28371"/>
    <cellStyle name="Normal 37 4 2 2_Lcc_inputs" xfId="28372"/>
    <cellStyle name="Normal 37 4 2 3" xfId="28373"/>
    <cellStyle name="Normal 37 4 2 3 2" xfId="28374"/>
    <cellStyle name="Normal 37 4 2 3 2 2" xfId="28375"/>
    <cellStyle name="Normal 37 4 2 3 2 3" xfId="28376"/>
    <cellStyle name="Normal 37 4 2 3 3" xfId="28377"/>
    <cellStyle name="Normal 37 4 2 3 4" xfId="28378"/>
    <cellStyle name="Normal 37 4 2 3_Lcc_inputs" xfId="28379"/>
    <cellStyle name="Normal 37 4 2 4" xfId="28380"/>
    <cellStyle name="Normal 37 4 2 4 2" xfId="28381"/>
    <cellStyle name="Normal 37 4 2 4 2 2" xfId="28382"/>
    <cellStyle name="Normal 37 4 2 4 3" xfId="28383"/>
    <cellStyle name="Normal 37 4 2 5" xfId="28384"/>
    <cellStyle name="Normal 37 4 2 5 2" xfId="28385"/>
    <cellStyle name="Normal 37 4 2 6" xfId="28386"/>
    <cellStyle name="Normal 37 4 2 7" xfId="28387"/>
    <cellStyle name="Normal 37 4 2 8" xfId="28388"/>
    <cellStyle name="Normal 37 4 2_Lcc_inputs" xfId="28389"/>
    <cellStyle name="Normal 37 4 3" xfId="28390"/>
    <cellStyle name="Normal 37 4 3 2" xfId="28391"/>
    <cellStyle name="Normal 37 4 3 2 2" xfId="28392"/>
    <cellStyle name="Normal 37 4 3 2 2 2" xfId="28393"/>
    <cellStyle name="Normal 37 4 3 2 3" xfId="28394"/>
    <cellStyle name="Normal 37 4 3 3" xfId="28395"/>
    <cellStyle name="Normal 37 4 3 3 2" xfId="28396"/>
    <cellStyle name="Normal 37 4 3 3 2 2" xfId="28397"/>
    <cellStyle name="Normal 37 4 3 3 3" xfId="28398"/>
    <cellStyle name="Normal 37 4 3 4" xfId="28399"/>
    <cellStyle name="Normal 37 4 3 4 2" xfId="28400"/>
    <cellStyle name="Normal 37 4 3 5" xfId="28401"/>
    <cellStyle name="Normal 37 4 3_Lcc_inputs" xfId="28402"/>
    <cellStyle name="Normal 37 4 4" xfId="28403"/>
    <cellStyle name="Normal 37 4 4 2" xfId="28404"/>
    <cellStyle name="Normal 37 4 4 2 2" xfId="28405"/>
    <cellStyle name="Normal 37 4 4 2 3" xfId="28406"/>
    <cellStyle name="Normal 37 4 4 3" xfId="28407"/>
    <cellStyle name="Normal 37 4 4 4" xfId="28408"/>
    <cellStyle name="Normal 37 4 4_Lcc_inputs" xfId="28409"/>
    <cellStyle name="Normal 37 4 5" xfId="28410"/>
    <cellStyle name="Normal 37 4 5 2" xfId="28411"/>
    <cellStyle name="Normal 37 4 5 2 2" xfId="28412"/>
    <cellStyle name="Normal 37 4 5 3" xfId="28413"/>
    <cellStyle name="Normal 37 4 6" xfId="28414"/>
    <cellStyle name="Normal 37 4 6 2" xfId="28415"/>
    <cellStyle name="Normal 37 4 7" xfId="28416"/>
    <cellStyle name="Normal 37 4 8" xfId="28417"/>
    <cellStyle name="Normal 37 4 9" xfId="28418"/>
    <cellStyle name="Normal 37 4_Lcc_inputs" xfId="28419"/>
    <cellStyle name="Normal 37 5" xfId="28420"/>
    <cellStyle name="Normal 37 5 2" xfId="28421"/>
    <cellStyle name="Normal 37 5 2 2" xfId="28422"/>
    <cellStyle name="Normal 37 5 2 2 2" xfId="28423"/>
    <cellStyle name="Normal 37 5 2 2 2 2" xfId="28424"/>
    <cellStyle name="Normal 37 5 2 2 2 2 2" xfId="28425"/>
    <cellStyle name="Normal 37 5 2 2 2 3" xfId="28426"/>
    <cellStyle name="Normal 37 5 2 2 3" xfId="28427"/>
    <cellStyle name="Normal 37 5 2 2 3 2" xfId="28428"/>
    <cellStyle name="Normal 37 5 2 2 3 2 2" xfId="28429"/>
    <cellStyle name="Normal 37 5 2 2 3 3" xfId="28430"/>
    <cellStyle name="Normal 37 5 2 2 4" xfId="28431"/>
    <cellStyle name="Normal 37 5 2 2 4 2" xfId="28432"/>
    <cellStyle name="Normal 37 5 2 2 5" xfId="28433"/>
    <cellStyle name="Normal 37 5 2 2_Lcc_inputs" xfId="28434"/>
    <cellStyle name="Normal 37 5 2 3" xfId="28435"/>
    <cellStyle name="Normal 37 5 2 3 2" xfId="28436"/>
    <cellStyle name="Normal 37 5 2 3 2 2" xfId="28437"/>
    <cellStyle name="Normal 37 5 2 3 2 3" xfId="28438"/>
    <cellStyle name="Normal 37 5 2 3 3" xfId="28439"/>
    <cellStyle name="Normal 37 5 2 3 4" xfId="28440"/>
    <cellStyle name="Normal 37 5 2 3_Lcc_inputs" xfId="28441"/>
    <cellStyle name="Normal 37 5 2 4" xfId="28442"/>
    <cellStyle name="Normal 37 5 2 4 2" xfId="28443"/>
    <cellStyle name="Normal 37 5 2 4 2 2" xfId="28444"/>
    <cellStyle name="Normal 37 5 2 4 3" xfId="28445"/>
    <cellStyle name="Normal 37 5 2 5" xfId="28446"/>
    <cellStyle name="Normal 37 5 2 5 2" xfId="28447"/>
    <cellStyle name="Normal 37 5 2 6" xfId="28448"/>
    <cellStyle name="Normal 37 5 2 7" xfId="28449"/>
    <cellStyle name="Normal 37 5 2 8" xfId="28450"/>
    <cellStyle name="Normal 37 5 2_Lcc_inputs" xfId="28451"/>
    <cellStyle name="Normal 37 5 3" xfId="28452"/>
    <cellStyle name="Normal 37 5 3 2" xfId="28453"/>
    <cellStyle name="Normal 37 5 3 2 2" xfId="28454"/>
    <cellStyle name="Normal 37 5 3 2 2 2" xfId="28455"/>
    <cellStyle name="Normal 37 5 3 2 3" xfId="28456"/>
    <cellStyle name="Normal 37 5 3 3" xfId="28457"/>
    <cellStyle name="Normal 37 5 3 3 2" xfId="28458"/>
    <cellStyle name="Normal 37 5 3 3 2 2" xfId="28459"/>
    <cellStyle name="Normal 37 5 3 3 3" xfId="28460"/>
    <cellStyle name="Normal 37 5 3 4" xfId="28461"/>
    <cellStyle name="Normal 37 5 3 4 2" xfId="28462"/>
    <cellStyle name="Normal 37 5 3 5" xfId="28463"/>
    <cellStyle name="Normal 37 5 3_Lcc_inputs" xfId="28464"/>
    <cellStyle name="Normal 37 5 4" xfId="28465"/>
    <cellStyle name="Normal 37 5 4 2" xfId="28466"/>
    <cellStyle name="Normal 37 5 4 2 2" xfId="28467"/>
    <cellStyle name="Normal 37 5 4 2 3" xfId="28468"/>
    <cellStyle name="Normal 37 5 4 3" xfId="28469"/>
    <cellStyle name="Normal 37 5 4 4" xfId="28470"/>
    <cellStyle name="Normal 37 5 4_Lcc_inputs" xfId="28471"/>
    <cellStyle name="Normal 37 5 5" xfId="28472"/>
    <cellStyle name="Normal 37 5 5 2" xfId="28473"/>
    <cellStyle name="Normal 37 5 5 2 2" xfId="28474"/>
    <cellStyle name="Normal 37 5 5 3" xfId="28475"/>
    <cellStyle name="Normal 37 5 6" xfId="28476"/>
    <cellStyle name="Normal 37 5 6 2" xfId="28477"/>
    <cellStyle name="Normal 37 5 7" xfId="28478"/>
    <cellStyle name="Normal 37 5 8" xfId="28479"/>
    <cellStyle name="Normal 37 5 9" xfId="28480"/>
    <cellStyle name="Normal 37 5_Lcc_inputs" xfId="28481"/>
    <cellStyle name="Normal 37 6" xfId="28482"/>
    <cellStyle name="Normal 37 6 2" xfId="28483"/>
    <cellStyle name="Normal 37 6 2 2" xfId="28484"/>
    <cellStyle name="Normal 37 6 2 2 2" xfId="28485"/>
    <cellStyle name="Normal 37 6 2 2 2 2" xfId="28486"/>
    <cellStyle name="Normal 37 6 2 2 2 2 2" xfId="28487"/>
    <cellStyle name="Normal 37 6 2 2 2 3" xfId="28488"/>
    <cellStyle name="Normal 37 6 2 2 3" xfId="28489"/>
    <cellStyle name="Normal 37 6 2 2 3 2" xfId="28490"/>
    <cellStyle name="Normal 37 6 2 2 3 2 2" xfId="28491"/>
    <cellStyle name="Normal 37 6 2 2 3 3" xfId="28492"/>
    <cellStyle name="Normal 37 6 2 2 4" xfId="28493"/>
    <cellStyle name="Normal 37 6 2 2 4 2" xfId="28494"/>
    <cellStyle name="Normal 37 6 2 2 5" xfId="28495"/>
    <cellStyle name="Normal 37 6 2 2_Lcc_inputs" xfId="28496"/>
    <cellStyle name="Normal 37 6 2 3" xfId="28497"/>
    <cellStyle name="Normal 37 6 2 3 2" xfId="28498"/>
    <cellStyle name="Normal 37 6 2 3 2 2" xfId="28499"/>
    <cellStyle name="Normal 37 6 2 3 2 3" xfId="28500"/>
    <cellStyle name="Normal 37 6 2 3 3" xfId="28501"/>
    <cellStyle name="Normal 37 6 2 3 4" xfId="28502"/>
    <cellStyle name="Normal 37 6 2 3_Lcc_inputs" xfId="28503"/>
    <cellStyle name="Normal 37 6 2 4" xfId="28504"/>
    <cellStyle name="Normal 37 6 2 4 2" xfId="28505"/>
    <cellStyle name="Normal 37 6 2 4 2 2" xfId="28506"/>
    <cellStyle name="Normal 37 6 2 4 3" xfId="28507"/>
    <cellStyle name="Normal 37 6 2 5" xfId="28508"/>
    <cellStyle name="Normal 37 6 2 5 2" xfId="28509"/>
    <cellStyle name="Normal 37 6 2 6" xfId="28510"/>
    <cellStyle name="Normal 37 6 2 7" xfId="28511"/>
    <cellStyle name="Normal 37 6 2 8" xfId="28512"/>
    <cellStyle name="Normal 37 6 2_Lcc_inputs" xfId="28513"/>
    <cellStyle name="Normal 37 6 3" xfId="28514"/>
    <cellStyle name="Normal 37 6 3 2" xfId="28515"/>
    <cellStyle name="Normal 37 6 3 2 2" xfId="28516"/>
    <cellStyle name="Normal 37 6 3 2 2 2" xfId="28517"/>
    <cellStyle name="Normal 37 6 3 2 3" xfId="28518"/>
    <cellStyle name="Normal 37 6 3 3" xfId="28519"/>
    <cellStyle name="Normal 37 6 3 3 2" xfId="28520"/>
    <cellStyle name="Normal 37 6 3 3 2 2" xfId="28521"/>
    <cellStyle name="Normal 37 6 3 3 3" xfId="28522"/>
    <cellStyle name="Normal 37 6 3 4" xfId="28523"/>
    <cellStyle name="Normal 37 6 3 4 2" xfId="28524"/>
    <cellStyle name="Normal 37 6 3 5" xfId="28525"/>
    <cellStyle name="Normal 37 6 3_Lcc_inputs" xfId="28526"/>
    <cellStyle name="Normal 37 6 4" xfId="28527"/>
    <cellStyle name="Normal 37 6 4 2" xfId="28528"/>
    <cellStyle name="Normal 37 6 4 2 2" xfId="28529"/>
    <cellStyle name="Normal 37 6 4 2 3" xfId="28530"/>
    <cellStyle name="Normal 37 6 4 3" xfId="28531"/>
    <cellStyle name="Normal 37 6 4 4" xfId="28532"/>
    <cellStyle name="Normal 37 6 4_Lcc_inputs" xfId="28533"/>
    <cellStyle name="Normal 37 6 5" xfId="28534"/>
    <cellStyle name="Normal 37 6 5 2" xfId="28535"/>
    <cellStyle name="Normal 37 6 5 2 2" xfId="28536"/>
    <cellStyle name="Normal 37 6 5 3" xfId="28537"/>
    <cellStyle name="Normal 37 6 6" xfId="28538"/>
    <cellStyle name="Normal 37 6 6 2" xfId="28539"/>
    <cellStyle name="Normal 37 6 7" xfId="28540"/>
    <cellStyle name="Normal 37 6 8" xfId="28541"/>
    <cellStyle name="Normal 37 6 9" xfId="28542"/>
    <cellStyle name="Normal 37 6_Lcc_inputs" xfId="28543"/>
    <cellStyle name="Normal 37 7" xfId="28544"/>
    <cellStyle name="Normal 37 7 2" xfId="28545"/>
    <cellStyle name="Normal 37 7 2 2" xfId="28546"/>
    <cellStyle name="Normal 37 7 2 2 2" xfId="28547"/>
    <cellStyle name="Normal 37 7 2 2 2 2" xfId="28548"/>
    <cellStyle name="Normal 37 7 2 2 2 2 2" xfId="28549"/>
    <cellStyle name="Normal 37 7 2 2 2 3" xfId="28550"/>
    <cellStyle name="Normal 37 7 2 2 3" xfId="28551"/>
    <cellStyle name="Normal 37 7 2 2 3 2" xfId="28552"/>
    <cellStyle name="Normal 37 7 2 2 3 2 2" xfId="28553"/>
    <cellStyle name="Normal 37 7 2 2 3 3" xfId="28554"/>
    <cellStyle name="Normal 37 7 2 2 4" xfId="28555"/>
    <cellStyle name="Normal 37 7 2 2 4 2" xfId="28556"/>
    <cellStyle name="Normal 37 7 2 2 5" xfId="28557"/>
    <cellStyle name="Normal 37 7 2 2_Lcc_inputs" xfId="28558"/>
    <cellStyle name="Normal 37 7 2 3" xfId="28559"/>
    <cellStyle name="Normal 37 7 2 3 2" xfId="28560"/>
    <cellStyle name="Normal 37 7 2 3 2 2" xfId="28561"/>
    <cellStyle name="Normal 37 7 2 3 2 3" xfId="28562"/>
    <cellStyle name="Normal 37 7 2 3 3" xfId="28563"/>
    <cellStyle name="Normal 37 7 2 3 4" xfId="28564"/>
    <cellStyle name="Normal 37 7 2 3_Lcc_inputs" xfId="28565"/>
    <cellStyle name="Normal 37 7 2 4" xfId="28566"/>
    <cellStyle name="Normal 37 7 2 4 2" xfId="28567"/>
    <cellStyle name="Normal 37 7 2 4 2 2" xfId="28568"/>
    <cellStyle name="Normal 37 7 2 4 3" xfId="28569"/>
    <cellStyle name="Normal 37 7 2 5" xfId="28570"/>
    <cellStyle name="Normal 37 7 2 5 2" xfId="28571"/>
    <cellStyle name="Normal 37 7 2 6" xfId="28572"/>
    <cellStyle name="Normal 37 7 2 7" xfId="28573"/>
    <cellStyle name="Normal 37 7 2 8" xfId="28574"/>
    <cellStyle name="Normal 37 7 2_Lcc_inputs" xfId="28575"/>
    <cellStyle name="Normal 37 7 3" xfId="28576"/>
    <cellStyle name="Normal 37 7 3 2" xfId="28577"/>
    <cellStyle name="Normal 37 7 3 2 2" xfId="28578"/>
    <cellStyle name="Normal 37 7 3 2 2 2" xfId="28579"/>
    <cellStyle name="Normal 37 7 3 2 3" xfId="28580"/>
    <cellStyle name="Normal 37 7 3 3" xfId="28581"/>
    <cellStyle name="Normal 37 7 3 3 2" xfId="28582"/>
    <cellStyle name="Normal 37 7 3 3 2 2" xfId="28583"/>
    <cellStyle name="Normal 37 7 3 3 3" xfId="28584"/>
    <cellStyle name="Normal 37 7 3 4" xfId="28585"/>
    <cellStyle name="Normal 37 7 3 4 2" xfId="28586"/>
    <cellStyle name="Normal 37 7 3 5" xfId="28587"/>
    <cellStyle name="Normal 37 7 3_Lcc_inputs" xfId="28588"/>
    <cellStyle name="Normal 37 7 4" xfId="28589"/>
    <cellStyle name="Normal 37 7 4 2" xfId="28590"/>
    <cellStyle name="Normal 37 7 4 2 2" xfId="28591"/>
    <cellStyle name="Normal 37 7 4 2 3" xfId="28592"/>
    <cellStyle name="Normal 37 7 4 3" xfId="28593"/>
    <cellStyle name="Normal 37 7 4 4" xfId="28594"/>
    <cellStyle name="Normal 37 7 4_Lcc_inputs" xfId="28595"/>
    <cellStyle name="Normal 37 7 5" xfId="28596"/>
    <cellStyle name="Normal 37 7 5 2" xfId="28597"/>
    <cellStyle name="Normal 37 7 5 2 2" xfId="28598"/>
    <cellStyle name="Normal 37 7 5 3" xfId="28599"/>
    <cellStyle name="Normal 37 7 6" xfId="28600"/>
    <cellStyle name="Normal 37 7 6 2" xfId="28601"/>
    <cellStyle name="Normal 37 7 7" xfId="28602"/>
    <cellStyle name="Normal 37 7 8" xfId="28603"/>
    <cellStyle name="Normal 37 7 9" xfId="28604"/>
    <cellStyle name="Normal 37 7_Lcc_inputs" xfId="28605"/>
    <cellStyle name="Normal 37 8" xfId="28606"/>
    <cellStyle name="Normal 37 8 2" xfId="28607"/>
    <cellStyle name="Normal 37 8 2 2" xfId="28608"/>
    <cellStyle name="Normal 37 8 2 2 2" xfId="28609"/>
    <cellStyle name="Normal 37 8 2 2 2 2" xfId="28610"/>
    <cellStyle name="Normal 37 8 2 2 3" xfId="28611"/>
    <cellStyle name="Normal 37 8 2 3" xfId="28612"/>
    <cellStyle name="Normal 37 8 2 3 2" xfId="28613"/>
    <cellStyle name="Normal 37 8 2 3 2 2" xfId="28614"/>
    <cellStyle name="Normal 37 8 2 3 3" xfId="28615"/>
    <cellStyle name="Normal 37 8 2 4" xfId="28616"/>
    <cellStyle name="Normal 37 8 2 4 2" xfId="28617"/>
    <cellStyle name="Normal 37 8 2 5" xfId="28618"/>
    <cellStyle name="Normal 37 8 2_Lcc_inputs" xfId="28619"/>
    <cellStyle name="Normal 37 8 3" xfId="28620"/>
    <cellStyle name="Normal 37 8 3 2" xfId="28621"/>
    <cellStyle name="Normal 37 8 3 2 2" xfId="28622"/>
    <cellStyle name="Normal 37 8 3 2 3" xfId="28623"/>
    <cellStyle name="Normal 37 8 3 3" xfId="28624"/>
    <cellStyle name="Normal 37 8 3 4" xfId="28625"/>
    <cellStyle name="Normal 37 8 3_Lcc_inputs" xfId="28626"/>
    <cellStyle name="Normal 37 8 4" xfId="28627"/>
    <cellStyle name="Normal 37 8 4 2" xfId="28628"/>
    <cellStyle name="Normal 37 8 4 2 2" xfId="28629"/>
    <cellStyle name="Normal 37 8 4 3" xfId="28630"/>
    <cellStyle name="Normal 37 8 5" xfId="28631"/>
    <cellStyle name="Normal 37 8 5 2" xfId="28632"/>
    <cellStyle name="Normal 37 8 6" xfId="28633"/>
    <cellStyle name="Normal 37 8 7" xfId="28634"/>
    <cellStyle name="Normal 37 8 8" xfId="28635"/>
    <cellStyle name="Normal 37 8_Lcc_inputs" xfId="28636"/>
    <cellStyle name="Normal 37 9" xfId="28637"/>
    <cellStyle name="Normal 37 9 2" xfId="28638"/>
    <cellStyle name="Normal 37 9 2 2" xfId="28639"/>
    <cellStyle name="Normal 37 9 2 2 2" xfId="28640"/>
    <cellStyle name="Normal 37 9 2 2 2 2" xfId="28641"/>
    <cellStyle name="Normal 37 9 2 2 3" xfId="28642"/>
    <cellStyle name="Normal 37 9 2 3" xfId="28643"/>
    <cellStyle name="Normal 37 9 2 3 2" xfId="28644"/>
    <cellStyle name="Normal 37 9 2 3 2 2" xfId="28645"/>
    <cellStyle name="Normal 37 9 2 3 3" xfId="28646"/>
    <cellStyle name="Normal 37 9 2 4" xfId="28647"/>
    <cellStyle name="Normal 37 9 2 4 2" xfId="28648"/>
    <cellStyle name="Normal 37 9 2 5" xfId="28649"/>
    <cellStyle name="Normal 37 9 2_Lcc_inputs" xfId="28650"/>
    <cellStyle name="Normal 37 9 3" xfId="28651"/>
    <cellStyle name="Normal 37 9 3 2" xfId="28652"/>
    <cellStyle name="Normal 37 9 3 2 2" xfId="28653"/>
    <cellStyle name="Normal 37 9 3 2 3" xfId="28654"/>
    <cellStyle name="Normal 37 9 3 3" xfId="28655"/>
    <cellStyle name="Normal 37 9 3 4" xfId="28656"/>
    <cellStyle name="Normal 37 9 3_Lcc_inputs" xfId="28657"/>
    <cellStyle name="Normal 37 9 4" xfId="28658"/>
    <cellStyle name="Normal 37 9 4 2" xfId="28659"/>
    <cellStyle name="Normal 37 9 4 2 2" xfId="28660"/>
    <cellStyle name="Normal 37 9 4 3" xfId="28661"/>
    <cellStyle name="Normal 37 9 5" xfId="28662"/>
    <cellStyle name="Normal 37 9 5 2" xfId="28663"/>
    <cellStyle name="Normal 37 9 6" xfId="28664"/>
    <cellStyle name="Normal 37 9 7" xfId="28665"/>
    <cellStyle name="Normal 37 9 8" xfId="28666"/>
    <cellStyle name="Normal 37 9_Lcc_inputs" xfId="28667"/>
    <cellStyle name="Normal 37_Lcc_inputs" xfId="28668"/>
    <cellStyle name="Normal 38" xfId="28669"/>
    <cellStyle name="Normal 38 10" xfId="28670"/>
    <cellStyle name="Normal 38 10 2" xfId="28671"/>
    <cellStyle name="Normal 38 10 2 2" xfId="28672"/>
    <cellStyle name="Normal 38 10 2 2 2" xfId="28673"/>
    <cellStyle name="Normal 38 10 2 2 3" xfId="28674"/>
    <cellStyle name="Normal 38 10 2 3" xfId="28675"/>
    <cellStyle name="Normal 38 10 2 4" xfId="28676"/>
    <cellStyle name="Normal 38 10 2_Lcc_inputs" xfId="28677"/>
    <cellStyle name="Normal 38 10 3" xfId="28678"/>
    <cellStyle name="Normal 38 10 3 2" xfId="28679"/>
    <cellStyle name="Normal 38 10 3 2 2" xfId="28680"/>
    <cellStyle name="Normal 38 10 3 3" xfId="28681"/>
    <cellStyle name="Normal 38 10 4" xfId="28682"/>
    <cellStyle name="Normal 38 10 4 2" xfId="28683"/>
    <cellStyle name="Normal 38 10 5" xfId="28684"/>
    <cellStyle name="Normal 38 10 6" xfId="28685"/>
    <cellStyle name="Normal 38 10 7" xfId="28686"/>
    <cellStyle name="Normal 38 10_Lcc_inputs" xfId="28687"/>
    <cellStyle name="Normal 38 11" xfId="28688"/>
    <cellStyle name="Normal 38 11 2" xfId="28689"/>
    <cellStyle name="Normal 38 11 2 2" xfId="28690"/>
    <cellStyle name="Normal 38 11 2 3" xfId="28691"/>
    <cellStyle name="Normal 38 11 3" xfId="28692"/>
    <cellStyle name="Normal 38 11 3 2" xfId="28693"/>
    <cellStyle name="Normal 38 11 4" xfId="28694"/>
    <cellStyle name="Normal 38 11 5" xfId="28695"/>
    <cellStyle name="Normal 38 11_Lcc_inputs" xfId="28696"/>
    <cellStyle name="Normal 38 12" xfId="28697"/>
    <cellStyle name="Normal 38 12 2" xfId="28698"/>
    <cellStyle name="Normal 38 12 2 2" xfId="28699"/>
    <cellStyle name="Normal 38 12 2 3" xfId="28700"/>
    <cellStyle name="Normal 38 12 3" xfId="28701"/>
    <cellStyle name="Normal 38 12 4" xfId="28702"/>
    <cellStyle name="Normal 38 12_Lcc_inputs" xfId="28703"/>
    <cellStyle name="Normal 38 13" xfId="28704"/>
    <cellStyle name="Normal 38 13 2" xfId="28705"/>
    <cellStyle name="Normal 38 13 3" xfId="28706"/>
    <cellStyle name="Normal 38 14" xfId="28707"/>
    <cellStyle name="Normal 38 14 2" xfId="28708"/>
    <cellStyle name="Normal 38 15" xfId="28709"/>
    <cellStyle name="Normal 38 16" xfId="28710"/>
    <cellStyle name="Normal 38 2" xfId="28711"/>
    <cellStyle name="Normal 38 2 10" xfId="28712"/>
    <cellStyle name="Normal 38 2 2" xfId="28713"/>
    <cellStyle name="Normal 38 2 2 2" xfId="28714"/>
    <cellStyle name="Normal 38 2 2 2 2" xfId="28715"/>
    <cellStyle name="Normal 38 2 2 2 2 2" xfId="28716"/>
    <cellStyle name="Normal 38 2 2 2 2 2 2" xfId="28717"/>
    <cellStyle name="Normal 38 2 2 2 2 3" xfId="28718"/>
    <cellStyle name="Normal 38 2 2 2 3" xfId="28719"/>
    <cellStyle name="Normal 38 2 2 2 3 2" xfId="28720"/>
    <cellStyle name="Normal 38 2 2 2 3 2 2" xfId="28721"/>
    <cellStyle name="Normal 38 2 2 2 3 3" xfId="28722"/>
    <cellStyle name="Normal 38 2 2 2 4" xfId="28723"/>
    <cellStyle name="Normal 38 2 2 2 4 2" xfId="28724"/>
    <cellStyle name="Normal 38 2 2 2 5" xfId="28725"/>
    <cellStyle name="Normal 38 2 2 2_Lcc_inputs" xfId="28726"/>
    <cellStyle name="Normal 38 2 2 3" xfId="28727"/>
    <cellStyle name="Normal 38 2 2 3 2" xfId="28728"/>
    <cellStyle name="Normal 38 2 2 3 2 2" xfId="28729"/>
    <cellStyle name="Normal 38 2 2 3 2 3" xfId="28730"/>
    <cellStyle name="Normal 38 2 2 3 3" xfId="28731"/>
    <cellStyle name="Normal 38 2 2 3 4" xfId="28732"/>
    <cellStyle name="Normal 38 2 2 3_Lcc_inputs" xfId="28733"/>
    <cellStyle name="Normal 38 2 2 4" xfId="28734"/>
    <cellStyle name="Normal 38 2 2 4 2" xfId="28735"/>
    <cellStyle name="Normal 38 2 2 4 2 2" xfId="28736"/>
    <cellStyle name="Normal 38 2 2 4 3" xfId="28737"/>
    <cellStyle name="Normal 38 2 2 5" xfId="28738"/>
    <cellStyle name="Normal 38 2 2 5 2" xfId="28739"/>
    <cellStyle name="Normal 38 2 2 6" xfId="28740"/>
    <cellStyle name="Normal 38 2 2 7" xfId="28741"/>
    <cellStyle name="Normal 38 2 2 8" xfId="28742"/>
    <cellStyle name="Normal 38 2 2_Lcc_inputs" xfId="28743"/>
    <cellStyle name="Normal 38 2 3" xfId="28744"/>
    <cellStyle name="Normal 38 2 3 2" xfId="28745"/>
    <cellStyle name="Normal 38 2 3 2 2" xfId="28746"/>
    <cellStyle name="Normal 38 2 3 2 2 2" xfId="28747"/>
    <cellStyle name="Normal 38 2 3 2 2 3" xfId="28748"/>
    <cellStyle name="Normal 38 2 3 2 3" xfId="28749"/>
    <cellStyle name="Normal 38 2 3 2 4" xfId="28750"/>
    <cellStyle name="Normal 38 2 3 2_Lcc_inputs" xfId="28751"/>
    <cellStyle name="Normal 38 2 3 3" xfId="28752"/>
    <cellStyle name="Normal 38 2 3 3 2" xfId="28753"/>
    <cellStyle name="Normal 38 2 3 3 2 2" xfId="28754"/>
    <cellStyle name="Normal 38 2 3 3 3" xfId="28755"/>
    <cellStyle name="Normal 38 2 3 4" xfId="28756"/>
    <cellStyle name="Normal 38 2 3 4 2" xfId="28757"/>
    <cellStyle name="Normal 38 2 3 5" xfId="28758"/>
    <cellStyle name="Normal 38 2 3 6" xfId="28759"/>
    <cellStyle name="Normal 38 2 3 7" xfId="28760"/>
    <cellStyle name="Normal 38 2 3_Lcc_inputs" xfId="28761"/>
    <cellStyle name="Normal 38 2 4" xfId="28762"/>
    <cellStyle name="Normal 38 2 4 2" xfId="28763"/>
    <cellStyle name="Normal 38 2 4 2 2" xfId="28764"/>
    <cellStyle name="Normal 38 2 4 2 3" xfId="28765"/>
    <cellStyle name="Normal 38 2 4 3" xfId="28766"/>
    <cellStyle name="Normal 38 2 4 3 2" xfId="28767"/>
    <cellStyle name="Normal 38 2 4 4" xfId="28768"/>
    <cellStyle name="Normal 38 2 4 5" xfId="28769"/>
    <cellStyle name="Normal 38 2 4_Lcc_inputs" xfId="28770"/>
    <cellStyle name="Normal 38 2 5" xfId="28771"/>
    <cellStyle name="Normal 38 2 5 2" xfId="28772"/>
    <cellStyle name="Normal 38 2 5 2 2" xfId="28773"/>
    <cellStyle name="Normal 38 2 5 2 3" xfId="28774"/>
    <cellStyle name="Normal 38 2 5 3" xfId="28775"/>
    <cellStyle name="Normal 38 2 5 3 2" xfId="28776"/>
    <cellStyle name="Normal 38 2 5 4" xfId="28777"/>
    <cellStyle name="Normal 38 2 5 5" xfId="28778"/>
    <cellStyle name="Normal 38 2 5_Lcc_inputs" xfId="28779"/>
    <cellStyle name="Normal 38 2 6" xfId="28780"/>
    <cellStyle name="Normal 38 2 6 2" xfId="28781"/>
    <cellStyle name="Normal 38 2 6 2 2" xfId="28782"/>
    <cellStyle name="Normal 38 2 6 3" xfId="28783"/>
    <cellStyle name="Normal 38 2 6 4" xfId="28784"/>
    <cellStyle name="Normal 38 2 6_Lcc_inputs" xfId="28785"/>
    <cellStyle name="Normal 38 2 7" xfId="28786"/>
    <cellStyle name="Normal 38 2 7 2" xfId="28787"/>
    <cellStyle name="Normal 38 2 7 3" xfId="28788"/>
    <cellStyle name="Normal 38 2 8" xfId="28789"/>
    <cellStyle name="Normal 38 2 8 2" xfId="28790"/>
    <cellStyle name="Normal 38 2 9" xfId="28791"/>
    <cellStyle name="Normal 38 2_Lcc_inputs" xfId="28792"/>
    <cellStyle name="Normal 38 3" xfId="28793"/>
    <cellStyle name="Normal 38 3 2" xfId="28794"/>
    <cellStyle name="Normal 38 3 2 2" xfId="28795"/>
    <cellStyle name="Normal 38 3 2 2 2" xfId="28796"/>
    <cellStyle name="Normal 38 3 2 2 2 2" xfId="28797"/>
    <cellStyle name="Normal 38 3 2 2 2 2 2" xfId="28798"/>
    <cellStyle name="Normal 38 3 2 2 2 3" xfId="28799"/>
    <cellStyle name="Normal 38 3 2 2 3" xfId="28800"/>
    <cellStyle name="Normal 38 3 2 2 3 2" xfId="28801"/>
    <cellStyle name="Normal 38 3 2 2 3 2 2" xfId="28802"/>
    <cellStyle name="Normal 38 3 2 2 3 3" xfId="28803"/>
    <cellStyle name="Normal 38 3 2 2 4" xfId="28804"/>
    <cellStyle name="Normal 38 3 2 2 4 2" xfId="28805"/>
    <cellStyle name="Normal 38 3 2 2 5" xfId="28806"/>
    <cellStyle name="Normal 38 3 2 2_Lcc_inputs" xfId="28807"/>
    <cellStyle name="Normal 38 3 2 3" xfId="28808"/>
    <cellStyle name="Normal 38 3 2 3 2" xfId="28809"/>
    <cellStyle name="Normal 38 3 2 3 2 2" xfId="28810"/>
    <cellStyle name="Normal 38 3 2 3 2 3" xfId="28811"/>
    <cellStyle name="Normal 38 3 2 3 3" xfId="28812"/>
    <cellStyle name="Normal 38 3 2 3 4" xfId="28813"/>
    <cellStyle name="Normal 38 3 2 3_Lcc_inputs" xfId="28814"/>
    <cellStyle name="Normal 38 3 2 4" xfId="28815"/>
    <cellStyle name="Normal 38 3 2 4 2" xfId="28816"/>
    <cellStyle name="Normal 38 3 2 4 2 2" xfId="28817"/>
    <cellStyle name="Normal 38 3 2 4 3" xfId="28818"/>
    <cellStyle name="Normal 38 3 2 5" xfId="28819"/>
    <cellStyle name="Normal 38 3 2 5 2" xfId="28820"/>
    <cellStyle name="Normal 38 3 2 6" xfId="28821"/>
    <cellStyle name="Normal 38 3 2 7" xfId="28822"/>
    <cellStyle name="Normal 38 3 2 8" xfId="28823"/>
    <cellStyle name="Normal 38 3 2_Lcc_inputs" xfId="28824"/>
    <cellStyle name="Normal 38 3 3" xfId="28825"/>
    <cellStyle name="Normal 38 3 3 2" xfId="28826"/>
    <cellStyle name="Normal 38 3 3 2 2" xfId="28827"/>
    <cellStyle name="Normal 38 3 3 2 2 2" xfId="28828"/>
    <cellStyle name="Normal 38 3 3 2 2 3" xfId="28829"/>
    <cellStyle name="Normal 38 3 3 2 3" xfId="28830"/>
    <cellStyle name="Normal 38 3 3 2 4" xfId="28831"/>
    <cellStyle name="Normal 38 3 3 2_Lcc_inputs" xfId="28832"/>
    <cellStyle name="Normal 38 3 3 3" xfId="28833"/>
    <cellStyle name="Normal 38 3 3 3 2" xfId="28834"/>
    <cellStyle name="Normal 38 3 3 3 2 2" xfId="28835"/>
    <cellStyle name="Normal 38 3 3 3 3" xfId="28836"/>
    <cellStyle name="Normal 38 3 3 4" xfId="28837"/>
    <cellStyle name="Normal 38 3 3 4 2" xfId="28838"/>
    <cellStyle name="Normal 38 3 3 5" xfId="28839"/>
    <cellStyle name="Normal 38 3 3 6" xfId="28840"/>
    <cellStyle name="Normal 38 3 3 7" xfId="28841"/>
    <cellStyle name="Normal 38 3 3_Lcc_inputs" xfId="28842"/>
    <cellStyle name="Normal 38 3 4" xfId="28843"/>
    <cellStyle name="Normal 38 3 4 2" xfId="28844"/>
    <cellStyle name="Normal 38 3 4 2 2" xfId="28845"/>
    <cellStyle name="Normal 38 3 4 2 3" xfId="28846"/>
    <cellStyle name="Normal 38 3 4 3" xfId="28847"/>
    <cellStyle name="Normal 38 3 4 3 2" xfId="28848"/>
    <cellStyle name="Normal 38 3 4 4" xfId="28849"/>
    <cellStyle name="Normal 38 3 4 5" xfId="28850"/>
    <cellStyle name="Normal 38 3 4_Lcc_inputs" xfId="28851"/>
    <cellStyle name="Normal 38 3 5" xfId="28852"/>
    <cellStyle name="Normal 38 3 5 2" xfId="28853"/>
    <cellStyle name="Normal 38 3 5 2 2" xfId="28854"/>
    <cellStyle name="Normal 38 3 5 2 3" xfId="28855"/>
    <cellStyle name="Normal 38 3 5 3" xfId="28856"/>
    <cellStyle name="Normal 38 3 5 4" xfId="28857"/>
    <cellStyle name="Normal 38 3 5_Lcc_inputs" xfId="28858"/>
    <cellStyle name="Normal 38 3 6" xfId="28859"/>
    <cellStyle name="Normal 38 3 6 2" xfId="28860"/>
    <cellStyle name="Normal 38 3 6 3" xfId="28861"/>
    <cellStyle name="Normal 38 3 7" xfId="28862"/>
    <cellStyle name="Normal 38 3 7 2" xfId="28863"/>
    <cellStyle name="Normal 38 3 8" xfId="28864"/>
    <cellStyle name="Normal 38 3 9" xfId="28865"/>
    <cellStyle name="Normal 38 3_Lcc_inputs" xfId="28866"/>
    <cellStyle name="Normal 38 4" xfId="28867"/>
    <cellStyle name="Normal 38 4 2" xfId="28868"/>
    <cellStyle name="Normal 38 4 2 2" xfId="28869"/>
    <cellStyle name="Normal 38 4 2 2 2" xfId="28870"/>
    <cellStyle name="Normal 38 4 2 2 2 2" xfId="28871"/>
    <cellStyle name="Normal 38 4 2 2 2 2 2" xfId="28872"/>
    <cellStyle name="Normal 38 4 2 2 2 3" xfId="28873"/>
    <cellStyle name="Normal 38 4 2 2 3" xfId="28874"/>
    <cellStyle name="Normal 38 4 2 2 3 2" xfId="28875"/>
    <cellStyle name="Normal 38 4 2 2 3 2 2" xfId="28876"/>
    <cellStyle name="Normal 38 4 2 2 3 3" xfId="28877"/>
    <cellStyle name="Normal 38 4 2 2 4" xfId="28878"/>
    <cellStyle name="Normal 38 4 2 2 4 2" xfId="28879"/>
    <cellStyle name="Normal 38 4 2 2 5" xfId="28880"/>
    <cellStyle name="Normal 38 4 2 2_Lcc_inputs" xfId="28881"/>
    <cellStyle name="Normal 38 4 2 3" xfId="28882"/>
    <cellStyle name="Normal 38 4 2 3 2" xfId="28883"/>
    <cellStyle name="Normal 38 4 2 3 2 2" xfId="28884"/>
    <cellStyle name="Normal 38 4 2 3 2 3" xfId="28885"/>
    <cellStyle name="Normal 38 4 2 3 3" xfId="28886"/>
    <cellStyle name="Normal 38 4 2 3 4" xfId="28887"/>
    <cellStyle name="Normal 38 4 2 3_Lcc_inputs" xfId="28888"/>
    <cellStyle name="Normal 38 4 2 4" xfId="28889"/>
    <cellStyle name="Normal 38 4 2 4 2" xfId="28890"/>
    <cellStyle name="Normal 38 4 2 4 2 2" xfId="28891"/>
    <cellStyle name="Normal 38 4 2 4 3" xfId="28892"/>
    <cellStyle name="Normal 38 4 2 5" xfId="28893"/>
    <cellStyle name="Normal 38 4 2 5 2" xfId="28894"/>
    <cellStyle name="Normal 38 4 2 6" xfId="28895"/>
    <cellStyle name="Normal 38 4 2 7" xfId="28896"/>
    <cellStyle name="Normal 38 4 2 8" xfId="28897"/>
    <cellStyle name="Normal 38 4 2_Lcc_inputs" xfId="28898"/>
    <cellStyle name="Normal 38 4 3" xfId="28899"/>
    <cellStyle name="Normal 38 4 3 2" xfId="28900"/>
    <cellStyle name="Normal 38 4 3 2 2" xfId="28901"/>
    <cellStyle name="Normal 38 4 3 2 2 2" xfId="28902"/>
    <cellStyle name="Normal 38 4 3 2 3" xfId="28903"/>
    <cellStyle name="Normal 38 4 3 3" xfId="28904"/>
    <cellStyle name="Normal 38 4 3 3 2" xfId="28905"/>
    <cellStyle name="Normal 38 4 3 3 2 2" xfId="28906"/>
    <cellStyle name="Normal 38 4 3 3 3" xfId="28907"/>
    <cellStyle name="Normal 38 4 3 4" xfId="28908"/>
    <cellStyle name="Normal 38 4 3 4 2" xfId="28909"/>
    <cellStyle name="Normal 38 4 3 5" xfId="28910"/>
    <cellStyle name="Normal 38 4 3_Lcc_inputs" xfId="28911"/>
    <cellStyle name="Normal 38 4 4" xfId="28912"/>
    <cellStyle name="Normal 38 4 4 2" xfId="28913"/>
    <cellStyle name="Normal 38 4 4 2 2" xfId="28914"/>
    <cellStyle name="Normal 38 4 4 2 3" xfId="28915"/>
    <cellStyle name="Normal 38 4 4 3" xfId="28916"/>
    <cellStyle name="Normal 38 4 4 4" xfId="28917"/>
    <cellStyle name="Normal 38 4 4_Lcc_inputs" xfId="28918"/>
    <cellStyle name="Normal 38 4 5" xfId="28919"/>
    <cellStyle name="Normal 38 4 5 2" xfId="28920"/>
    <cellStyle name="Normal 38 4 5 2 2" xfId="28921"/>
    <cellStyle name="Normal 38 4 5 3" xfId="28922"/>
    <cellStyle name="Normal 38 4 6" xfId="28923"/>
    <cellStyle name="Normal 38 4 6 2" xfId="28924"/>
    <cellStyle name="Normal 38 4 7" xfId="28925"/>
    <cellStyle name="Normal 38 4 8" xfId="28926"/>
    <cellStyle name="Normal 38 4 9" xfId="28927"/>
    <cellStyle name="Normal 38 4_Lcc_inputs" xfId="28928"/>
    <cellStyle name="Normal 38 5" xfId="28929"/>
    <cellStyle name="Normal 38 5 2" xfId="28930"/>
    <cellStyle name="Normal 38 5 2 2" xfId="28931"/>
    <cellStyle name="Normal 38 5 2 2 2" xfId="28932"/>
    <cellStyle name="Normal 38 5 2 2 2 2" xfId="28933"/>
    <cellStyle name="Normal 38 5 2 2 2 2 2" xfId="28934"/>
    <cellStyle name="Normal 38 5 2 2 2 3" xfId="28935"/>
    <cellStyle name="Normal 38 5 2 2 3" xfId="28936"/>
    <cellStyle name="Normal 38 5 2 2 3 2" xfId="28937"/>
    <cellStyle name="Normal 38 5 2 2 3 2 2" xfId="28938"/>
    <cellStyle name="Normal 38 5 2 2 3 3" xfId="28939"/>
    <cellStyle name="Normal 38 5 2 2 4" xfId="28940"/>
    <cellStyle name="Normal 38 5 2 2 4 2" xfId="28941"/>
    <cellStyle name="Normal 38 5 2 2 5" xfId="28942"/>
    <cellStyle name="Normal 38 5 2 2_Lcc_inputs" xfId="28943"/>
    <cellStyle name="Normal 38 5 2 3" xfId="28944"/>
    <cellStyle name="Normal 38 5 2 3 2" xfId="28945"/>
    <cellStyle name="Normal 38 5 2 3 2 2" xfId="28946"/>
    <cellStyle name="Normal 38 5 2 3 2 3" xfId="28947"/>
    <cellStyle name="Normal 38 5 2 3 3" xfId="28948"/>
    <cellStyle name="Normal 38 5 2 3 4" xfId="28949"/>
    <cellStyle name="Normal 38 5 2 3_Lcc_inputs" xfId="28950"/>
    <cellStyle name="Normal 38 5 2 4" xfId="28951"/>
    <cellStyle name="Normal 38 5 2 4 2" xfId="28952"/>
    <cellStyle name="Normal 38 5 2 4 2 2" xfId="28953"/>
    <cellStyle name="Normal 38 5 2 4 3" xfId="28954"/>
    <cellStyle name="Normal 38 5 2 5" xfId="28955"/>
    <cellStyle name="Normal 38 5 2 5 2" xfId="28956"/>
    <cellStyle name="Normal 38 5 2 6" xfId="28957"/>
    <cellStyle name="Normal 38 5 2 7" xfId="28958"/>
    <cellStyle name="Normal 38 5 2 8" xfId="28959"/>
    <cellStyle name="Normal 38 5 2_Lcc_inputs" xfId="28960"/>
    <cellStyle name="Normal 38 5 3" xfId="28961"/>
    <cellStyle name="Normal 38 5 3 2" xfId="28962"/>
    <cellStyle name="Normal 38 5 3 2 2" xfId="28963"/>
    <cellStyle name="Normal 38 5 3 2 2 2" xfId="28964"/>
    <cellStyle name="Normal 38 5 3 2 3" xfId="28965"/>
    <cellStyle name="Normal 38 5 3 3" xfId="28966"/>
    <cellStyle name="Normal 38 5 3 3 2" xfId="28967"/>
    <cellStyle name="Normal 38 5 3 3 2 2" xfId="28968"/>
    <cellStyle name="Normal 38 5 3 3 3" xfId="28969"/>
    <cellStyle name="Normal 38 5 3 4" xfId="28970"/>
    <cellStyle name="Normal 38 5 3 4 2" xfId="28971"/>
    <cellStyle name="Normal 38 5 3 5" xfId="28972"/>
    <cellStyle name="Normal 38 5 3_Lcc_inputs" xfId="28973"/>
    <cellStyle name="Normal 38 5 4" xfId="28974"/>
    <cellStyle name="Normal 38 5 4 2" xfId="28975"/>
    <cellStyle name="Normal 38 5 4 2 2" xfId="28976"/>
    <cellStyle name="Normal 38 5 4 2 3" xfId="28977"/>
    <cellStyle name="Normal 38 5 4 3" xfId="28978"/>
    <cellStyle name="Normal 38 5 4 4" xfId="28979"/>
    <cellStyle name="Normal 38 5 4_Lcc_inputs" xfId="28980"/>
    <cellStyle name="Normal 38 5 5" xfId="28981"/>
    <cellStyle name="Normal 38 5 5 2" xfId="28982"/>
    <cellStyle name="Normal 38 5 5 2 2" xfId="28983"/>
    <cellStyle name="Normal 38 5 5 3" xfId="28984"/>
    <cellStyle name="Normal 38 5 6" xfId="28985"/>
    <cellStyle name="Normal 38 5 6 2" xfId="28986"/>
    <cellStyle name="Normal 38 5 7" xfId="28987"/>
    <cellStyle name="Normal 38 5 8" xfId="28988"/>
    <cellStyle name="Normal 38 5 9" xfId="28989"/>
    <cellStyle name="Normal 38 5_Lcc_inputs" xfId="28990"/>
    <cellStyle name="Normal 38 6" xfId="28991"/>
    <cellStyle name="Normal 38 6 2" xfId="28992"/>
    <cellStyle name="Normal 38 6 2 2" xfId="28993"/>
    <cellStyle name="Normal 38 6 2 2 2" xfId="28994"/>
    <cellStyle name="Normal 38 6 2 2 2 2" xfId="28995"/>
    <cellStyle name="Normal 38 6 2 2 2 2 2" xfId="28996"/>
    <cellStyle name="Normal 38 6 2 2 2 3" xfId="28997"/>
    <cellStyle name="Normal 38 6 2 2 3" xfId="28998"/>
    <cellStyle name="Normal 38 6 2 2 3 2" xfId="28999"/>
    <cellStyle name="Normal 38 6 2 2 3 2 2" xfId="29000"/>
    <cellStyle name="Normal 38 6 2 2 3 3" xfId="29001"/>
    <cellStyle name="Normal 38 6 2 2 4" xfId="29002"/>
    <cellStyle name="Normal 38 6 2 2 4 2" xfId="29003"/>
    <cellStyle name="Normal 38 6 2 2 5" xfId="29004"/>
    <cellStyle name="Normal 38 6 2 2_Lcc_inputs" xfId="29005"/>
    <cellStyle name="Normal 38 6 2 3" xfId="29006"/>
    <cellStyle name="Normal 38 6 2 3 2" xfId="29007"/>
    <cellStyle name="Normal 38 6 2 3 2 2" xfId="29008"/>
    <cellStyle name="Normal 38 6 2 3 2 3" xfId="29009"/>
    <cellStyle name="Normal 38 6 2 3 3" xfId="29010"/>
    <cellStyle name="Normal 38 6 2 3 4" xfId="29011"/>
    <cellStyle name="Normal 38 6 2 3_Lcc_inputs" xfId="29012"/>
    <cellStyle name="Normal 38 6 2 4" xfId="29013"/>
    <cellStyle name="Normal 38 6 2 4 2" xfId="29014"/>
    <cellStyle name="Normal 38 6 2 4 2 2" xfId="29015"/>
    <cellStyle name="Normal 38 6 2 4 3" xfId="29016"/>
    <cellStyle name="Normal 38 6 2 5" xfId="29017"/>
    <cellStyle name="Normal 38 6 2 5 2" xfId="29018"/>
    <cellStyle name="Normal 38 6 2 6" xfId="29019"/>
    <cellStyle name="Normal 38 6 2 7" xfId="29020"/>
    <cellStyle name="Normal 38 6 2 8" xfId="29021"/>
    <cellStyle name="Normal 38 6 2_Lcc_inputs" xfId="29022"/>
    <cellStyle name="Normal 38 6 3" xfId="29023"/>
    <cellStyle name="Normal 38 6 3 2" xfId="29024"/>
    <cellStyle name="Normal 38 6 3 2 2" xfId="29025"/>
    <cellStyle name="Normal 38 6 3 2 2 2" xfId="29026"/>
    <cellStyle name="Normal 38 6 3 2 3" xfId="29027"/>
    <cellStyle name="Normal 38 6 3 3" xfId="29028"/>
    <cellStyle name="Normal 38 6 3 3 2" xfId="29029"/>
    <cellStyle name="Normal 38 6 3 3 2 2" xfId="29030"/>
    <cellStyle name="Normal 38 6 3 3 3" xfId="29031"/>
    <cellStyle name="Normal 38 6 3 4" xfId="29032"/>
    <cellStyle name="Normal 38 6 3 4 2" xfId="29033"/>
    <cellStyle name="Normal 38 6 3 5" xfId="29034"/>
    <cellStyle name="Normal 38 6 3_Lcc_inputs" xfId="29035"/>
    <cellStyle name="Normal 38 6 4" xfId="29036"/>
    <cellStyle name="Normal 38 6 4 2" xfId="29037"/>
    <cellStyle name="Normal 38 6 4 2 2" xfId="29038"/>
    <cellStyle name="Normal 38 6 4 2 3" xfId="29039"/>
    <cellStyle name="Normal 38 6 4 3" xfId="29040"/>
    <cellStyle name="Normal 38 6 4 4" xfId="29041"/>
    <cellStyle name="Normal 38 6 4_Lcc_inputs" xfId="29042"/>
    <cellStyle name="Normal 38 6 5" xfId="29043"/>
    <cellStyle name="Normal 38 6 5 2" xfId="29044"/>
    <cellStyle name="Normal 38 6 5 2 2" xfId="29045"/>
    <cellStyle name="Normal 38 6 5 3" xfId="29046"/>
    <cellStyle name="Normal 38 6 6" xfId="29047"/>
    <cellStyle name="Normal 38 6 6 2" xfId="29048"/>
    <cellStyle name="Normal 38 6 7" xfId="29049"/>
    <cellStyle name="Normal 38 6 8" xfId="29050"/>
    <cellStyle name="Normal 38 6 9" xfId="29051"/>
    <cellStyle name="Normal 38 6_Lcc_inputs" xfId="29052"/>
    <cellStyle name="Normal 38 7" xfId="29053"/>
    <cellStyle name="Normal 38 7 2" xfId="29054"/>
    <cellStyle name="Normal 38 7 2 2" xfId="29055"/>
    <cellStyle name="Normal 38 7 2 2 2" xfId="29056"/>
    <cellStyle name="Normal 38 7 2 2 2 2" xfId="29057"/>
    <cellStyle name="Normal 38 7 2 2 2 2 2" xfId="29058"/>
    <cellStyle name="Normal 38 7 2 2 2 3" xfId="29059"/>
    <cellStyle name="Normal 38 7 2 2 3" xfId="29060"/>
    <cellStyle name="Normal 38 7 2 2 3 2" xfId="29061"/>
    <cellStyle name="Normal 38 7 2 2 3 2 2" xfId="29062"/>
    <cellStyle name="Normal 38 7 2 2 3 3" xfId="29063"/>
    <cellStyle name="Normal 38 7 2 2 4" xfId="29064"/>
    <cellStyle name="Normal 38 7 2 2 4 2" xfId="29065"/>
    <cellStyle name="Normal 38 7 2 2 5" xfId="29066"/>
    <cellStyle name="Normal 38 7 2 2_Lcc_inputs" xfId="29067"/>
    <cellStyle name="Normal 38 7 2 3" xfId="29068"/>
    <cellStyle name="Normal 38 7 2 3 2" xfId="29069"/>
    <cellStyle name="Normal 38 7 2 3 2 2" xfId="29070"/>
    <cellStyle name="Normal 38 7 2 3 2 3" xfId="29071"/>
    <cellStyle name="Normal 38 7 2 3 3" xfId="29072"/>
    <cellStyle name="Normal 38 7 2 3 4" xfId="29073"/>
    <cellStyle name="Normal 38 7 2 3_Lcc_inputs" xfId="29074"/>
    <cellStyle name="Normal 38 7 2 4" xfId="29075"/>
    <cellStyle name="Normal 38 7 2 4 2" xfId="29076"/>
    <cellStyle name="Normal 38 7 2 4 2 2" xfId="29077"/>
    <cellStyle name="Normal 38 7 2 4 3" xfId="29078"/>
    <cellStyle name="Normal 38 7 2 5" xfId="29079"/>
    <cellStyle name="Normal 38 7 2 5 2" xfId="29080"/>
    <cellStyle name="Normal 38 7 2 6" xfId="29081"/>
    <cellStyle name="Normal 38 7 2 7" xfId="29082"/>
    <cellStyle name="Normal 38 7 2 8" xfId="29083"/>
    <cellStyle name="Normal 38 7 2_Lcc_inputs" xfId="29084"/>
    <cellStyle name="Normal 38 7 3" xfId="29085"/>
    <cellStyle name="Normal 38 7 3 2" xfId="29086"/>
    <cellStyle name="Normal 38 7 3 2 2" xfId="29087"/>
    <cellStyle name="Normal 38 7 3 2 2 2" xfId="29088"/>
    <cellStyle name="Normal 38 7 3 2 3" xfId="29089"/>
    <cellStyle name="Normal 38 7 3 3" xfId="29090"/>
    <cellStyle name="Normal 38 7 3 3 2" xfId="29091"/>
    <cellStyle name="Normal 38 7 3 3 2 2" xfId="29092"/>
    <cellStyle name="Normal 38 7 3 3 3" xfId="29093"/>
    <cellStyle name="Normal 38 7 3 4" xfId="29094"/>
    <cellStyle name="Normal 38 7 3 4 2" xfId="29095"/>
    <cellStyle name="Normal 38 7 3 5" xfId="29096"/>
    <cellStyle name="Normal 38 7 3_Lcc_inputs" xfId="29097"/>
    <cellStyle name="Normal 38 7 4" xfId="29098"/>
    <cellStyle name="Normal 38 7 4 2" xfId="29099"/>
    <cellStyle name="Normal 38 7 4 2 2" xfId="29100"/>
    <cellStyle name="Normal 38 7 4 2 3" xfId="29101"/>
    <cellStyle name="Normal 38 7 4 3" xfId="29102"/>
    <cellStyle name="Normal 38 7 4 4" xfId="29103"/>
    <cellStyle name="Normal 38 7 4_Lcc_inputs" xfId="29104"/>
    <cellStyle name="Normal 38 7 5" xfId="29105"/>
    <cellStyle name="Normal 38 7 5 2" xfId="29106"/>
    <cellStyle name="Normal 38 7 5 2 2" xfId="29107"/>
    <cellStyle name="Normal 38 7 5 3" xfId="29108"/>
    <cellStyle name="Normal 38 7 6" xfId="29109"/>
    <cellStyle name="Normal 38 7 6 2" xfId="29110"/>
    <cellStyle name="Normal 38 7 7" xfId="29111"/>
    <cellStyle name="Normal 38 7 8" xfId="29112"/>
    <cellStyle name="Normal 38 7 9" xfId="29113"/>
    <cellStyle name="Normal 38 7_Lcc_inputs" xfId="29114"/>
    <cellStyle name="Normal 38 8" xfId="29115"/>
    <cellStyle name="Normal 38 8 2" xfId="29116"/>
    <cellStyle name="Normal 38 8 2 2" xfId="29117"/>
    <cellStyle name="Normal 38 8 2 2 2" xfId="29118"/>
    <cellStyle name="Normal 38 8 2 2 2 2" xfId="29119"/>
    <cellStyle name="Normal 38 8 2 2 3" xfId="29120"/>
    <cellStyle name="Normal 38 8 2 3" xfId="29121"/>
    <cellStyle name="Normal 38 8 2 3 2" xfId="29122"/>
    <cellStyle name="Normal 38 8 2 3 2 2" xfId="29123"/>
    <cellStyle name="Normal 38 8 2 3 3" xfId="29124"/>
    <cellStyle name="Normal 38 8 2 4" xfId="29125"/>
    <cellStyle name="Normal 38 8 2 4 2" xfId="29126"/>
    <cellStyle name="Normal 38 8 2 5" xfId="29127"/>
    <cellStyle name="Normal 38 8 2_Lcc_inputs" xfId="29128"/>
    <cellStyle name="Normal 38 8 3" xfId="29129"/>
    <cellStyle name="Normal 38 8 3 2" xfId="29130"/>
    <cellStyle name="Normal 38 8 3 2 2" xfId="29131"/>
    <cellStyle name="Normal 38 8 3 2 3" xfId="29132"/>
    <cellStyle name="Normal 38 8 3 3" xfId="29133"/>
    <cellStyle name="Normal 38 8 3 4" xfId="29134"/>
    <cellStyle name="Normal 38 8 3_Lcc_inputs" xfId="29135"/>
    <cellStyle name="Normal 38 8 4" xfId="29136"/>
    <cellStyle name="Normal 38 8 4 2" xfId="29137"/>
    <cellStyle name="Normal 38 8 4 2 2" xfId="29138"/>
    <cellStyle name="Normal 38 8 4 3" xfId="29139"/>
    <cellStyle name="Normal 38 8 5" xfId="29140"/>
    <cellStyle name="Normal 38 8 5 2" xfId="29141"/>
    <cellStyle name="Normal 38 8 6" xfId="29142"/>
    <cellStyle name="Normal 38 8 7" xfId="29143"/>
    <cellStyle name="Normal 38 8 8" xfId="29144"/>
    <cellStyle name="Normal 38 8_Lcc_inputs" xfId="29145"/>
    <cellStyle name="Normal 38 9" xfId="29146"/>
    <cellStyle name="Normal 38 9 2" xfId="29147"/>
    <cellStyle name="Normal 38 9 2 2" xfId="29148"/>
    <cellStyle name="Normal 38 9 2 2 2" xfId="29149"/>
    <cellStyle name="Normal 38 9 2 2 2 2" xfId="29150"/>
    <cellStyle name="Normal 38 9 2 2 3" xfId="29151"/>
    <cellStyle name="Normal 38 9 2 3" xfId="29152"/>
    <cellStyle name="Normal 38 9 2 3 2" xfId="29153"/>
    <cellStyle name="Normal 38 9 2 3 2 2" xfId="29154"/>
    <cellStyle name="Normal 38 9 2 3 3" xfId="29155"/>
    <cellStyle name="Normal 38 9 2 4" xfId="29156"/>
    <cellStyle name="Normal 38 9 2 4 2" xfId="29157"/>
    <cellStyle name="Normal 38 9 2 5" xfId="29158"/>
    <cellStyle name="Normal 38 9 2_Lcc_inputs" xfId="29159"/>
    <cellStyle name="Normal 38 9 3" xfId="29160"/>
    <cellStyle name="Normal 38 9 3 2" xfId="29161"/>
    <cellStyle name="Normal 38 9 3 2 2" xfId="29162"/>
    <cellStyle name="Normal 38 9 3 2 3" xfId="29163"/>
    <cellStyle name="Normal 38 9 3 3" xfId="29164"/>
    <cellStyle name="Normal 38 9 3 4" xfId="29165"/>
    <cellStyle name="Normal 38 9 3_Lcc_inputs" xfId="29166"/>
    <cellStyle name="Normal 38 9 4" xfId="29167"/>
    <cellStyle name="Normal 38 9 4 2" xfId="29168"/>
    <cellStyle name="Normal 38 9 4 2 2" xfId="29169"/>
    <cellStyle name="Normal 38 9 4 3" xfId="29170"/>
    <cellStyle name="Normal 38 9 5" xfId="29171"/>
    <cellStyle name="Normal 38 9 5 2" xfId="29172"/>
    <cellStyle name="Normal 38 9 6" xfId="29173"/>
    <cellStyle name="Normal 38 9 7" xfId="29174"/>
    <cellStyle name="Normal 38 9 8" xfId="29175"/>
    <cellStyle name="Normal 38 9_Lcc_inputs" xfId="29176"/>
    <cellStyle name="Normal 38_Lcc_inputs" xfId="29177"/>
    <cellStyle name="Normal 39" xfId="29178"/>
    <cellStyle name="Normal 39 10" xfId="29179"/>
    <cellStyle name="Normal 39 10 2" xfId="29180"/>
    <cellStyle name="Normal 39 10 2 2" xfId="29181"/>
    <cellStyle name="Normal 39 10 2 2 2" xfId="29182"/>
    <cellStyle name="Normal 39 10 2 2 3" xfId="29183"/>
    <cellStyle name="Normal 39 10 2 3" xfId="29184"/>
    <cellStyle name="Normal 39 10 2 4" xfId="29185"/>
    <cellStyle name="Normal 39 10 2_Lcc_inputs" xfId="29186"/>
    <cellStyle name="Normal 39 10 3" xfId="29187"/>
    <cellStyle name="Normal 39 10 3 2" xfId="29188"/>
    <cellStyle name="Normal 39 10 3 2 2" xfId="29189"/>
    <cellStyle name="Normal 39 10 3 3" xfId="29190"/>
    <cellStyle name="Normal 39 10 4" xfId="29191"/>
    <cellStyle name="Normal 39 10 4 2" xfId="29192"/>
    <cellStyle name="Normal 39 10 5" xfId="29193"/>
    <cellStyle name="Normal 39 10 6" xfId="29194"/>
    <cellStyle name="Normal 39 10 7" xfId="29195"/>
    <cellStyle name="Normal 39 10_Lcc_inputs" xfId="29196"/>
    <cellStyle name="Normal 39 11" xfId="29197"/>
    <cellStyle name="Normal 39 11 2" xfId="29198"/>
    <cellStyle name="Normal 39 11 2 2" xfId="29199"/>
    <cellStyle name="Normal 39 11 2 3" xfId="29200"/>
    <cellStyle name="Normal 39 11 3" xfId="29201"/>
    <cellStyle name="Normal 39 11 3 2" xfId="29202"/>
    <cellStyle name="Normal 39 11 4" xfId="29203"/>
    <cellStyle name="Normal 39 11 5" xfId="29204"/>
    <cellStyle name="Normal 39 11_Lcc_inputs" xfId="29205"/>
    <cellStyle name="Normal 39 12" xfId="29206"/>
    <cellStyle name="Normal 39 12 2" xfId="29207"/>
    <cellStyle name="Normal 39 12 2 2" xfId="29208"/>
    <cellStyle name="Normal 39 12 2 3" xfId="29209"/>
    <cellStyle name="Normal 39 12 3" xfId="29210"/>
    <cellStyle name="Normal 39 12 4" xfId="29211"/>
    <cellStyle name="Normal 39 12_Lcc_inputs" xfId="29212"/>
    <cellStyle name="Normal 39 13" xfId="29213"/>
    <cellStyle name="Normal 39 13 2" xfId="29214"/>
    <cellStyle name="Normal 39 13 3" xfId="29215"/>
    <cellStyle name="Normal 39 14" xfId="29216"/>
    <cellStyle name="Normal 39 14 2" xfId="29217"/>
    <cellStyle name="Normal 39 15" xfId="29218"/>
    <cellStyle name="Normal 39 16" xfId="29219"/>
    <cellStyle name="Normal 39 2" xfId="29220"/>
    <cellStyle name="Normal 39 2 10" xfId="29221"/>
    <cellStyle name="Normal 39 2 2" xfId="29222"/>
    <cellStyle name="Normal 39 2 2 2" xfId="29223"/>
    <cellStyle name="Normal 39 2 2 2 2" xfId="29224"/>
    <cellStyle name="Normal 39 2 2 2 2 2" xfId="29225"/>
    <cellStyle name="Normal 39 2 2 2 2 2 2" xfId="29226"/>
    <cellStyle name="Normal 39 2 2 2 2 3" xfId="29227"/>
    <cellStyle name="Normal 39 2 2 2 3" xfId="29228"/>
    <cellStyle name="Normal 39 2 2 2 3 2" xfId="29229"/>
    <cellStyle name="Normal 39 2 2 2 3 2 2" xfId="29230"/>
    <cellStyle name="Normal 39 2 2 2 3 3" xfId="29231"/>
    <cellStyle name="Normal 39 2 2 2 4" xfId="29232"/>
    <cellStyle name="Normal 39 2 2 2 4 2" xfId="29233"/>
    <cellStyle name="Normal 39 2 2 2 5" xfId="29234"/>
    <cellStyle name="Normal 39 2 2 2_Lcc_inputs" xfId="29235"/>
    <cellStyle name="Normal 39 2 2 3" xfId="29236"/>
    <cellStyle name="Normal 39 2 2 3 2" xfId="29237"/>
    <cellStyle name="Normal 39 2 2 3 2 2" xfId="29238"/>
    <cellStyle name="Normal 39 2 2 3 2 3" xfId="29239"/>
    <cellStyle name="Normal 39 2 2 3 3" xfId="29240"/>
    <cellStyle name="Normal 39 2 2 3 4" xfId="29241"/>
    <cellStyle name="Normal 39 2 2 3_Lcc_inputs" xfId="29242"/>
    <cellStyle name="Normal 39 2 2 4" xfId="29243"/>
    <cellStyle name="Normal 39 2 2 4 2" xfId="29244"/>
    <cellStyle name="Normal 39 2 2 4 2 2" xfId="29245"/>
    <cellStyle name="Normal 39 2 2 4 3" xfId="29246"/>
    <cellStyle name="Normal 39 2 2 5" xfId="29247"/>
    <cellStyle name="Normal 39 2 2 5 2" xfId="29248"/>
    <cellStyle name="Normal 39 2 2 6" xfId="29249"/>
    <cellStyle name="Normal 39 2 2 7" xfId="29250"/>
    <cellStyle name="Normal 39 2 2 8" xfId="29251"/>
    <cellStyle name="Normal 39 2 2_Lcc_inputs" xfId="29252"/>
    <cellStyle name="Normal 39 2 3" xfId="29253"/>
    <cellStyle name="Normal 39 2 3 2" xfId="29254"/>
    <cellStyle name="Normal 39 2 3 2 2" xfId="29255"/>
    <cellStyle name="Normal 39 2 3 2 2 2" xfId="29256"/>
    <cellStyle name="Normal 39 2 3 2 2 3" xfId="29257"/>
    <cellStyle name="Normal 39 2 3 2 3" xfId="29258"/>
    <cellStyle name="Normal 39 2 3 2 4" xfId="29259"/>
    <cellStyle name="Normal 39 2 3 2_Lcc_inputs" xfId="29260"/>
    <cellStyle name="Normal 39 2 3 3" xfId="29261"/>
    <cellStyle name="Normal 39 2 3 3 2" xfId="29262"/>
    <cellStyle name="Normal 39 2 3 3 2 2" xfId="29263"/>
    <cellStyle name="Normal 39 2 3 3 3" xfId="29264"/>
    <cellStyle name="Normal 39 2 3 4" xfId="29265"/>
    <cellStyle name="Normal 39 2 3 4 2" xfId="29266"/>
    <cellStyle name="Normal 39 2 3 5" xfId="29267"/>
    <cellStyle name="Normal 39 2 3 6" xfId="29268"/>
    <cellStyle name="Normal 39 2 3 7" xfId="29269"/>
    <cellStyle name="Normal 39 2 3_Lcc_inputs" xfId="29270"/>
    <cellStyle name="Normal 39 2 4" xfId="29271"/>
    <cellStyle name="Normal 39 2 4 2" xfId="29272"/>
    <cellStyle name="Normal 39 2 4 2 2" xfId="29273"/>
    <cellStyle name="Normal 39 2 4 2 3" xfId="29274"/>
    <cellStyle name="Normal 39 2 4 3" xfId="29275"/>
    <cellStyle name="Normal 39 2 4 3 2" xfId="29276"/>
    <cellStyle name="Normal 39 2 4 4" xfId="29277"/>
    <cellStyle name="Normal 39 2 4 5" xfId="29278"/>
    <cellStyle name="Normal 39 2 4_Lcc_inputs" xfId="29279"/>
    <cellStyle name="Normal 39 2 5" xfId="29280"/>
    <cellStyle name="Normal 39 2 5 2" xfId="29281"/>
    <cellStyle name="Normal 39 2 5 2 2" xfId="29282"/>
    <cellStyle name="Normal 39 2 5 2 3" xfId="29283"/>
    <cellStyle name="Normal 39 2 5 3" xfId="29284"/>
    <cellStyle name="Normal 39 2 5 3 2" xfId="29285"/>
    <cellStyle name="Normal 39 2 5 4" xfId="29286"/>
    <cellStyle name="Normal 39 2 5 5" xfId="29287"/>
    <cellStyle name="Normal 39 2 5_Lcc_inputs" xfId="29288"/>
    <cellStyle name="Normal 39 2 6" xfId="29289"/>
    <cellStyle name="Normal 39 2 6 2" xfId="29290"/>
    <cellStyle name="Normal 39 2 6 2 2" xfId="29291"/>
    <cellStyle name="Normal 39 2 6 3" xfId="29292"/>
    <cellStyle name="Normal 39 2 6 4" xfId="29293"/>
    <cellStyle name="Normal 39 2 6_Lcc_inputs" xfId="29294"/>
    <cellStyle name="Normal 39 2 7" xfId="29295"/>
    <cellStyle name="Normal 39 2 7 2" xfId="29296"/>
    <cellStyle name="Normal 39 2 7 3" xfId="29297"/>
    <cellStyle name="Normal 39 2 8" xfId="29298"/>
    <cellStyle name="Normal 39 2 8 2" xfId="29299"/>
    <cellStyle name="Normal 39 2 9" xfId="29300"/>
    <cellStyle name="Normal 39 2_Lcc_inputs" xfId="29301"/>
    <cellStyle name="Normal 39 3" xfId="29302"/>
    <cellStyle name="Normal 39 3 2" xfId="29303"/>
    <cellStyle name="Normal 39 3 2 2" xfId="29304"/>
    <cellStyle name="Normal 39 3 2 2 2" xfId="29305"/>
    <cellStyle name="Normal 39 3 2 2 2 2" xfId="29306"/>
    <cellStyle name="Normal 39 3 2 2 2 2 2" xfId="29307"/>
    <cellStyle name="Normal 39 3 2 2 2 3" xfId="29308"/>
    <cellStyle name="Normal 39 3 2 2 3" xfId="29309"/>
    <cellStyle name="Normal 39 3 2 2 3 2" xfId="29310"/>
    <cellStyle name="Normal 39 3 2 2 3 2 2" xfId="29311"/>
    <cellStyle name="Normal 39 3 2 2 3 3" xfId="29312"/>
    <cellStyle name="Normal 39 3 2 2 4" xfId="29313"/>
    <cellStyle name="Normal 39 3 2 2 4 2" xfId="29314"/>
    <cellStyle name="Normal 39 3 2 2 5" xfId="29315"/>
    <cellStyle name="Normal 39 3 2 2_Lcc_inputs" xfId="29316"/>
    <cellStyle name="Normal 39 3 2 3" xfId="29317"/>
    <cellStyle name="Normal 39 3 2 3 2" xfId="29318"/>
    <cellStyle name="Normal 39 3 2 3 2 2" xfId="29319"/>
    <cellStyle name="Normal 39 3 2 3 2 3" xfId="29320"/>
    <cellStyle name="Normal 39 3 2 3 3" xfId="29321"/>
    <cellStyle name="Normal 39 3 2 3 4" xfId="29322"/>
    <cellStyle name="Normal 39 3 2 3_Lcc_inputs" xfId="29323"/>
    <cellStyle name="Normal 39 3 2 4" xfId="29324"/>
    <cellStyle name="Normal 39 3 2 4 2" xfId="29325"/>
    <cellStyle name="Normal 39 3 2 4 2 2" xfId="29326"/>
    <cellStyle name="Normal 39 3 2 4 3" xfId="29327"/>
    <cellStyle name="Normal 39 3 2 5" xfId="29328"/>
    <cellStyle name="Normal 39 3 2 5 2" xfId="29329"/>
    <cellStyle name="Normal 39 3 2 6" xfId="29330"/>
    <cellStyle name="Normal 39 3 2 7" xfId="29331"/>
    <cellStyle name="Normal 39 3 2 8" xfId="29332"/>
    <cellStyle name="Normal 39 3 2_Lcc_inputs" xfId="29333"/>
    <cellStyle name="Normal 39 3 3" xfId="29334"/>
    <cellStyle name="Normal 39 3 3 2" xfId="29335"/>
    <cellStyle name="Normal 39 3 3 2 2" xfId="29336"/>
    <cellStyle name="Normal 39 3 3 2 2 2" xfId="29337"/>
    <cellStyle name="Normal 39 3 3 2 2 3" xfId="29338"/>
    <cellStyle name="Normal 39 3 3 2 3" xfId="29339"/>
    <cellStyle name="Normal 39 3 3 2 4" xfId="29340"/>
    <cellStyle name="Normal 39 3 3 2_Lcc_inputs" xfId="29341"/>
    <cellStyle name="Normal 39 3 3 3" xfId="29342"/>
    <cellStyle name="Normal 39 3 3 3 2" xfId="29343"/>
    <cellStyle name="Normal 39 3 3 3 2 2" xfId="29344"/>
    <cellStyle name="Normal 39 3 3 3 3" xfId="29345"/>
    <cellStyle name="Normal 39 3 3 4" xfId="29346"/>
    <cellStyle name="Normal 39 3 3 4 2" xfId="29347"/>
    <cellStyle name="Normal 39 3 3 5" xfId="29348"/>
    <cellStyle name="Normal 39 3 3 6" xfId="29349"/>
    <cellStyle name="Normal 39 3 3 7" xfId="29350"/>
    <cellStyle name="Normal 39 3 3_Lcc_inputs" xfId="29351"/>
    <cellStyle name="Normal 39 3 4" xfId="29352"/>
    <cellStyle name="Normal 39 3 4 2" xfId="29353"/>
    <cellStyle name="Normal 39 3 4 2 2" xfId="29354"/>
    <cellStyle name="Normal 39 3 4 2 3" xfId="29355"/>
    <cellStyle name="Normal 39 3 4 3" xfId="29356"/>
    <cellStyle name="Normal 39 3 4 3 2" xfId="29357"/>
    <cellStyle name="Normal 39 3 4 4" xfId="29358"/>
    <cellStyle name="Normal 39 3 4 5" xfId="29359"/>
    <cellStyle name="Normal 39 3 4_Lcc_inputs" xfId="29360"/>
    <cellStyle name="Normal 39 3 5" xfId="29361"/>
    <cellStyle name="Normal 39 3 5 2" xfId="29362"/>
    <cellStyle name="Normal 39 3 5 2 2" xfId="29363"/>
    <cellStyle name="Normal 39 3 5 2 3" xfId="29364"/>
    <cellStyle name="Normal 39 3 5 3" xfId="29365"/>
    <cellStyle name="Normal 39 3 5 4" xfId="29366"/>
    <cellStyle name="Normal 39 3 5_Lcc_inputs" xfId="29367"/>
    <cellStyle name="Normal 39 3 6" xfId="29368"/>
    <cellStyle name="Normal 39 3 6 2" xfId="29369"/>
    <cellStyle name="Normal 39 3 6 3" xfId="29370"/>
    <cellStyle name="Normal 39 3 7" xfId="29371"/>
    <cellStyle name="Normal 39 3 7 2" xfId="29372"/>
    <cellStyle name="Normal 39 3 8" xfId="29373"/>
    <cellStyle name="Normal 39 3 9" xfId="29374"/>
    <cellStyle name="Normal 39 3_Lcc_inputs" xfId="29375"/>
    <cellStyle name="Normal 39 4" xfId="29376"/>
    <cellStyle name="Normal 39 4 2" xfId="29377"/>
    <cellStyle name="Normal 39 4 2 2" xfId="29378"/>
    <cellStyle name="Normal 39 4 2 2 2" xfId="29379"/>
    <cellStyle name="Normal 39 4 2 2 2 2" xfId="29380"/>
    <cellStyle name="Normal 39 4 2 2 2 2 2" xfId="29381"/>
    <cellStyle name="Normal 39 4 2 2 2 3" xfId="29382"/>
    <cellStyle name="Normal 39 4 2 2 3" xfId="29383"/>
    <cellStyle name="Normal 39 4 2 2 3 2" xfId="29384"/>
    <cellStyle name="Normal 39 4 2 2 3 2 2" xfId="29385"/>
    <cellStyle name="Normal 39 4 2 2 3 3" xfId="29386"/>
    <cellStyle name="Normal 39 4 2 2 4" xfId="29387"/>
    <cellStyle name="Normal 39 4 2 2 4 2" xfId="29388"/>
    <cellStyle name="Normal 39 4 2 2 5" xfId="29389"/>
    <cellStyle name="Normal 39 4 2 2_Lcc_inputs" xfId="29390"/>
    <cellStyle name="Normal 39 4 2 3" xfId="29391"/>
    <cellStyle name="Normal 39 4 2 3 2" xfId="29392"/>
    <cellStyle name="Normal 39 4 2 3 2 2" xfId="29393"/>
    <cellStyle name="Normal 39 4 2 3 2 3" xfId="29394"/>
    <cellStyle name="Normal 39 4 2 3 3" xfId="29395"/>
    <cellStyle name="Normal 39 4 2 3 4" xfId="29396"/>
    <cellStyle name="Normal 39 4 2 3_Lcc_inputs" xfId="29397"/>
    <cellStyle name="Normal 39 4 2 4" xfId="29398"/>
    <cellStyle name="Normal 39 4 2 4 2" xfId="29399"/>
    <cellStyle name="Normal 39 4 2 4 2 2" xfId="29400"/>
    <cellStyle name="Normal 39 4 2 4 3" xfId="29401"/>
    <cellStyle name="Normal 39 4 2 5" xfId="29402"/>
    <cellStyle name="Normal 39 4 2 5 2" xfId="29403"/>
    <cellStyle name="Normal 39 4 2 6" xfId="29404"/>
    <cellStyle name="Normal 39 4 2 7" xfId="29405"/>
    <cellStyle name="Normal 39 4 2 8" xfId="29406"/>
    <cellStyle name="Normal 39 4 2_Lcc_inputs" xfId="29407"/>
    <cellStyle name="Normal 39 4 3" xfId="29408"/>
    <cellStyle name="Normal 39 4 3 2" xfId="29409"/>
    <cellStyle name="Normal 39 4 3 2 2" xfId="29410"/>
    <cellStyle name="Normal 39 4 3 2 2 2" xfId="29411"/>
    <cellStyle name="Normal 39 4 3 2 3" xfId="29412"/>
    <cellStyle name="Normal 39 4 3 3" xfId="29413"/>
    <cellStyle name="Normal 39 4 3 3 2" xfId="29414"/>
    <cellStyle name="Normal 39 4 3 3 2 2" xfId="29415"/>
    <cellStyle name="Normal 39 4 3 3 3" xfId="29416"/>
    <cellStyle name="Normal 39 4 3 4" xfId="29417"/>
    <cellStyle name="Normal 39 4 3 4 2" xfId="29418"/>
    <cellStyle name="Normal 39 4 3 5" xfId="29419"/>
    <cellStyle name="Normal 39 4 3_Lcc_inputs" xfId="29420"/>
    <cellStyle name="Normal 39 4 4" xfId="29421"/>
    <cellStyle name="Normal 39 4 4 2" xfId="29422"/>
    <cellStyle name="Normal 39 4 4 2 2" xfId="29423"/>
    <cellStyle name="Normal 39 4 4 2 3" xfId="29424"/>
    <cellStyle name="Normal 39 4 4 3" xfId="29425"/>
    <cellStyle name="Normal 39 4 4 4" xfId="29426"/>
    <cellStyle name="Normal 39 4 4_Lcc_inputs" xfId="29427"/>
    <cellStyle name="Normal 39 4 5" xfId="29428"/>
    <cellStyle name="Normal 39 4 5 2" xfId="29429"/>
    <cellStyle name="Normal 39 4 5 2 2" xfId="29430"/>
    <cellStyle name="Normal 39 4 5 3" xfId="29431"/>
    <cellStyle name="Normal 39 4 6" xfId="29432"/>
    <cellStyle name="Normal 39 4 6 2" xfId="29433"/>
    <cellStyle name="Normal 39 4 7" xfId="29434"/>
    <cellStyle name="Normal 39 4 8" xfId="29435"/>
    <cellStyle name="Normal 39 4 9" xfId="29436"/>
    <cellStyle name="Normal 39 4_Lcc_inputs" xfId="29437"/>
    <cellStyle name="Normal 39 5" xfId="29438"/>
    <cellStyle name="Normal 39 5 2" xfId="29439"/>
    <cellStyle name="Normal 39 5 2 2" xfId="29440"/>
    <cellStyle name="Normal 39 5 2 2 2" xfId="29441"/>
    <cellStyle name="Normal 39 5 2 2 2 2" xfId="29442"/>
    <cellStyle name="Normal 39 5 2 2 2 2 2" xfId="29443"/>
    <cellStyle name="Normal 39 5 2 2 2 3" xfId="29444"/>
    <cellStyle name="Normal 39 5 2 2 3" xfId="29445"/>
    <cellStyle name="Normal 39 5 2 2 3 2" xfId="29446"/>
    <cellStyle name="Normal 39 5 2 2 3 2 2" xfId="29447"/>
    <cellStyle name="Normal 39 5 2 2 3 3" xfId="29448"/>
    <cellStyle name="Normal 39 5 2 2 4" xfId="29449"/>
    <cellStyle name="Normal 39 5 2 2 4 2" xfId="29450"/>
    <cellStyle name="Normal 39 5 2 2 5" xfId="29451"/>
    <cellStyle name="Normal 39 5 2 2_Lcc_inputs" xfId="29452"/>
    <cellStyle name="Normal 39 5 2 3" xfId="29453"/>
    <cellStyle name="Normal 39 5 2 3 2" xfId="29454"/>
    <cellStyle name="Normal 39 5 2 3 2 2" xfId="29455"/>
    <cellStyle name="Normal 39 5 2 3 2 3" xfId="29456"/>
    <cellStyle name="Normal 39 5 2 3 3" xfId="29457"/>
    <cellStyle name="Normal 39 5 2 3 4" xfId="29458"/>
    <cellStyle name="Normal 39 5 2 3_Lcc_inputs" xfId="29459"/>
    <cellStyle name="Normal 39 5 2 4" xfId="29460"/>
    <cellStyle name="Normal 39 5 2 4 2" xfId="29461"/>
    <cellStyle name="Normal 39 5 2 4 2 2" xfId="29462"/>
    <cellStyle name="Normal 39 5 2 4 3" xfId="29463"/>
    <cellStyle name="Normal 39 5 2 5" xfId="29464"/>
    <cellStyle name="Normal 39 5 2 5 2" xfId="29465"/>
    <cellStyle name="Normal 39 5 2 6" xfId="29466"/>
    <cellStyle name="Normal 39 5 2 7" xfId="29467"/>
    <cellStyle name="Normal 39 5 2 8" xfId="29468"/>
    <cellStyle name="Normal 39 5 2_Lcc_inputs" xfId="29469"/>
    <cellStyle name="Normal 39 5 3" xfId="29470"/>
    <cellStyle name="Normal 39 5 3 2" xfId="29471"/>
    <cellStyle name="Normal 39 5 3 2 2" xfId="29472"/>
    <cellStyle name="Normal 39 5 3 2 2 2" xfId="29473"/>
    <cellStyle name="Normal 39 5 3 2 3" xfId="29474"/>
    <cellStyle name="Normal 39 5 3 3" xfId="29475"/>
    <cellStyle name="Normal 39 5 3 3 2" xfId="29476"/>
    <cellStyle name="Normal 39 5 3 3 2 2" xfId="29477"/>
    <cellStyle name="Normal 39 5 3 3 3" xfId="29478"/>
    <cellStyle name="Normal 39 5 3 4" xfId="29479"/>
    <cellStyle name="Normal 39 5 3 4 2" xfId="29480"/>
    <cellStyle name="Normal 39 5 3 5" xfId="29481"/>
    <cellStyle name="Normal 39 5 3_Lcc_inputs" xfId="29482"/>
    <cellStyle name="Normal 39 5 4" xfId="29483"/>
    <cellStyle name="Normal 39 5 4 2" xfId="29484"/>
    <cellStyle name="Normal 39 5 4 2 2" xfId="29485"/>
    <cellStyle name="Normal 39 5 4 2 3" xfId="29486"/>
    <cellStyle name="Normal 39 5 4 3" xfId="29487"/>
    <cellStyle name="Normal 39 5 4 4" xfId="29488"/>
    <cellStyle name="Normal 39 5 4_Lcc_inputs" xfId="29489"/>
    <cellStyle name="Normal 39 5 5" xfId="29490"/>
    <cellStyle name="Normal 39 5 5 2" xfId="29491"/>
    <cellStyle name="Normal 39 5 5 2 2" xfId="29492"/>
    <cellStyle name="Normal 39 5 5 3" xfId="29493"/>
    <cellStyle name="Normal 39 5 6" xfId="29494"/>
    <cellStyle name="Normal 39 5 6 2" xfId="29495"/>
    <cellStyle name="Normal 39 5 7" xfId="29496"/>
    <cellStyle name="Normal 39 5 8" xfId="29497"/>
    <cellStyle name="Normal 39 5 9" xfId="29498"/>
    <cellStyle name="Normal 39 5_Lcc_inputs" xfId="29499"/>
    <cellStyle name="Normal 39 6" xfId="29500"/>
    <cellStyle name="Normal 39 6 2" xfId="29501"/>
    <cellStyle name="Normal 39 6 2 2" xfId="29502"/>
    <cellStyle name="Normal 39 6 2 2 2" xfId="29503"/>
    <cellStyle name="Normal 39 6 2 2 2 2" xfId="29504"/>
    <cellStyle name="Normal 39 6 2 2 2 2 2" xfId="29505"/>
    <cellStyle name="Normal 39 6 2 2 2 3" xfId="29506"/>
    <cellStyle name="Normal 39 6 2 2 3" xfId="29507"/>
    <cellStyle name="Normal 39 6 2 2 3 2" xfId="29508"/>
    <cellStyle name="Normal 39 6 2 2 3 2 2" xfId="29509"/>
    <cellStyle name="Normal 39 6 2 2 3 3" xfId="29510"/>
    <cellStyle name="Normal 39 6 2 2 4" xfId="29511"/>
    <cellStyle name="Normal 39 6 2 2 4 2" xfId="29512"/>
    <cellStyle name="Normal 39 6 2 2 5" xfId="29513"/>
    <cellStyle name="Normal 39 6 2 2_Lcc_inputs" xfId="29514"/>
    <cellStyle name="Normal 39 6 2 3" xfId="29515"/>
    <cellStyle name="Normal 39 6 2 3 2" xfId="29516"/>
    <cellStyle name="Normal 39 6 2 3 2 2" xfId="29517"/>
    <cellStyle name="Normal 39 6 2 3 2 3" xfId="29518"/>
    <cellStyle name="Normal 39 6 2 3 3" xfId="29519"/>
    <cellStyle name="Normal 39 6 2 3 4" xfId="29520"/>
    <cellStyle name="Normal 39 6 2 3_Lcc_inputs" xfId="29521"/>
    <cellStyle name="Normal 39 6 2 4" xfId="29522"/>
    <cellStyle name="Normal 39 6 2 4 2" xfId="29523"/>
    <cellStyle name="Normal 39 6 2 4 2 2" xfId="29524"/>
    <cellStyle name="Normal 39 6 2 4 3" xfId="29525"/>
    <cellStyle name="Normal 39 6 2 5" xfId="29526"/>
    <cellStyle name="Normal 39 6 2 5 2" xfId="29527"/>
    <cellStyle name="Normal 39 6 2 6" xfId="29528"/>
    <cellStyle name="Normal 39 6 2 7" xfId="29529"/>
    <cellStyle name="Normal 39 6 2 8" xfId="29530"/>
    <cellStyle name="Normal 39 6 2_Lcc_inputs" xfId="29531"/>
    <cellStyle name="Normal 39 6 3" xfId="29532"/>
    <cellStyle name="Normal 39 6 3 2" xfId="29533"/>
    <cellStyle name="Normal 39 6 3 2 2" xfId="29534"/>
    <cellStyle name="Normal 39 6 3 2 2 2" xfId="29535"/>
    <cellStyle name="Normal 39 6 3 2 3" xfId="29536"/>
    <cellStyle name="Normal 39 6 3 3" xfId="29537"/>
    <cellStyle name="Normal 39 6 3 3 2" xfId="29538"/>
    <cellStyle name="Normal 39 6 3 3 2 2" xfId="29539"/>
    <cellStyle name="Normal 39 6 3 3 3" xfId="29540"/>
    <cellStyle name="Normal 39 6 3 4" xfId="29541"/>
    <cellStyle name="Normal 39 6 3 4 2" xfId="29542"/>
    <cellStyle name="Normal 39 6 3 5" xfId="29543"/>
    <cellStyle name="Normal 39 6 3_Lcc_inputs" xfId="29544"/>
    <cellStyle name="Normal 39 6 4" xfId="29545"/>
    <cellStyle name="Normal 39 6 4 2" xfId="29546"/>
    <cellStyle name="Normal 39 6 4 2 2" xfId="29547"/>
    <cellStyle name="Normal 39 6 4 2 3" xfId="29548"/>
    <cellStyle name="Normal 39 6 4 3" xfId="29549"/>
    <cellStyle name="Normal 39 6 4 4" xfId="29550"/>
    <cellStyle name="Normal 39 6 4_Lcc_inputs" xfId="29551"/>
    <cellStyle name="Normal 39 6 5" xfId="29552"/>
    <cellStyle name="Normal 39 6 5 2" xfId="29553"/>
    <cellStyle name="Normal 39 6 5 2 2" xfId="29554"/>
    <cellStyle name="Normal 39 6 5 3" xfId="29555"/>
    <cellStyle name="Normal 39 6 6" xfId="29556"/>
    <cellStyle name="Normal 39 6 6 2" xfId="29557"/>
    <cellStyle name="Normal 39 6 7" xfId="29558"/>
    <cellStyle name="Normal 39 6 8" xfId="29559"/>
    <cellStyle name="Normal 39 6 9" xfId="29560"/>
    <cellStyle name="Normal 39 6_Lcc_inputs" xfId="29561"/>
    <cellStyle name="Normal 39 7" xfId="29562"/>
    <cellStyle name="Normal 39 7 2" xfId="29563"/>
    <cellStyle name="Normal 39 7 2 2" xfId="29564"/>
    <cellStyle name="Normal 39 7 2 2 2" xfId="29565"/>
    <cellStyle name="Normal 39 7 2 2 2 2" xfId="29566"/>
    <cellStyle name="Normal 39 7 2 2 2 2 2" xfId="29567"/>
    <cellStyle name="Normal 39 7 2 2 2 3" xfId="29568"/>
    <cellStyle name="Normal 39 7 2 2 3" xfId="29569"/>
    <cellStyle name="Normal 39 7 2 2 3 2" xfId="29570"/>
    <cellStyle name="Normal 39 7 2 2 3 2 2" xfId="29571"/>
    <cellStyle name="Normal 39 7 2 2 3 3" xfId="29572"/>
    <cellStyle name="Normal 39 7 2 2 4" xfId="29573"/>
    <cellStyle name="Normal 39 7 2 2 4 2" xfId="29574"/>
    <cellStyle name="Normal 39 7 2 2 5" xfId="29575"/>
    <cellStyle name="Normal 39 7 2 2_Lcc_inputs" xfId="29576"/>
    <cellStyle name="Normal 39 7 2 3" xfId="29577"/>
    <cellStyle name="Normal 39 7 2 3 2" xfId="29578"/>
    <cellStyle name="Normal 39 7 2 3 2 2" xfId="29579"/>
    <cellStyle name="Normal 39 7 2 3 2 3" xfId="29580"/>
    <cellStyle name="Normal 39 7 2 3 3" xfId="29581"/>
    <cellStyle name="Normal 39 7 2 3 4" xfId="29582"/>
    <cellStyle name="Normal 39 7 2 3_Lcc_inputs" xfId="29583"/>
    <cellStyle name="Normal 39 7 2 4" xfId="29584"/>
    <cellStyle name="Normal 39 7 2 4 2" xfId="29585"/>
    <cellStyle name="Normal 39 7 2 4 2 2" xfId="29586"/>
    <cellStyle name="Normal 39 7 2 4 3" xfId="29587"/>
    <cellStyle name="Normal 39 7 2 5" xfId="29588"/>
    <cellStyle name="Normal 39 7 2 5 2" xfId="29589"/>
    <cellStyle name="Normal 39 7 2 6" xfId="29590"/>
    <cellStyle name="Normal 39 7 2 7" xfId="29591"/>
    <cellStyle name="Normal 39 7 2 8" xfId="29592"/>
    <cellStyle name="Normal 39 7 2_Lcc_inputs" xfId="29593"/>
    <cellStyle name="Normal 39 7 3" xfId="29594"/>
    <cellStyle name="Normal 39 7 3 2" xfId="29595"/>
    <cellStyle name="Normal 39 7 3 2 2" xfId="29596"/>
    <cellStyle name="Normal 39 7 3 2 2 2" xfId="29597"/>
    <cellStyle name="Normal 39 7 3 2 3" xfId="29598"/>
    <cellStyle name="Normal 39 7 3 3" xfId="29599"/>
    <cellStyle name="Normal 39 7 3 3 2" xfId="29600"/>
    <cellStyle name="Normal 39 7 3 3 2 2" xfId="29601"/>
    <cellStyle name="Normal 39 7 3 3 3" xfId="29602"/>
    <cellStyle name="Normal 39 7 3 4" xfId="29603"/>
    <cellStyle name="Normal 39 7 3 4 2" xfId="29604"/>
    <cellStyle name="Normal 39 7 3 5" xfId="29605"/>
    <cellStyle name="Normal 39 7 3_Lcc_inputs" xfId="29606"/>
    <cellStyle name="Normal 39 7 4" xfId="29607"/>
    <cellStyle name="Normal 39 7 4 2" xfId="29608"/>
    <cellStyle name="Normal 39 7 4 2 2" xfId="29609"/>
    <cellStyle name="Normal 39 7 4 2 3" xfId="29610"/>
    <cellStyle name="Normal 39 7 4 3" xfId="29611"/>
    <cellStyle name="Normal 39 7 4 4" xfId="29612"/>
    <cellStyle name="Normal 39 7 4_Lcc_inputs" xfId="29613"/>
    <cellStyle name="Normal 39 7 5" xfId="29614"/>
    <cellStyle name="Normal 39 7 5 2" xfId="29615"/>
    <cellStyle name="Normal 39 7 5 2 2" xfId="29616"/>
    <cellStyle name="Normal 39 7 5 3" xfId="29617"/>
    <cellStyle name="Normal 39 7 6" xfId="29618"/>
    <cellStyle name="Normal 39 7 6 2" xfId="29619"/>
    <cellStyle name="Normal 39 7 7" xfId="29620"/>
    <cellStyle name="Normal 39 7 8" xfId="29621"/>
    <cellStyle name="Normal 39 7 9" xfId="29622"/>
    <cellStyle name="Normal 39 7_Lcc_inputs" xfId="29623"/>
    <cellStyle name="Normal 39 8" xfId="29624"/>
    <cellStyle name="Normal 39 8 2" xfId="29625"/>
    <cellStyle name="Normal 39 8 2 2" xfId="29626"/>
    <cellStyle name="Normal 39 8 2 2 2" xfId="29627"/>
    <cellStyle name="Normal 39 8 2 2 2 2" xfId="29628"/>
    <cellStyle name="Normal 39 8 2 2 3" xfId="29629"/>
    <cellStyle name="Normal 39 8 2 3" xfId="29630"/>
    <cellStyle name="Normal 39 8 2 3 2" xfId="29631"/>
    <cellStyle name="Normal 39 8 2 3 2 2" xfId="29632"/>
    <cellStyle name="Normal 39 8 2 3 3" xfId="29633"/>
    <cellStyle name="Normal 39 8 2 4" xfId="29634"/>
    <cellStyle name="Normal 39 8 2 4 2" xfId="29635"/>
    <cellStyle name="Normal 39 8 2 5" xfId="29636"/>
    <cellStyle name="Normal 39 8 2_Lcc_inputs" xfId="29637"/>
    <cellStyle name="Normal 39 8 3" xfId="29638"/>
    <cellStyle name="Normal 39 8 3 2" xfId="29639"/>
    <cellStyle name="Normal 39 8 3 2 2" xfId="29640"/>
    <cellStyle name="Normal 39 8 3 2 3" xfId="29641"/>
    <cellStyle name="Normal 39 8 3 3" xfId="29642"/>
    <cellStyle name="Normal 39 8 3 4" xfId="29643"/>
    <cellStyle name="Normal 39 8 3_Lcc_inputs" xfId="29644"/>
    <cellStyle name="Normal 39 8 4" xfId="29645"/>
    <cellStyle name="Normal 39 8 4 2" xfId="29646"/>
    <cellStyle name="Normal 39 8 4 2 2" xfId="29647"/>
    <cellStyle name="Normal 39 8 4 3" xfId="29648"/>
    <cellStyle name="Normal 39 8 5" xfId="29649"/>
    <cellStyle name="Normal 39 8 5 2" xfId="29650"/>
    <cellStyle name="Normal 39 8 6" xfId="29651"/>
    <cellStyle name="Normal 39 8 7" xfId="29652"/>
    <cellStyle name="Normal 39 8 8" xfId="29653"/>
    <cellStyle name="Normal 39 8_Lcc_inputs" xfId="29654"/>
    <cellStyle name="Normal 39 9" xfId="29655"/>
    <cellStyle name="Normal 39 9 2" xfId="29656"/>
    <cellStyle name="Normal 39 9 2 2" xfId="29657"/>
    <cellStyle name="Normal 39 9 2 2 2" xfId="29658"/>
    <cellStyle name="Normal 39 9 2 2 2 2" xfId="29659"/>
    <cellStyle name="Normal 39 9 2 2 3" xfId="29660"/>
    <cellStyle name="Normal 39 9 2 3" xfId="29661"/>
    <cellStyle name="Normal 39 9 2 3 2" xfId="29662"/>
    <cellStyle name="Normal 39 9 2 3 2 2" xfId="29663"/>
    <cellStyle name="Normal 39 9 2 3 3" xfId="29664"/>
    <cellStyle name="Normal 39 9 2 4" xfId="29665"/>
    <cellStyle name="Normal 39 9 2 4 2" xfId="29666"/>
    <cellStyle name="Normal 39 9 2 5" xfId="29667"/>
    <cellStyle name="Normal 39 9 2_Lcc_inputs" xfId="29668"/>
    <cellStyle name="Normal 39 9 3" xfId="29669"/>
    <cellStyle name="Normal 39 9 3 2" xfId="29670"/>
    <cellStyle name="Normal 39 9 3 2 2" xfId="29671"/>
    <cellStyle name="Normal 39 9 3 2 3" xfId="29672"/>
    <cellStyle name="Normal 39 9 3 3" xfId="29673"/>
    <cellStyle name="Normal 39 9 3 4" xfId="29674"/>
    <cellStyle name="Normal 39 9 3_Lcc_inputs" xfId="29675"/>
    <cellStyle name="Normal 39 9 4" xfId="29676"/>
    <cellStyle name="Normal 39 9 4 2" xfId="29677"/>
    <cellStyle name="Normal 39 9 4 2 2" xfId="29678"/>
    <cellStyle name="Normal 39 9 4 3" xfId="29679"/>
    <cellStyle name="Normal 39 9 5" xfId="29680"/>
    <cellStyle name="Normal 39 9 5 2" xfId="29681"/>
    <cellStyle name="Normal 39 9 6" xfId="29682"/>
    <cellStyle name="Normal 39 9 7" xfId="29683"/>
    <cellStyle name="Normal 39 9 8" xfId="29684"/>
    <cellStyle name="Normal 39 9_Lcc_inputs" xfId="29685"/>
    <cellStyle name="Normal 39_Lcc_inputs" xfId="29686"/>
    <cellStyle name="Normal 4" xfId="134"/>
    <cellStyle name="Normal 4 10" xfId="29687"/>
    <cellStyle name="Normal 4 10 2" xfId="29688"/>
    <cellStyle name="Normal 4 10 2 2" xfId="29689"/>
    <cellStyle name="Normal 4 10 2 3" xfId="29690"/>
    <cellStyle name="Normal 4 10 3" xfId="29691"/>
    <cellStyle name="Normal 4 10 3 2" xfId="29692"/>
    <cellStyle name="Normal 4 10 4" xfId="29693"/>
    <cellStyle name="Normal 4 10_Lcc_inputs" xfId="29694"/>
    <cellStyle name="Normal 4 11" xfId="29695"/>
    <cellStyle name="Normal 4 12" xfId="29696"/>
    <cellStyle name="Normal 4 13" xfId="29697"/>
    <cellStyle name="Normal 4 14" xfId="29698"/>
    <cellStyle name="Normal 4 15" xfId="29699"/>
    <cellStyle name="Normal 4 16" xfId="29700"/>
    <cellStyle name="Normal 4 17" xfId="29701"/>
    <cellStyle name="Normal 4 18" xfId="29702"/>
    <cellStyle name="Normal 4 19" xfId="55519"/>
    <cellStyle name="Normal 4 2" xfId="135"/>
    <cellStyle name="Normal 4 2 2" xfId="29703"/>
    <cellStyle name="Normal 4 2 2 10" xfId="55520"/>
    <cellStyle name="Normal 4 2 2 2" xfId="29704"/>
    <cellStyle name="Normal 4 2 2 2 2" xfId="29705"/>
    <cellStyle name="Normal 4 2 2 2 2 2" xfId="29706"/>
    <cellStyle name="Normal 4 2 2 2 2 3" xfId="29707"/>
    <cellStyle name="Normal 4 2 2 2 3" xfId="29708"/>
    <cellStyle name="Normal 4 2 2 2 3 2" xfId="29709"/>
    <cellStyle name="Normal 4 2 2 2 4" xfId="29710"/>
    <cellStyle name="Normal 4 2 2 2 5" xfId="29711"/>
    <cellStyle name="Normal 4 2 2 2_Lcc_inputs" xfId="29712"/>
    <cellStyle name="Normal 4 2 2 3" xfId="29713"/>
    <cellStyle name="Normal 4 2 2 3 2" xfId="29714"/>
    <cellStyle name="Normal 4 2 2 3 2 2" xfId="29715"/>
    <cellStyle name="Normal 4 2 2 3 3" xfId="29716"/>
    <cellStyle name="Normal 4 2 2 3 4" xfId="29717"/>
    <cellStyle name="Normal 4 2 2 3_Lcc_inputs" xfId="29718"/>
    <cellStyle name="Normal 4 2 2 4" xfId="29719"/>
    <cellStyle name="Normal 4 2 2 4 2" xfId="29720"/>
    <cellStyle name="Normal 4 2 2 4 3" xfId="29721"/>
    <cellStyle name="Normal 4 2 2 5" xfId="29722"/>
    <cellStyle name="Normal 4 2 2 5 2" xfId="29723"/>
    <cellStyle name="Normal 4 2 2 6" xfId="29724"/>
    <cellStyle name="Normal 4 2 2 7" xfId="29725"/>
    <cellStyle name="Normal 4 2 2 8" xfId="29726"/>
    <cellStyle name="Normal 4 2 2 9" xfId="55521"/>
    <cellStyle name="Normal 4 2 2_Lcc_inputs" xfId="29727"/>
    <cellStyle name="Normal 4 2 3" xfId="29728"/>
    <cellStyle name="Normal 4 2 3 2" xfId="29729"/>
    <cellStyle name="Normal 4 2 3 2 2" xfId="29730"/>
    <cellStyle name="Normal 4 2 3 2 3" xfId="29731"/>
    <cellStyle name="Normal 4 2 3 3" xfId="29732"/>
    <cellStyle name="Normal 4 2 3 3 2" xfId="29733"/>
    <cellStyle name="Normal 4 2 3 4" xfId="29734"/>
    <cellStyle name="Normal 4 2 3 5" xfId="29735"/>
    <cellStyle name="Normal 4 2 3_Lcc_inputs" xfId="29736"/>
    <cellStyle name="Normal 4 2 4" xfId="29737"/>
    <cellStyle name="Normal 4 2 4 2" xfId="29738"/>
    <cellStyle name="Normal 4 2 4 2 2" xfId="29739"/>
    <cellStyle name="Normal 4 2 4 2 3" xfId="29740"/>
    <cellStyle name="Normal 4 2 4 3" xfId="29741"/>
    <cellStyle name="Normal 4 2 4 3 2" xfId="29742"/>
    <cellStyle name="Normal 4 2 4 4" xfId="29743"/>
    <cellStyle name="Normal 4 2 4_Lcc_inputs" xfId="29744"/>
    <cellStyle name="Normal 4 2 5" xfId="29745"/>
    <cellStyle name="Normal 4 2 6" xfId="29746"/>
    <cellStyle name="Normal 4 2_Lcc_inputs" xfId="29747"/>
    <cellStyle name="Normal 4 3" xfId="136"/>
    <cellStyle name="Normal 4 3 10" xfId="55522"/>
    <cellStyle name="Normal 4 3 2" xfId="137"/>
    <cellStyle name="Normal 4 3 2 2" xfId="29748"/>
    <cellStyle name="Normal 4 3 2 2 10" xfId="55523"/>
    <cellStyle name="Normal 4 3 2 2 2" xfId="29749"/>
    <cellStyle name="Normal 4 3 2 2 3" xfId="29750"/>
    <cellStyle name="Normal 4 3 2 2 3 2" xfId="29751"/>
    <cellStyle name="Normal 4 3 2 2 3 2 2" xfId="29752"/>
    <cellStyle name="Normal 4 3 2 2 3 2 2 2" xfId="29753"/>
    <cellStyle name="Normal 4 3 2 2 3 2 3" xfId="29754"/>
    <cellStyle name="Normal 4 3 2 2 3 3" xfId="29755"/>
    <cellStyle name="Normal 4 3 2 2 3 3 2" xfId="29756"/>
    <cellStyle name="Normal 4 3 2 2 3 3 2 2" xfId="29757"/>
    <cellStyle name="Normal 4 3 2 2 3 3 3" xfId="29758"/>
    <cellStyle name="Normal 4 3 2 2 3 4" xfId="29759"/>
    <cellStyle name="Normal 4 3 2 2 3 4 2" xfId="29760"/>
    <cellStyle name="Normal 4 3 2 2 3 5" xfId="29761"/>
    <cellStyle name="Normal 4 3 2 2 3_Lcc_inputs" xfId="29762"/>
    <cellStyle name="Normal 4 3 2 2 4" xfId="29763"/>
    <cellStyle name="Normal 4 3 2 2 4 2" xfId="29764"/>
    <cellStyle name="Normal 4 3 2 2 4 2 2" xfId="29765"/>
    <cellStyle name="Normal 4 3 2 2 4 2 3" xfId="29766"/>
    <cellStyle name="Normal 4 3 2 2 4 3" xfId="29767"/>
    <cellStyle name="Normal 4 3 2 2 4 4" xfId="29768"/>
    <cellStyle name="Normal 4 3 2 2 4_Lcc_inputs" xfId="29769"/>
    <cellStyle name="Normal 4 3 2 2 5" xfId="29770"/>
    <cellStyle name="Normal 4 3 2 2 5 2" xfId="29771"/>
    <cellStyle name="Normal 4 3 2 2 5 2 2" xfId="29772"/>
    <cellStyle name="Normal 4 3 2 2 5 3" xfId="29773"/>
    <cellStyle name="Normal 4 3 2 2 6" xfId="29774"/>
    <cellStyle name="Normal 4 3 2 2 6 2" xfId="29775"/>
    <cellStyle name="Normal 4 3 2 2 7" xfId="29776"/>
    <cellStyle name="Normal 4 3 2 2 8" xfId="29777"/>
    <cellStyle name="Normal 4 3 2 2 9" xfId="29778"/>
    <cellStyle name="Normal 4 3 2 2_Lcc_inputs" xfId="29779"/>
    <cellStyle name="Normal 4 3 2 3" xfId="29780"/>
    <cellStyle name="Normal 4 3 2 3 2" xfId="29781"/>
    <cellStyle name="Normal 4 3 2 3 2 2" xfId="29782"/>
    <cellStyle name="Normal 4 3 2 3 2 2 2" xfId="29783"/>
    <cellStyle name="Normal 4 3 2 3 2 2 2 2" xfId="29784"/>
    <cellStyle name="Normal 4 3 2 3 2 2 3" xfId="29785"/>
    <cellStyle name="Normal 4 3 2 3 2 3" xfId="29786"/>
    <cellStyle name="Normal 4 3 2 3 2 3 2" xfId="29787"/>
    <cellStyle name="Normal 4 3 2 3 2 3 2 2" xfId="29788"/>
    <cellStyle name="Normal 4 3 2 3 2 3 3" xfId="29789"/>
    <cellStyle name="Normal 4 3 2 3 2 4" xfId="29790"/>
    <cellStyle name="Normal 4 3 2 3 2 4 2" xfId="29791"/>
    <cellStyle name="Normal 4 3 2 3 2 5" xfId="29792"/>
    <cellStyle name="Normal 4 3 2 3 2_Lcc_inputs" xfId="29793"/>
    <cellStyle name="Normal 4 3 2 3 3" xfId="29794"/>
    <cellStyle name="Normal 4 3 2 3 3 2" xfId="29795"/>
    <cellStyle name="Normal 4 3 2 3 3 2 2" xfId="29796"/>
    <cellStyle name="Normal 4 3 2 3 3 2 3" xfId="29797"/>
    <cellStyle name="Normal 4 3 2 3 3 3" xfId="29798"/>
    <cellStyle name="Normal 4 3 2 3 3 4" xfId="29799"/>
    <cellStyle name="Normal 4 3 2 3 3_Lcc_inputs" xfId="29800"/>
    <cellStyle name="Normal 4 3 2 3 4" xfId="29801"/>
    <cellStyle name="Normal 4 3 2 3 4 2" xfId="29802"/>
    <cellStyle name="Normal 4 3 2 3 4 2 2" xfId="29803"/>
    <cellStyle name="Normal 4 3 2 3 4 3" xfId="29804"/>
    <cellStyle name="Normal 4 3 2 3 5" xfId="29805"/>
    <cellStyle name="Normal 4 3 2 3 5 2" xfId="29806"/>
    <cellStyle name="Normal 4 3 2 3 6" xfId="29807"/>
    <cellStyle name="Normal 4 3 2 3 7" xfId="29808"/>
    <cellStyle name="Normal 4 3 2 3 8" xfId="29809"/>
    <cellStyle name="Normal 4 3 2 3_Lcc_inputs" xfId="29810"/>
    <cellStyle name="Normal 4 3 2 4" xfId="29811"/>
    <cellStyle name="Normal 4 3 2 5" xfId="29812"/>
    <cellStyle name="Normal 4 3 2 6" xfId="55524"/>
    <cellStyle name="Normal 4 3 2 7" xfId="55525"/>
    <cellStyle name="Normal 4 3 2_Lcc_inputs" xfId="29813"/>
    <cellStyle name="Normal 4 3 3" xfId="138"/>
    <cellStyle name="Normal 4 3 3 10" xfId="55526"/>
    <cellStyle name="Normal 4 3 3 11" xfId="55527"/>
    <cellStyle name="Normal 4 3 3 2" xfId="29814"/>
    <cellStyle name="Normal 4 3 3 2 2" xfId="29815"/>
    <cellStyle name="Normal 4 3 3 2 2 2" xfId="29816"/>
    <cellStyle name="Normal 4 3 3 2 2 2 2" xfId="29817"/>
    <cellStyle name="Normal 4 3 3 2 2 2 2 2" xfId="29818"/>
    <cellStyle name="Normal 4 3 3 2 2 2 3" xfId="29819"/>
    <cellStyle name="Normal 4 3 3 2 2 3" xfId="29820"/>
    <cellStyle name="Normal 4 3 3 2 2 3 2" xfId="29821"/>
    <cellStyle name="Normal 4 3 3 2 2 3 2 2" xfId="29822"/>
    <cellStyle name="Normal 4 3 3 2 2 3 3" xfId="29823"/>
    <cellStyle name="Normal 4 3 3 2 2 4" xfId="29824"/>
    <cellStyle name="Normal 4 3 3 2 2 4 2" xfId="29825"/>
    <cellStyle name="Normal 4 3 3 2 2 5" xfId="29826"/>
    <cellStyle name="Normal 4 3 3 2 2_Lcc_inputs" xfId="29827"/>
    <cellStyle name="Normal 4 3 3 2 3" xfId="29828"/>
    <cellStyle name="Normal 4 3 3 2 3 2" xfId="29829"/>
    <cellStyle name="Normal 4 3 3 2 3 2 2" xfId="29830"/>
    <cellStyle name="Normal 4 3 3 2 3 2 3" xfId="29831"/>
    <cellStyle name="Normal 4 3 3 2 3 3" xfId="29832"/>
    <cellStyle name="Normal 4 3 3 2 3 4" xfId="29833"/>
    <cellStyle name="Normal 4 3 3 2 3_Lcc_inputs" xfId="29834"/>
    <cellStyle name="Normal 4 3 3 2 4" xfId="29835"/>
    <cellStyle name="Normal 4 3 3 2 4 2" xfId="29836"/>
    <cellStyle name="Normal 4 3 3 2 4 2 2" xfId="29837"/>
    <cellStyle name="Normal 4 3 3 2 4 3" xfId="29838"/>
    <cellStyle name="Normal 4 3 3 2 5" xfId="29839"/>
    <cellStyle name="Normal 4 3 3 2 5 2" xfId="29840"/>
    <cellStyle name="Normal 4 3 3 2 6" xfId="29841"/>
    <cellStyle name="Normal 4 3 3 2 7" xfId="29842"/>
    <cellStyle name="Normal 4 3 3 2 8" xfId="29843"/>
    <cellStyle name="Normal 4 3 3 2_Lcc_inputs" xfId="29844"/>
    <cellStyle name="Normal 4 3 3 3" xfId="29845"/>
    <cellStyle name="Normal 4 3 3 3 2" xfId="29846"/>
    <cellStyle name="Normal 4 3 3 3 2 2" xfId="29847"/>
    <cellStyle name="Normal 4 3 3 3 2 2 2" xfId="29848"/>
    <cellStyle name="Normal 4 3 3 3 2 2 3" xfId="29849"/>
    <cellStyle name="Normal 4 3 3 3 2 3" xfId="29850"/>
    <cellStyle name="Normal 4 3 3 3 2 4" xfId="29851"/>
    <cellStyle name="Normal 4 3 3 3 2_Lcc_inputs" xfId="29852"/>
    <cellStyle name="Normal 4 3 3 3 3" xfId="29853"/>
    <cellStyle name="Normal 4 3 3 3 3 2" xfId="29854"/>
    <cellStyle name="Normal 4 3 3 3 3 2 2" xfId="29855"/>
    <cellStyle name="Normal 4 3 3 3 3 3" xfId="29856"/>
    <cellStyle name="Normal 4 3 3 3 4" xfId="29857"/>
    <cellStyle name="Normal 4 3 3 3 4 2" xfId="29858"/>
    <cellStyle name="Normal 4 3 3 3 5" xfId="29859"/>
    <cellStyle name="Normal 4 3 3 3 6" xfId="29860"/>
    <cellStyle name="Normal 4 3 3 3 7" xfId="29861"/>
    <cellStyle name="Normal 4 3 3 3_Lcc_inputs" xfId="29862"/>
    <cellStyle name="Normal 4 3 3 4" xfId="29863"/>
    <cellStyle name="Normal 4 3 3 4 2" xfId="29864"/>
    <cellStyle name="Normal 4 3 3 4 2 2" xfId="29865"/>
    <cellStyle name="Normal 4 3 3 4 3" xfId="29866"/>
    <cellStyle name="Normal 4 3 3 4 3 2" xfId="29867"/>
    <cellStyle name="Normal 4 3 3 4 3 3" xfId="29868"/>
    <cellStyle name="Normal 4 3 3 4 4" xfId="29869"/>
    <cellStyle name="Normal 4 3 3 4 5" xfId="29870"/>
    <cellStyle name="Normal 4 3 3 4_Lcc_inputs" xfId="29871"/>
    <cellStyle name="Normal 4 3 3 5" xfId="29872"/>
    <cellStyle name="Normal 4 3 3 5 2" xfId="29873"/>
    <cellStyle name="Normal 4 3 3 5 2 2" xfId="29874"/>
    <cellStyle name="Normal 4 3 3 5 2 3" xfId="29875"/>
    <cellStyle name="Normal 4 3 3 5 3" xfId="29876"/>
    <cellStyle name="Normal 4 3 3 5 4" xfId="29877"/>
    <cellStyle name="Normal 4 3 3 5_Lcc_inputs" xfId="29878"/>
    <cellStyle name="Normal 4 3 3 6" xfId="29879"/>
    <cellStyle name="Normal 4 3 3 6 2" xfId="29880"/>
    <cellStyle name="Normal 4 3 3 6 2 2" xfId="29881"/>
    <cellStyle name="Normal 4 3 3 6 3" xfId="29882"/>
    <cellStyle name="Normal 4 3 3 7" xfId="29883"/>
    <cellStyle name="Normal 4 3 3 7 2" xfId="29884"/>
    <cellStyle name="Normal 4 3 3 8" xfId="29885"/>
    <cellStyle name="Normal 4 3 3 9" xfId="29886"/>
    <cellStyle name="Normal 4 3 3_Lcc_inputs" xfId="29887"/>
    <cellStyle name="Normal 4 3 4" xfId="29888"/>
    <cellStyle name="Normal 4 3 4 2" xfId="29889"/>
    <cellStyle name="Normal 4 3 4 3" xfId="29890"/>
    <cellStyle name="Normal 4 3 4 3 2" xfId="29891"/>
    <cellStyle name="Normal 4 3 4 3 2 2" xfId="29892"/>
    <cellStyle name="Normal 4 3 4 3 2 2 2" xfId="29893"/>
    <cellStyle name="Normal 4 3 4 3 2 2 2 2" xfId="29894"/>
    <cellStyle name="Normal 4 3 4 3 2 2 3" xfId="29895"/>
    <cellStyle name="Normal 4 3 4 3 2 3" xfId="29896"/>
    <cellStyle name="Normal 4 3 4 3 2 3 2" xfId="29897"/>
    <cellStyle name="Normal 4 3 4 3 2 3 2 2" xfId="29898"/>
    <cellStyle name="Normal 4 3 4 3 2 3 3" xfId="29899"/>
    <cellStyle name="Normal 4 3 4 3 2 4" xfId="29900"/>
    <cellStyle name="Normal 4 3 4 3 2 4 2" xfId="29901"/>
    <cellStyle name="Normal 4 3 4 3 2 5" xfId="29902"/>
    <cellStyle name="Normal 4 3 4 3 2_Lcc_inputs" xfId="29903"/>
    <cellStyle name="Normal 4 3 4 3 3" xfId="29904"/>
    <cellStyle name="Normal 4 3 4 3 3 2" xfId="29905"/>
    <cellStyle name="Normal 4 3 4 3 3 2 2" xfId="29906"/>
    <cellStyle name="Normal 4 3 4 3 3 2 3" xfId="29907"/>
    <cellStyle name="Normal 4 3 4 3 3 3" xfId="29908"/>
    <cellStyle name="Normal 4 3 4 3 3 4" xfId="29909"/>
    <cellStyle name="Normal 4 3 4 3 3_Lcc_inputs" xfId="29910"/>
    <cellStyle name="Normal 4 3 4 3 4" xfId="29911"/>
    <cellStyle name="Normal 4 3 4 3 4 2" xfId="29912"/>
    <cellStyle name="Normal 4 3 4 3 4 2 2" xfId="29913"/>
    <cellStyle name="Normal 4 3 4 3 4 3" xfId="29914"/>
    <cellStyle name="Normal 4 3 4 3 5" xfId="29915"/>
    <cellStyle name="Normal 4 3 4 3 5 2" xfId="29916"/>
    <cellStyle name="Normal 4 3 4 3 6" xfId="29917"/>
    <cellStyle name="Normal 4 3 4 3 7" xfId="29918"/>
    <cellStyle name="Normal 4 3 4 3 8" xfId="29919"/>
    <cellStyle name="Normal 4 3 4 3_Lcc_inputs" xfId="29920"/>
    <cellStyle name="Normal 4 3 4 4" xfId="29921"/>
    <cellStyle name="Normal 4 3 4 4 2" xfId="29922"/>
    <cellStyle name="Normal 4 3 4 4 2 2" xfId="29923"/>
    <cellStyle name="Normal 4 3 4 4 2 2 2" xfId="29924"/>
    <cellStyle name="Normal 4 3 4 4 2 3" xfId="29925"/>
    <cellStyle name="Normal 4 3 4 4 3" xfId="29926"/>
    <cellStyle name="Normal 4 3 4 4 3 2" xfId="29927"/>
    <cellStyle name="Normal 4 3 4 4 3 2 2" xfId="29928"/>
    <cellStyle name="Normal 4 3 4 4 3 3" xfId="29929"/>
    <cellStyle name="Normal 4 3 4 4 4" xfId="29930"/>
    <cellStyle name="Normal 4 3 4 4 4 2" xfId="29931"/>
    <cellStyle name="Normal 4 3 4 4 5" xfId="29932"/>
    <cellStyle name="Normal 4 3 4 4_Lcc_inputs" xfId="29933"/>
    <cellStyle name="Normal 4 3 4 5" xfId="29934"/>
    <cellStyle name="Normal 4 3 4 5 2" xfId="29935"/>
    <cellStyle name="Normal 4 3 4 5 2 2" xfId="29936"/>
    <cellStyle name="Normal 4 3 4 5 2 2 2" xfId="29937"/>
    <cellStyle name="Normal 4 3 4 5 2 3" xfId="29938"/>
    <cellStyle name="Normal 4 3 4 5 3" xfId="29939"/>
    <cellStyle name="Normal 4 3 4 5 3 2" xfId="29940"/>
    <cellStyle name="Normal 4 3 4 5 4" xfId="29941"/>
    <cellStyle name="Normal 4 3 4 5_Lcc_inputs" xfId="29942"/>
    <cellStyle name="Normal 4 3 4 6" xfId="29943"/>
    <cellStyle name="Normal 4 3 4 6 2" xfId="29944"/>
    <cellStyle name="Normal 4 3 4 6 3" xfId="29945"/>
    <cellStyle name="Normal 4 3 4 7" xfId="29946"/>
    <cellStyle name="Normal 4 3 4 7 2" xfId="29947"/>
    <cellStyle name="Normal 4 3 4 8" xfId="29948"/>
    <cellStyle name="Normal 4 3 4 9" xfId="29949"/>
    <cellStyle name="Normal 4 3 4_Lcc_inputs" xfId="29950"/>
    <cellStyle name="Normal 4 3 5" xfId="29951"/>
    <cellStyle name="Normal 4 3 6" xfId="29952"/>
    <cellStyle name="Normal 4 3 6 2" xfId="29953"/>
    <cellStyle name="Normal 4 3 7" xfId="55528"/>
    <cellStyle name="Normal 4 3 8" xfId="55529"/>
    <cellStyle name="Normal 4 3 9" xfId="55530"/>
    <cellStyle name="Normal 4 3_Lcc_inputs" xfId="29954"/>
    <cellStyle name="Normal 4 4" xfId="139"/>
    <cellStyle name="Normal 4 4 2" xfId="140"/>
    <cellStyle name="Normal 4 4 2 2" xfId="29955"/>
    <cellStyle name="Normal 4 4 2 3" xfId="29956"/>
    <cellStyle name="Normal 4 4 2 3 2" xfId="29957"/>
    <cellStyle name="Normal 4 4 2 3 2 2" xfId="29958"/>
    <cellStyle name="Normal 4 4 2 3 2 2 2" xfId="29959"/>
    <cellStyle name="Normal 4 4 2 3 2 3" xfId="29960"/>
    <cellStyle name="Normal 4 4 2 3 3" xfId="29961"/>
    <cellStyle name="Normal 4 4 2 3 3 2" xfId="29962"/>
    <cellStyle name="Normal 4 4 2 3 3 2 2" xfId="29963"/>
    <cellStyle name="Normal 4 4 2 3 3 3" xfId="29964"/>
    <cellStyle name="Normal 4 4 2 3 4" xfId="29965"/>
    <cellStyle name="Normal 4 4 2 3 4 2" xfId="29966"/>
    <cellStyle name="Normal 4 4 2 3 5" xfId="29967"/>
    <cellStyle name="Normal 4 4 2 3_Lcc_inputs" xfId="29968"/>
    <cellStyle name="Normal 4 4 2 4" xfId="29969"/>
    <cellStyle name="Normal 4 4 2 4 2" xfId="29970"/>
    <cellStyle name="Normal 4 4 2 4 2 2" xfId="29971"/>
    <cellStyle name="Normal 4 4 2 4 2 3" xfId="29972"/>
    <cellStyle name="Normal 4 4 2 4 3" xfId="29973"/>
    <cellStyle name="Normal 4 4 2 4 4" xfId="29974"/>
    <cellStyle name="Normal 4 4 2 4_Lcc_inputs" xfId="29975"/>
    <cellStyle name="Normal 4 4 2 5" xfId="29976"/>
    <cellStyle name="Normal 4 4 2 5 2" xfId="29977"/>
    <cellStyle name="Normal 4 4 2 5 2 2" xfId="29978"/>
    <cellStyle name="Normal 4 4 2 5 3" xfId="29979"/>
    <cellStyle name="Normal 4 4 2 6" xfId="29980"/>
    <cellStyle name="Normal 4 4 2 6 2" xfId="29981"/>
    <cellStyle name="Normal 4 4 2 7" xfId="29982"/>
    <cellStyle name="Normal 4 4 2 8" xfId="29983"/>
    <cellStyle name="Normal 4 4 2 9" xfId="29984"/>
    <cellStyle name="Normal 4 4 2_Lcc_inputs" xfId="29985"/>
    <cellStyle name="Normal 4 4 3" xfId="141"/>
    <cellStyle name="Normal 4 4 3 2" xfId="29986"/>
    <cellStyle name="Normal 4 4 3 2 2" xfId="29987"/>
    <cellStyle name="Normal 4 4 3 2 2 2" xfId="29988"/>
    <cellStyle name="Normal 4 4 3 2 2 2 2" xfId="29989"/>
    <cellStyle name="Normal 4 4 3 2 2 3" xfId="29990"/>
    <cellStyle name="Normal 4 4 3 2 3" xfId="29991"/>
    <cellStyle name="Normal 4 4 3 2 3 2" xfId="29992"/>
    <cellStyle name="Normal 4 4 3 2 3 2 2" xfId="29993"/>
    <cellStyle name="Normal 4 4 3 2 3 3" xfId="29994"/>
    <cellStyle name="Normal 4 4 3 2 4" xfId="29995"/>
    <cellStyle name="Normal 4 4 3 2 4 2" xfId="29996"/>
    <cellStyle name="Normal 4 4 3 2 5" xfId="29997"/>
    <cellStyle name="Normal 4 4 3 2_Lcc_inputs" xfId="29998"/>
    <cellStyle name="Normal 4 4 3 3" xfId="29999"/>
    <cellStyle name="Normal 4 4 3 3 2" xfId="30000"/>
    <cellStyle name="Normal 4 4 3 3 2 2" xfId="30001"/>
    <cellStyle name="Normal 4 4 3 3 2 3" xfId="30002"/>
    <cellStyle name="Normal 4 4 3 3 3" xfId="30003"/>
    <cellStyle name="Normal 4 4 3 3 4" xfId="30004"/>
    <cellStyle name="Normal 4 4 3 3_Lcc_inputs" xfId="30005"/>
    <cellStyle name="Normal 4 4 3 4" xfId="30006"/>
    <cellStyle name="Normal 4 4 3 4 2" xfId="30007"/>
    <cellStyle name="Normal 4 4 3 4 2 2" xfId="30008"/>
    <cellStyle name="Normal 4 4 3 4 3" xfId="30009"/>
    <cellStyle name="Normal 4 4 3 5" xfId="30010"/>
    <cellStyle name="Normal 4 4 3 5 2" xfId="30011"/>
    <cellStyle name="Normal 4 4 3 6" xfId="30012"/>
    <cellStyle name="Normal 4 4 3 7" xfId="30013"/>
    <cellStyle name="Normal 4 4 3 8" xfId="30014"/>
    <cellStyle name="Normal 4 4 3_Lcc_inputs" xfId="30015"/>
    <cellStyle name="Normal 4 4 4" xfId="30016"/>
    <cellStyle name="Normal 4 4_Lcc_inputs" xfId="30017"/>
    <cellStyle name="Normal 4 5" xfId="142"/>
    <cellStyle name="Normal 4 5 2" xfId="143"/>
    <cellStyle name="Normal 4 5 2 2" xfId="30018"/>
    <cellStyle name="Normal 4 5 2 3" xfId="55531"/>
    <cellStyle name="Normal 4 5 3" xfId="144"/>
    <cellStyle name="Normal 4 5 4" xfId="30019"/>
    <cellStyle name="Normal 4 5 5" xfId="30020"/>
    <cellStyle name="Normal 4 5 6" xfId="55532"/>
    <cellStyle name="Normal 4 5 7" xfId="55533"/>
    <cellStyle name="Normal 4 6" xfId="145"/>
    <cellStyle name="Normal 4 6 2" xfId="30021"/>
    <cellStyle name="Normal 4 6 2 2" xfId="55534"/>
    <cellStyle name="Normal 4 6 3" xfId="30022"/>
    <cellStyle name="Normal 4 7" xfId="146"/>
    <cellStyle name="Normal 4 7 2" xfId="30023"/>
    <cellStyle name="Normal 4 7 2 2" xfId="30024"/>
    <cellStyle name="Normal 4 7 2 2 2" xfId="30025"/>
    <cellStyle name="Normal 4 7 2 2 2 2" xfId="30026"/>
    <cellStyle name="Normal 4 7 2 2 3" xfId="30027"/>
    <cellStyle name="Normal 4 7 2 3" xfId="30028"/>
    <cellStyle name="Normal 4 7 2 3 2" xfId="30029"/>
    <cellStyle name="Normal 4 7 2 4" xfId="30030"/>
    <cellStyle name="Normal 4 7 2_Lcc_inputs" xfId="30031"/>
    <cellStyle name="Normal 4 7 3" xfId="30032"/>
    <cellStyle name="Normal 4 7 4" xfId="55535"/>
    <cellStyle name="Normal 4 7_Lcc_inputs" xfId="30033"/>
    <cellStyle name="Normal 4 8" xfId="30034"/>
    <cellStyle name="Normal 4 8 2" xfId="30035"/>
    <cellStyle name="Normal 4 8 2 2" xfId="30036"/>
    <cellStyle name="Normal 4 8 2 2 2" xfId="30037"/>
    <cellStyle name="Normal 4 8 2 2 2 2" xfId="30038"/>
    <cellStyle name="Normal 4 8 2 2 2 3" xfId="30039"/>
    <cellStyle name="Normal 4 8 2 2 3" xfId="30040"/>
    <cellStyle name="Normal 4 8 2 2 4" xfId="30041"/>
    <cellStyle name="Normal 4 8 2 2_Lcc_inputs" xfId="30042"/>
    <cellStyle name="Normal 4 8 2 3" xfId="30043"/>
    <cellStyle name="Normal 4 8 2 3 2" xfId="30044"/>
    <cellStyle name="Normal 4 8 2 3 2 2" xfId="30045"/>
    <cellStyle name="Normal 4 8 2 3 3" xfId="30046"/>
    <cellStyle name="Normal 4 8 2 4" xfId="30047"/>
    <cellStyle name="Normal 4 8 2 4 2" xfId="30048"/>
    <cellStyle name="Normal 4 8 2 5" xfId="30049"/>
    <cellStyle name="Normal 4 8 2 6" xfId="30050"/>
    <cellStyle name="Normal 4 8 2 7" xfId="30051"/>
    <cellStyle name="Normal 4 8 2_Lcc_inputs" xfId="30052"/>
    <cellStyle name="Normal 4 8 3" xfId="30053"/>
    <cellStyle name="Normal 4 8 3 2" xfId="30054"/>
    <cellStyle name="Normal 4 8 3 2 2" xfId="30055"/>
    <cellStyle name="Normal 4 8 3 2 3" xfId="30056"/>
    <cellStyle name="Normal 4 8 3 3" xfId="30057"/>
    <cellStyle name="Normal 4 8 3 3 2" xfId="30058"/>
    <cellStyle name="Normal 4 8 3 4" xfId="30059"/>
    <cellStyle name="Normal 4 8 3 5" xfId="30060"/>
    <cellStyle name="Normal 4 8 3_Lcc_inputs" xfId="30061"/>
    <cellStyle name="Normal 4 8 4" xfId="30062"/>
    <cellStyle name="Normal 4 8 4 2" xfId="30063"/>
    <cellStyle name="Normal 4 8 4 2 2" xfId="30064"/>
    <cellStyle name="Normal 4 8 4 2 3" xfId="30065"/>
    <cellStyle name="Normal 4 8 4 3" xfId="30066"/>
    <cellStyle name="Normal 4 8 4 4" xfId="30067"/>
    <cellStyle name="Normal 4 8 4_Lcc_inputs" xfId="30068"/>
    <cellStyle name="Normal 4 8 5" xfId="30069"/>
    <cellStyle name="Normal 4 8 5 2" xfId="30070"/>
    <cellStyle name="Normal 4 8 5 3" xfId="30071"/>
    <cellStyle name="Normal 4 8 6" xfId="30072"/>
    <cellStyle name="Normal 4 8 6 2" xfId="30073"/>
    <cellStyle name="Normal 4 8 7" xfId="30074"/>
    <cellStyle name="Normal 4 8 8" xfId="30075"/>
    <cellStyle name="Normal 4 8 9" xfId="55536"/>
    <cellStyle name="Normal 4 8_Lcc_inputs" xfId="30076"/>
    <cellStyle name="Normal 4 9" xfId="30077"/>
    <cellStyle name="Normal 4 9 2" xfId="30078"/>
    <cellStyle name="Normal 4 9 2 2" xfId="30079"/>
    <cellStyle name="Normal 4 9 2 3" xfId="30080"/>
    <cellStyle name="Normal 4 9 3" xfId="30081"/>
    <cellStyle name="Normal 4 9 3 2" xfId="30082"/>
    <cellStyle name="Normal 4 9 4" xfId="30083"/>
    <cellStyle name="Normal 4 9 5" xfId="55537"/>
    <cellStyle name="Normal 4 9_Lcc_inputs" xfId="30084"/>
    <cellStyle name="Normal 4_Lcc_inputs" xfId="30085"/>
    <cellStyle name="Normal 40" xfId="30086"/>
    <cellStyle name="Normal 40 10" xfId="30087"/>
    <cellStyle name="Normal 40 10 2" xfId="30088"/>
    <cellStyle name="Normal 40 10 2 2" xfId="30089"/>
    <cellStyle name="Normal 40 10 2 2 2" xfId="30090"/>
    <cellStyle name="Normal 40 10 2 2 3" xfId="30091"/>
    <cellStyle name="Normal 40 10 2 3" xfId="30092"/>
    <cellStyle name="Normal 40 10 2 4" xfId="30093"/>
    <cellStyle name="Normal 40 10 2_Lcc_inputs" xfId="30094"/>
    <cellStyle name="Normal 40 10 3" xfId="30095"/>
    <cellStyle name="Normal 40 10 3 2" xfId="30096"/>
    <cellStyle name="Normal 40 10 3 2 2" xfId="30097"/>
    <cellStyle name="Normal 40 10 3 3" xfId="30098"/>
    <cellStyle name="Normal 40 10 4" xfId="30099"/>
    <cellStyle name="Normal 40 10 4 2" xfId="30100"/>
    <cellStyle name="Normal 40 10 5" xfId="30101"/>
    <cellStyle name="Normal 40 10 6" xfId="30102"/>
    <cellStyle name="Normal 40 10 7" xfId="30103"/>
    <cellStyle name="Normal 40 10_Lcc_inputs" xfId="30104"/>
    <cellStyle name="Normal 40 11" xfId="30105"/>
    <cellStyle name="Normal 40 11 2" xfId="30106"/>
    <cellStyle name="Normal 40 11 2 2" xfId="30107"/>
    <cellStyle name="Normal 40 11 2 3" xfId="30108"/>
    <cellStyle name="Normal 40 11 3" xfId="30109"/>
    <cellStyle name="Normal 40 11 3 2" xfId="30110"/>
    <cellStyle name="Normal 40 11 4" xfId="30111"/>
    <cellStyle name="Normal 40 11 5" xfId="30112"/>
    <cellStyle name="Normal 40 11_Lcc_inputs" xfId="30113"/>
    <cellStyle name="Normal 40 12" xfId="30114"/>
    <cellStyle name="Normal 40 12 2" xfId="30115"/>
    <cellStyle name="Normal 40 12 2 2" xfId="30116"/>
    <cellStyle name="Normal 40 12 2 3" xfId="30117"/>
    <cellStyle name="Normal 40 12 3" xfId="30118"/>
    <cellStyle name="Normal 40 12 4" xfId="30119"/>
    <cellStyle name="Normal 40 12_Lcc_inputs" xfId="30120"/>
    <cellStyle name="Normal 40 13" xfId="30121"/>
    <cellStyle name="Normal 40 13 2" xfId="30122"/>
    <cellStyle name="Normal 40 13 3" xfId="30123"/>
    <cellStyle name="Normal 40 14" xfId="30124"/>
    <cellStyle name="Normal 40 14 2" xfId="30125"/>
    <cellStyle name="Normal 40 15" xfId="30126"/>
    <cellStyle name="Normal 40 16" xfId="30127"/>
    <cellStyle name="Normal 40 2" xfId="30128"/>
    <cellStyle name="Normal 40 2 10" xfId="30129"/>
    <cellStyle name="Normal 40 2 2" xfId="30130"/>
    <cellStyle name="Normal 40 2 2 2" xfId="30131"/>
    <cellStyle name="Normal 40 2 2 2 2" xfId="30132"/>
    <cellStyle name="Normal 40 2 2 2 2 2" xfId="30133"/>
    <cellStyle name="Normal 40 2 2 2 2 2 2" xfId="30134"/>
    <cellStyle name="Normal 40 2 2 2 2 3" xfId="30135"/>
    <cellStyle name="Normal 40 2 2 2 3" xfId="30136"/>
    <cellStyle name="Normal 40 2 2 2 3 2" xfId="30137"/>
    <cellStyle name="Normal 40 2 2 2 3 2 2" xfId="30138"/>
    <cellStyle name="Normal 40 2 2 2 3 3" xfId="30139"/>
    <cellStyle name="Normal 40 2 2 2 4" xfId="30140"/>
    <cellStyle name="Normal 40 2 2 2 4 2" xfId="30141"/>
    <cellStyle name="Normal 40 2 2 2 5" xfId="30142"/>
    <cellStyle name="Normal 40 2 2 2_Lcc_inputs" xfId="30143"/>
    <cellStyle name="Normal 40 2 2 3" xfId="30144"/>
    <cellStyle name="Normal 40 2 2 3 2" xfId="30145"/>
    <cellStyle name="Normal 40 2 2 3 2 2" xfId="30146"/>
    <cellStyle name="Normal 40 2 2 3 2 3" xfId="30147"/>
    <cellStyle name="Normal 40 2 2 3 3" xfId="30148"/>
    <cellStyle name="Normal 40 2 2 3 4" xfId="30149"/>
    <cellStyle name="Normal 40 2 2 3_Lcc_inputs" xfId="30150"/>
    <cellStyle name="Normal 40 2 2 4" xfId="30151"/>
    <cellStyle name="Normal 40 2 2 4 2" xfId="30152"/>
    <cellStyle name="Normal 40 2 2 4 2 2" xfId="30153"/>
    <cellStyle name="Normal 40 2 2 4 3" xfId="30154"/>
    <cellStyle name="Normal 40 2 2 5" xfId="30155"/>
    <cellStyle name="Normal 40 2 2 5 2" xfId="30156"/>
    <cellStyle name="Normal 40 2 2 6" xfId="30157"/>
    <cellStyle name="Normal 40 2 2 7" xfId="30158"/>
    <cellStyle name="Normal 40 2 2 8" xfId="30159"/>
    <cellStyle name="Normal 40 2 2_Lcc_inputs" xfId="30160"/>
    <cellStyle name="Normal 40 2 3" xfId="30161"/>
    <cellStyle name="Normal 40 2 3 2" xfId="30162"/>
    <cellStyle name="Normal 40 2 3 2 2" xfId="30163"/>
    <cellStyle name="Normal 40 2 3 2 2 2" xfId="30164"/>
    <cellStyle name="Normal 40 2 3 2 2 3" xfId="30165"/>
    <cellStyle name="Normal 40 2 3 2 3" xfId="30166"/>
    <cellStyle name="Normal 40 2 3 2 4" xfId="30167"/>
    <cellStyle name="Normal 40 2 3 2_Lcc_inputs" xfId="30168"/>
    <cellStyle name="Normal 40 2 3 3" xfId="30169"/>
    <cellStyle name="Normal 40 2 3 3 2" xfId="30170"/>
    <cellStyle name="Normal 40 2 3 3 2 2" xfId="30171"/>
    <cellStyle name="Normal 40 2 3 3 3" xfId="30172"/>
    <cellStyle name="Normal 40 2 3 4" xfId="30173"/>
    <cellStyle name="Normal 40 2 3 4 2" xfId="30174"/>
    <cellStyle name="Normal 40 2 3 5" xfId="30175"/>
    <cellStyle name="Normal 40 2 3 6" xfId="30176"/>
    <cellStyle name="Normal 40 2 3 7" xfId="30177"/>
    <cellStyle name="Normal 40 2 3_Lcc_inputs" xfId="30178"/>
    <cellStyle name="Normal 40 2 4" xfId="30179"/>
    <cellStyle name="Normal 40 2 4 2" xfId="30180"/>
    <cellStyle name="Normal 40 2 4 2 2" xfId="30181"/>
    <cellStyle name="Normal 40 2 4 2 3" xfId="30182"/>
    <cellStyle name="Normal 40 2 4 3" xfId="30183"/>
    <cellStyle name="Normal 40 2 4 3 2" xfId="30184"/>
    <cellStyle name="Normal 40 2 4 4" xfId="30185"/>
    <cellStyle name="Normal 40 2 4 5" xfId="30186"/>
    <cellStyle name="Normal 40 2 4_Lcc_inputs" xfId="30187"/>
    <cellStyle name="Normal 40 2 5" xfId="30188"/>
    <cellStyle name="Normal 40 2 5 2" xfId="30189"/>
    <cellStyle name="Normal 40 2 5 2 2" xfId="30190"/>
    <cellStyle name="Normal 40 2 5 2 3" xfId="30191"/>
    <cellStyle name="Normal 40 2 5 3" xfId="30192"/>
    <cellStyle name="Normal 40 2 5 3 2" xfId="30193"/>
    <cellStyle name="Normal 40 2 5 4" xfId="30194"/>
    <cellStyle name="Normal 40 2 5 5" xfId="30195"/>
    <cellStyle name="Normal 40 2 5_Lcc_inputs" xfId="30196"/>
    <cellStyle name="Normal 40 2 6" xfId="30197"/>
    <cellStyle name="Normal 40 2 6 2" xfId="30198"/>
    <cellStyle name="Normal 40 2 6 2 2" xfId="30199"/>
    <cellStyle name="Normal 40 2 6 3" xfId="30200"/>
    <cellStyle name="Normal 40 2 6 4" xfId="30201"/>
    <cellStyle name="Normal 40 2 6_Lcc_inputs" xfId="30202"/>
    <cellStyle name="Normal 40 2 7" xfId="30203"/>
    <cellStyle name="Normal 40 2 7 2" xfId="30204"/>
    <cellStyle name="Normal 40 2 7 3" xfId="30205"/>
    <cellStyle name="Normal 40 2 8" xfId="30206"/>
    <cellStyle name="Normal 40 2 8 2" xfId="30207"/>
    <cellStyle name="Normal 40 2 9" xfId="30208"/>
    <cellStyle name="Normal 40 2_Lcc_inputs" xfId="30209"/>
    <cellStyle name="Normal 40 3" xfId="30210"/>
    <cellStyle name="Normal 40 3 2" xfId="30211"/>
    <cellStyle name="Normal 40 3 2 2" xfId="30212"/>
    <cellStyle name="Normal 40 3 2 2 2" xfId="30213"/>
    <cellStyle name="Normal 40 3 2 2 2 2" xfId="30214"/>
    <cellStyle name="Normal 40 3 2 2 2 2 2" xfId="30215"/>
    <cellStyle name="Normal 40 3 2 2 2 3" xfId="30216"/>
    <cellStyle name="Normal 40 3 2 2 3" xfId="30217"/>
    <cellStyle name="Normal 40 3 2 2 3 2" xfId="30218"/>
    <cellStyle name="Normal 40 3 2 2 3 2 2" xfId="30219"/>
    <cellStyle name="Normal 40 3 2 2 3 3" xfId="30220"/>
    <cellStyle name="Normal 40 3 2 2 4" xfId="30221"/>
    <cellStyle name="Normal 40 3 2 2 4 2" xfId="30222"/>
    <cellStyle name="Normal 40 3 2 2 5" xfId="30223"/>
    <cellStyle name="Normal 40 3 2 2_Lcc_inputs" xfId="30224"/>
    <cellStyle name="Normal 40 3 2 3" xfId="30225"/>
    <cellStyle name="Normal 40 3 2 3 2" xfId="30226"/>
    <cellStyle name="Normal 40 3 2 3 2 2" xfId="30227"/>
    <cellStyle name="Normal 40 3 2 3 2 3" xfId="30228"/>
    <cellStyle name="Normal 40 3 2 3 3" xfId="30229"/>
    <cellStyle name="Normal 40 3 2 3 4" xfId="30230"/>
    <cellStyle name="Normal 40 3 2 3_Lcc_inputs" xfId="30231"/>
    <cellStyle name="Normal 40 3 2 4" xfId="30232"/>
    <cellStyle name="Normal 40 3 2 4 2" xfId="30233"/>
    <cellStyle name="Normal 40 3 2 4 2 2" xfId="30234"/>
    <cellStyle name="Normal 40 3 2 4 3" xfId="30235"/>
    <cellStyle name="Normal 40 3 2 5" xfId="30236"/>
    <cellStyle name="Normal 40 3 2 5 2" xfId="30237"/>
    <cellStyle name="Normal 40 3 2 6" xfId="30238"/>
    <cellStyle name="Normal 40 3 2 7" xfId="30239"/>
    <cellStyle name="Normal 40 3 2 8" xfId="30240"/>
    <cellStyle name="Normal 40 3 2_Lcc_inputs" xfId="30241"/>
    <cellStyle name="Normal 40 3 3" xfId="30242"/>
    <cellStyle name="Normal 40 3 3 2" xfId="30243"/>
    <cellStyle name="Normal 40 3 3 2 2" xfId="30244"/>
    <cellStyle name="Normal 40 3 3 2 2 2" xfId="30245"/>
    <cellStyle name="Normal 40 3 3 2 2 3" xfId="30246"/>
    <cellStyle name="Normal 40 3 3 2 3" xfId="30247"/>
    <cellStyle name="Normal 40 3 3 2 4" xfId="30248"/>
    <cellStyle name="Normal 40 3 3 2_Lcc_inputs" xfId="30249"/>
    <cellStyle name="Normal 40 3 3 3" xfId="30250"/>
    <cellStyle name="Normal 40 3 3 3 2" xfId="30251"/>
    <cellStyle name="Normal 40 3 3 3 2 2" xfId="30252"/>
    <cellStyle name="Normal 40 3 3 3 3" xfId="30253"/>
    <cellStyle name="Normal 40 3 3 4" xfId="30254"/>
    <cellStyle name="Normal 40 3 3 4 2" xfId="30255"/>
    <cellStyle name="Normal 40 3 3 5" xfId="30256"/>
    <cellStyle name="Normal 40 3 3 6" xfId="30257"/>
    <cellStyle name="Normal 40 3 3 7" xfId="30258"/>
    <cellStyle name="Normal 40 3 3_Lcc_inputs" xfId="30259"/>
    <cellStyle name="Normal 40 3 4" xfId="30260"/>
    <cellStyle name="Normal 40 3 4 2" xfId="30261"/>
    <cellStyle name="Normal 40 3 4 2 2" xfId="30262"/>
    <cellStyle name="Normal 40 3 4 2 3" xfId="30263"/>
    <cellStyle name="Normal 40 3 4 3" xfId="30264"/>
    <cellStyle name="Normal 40 3 4 3 2" xfId="30265"/>
    <cellStyle name="Normal 40 3 4 4" xfId="30266"/>
    <cellStyle name="Normal 40 3 4 5" xfId="30267"/>
    <cellStyle name="Normal 40 3 4_Lcc_inputs" xfId="30268"/>
    <cellStyle name="Normal 40 3 5" xfId="30269"/>
    <cellStyle name="Normal 40 3 5 2" xfId="30270"/>
    <cellStyle name="Normal 40 3 5 2 2" xfId="30271"/>
    <cellStyle name="Normal 40 3 5 2 3" xfId="30272"/>
    <cellStyle name="Normal 40 3 5 3" xfId="30273"/>
    <cellStyle name="Normal 40 3 5 4" xfId="30274"/>
    <cellStyle name="Normal 40 3 5_Lcc_inputs" xfId="30275"/>
    <cellStyle name="Normal 40 3 6" xfId="30276"/>
    <cellStyle name="Normal 40 3 6 2" xfId="30277"/>
    <cellStyle name="Normal 40 3 6 3" xfId="30278"/>
    <cellStyle name="Normal 40 3 7" xfId="30279"/>
    <cellStyle name="Normal 40 3 7 2" xfId="30280"/>
    <cellStyle name="Normal 40 3 8" xfId="30281"/>
    <cellStyle name="Normal 40 3 9" xfId="30282"/>
    <cellStyle name="Normal 40 3_Lcc_inputs" xfId="30283"/>
    <cellStyle name="Normal 40 4" xfId="30284"/>
    <cellStyle name="Normal 40 4 2" xfId="30285"/>
    <cellStyle name="Normal 40 4 2 2" xfId="30286"/>
    <cellStyle name="Normal 40 4 2 2 2" xfId="30287"/>
    <cellStyle name="Normal 40 4 2 2 2 2" xfId="30288"/>
    <cellStyle name="Normal 40 4 2 2 2 2 2" xfId="30289"/>
    <cellStyle name="Normal 40 4 2 2 2 3" xfId="30290"/>
    <cellStyle name="Normal 40 4 2 2 3" xfId="30291"/>
    <cellStyle name="Normal 40 4 2 2 3 2" xfId="30292"/>
    <cellStyle name="Normal 40 4 2 2 3 2 2" xfId="30293"/>
    <cellStyle name="Normal 40 4 2 2 3 3" xfId="30294"/>
    <cellStyle name="Normal 40 4 2 2 4" xfId="30295"/>
    <cellStyle name="Normal 40 4 2 2 4 2" xfId="30296"/>
    <cellStyle name="Normal 40 4 2 2 5" xfId="30297"/>
    <cellStyle name="Normal 40 4 2 2_Lcc_inputs" xfId="30298"/>
    <cellStyle name="Normal 40 4 2 3" xfId="30299"/>
    <cellStyle name="Normal 40 4 2 3 2" xfId="30300"/>
    <cellStyle name="Normal 40 4 2 3 2 2" xfId="30301"/>
    <cellStyle name="Normal 40 4 2 3 2 3" xfId="30302"/>
    <cellStyle name="Normal 40 4 2 3 3" xfId="30303"/>
    <cellStyle name="Normal 40 4 2 3 4" xfId="30304"/>
    <cellStyle name="Normal 40 4 2 3_Lcc_inputs" xfId="30305"/>
    <cellStyle name="Normal 40 4 2 4" xfId="30306"/>
    <cellStyle name="Normal 40 4 2 4 2" xfId="30307"/>
    <cellStyle name="Normal 40 4 2 4 2 2" xfId="30308"/>
    <cellStyle name="Normal 40 4 2 4 3" xfId="30309"/>
    <cellStyle name="Normal 40 4 2 5" xfId="30310"/>
    <cellStyle name="Normal 40 4 2 5 2" xfId="30311"/>
    <cellStyle name="Normal 40 4 2 6" xfId="30312"/>
    <cellStyle name="Normal 40 4 2 7" xfId="30313"/>
    <cellStyle name="Normal 40 4 2 8" xfId="30314"/>
    <cellStyle name="Normal 40 4 2_Lcc_inputs" xfId="30315"/>
    <cellStyle name="Normal 40 4 3" xfId="30316"/>
    <cellStyle name="Normal 40 4 3 2" xfId="30317"/>
    <cellStyle name="Normal 40 4 3 2 2" xfId="30318"/>
    <cellStyle name="Normal 40 4 3 2 2 2" xfId="30319"/>
    <cellStyle name="Normal 40 4 3 2 3" xfId="30320"/>
    <cellStyle name="Normal 40 4 3 3" xfId="30321"/>
    <cellStyle name="Normal 40 4 3 3 2" xfId="30322"/>
    <cellStyle name="Normal 40 4 3 3 2 2" xfId="30323"/>
    <cellStyle name="Normal 40 4 3 3 3" xfId="30324"/>
    <cellStyle name="Normal 40 4 3 4" xfId="30325"/>
    <cellStyle name="Normal 40 4 3 4 2" xfId="30326"/>
    <cellStyle name="Normal 40 4 3 5" xfId="30327"/>
    <cellStyle name="Normal 40 4 3_Lcc_inputs" xfId="30328"/>
    <cellStyle name="Normal 40 4 4" xfId="30329"/>
    <cellStyle name="Normal 40 4 4 2" xfId="30330"/>
    <cellStyle name="Normal 40 4 4 2 2" xfId="30331"/>
    <cellStyle name="Normal 40 4 4 2 3" xfId="30332"/>
    <cellStyle name="Normal 40 4 4 3" xfId="30333"/>
    <cellStyle name="Normal 40 4 4 4" xfId="30334"/>
    <cellStyle name="Normal 40 4 4_Lcc_inputs" xfId="30335"/>
    <cellStyle name="Normal 40 4 5" xfId="30336"/>
    <cellStyle name="Normal 40 4 5 2" xfId="30337"/>
    <cellStyle name="Normal 40 4 5 2 2" xfId="30338"/>
    <cellStyle name="Normal 40 4 5 3" xfId="30339"/>
    <cellStyle name="Normal 40 4 6" xfId="30340"/>
    <cellStyle name="Normal 40 4 6 2" xfId="30341"/>
    <cellStyle name="Normal 40 4 7" xfId="30342"/>
    <cellStyle name="Normal 40 4 8" xfId="30343"/>
    <cellStyle name="Normal 40 4 9" xfId="30344"/>
    <cellStyle name="Normal 40 4_Lcc_inputs" xfId="30345"/>
    <cellStyle name="Normal 40 5" xfId="30346"/>
    <cellStyle name="Normal 40 5 2" xfId="30347"/>
    <cellStyle name="Normal 40 5 2 2" xfId="30348"/>
    <cellStyle name="Normal 40 5 2 2 2" xfId="30349"/>
    <cellStyle name="Normal 40 5 2 2 2 2" xfId="30350"/>
    <cellStyle name="Normal 40 5 2 2 2 2 2" xfId="30351"/>
    <cellStyle name="Normal 40 5 2 2 2 3" xfId="30352"/>
    <cellStyle name="Normal 40 5 2 2 3" xfId="30353"/>
    <cellStyle name="Normal 40 5 2 2 3 2" xfId="30354"/>
    <cellStyle name="Normal 40 5 2 2 3 2 2" xfId="30355"/>
    <cellStyle name="Normal 40 5 2 2 3 3" xfId="30356"/>
    <cellStyle name="Normal 40 5 2 2 4" xfId="30357"/>
    <cellStyle name="Normal 40 5 2 2 4 2" xfId="30358"/>
    <cellStyle name="Normal 40 5 2 2 5" xfId="30359"/>
    <cellStyle name="Normal 40 5 2 2_Lcc_inputs" xfId="30360"/>
    <cellStyle name="Normal 40 5 2 3" xfId="30361"/>
    <cellStyle name="Normal 40 5 2 3 2" xfId="30362"/>
    <cellStyle name="Normal 40 5 2 3 2 2" xfId="30363"/>
    <cellStyle name="Normal 40 5 2 3 2 3" xfId="30364"/>
    <cellStyle name="Normal 40 5 2 3 3" xfId="30365"/>
    <cellStyle name="Normal 40 5 2 3 4" xfId="30366"/>
    <cellStyle name="Normal 40 5 2 3_Lcc_inputs" xfId="30367"/>
    <cellStyle name="Normal 40 5 2 4" xfId="30368"/>
    <cellStyle name="Normal 40 5 2 4 2" xfId="30369"/>
    <cellStyle name="Normal 40 5 2 4 2 2" xfId="30370"/>
    <cellStyle name="Normal 40 5 2 4 3" xfId="30371"/>
    <cellStyle name="Normal 40 5 2 5" xfId="30372"/>
    <cellStyle name="Normal 40 5 2 5 2" xfId="30373"/>
    <cellStyle name="Normal 40 5 2 6" xfId="30374"/>
    <cellStyle name="Normal 40 5 2 7" xfId="30375"/>
    <cellStyle name="Normal 40 5 2 8" xfId="30376"/>
    <cellStyle name="Normal 40 5 2_Lcc_inputs" xfId="30377"/>
    <cellStyle name="Normal 40 5 3" xfId="30378"/>
    <cellStyle name="Normal 40 5 3 2" xfId="30379"/>
    <cellStyle name="Normal 40 5 3 2 2" xfId="30380"/>
    <cellStyle name="Normal 40 5 3 2 2 2" xfId="30381"/>
    <cellStyle name="Normal 40 5 3 2 3" xfId="30382"/>
    <cellStyle name="Normal 40 5 3 3" xfId="30383"/>
    <cellStyle name="Normal 40 5 3 3 2" xfId="30384"/>
    <cellStyle name="Normal 40 5 3 3 2 2" xfId="30385"/>
    <cellStyle name="Normal 40 5 3 3 3" xfId="30386"/>
    <cellStyle name="Normal 40 5 3 4" xfId="30387"/>
    <cellStyle name="Normal 40 5 3 4 2" xfId="30388"/>
    <cellStyle name="Normal 40 5 3 5" xfId="30389"/>
    <cellStyle name="Normal 40 5 3_Lcc_inputs" xfId="30390"/>
    <cellStyle name="Normal 40 5 4" xfId="30391"/>
    <cellStyle name="Normal 40 5 4 2" xfId="30392"/>
    <cellStyle name="Normal 40 5 4 2 2" xfId="30393"/>
    <cellStyle name="Normal 40 5 4 2 3" xfId="30394"/>
    <cellStyle name="Normal 40 5 4 3" xfId="30395"/>
    <cellStyle name="Normal 40 5 4 4" xfId="30396"/>
    <cellStyle name="Normal 40 5 4_Lcc_inputs" xfId="30397"/>
    <cellStyle name="Normal 40 5 5" xfId="30398"/>
    <cellStyle name="Normal 40 5 5 2" xfId="30399"/>
    <cellStyle name="Normal 40 5 5 2 2" xfId="30400"/>
    <cellStyle name="Normal 40 5 5 3" xfId="30401"/>
    <cellStyle name="Normal 40 5 6" xfId="30402"/>
    <cellStyle name="Normal 40 5 6 2" xfId="30403"/>
    <cellStyle name="Normal 40 5 7" xfId="30404"/>
    <cellStyle name="Normal 40 5 8" xfId="30405"/>
    <cellStyle name="Normal 40 5 9" xfId="30406"/>
    <cellStyle name="Normal 40 5_Lcc_inputs" xfId="30407"/>
    <cellStyle name="Normal 40 6" xfId="30408"/>
    <cellStyle name="Normal 40 6 2" xfId="30409"/>
    <cellStyle name="Normal 40 6 2 2" xfId="30410"/>
    <cellStyle name="Normal 40 6 2 2 2" xfId="30411"/>
    <cellStyle name="Normal 40 6 2 2 2 2" xfId="30412"/>
    <cellStyle name="Normal 40 6 2 2 2 2 2" xfId="30413"/>
    <cellStyle name="Normal 40 6 2 2 2 3" xfId="30414"/>
    <cellStyle name="Normal 40 6 2 2 3" xfId="30415"/>
    <cellStyle name="Normal 40 6 2 2 3 2" xfId="30416"/>
    <cellStyle name="Normal 40 6 2 2 3 2 2" xfId="30417"/>
    <cellStyle name="Normal 40 6 2 2 3 3" xfId="30418"/>
    <cellStyle name="Normal 40 6 2 2 4" xfId="30419"/>
    <cellStyle name="Normal 40 6 2 2 4 2" xfId="30420"/>
    <cellStyle name="Normal 40 6 2 2 5" xfId="30421"/>
    <cellStyle name="Normal 40 6 2 2_Lcc_inputs" xfId="30422"/>
    <cellStyle name="Normal 40 6 2 3" xfId="30423"/>
    <cellStyle name="Normal 40 6 2 3 2" xfId="30424"/>
    <cellStyle name="Normal 40 6 2 3 2 2" xfId="30425"/>
    <cellStyle name="Normal 40 6 2 3 2 3" xfId="30426"/>
    <cellStyle name="Normal 40 6 2 3 3" xfId="30427"/>
    <cellStyle name="Normal 40 6 2 3 4" xfId="30428"/>
    <cellStyle name="Normal 40 6 2 3_Lcc_inputs" xfId="30429"/>
    <cellStyle name="Normal 40 6 2 4" xfId="30430"/>
    <cellStyle name="Normal 40 6 2 4 2" xfId="30431"/>
    <cellStyle name="Normal 40 6 2 4 2 2" xfId="30432"/>
    <cellStyle name="Normal 40 6 2 4 3" xfId="30433"/>
    <cellStyle name="Normal 40 6 2 5" xfId="30434"/>
    <cellStyle name="Normal 40 6 2 5 2" xfId="30435"/>
    <cellStyle name="Normal 40 6 2 6" xfId="30436"/>
    <cellStyle name="Normal 40 6 2 7" xfId="30437"/>
    <cellStyle name="Normal 40 6 2 8" xfId="30438"/>
    <cellStyle name="Normal 40 6 2_Lcc_inputs" xfId="30439"/>
    <cellStyle name="Normal 40 6 3" xfId="30440"/>
    <cellStyle name="Normal 40 6 3 2" xfId="30441"/>
    <cellStyle name="Normal 40 6 3 2 2" xfId="30442"/>
    <cellStyle name="Normal 40 6 3 2 2 2" xfId="30443"/>
    <cellStyle name="Normal 40 6 3 2 3" xfId="30444"/>
    <cellStyle name="Normal 40 6 3 3" xfId="30445"/>
    <cellStyle name="Normal 40 6 3 3 2" xfId="30446"/>
    <cellStyle name="Normal 40 6 3 3 2 2" xfId="30447"/>
    <cellStyle name="Normal 40 6 3 3 3" xfId="30448"/>
    <cellStyle name="Normal 40 6 3 4" xfId="30449"/>
    <cellStyle name="Normal 40 6 3 4 2" xfId="30450"/>
    <cellStyle name="Normal 40 6 3 5" xfId="30451"/>
    <cellStyle name="Normal 40 6 3_Lcc_inputs" xfId="30452"/>
    <cellStyle name="Normal 40 6 4" xfId="30453"/>
    <cellStyle name="Normal 40 6 4 2" xfId="30454"/>
    <cellStyle name="Normal 40 6 4 2 2" xfId="30455"/>
    <cellStyle name="Normal 40 6 4 2 3" xfId="30456"/>
    <cellStyle name="Normal 40 6 4 3" xfId="30457"/>
    <cellStyle name="Normal 40 6 4 4" xfId="30458"/>
    <cellStyle name="Normal 40 6 4_Lcc_inputs" xfId="30459"/>
    <cellStyle name="Normal 40 6 5" xfId="30460"/>
    <cellStyle name="Normal 40 6 5 2" xfId="30461"/>
    <cellStyle name="Normal 40 6 5 2 2" xfId="30462"/>
    <cellStyle name="Normal 40 6 5 3" xfId="30463"/>
    <cellStyle name="Normal 40 6 6" xfId="30464"/>
    <cellStyle name="Normal 40 6 6 2" xfId="30465"/>
    <cellStyle name="Normal 40 6 7" xfId="30466"/>
    <cellStyle name="Normal 40 6 8" xfId="30467"/>
    <cellStyle name="Normal 40 6 9" xfId="30468"/>
    <cellStyle name="Normal 40 6_Lcc_inputs" xfId="30469"/>
    <cellStyle name="Normal 40 7" xfId="30470"/>
    <cellStyle name="Normal 40 7 2" xfId="30471"/>
    <cellStyle name="Normal 40 7 2 2" xfId="30472"/>
    <cellStyle name="Normal 40 7 2 2 2" xfId="30473"/>
    <cellStyle name="Normal 40 7 2 2 2 2" xfId="30474"/>
    <cellStyle name="Normal 40 7 2 2 2 2 2" xfId="30475"/>
    <cellStyle name="Normal 40 7 2 2 2 3" xfId="30476"/>
    <cellStyle name="Normal 40 7 2 2 3" xfId="30477"/>
    <cellStyle name="Normal 40 7 2 2 3 2" xfId="30478"/>
    <cellStyle name="Normal 40 7 2 2 3 2 2" xfId="30479"/>
    <cellStyle name="Normal 40 7 2 2 3 3" xfId="30480"/>
    <cellStyle name="Normal 40 7 2 2 4" xfId="30481"/>
    <cellStyle name="Normal 40 7 2 2 4 2" xfId="30482"/>
    <cellStyle name="Normal 40 7 2 2 5" xfId="30483"/>
    <cellStyle name="Normal 40 7 2 2_Lcc_inputs" xfId="30484"/>
    <cellStyle name="Normal 40 7 2 3" xfId="30485"/>
    <cellStyle name="Normal 40 7 2 3 2" xfId="30486"/>
    <cellStyle name="Normal 40 7 2 3 2 2" xfId="30487"/>
    <cellStyle name="Normal 40 7 2 3 2 3" xfId="30488"/>
    <cellStyle name="Normal 40 7 2 3 3" xfId="30489"/>
    <cellStyle name="Normal 40 7 2 3 4" xfId="30490"/>
    <cellStyle name="Normal 40 7 2 3_Lcc_inputs" xfId="30491"/>
    <cellStyle name="Normal 40 7 2 4" xfId="30492"/>
    <cellStyle name="Normal 40 7 2 4 2" xfId="30493"/>
    <cellStyle name="Normal 40 7 2 4 2 2" xfId="30494"/>
    <cellStyle name="Normal 40 7 2 4 3" xfId="30495"/>
    <cellStyle name="Normal 40 7 2 5" xfId="30496"/>
    <cellStyle name="Normal 40 7 2 5 2" xfId="30497"/>
    <cellStyle name="Normal 40 7 2 6" xfId="30498"/>
    <cellStyle name="Normal 40 7 2 7" xfId="30499"/>
    <cellStyle name="Normal 40 7 2 8" xfId="30500"/>
    <cellStyle name="Normal 40 7 2_Lcc_inputs" xfId="30501"/>
    <cellStyle name="Normal 40 7 3" xfId="30502"/>
    <cellStyle name="Normal 40 7 3 2" xfId="30503"/>
    <cellStyle name="Normal 40 7 3 2 2" xfId="30504"/>
    <cellStyle name="Normal 40 7 3 2 2 2" xfId="30505"/>
    <cellStyle name="Normal 40 7 3 2 3" xfId="30506"/>
    <cellStyle name="Normal 40 7 3 3" xfId="30507"/>
    <cellStyle name="Normal 40 7 3 3 2" xfId="30508"/>
    <cellStyle name="Normal 40 7 3 3 2 2" xfId="30509"/>
    <cellStyle name="Normal 40 7 3 3 3" xfId="30510"/>
    <cellStyle name="Normal 40 7 3 4" xfId="30511"/>
    <cellStyle name="Normal 40 7 3 4 2" xfId="30512"/>
    <cellStyle name="Normal 40 7 3 5" xfId="30513"/>
    <cellStyle name="Normal 40 7 3_Lcc_inputs" xfId="30514"/>
    <cellStyle name="Normal 40 7 4" xfId="30515"/>
    <cellStyle name="Normal 40 7 4 2" xfId="30516"/>
    <cellStyle name="Normal 40 7 4 2 2" xfId="30517"/>
    <cellStyle name="Normal 40 7 4 2 3" xfId="30518"/>
    <cellStyle name="Normal 40 7 4 3" xfId="30519"/>
    <cellStyle name="Normal 40 7 4 4" xfId="30520"/>
    <cellStyle name="Normal 40 7 4_Lcc_inputs" xfId="30521"/>
    <cellStyle name="Normal 40 7 5" xfId="30522"/>
    <cellStyle name="Normal 40 7 5 2" xfId="30523"/>
    <cellStyle name="Normal 40 7 5 2 2" xfId="30524"/>
    <cellStyle name="Normal 40 7 5 3" xfId="30525"/>
    <cellStyle name="Normal 40 7 6" xfId="30526"/>
    <cellStyle name="Normal 40 7 6 2" xfId="30527"/>
    <cellStyle name="Normal 40 7 7" xfId="30528"/>
    <cellStyle name="Normal 40 7 8" xfId="30529"/>
    <cellStyle name="Normal 40 7 9" xfId="30530"/>
    <cellStyle name="Normal 40 7_Lcc_inputs" xfId="30531"/>
    <cellStyle name="Normal 40 8" xfId="30532"/>
    <cellStyle name="Normal 40 8 2" xfId="30533"/>
    <cellStyle name="Normal 40 8 2 2" xfId="30534"/>
    <cellStyle name="Normal 40 8 2 2 2" xfId="30535"/>
    <cellStyle name="Normal 40 8 2 2 2 2" xfId="30536"/>
    <cellStyle name="Normal 40 8 2 2 3" xfId="30537"/>
    <cellStyle name="Normal 40 8 2 3" xfId="30538"/>
    <cellStyle name="Normal 40 8 2 3 2" xfId="30539"/>
    <cellStyle name="Normal 40 8 2 3 2 2" xfId="30540"/>
    <cellStyle name="Normal 40 8 2 3 3" xfId="30541"/>
    <cellStyle name="Normal 40 8 2 4" xfId="30542"/>
    <cellStyle name="Normal 40 8 2 4 2" xfId="30543"/>
    <cellStyle name="Normal 40 8 2 5" xfId="30544"/>
    <cellStyle name="Normal 40 8 2_Lcc_inputs" xfId="30545"/>
    <cellStyle name="Normal 40 8 3" xfId="30546"/>
    <cellStyle name="Normal 40 8 3 2" xfId="30547"/>
    <cellStyle name="Normal 40 8 3 2 2" xfId="30548"/>
    <cellStyle name="Normal 40 8 3 2 3" xfId="30549"/>
    <cellStyle name="Normal 40 8 3 3" xfId="30550"/>
    <cellStyle name="Normal 40 8 3 4" xfId="30551"/>
    <cellStyle name="Normal 40 8 3_Lcc_inputs" xfId="30552"/>
    <cellStyle name="Normal 40 8 4" xfId="30553"/>
    <cellStyle name="Normal 40 8 4 2" xfId="30554"/>
    <cellStyle name="Normal 40 8 4 2 2" xfId="30555"/>
    <cellStyle name="Normal 40 8 4 3" xfId="30556"/>
    <cellStyle name="Normal 40 8 5" xfId="30557"/>
    <cellStyle name="Normal 40 8 5 2" xfId="30558"/>
    <cellStyle name="Normal 40 8 6" xfId="30559"/>
    <cellStyle name="Normal 40 8 7" xfId="30560"/>
    <cellStyle name="Normal 40 8 8" xfId="30561"/>
    <cellStyle name="Normal 40 8_Lcc_inputs" xfId="30562"/>
    <cellStyle name="Normal 40 9" xfId="30563"/>
    <cellStyle name="Normal 40 9 2" xfId="30564"/>
    <cellStyle name="Normal 40 9 2 2" xfId="30565"/>
    <cellStyle name="Normal 40 9 2 2 2" xfId="30566"/>
    <cellStyle name="Normal 40 9 2 2 2 2" xfId="30567"/>
    <cellStyle name="Normal 40 9 2 2 3" xfId="30568"/>
    <cellStyle name="Normal 40 9 2 3" xfId="30569"/>
    <cellStyle name="Normal 40 9 2 3 2" xfId="30570"/>
    <cellStyle name="Normal 40 9 2 3 2 2" xfId="30571"/>
    <cellStyle name="Normal 40 9 2 3 3" xfId="30572"/>
    <cellStyle name="Normal 40 9 2 4" xfId="30573"/>
    <cellStyle name="Normal 40 9 2 4 2" xfId="30574"/>
    <cellStyle name="Normal 40 9 2 5" xfId="30575"/>
    <cellStyle name="Normal 40 9 2_Lcc_inputs" xfId="30576"/>
    <cellStyle name="Normal 40 9 3" xfId="30577"/>
    <cellStyle name="Normal 40 9 3 2" xfId="30578"/>
    <cellStyle name="Normal 40 9 3 2 2" xfId="30579"/>
    <cellStyle name="Normal 40 9 3 2 3" xfId="30580"/>
    <cellStyle name="Normal 40 9 3 3" xfId="30581"/>
    <cellStyle name="Normal 40 9 3 4" xfId="30582"/>
    <cellStyle name="Normal 40 9 3_Lcc_inputs" xfId="30583"/>
    <cellStyle name="Normal 40 9 4" xfId="30584"/>
    <cellStyle name="Normal 40 9 4 2" xfId="30585"/>
    <cellStyle name="Normal 40 9 4 2 2" xfId="30586"/>
    <cellStyle name="Normal 40 9 4 3" xfId="30587"/>
    <cellStyle name="Normal 40 9 5" xfId="30588"/>
    <cellStyle name="Normal 40 9 5 2" xfId="30589"/>
    <cellStyle name="Normal 40 9 6" xfId="30590"/>
    <cellStyle name="Normal 40 9 7" xfId="30591"/>
    <cellStyle name="Normal 40 9 8" xfId="30592"/>
    <cellStyle name="Normal 40 9_Lcc_inputs" xfId="30593"/>
    <cellStyle name="Normal 40_Lcc_inputs" xfId="30594"/>
    <cellStyle name="Normal 41" xfId="30595"/>
    <cellStyle name="Normal 41 2" xfId="30596"/>
    <cellStyle name="Normal 41 2 2" xfId="30597"/>
    <cellStyle name="Normal 41 2 3" xfId="30598"/>
    <cellStyle name="Normal 41 2 3 2" xfId="30599"/>
    <cellStyle name="Normal 41 2 3 2 2" xfId="30600"/>
    <cellStyle name="Normal 41 2 3 2 2 2" xfId="30601"/>
    <cellStyle name="Normal 41 2 3 2 3" xfId="30602"/>
    <cellStyle name="Normal 41 2 3 3" xfId="30603"/>
    <cellStyle name="Normal 41 2 3 3 2" xfId="30604"/>
    <cellStyle name="Normal 41 2 3 3 2 2" xfId="30605"/>
    <cellStyle name="Normal 41 2 3 3 3" xfId="30606"/>
    <cellStyle name="Normal 41 2 3 4" xfId="30607"/>
    <cellStyle name="Normal 41 2 3 4 2" xfId="30608"/>
    <cellStyle name="Normal 41 2 3 5" xfId="30609"/>
    <cellStyle name="Normal 41 2 3_Lcc_inputs" xfId="30610"/>
    <cellStyle name="Normal 41 2 4" xfId="30611"/>
    <cellStyle name="Normal 41 2 4 2" xfId="30612"/>
    <cellStyle name="Normal 41 2 4 2 2" xfId="30613"/>
    <cellStyle name="Normal 41 2 4 2 2 2" xfId="30614"/>
    <cellStyle name="Normal 41 2 4 2 3" xfId="30615"/>
    <cellStyle name="Normal 41 2 4 3" xfId="30616"/>
    <cellStyle name="Normal 41 2 4 3 2" xfId="30617"/>
    <cellStyle name="Normal 41 2 4 4" xfId="30618"/>
    <cellStyle name="Normal 41 2 4_Lcc_inputs" xfId="30619"/>
    <cellStyle name="Normal 41 2 5" xfId="30620"/>
    <cellStyle name="Normal 41 2 5 2" xfId="30621"/>
    <cellStyle name="Normal 41 2 5 3" xfId="30622"/>
    <cellStyle name="Normal 41 2 6" xfId="30623"/>
    <cellStyle name="Normal 41 2 6 2" xfId="30624"/>
    <cellStyle name="Normal 41 2 7" xfId="30625"/>
    <cellStyle name="Normal 41 2 8" xfId="30626"/>
    <cellStyle name="Normal 41 2_Lcc_inputs" xfId="30627"/>
    <cellStyle name="Normal 41 3" xfId="30628"/>
    <cellStyle name="Normal 41 3 2" xfId="30629"/>
    <cellStyle name="Normal 41 3 2 2" xfId="30630"/>
    <cellStyle name="Normal 41 3 2 2 2" xfId="30631"/>
    <cellStyle name="Normal 41 3 2 2 2 2" xfId="30632"/>
    <cellStyle name="Normal 41 3 2 2 3" xfId="30633"/>
    <cellStyle name="Normal 41 3 2 3" xfId="30634"/>
    <cellStyle name="Normal 41 3 2 3 2" xfId="30635"/>
    <cellStyle name="Normal 41 3 2 3 2 2" xfId="30636"/>
    <cellStyle name="Normal 41 3 2 3 3" xfId="30637"/>
    <cellStyle name="Normal 41 3 2 4" xfId="30638"/>
    <cellStyle name="Normal 41 3 2 4 2" xfId="30639"/>
    <cellStyle name="Normal 41 3 2 5" xfId="30640"/>
    <cellStyle name="Normal 41 3 2_Lcc_inputs" xfId="30641"/>
    <cellStyle name="Normal 41 3 3" xfId="30642"/>
    <cellStyle name="Normal 41 3 3 2" xfId="30643"/>
    <cellStyle name="Normal 41 3 3 2 2" xfId="30644"/>
    <cellStyle name="Normal 41 3 3 2 3" xfId="30645"/>
    <cellStyle name="Normal 41 3 3 3" xfId="30646"/>
    <cellStyle name="Normal 41 3 3 4" xfId="30647"/>
    <cellStyle name="Normal 41 3 3_Lcc_inputs" xfId="30648"/>
    <cellStyle name="Normal 41 3 4" xfId="30649"/>
    <cellStyle name="Normal 41 3 4 2" xfId="30650"/>
    <cellStyle name="Normal 41 3 4 2 2" xfId="30651"/>
    <cellStyle name="Normal 41 3 4 3" xfId="30652"/>
    <cellStyle name="Normal 41 3 5" xfId="30653"/>
    <cellStyle name="Normal 41 3 5 2" xfId="30654"/>
    <cellStyle name="Normal 41 3 6" xfId="30655"/>
    <cellStyle name="Normal 41 3 7" xfId="30656"/>
    <cellStyle name="Normal 41 3 8" xfId="30657"/>
    <cellStyle name="Normal 41 3_Lcc_inputs" xfId="30658"/>
    <cellStyle name="Normal 41 4" xfId="30659"/>
    <cellStyle name="Normal 42" xfId="30660"/>
    <cellStyle name="Normal 42 10" xfId="30661"/>
    <cellStyle name="Normal 42 10 2" xfId="30662"/>
    <cellStyle name="Normal 42 10 2 2" xfId="30663"/>
    <cellStyle name="Normal 42 10 2 2 2" xfId="30664"/>
    <cellStyle name="Normal 42 10 2 2 3" xfId="30665"/>
    <cellStyle name="Normal 42 10 2 3" xfId="30666"/>
    <cellStyle name="Normal 42 10 2 4" xfId="30667"/>
    <cellStyle name="Normal 42 10 2_Lcc_inputs" xfId="30668"/>
    <cellStyle name="Normal 42 10 3" xfId="30669"/>
    <cellStyle name="Normal 42 10 3 2" xfId="30670"/>
    <cellStyle name="Normal 42 10 3 2 2" xfId="30671"/>
    <cellStyle name="Normal 42 10 3 3" xfId="30672"/>
    <cellStyle name="Normal 42 10 4" xfId="30673"/>
    <cellStyle name="Normal 42 10 4 2" xfId="30674"/>
    <cellStyle name="Normal 42 10 5" xfId="30675"/>
    <cellStyle name="Normal 42 10 6" xfId="30676"/>
    <cellStyle name="Normal 42 10 7" xfId="30677"/>
    <cellStyle name="Normal 42 10_Lcc_inputs" xfId="30678"/>
    <cellStyle name="Normal 42 11" xfId="30679"/>
    <cellStyle name="Normal 42 11 2" xfId="30680"/>
    <cellStyle name="Normal 42 11 2 2" xfId="30681"/>
    <cellStyle name="Normal 42 11 2 3" xfId="30682"/>
    <cellStyle name="Normal 42 11 3" xfId="30683"/>
    <cellStyle name="Normal 42 11 3 2" xfId="30684"/>
    <cellStyle name="Normal 42 11 4" xfId="30685"/>
    <cellStyle name="Normal 42 11 5" xfId="30686"/>
    <cellStyle name="Normal 42 11_Lcc_inputs" xfId="30687"/>
    <cellStyle name="Normal 42 12" xfId="30688"/>
    <cellStyle name="Normal 42 12 2" xfId="30689"/>
    <cellStyle name="Normal 42 12 2 2" xfId="30690"/>
    <cellStyle name="Normal 42 12 2 3" xfId="30691"/>
    <cellStyle name="Normal 42 12 3" xfId="30692"/>
    <cellStyle name="Normal 42 12 4" xfId="30693"/>
    <cellStyle name="Normal 42 12_Lcc_inputs" xfId="30694"/>
    <cellStyle name="Normal 42 13" xfId="30695"/>
    <cellStyle name="Normal 42 13 2" xfId="30696"/>
    <cellStyle name="Normal 42 13 3" xfId="30697"/>
    <cellStyle name="Normal 42 14" xfId="30698"/>
    <cellStyle name="Normal 42 14 2" xfId="30699"/>
    <cellStyle name="Normal 42 15" xfId="30700"/>
    <cellStyle name="Normal 42 16" xfId="30701"/>
    <cellStyle name="Normal 42 2" xfId="30702"/>
    <cellStyle name="Normal 42 2 10" xfId="30703"/>
    <cellStyle name="Normal 42 2 2" xfId="30704"/>
    <cellStyle name="Normal 42 2 2 2" xfId="30705"/>
    <cellStyle name="Normal 42 2 2 2 2" xfId="30706"/>
    <cellStyle name="Normal 42 2 2 2 2 2" xfId="30707"/>
    <cellStyle name="Normal 42 2 2 2 2 2 2" xfId="30708"/>
    <cellStyle name="Normal 42 2 2 2 2 3" xfId="30709"/>
    <cellStyle name="Normal 42 2 2 2 3" xfId="30710"/>
    <cellStyle name="Normal 42 2 2 2 3 2" xfId="30711"/>
    <cellStyle name="Normal 42 2 2 2 3 2 2" xfId="30712"/>
    <cellStyle name="Normal 42 2 2 2 3 3" xfId="30713"/>
    <cellStyle name="Normal 42 2 2 2 4" xfId="30714"/>
    <cellStyle name="Normal 42 2 2 2 4 2" xfId="30715"/>
    <cellStyle name="Normal 42 2 2 2 5" xfId="30716"/>
    <cellStyle name="Normal 42 2 2 2_Lcc_inputs" xfId="30717"/>
    <cellStyle name="Normal 42 2 2 3" xfId="30718"/>
    <cellStyle name="Normal 42 2 2 3 2" xfId="30719"/>
    <cellStyle name="Normal 42 2 2 3 2 2" xfId="30720"/>
    <cellStyle name="Normal 42 2 2 3 2 3" xfId="30721"/>
    <cellStyle name="Normal 42 2 2 3 3" xfId="30722"/>
    <cellStyle name="Normal 42 2 2 3 4" xfId="30723"/>
    <cellStyle name="Normal 42 2 2 3_Lcc_inputs" xfId="30724"/>
    <cellStyle name="Normal 42 2 2 4" xfId="30725"/>
    <cellStyle name="Normal 42 2 2 4 2" xfId="30726"/>
    <cellStyle name="Normal 42 2 2 4 2 2" xfId="30727"/>
    <cellStyle name="Normal 42 2 2 4 3" xfId="30728"/>
    <cellStyle name="Normal 42 2 2 5" xfId="30729"/>
    <cellStyle name="Normal 42 2 2 5 2" xfId="30730"/>
    <cellStyle name="Normal 42 2 2 6" xfId="30731"/>
    <cellStyle name="Normal 42 2 2 7" xfId="30732"/>
    <cellStyle name="Normal 42 2 2 8" xfId="30733"/>
    <cellStyle name="Normal 42 2 2_Lcc_inputs" xfId="30734"/>
    <cellStyle name="Normal 42 2 3" xfId="30735"/>
    <cellStyle name="Normal 42 2 3 2" xfId="30736"/>
    <cellStyle name="Normal 42 2 3 2 2" xfId="30737"/>
    <cellStyle name="Normal 42 2 3 2 2 2" xfId="30738"/>
    <cellStyle name="Normal 42 2 3 2 2 3" xfId="30739"/>
    <cellStyle name="Normal 42 2 3 2 3" xfId="30740"/>
    <cellStyle name="Normal 42 2 3 2 4" xfId="30741"/>
    <cellStyle name="Normal 42 2 3 2_Lcc_inputs" xfId="30742"/>
    <cellStyle name="Normal 42 2 3 3" xfId="30743"/>
    <cellStyle name="Normal 42 2 3 3 2" xfId="30744"/>
    <cellStyle name="Normal 42 2 3 3 2 2" xfId="30745"/>
    <cellStyle name="Normal 42 2 3 3 3" xfId="30746"/>
    <cellStyle name="Normal 42 2 3 4" xfId="30747"/>
    <cellStyle name="Normal 42 2 3 4 2" xfId="30748"/>
    <cellStyle name="Normal 42 2 3 5" xfId="30749"/>
    <cellStyle name="Normal 42 2 3 6" xfId="30750"/>
    <cellStyle name="Normal 42 2 3 7" xfId="30751"/>
    <cellStyle name="Normal 42 2 3_Lcc_inputs" xfId="30752"/>
    <cellStyle name="Normal 42 2 4" xfId="30753"/>
    <cellStyle name="Normal 42 2 4 2" xfId="30754"/>
    <cellStyle name="Normal 42 2 4 2 2" xfId="30755"/>
    <cellStyle name="Normal 42 2 4 2 3" xfId="30756"/>
    <cellStyle name="Normal 42 2 4 3" xfId="30757"/>
    <cellStyle name="Normal 42 2 4 3 2" xfId="30758"/>
    <cellStyle name="Normal 42 2 4 4" xfId="30759"/>
    <cellStyle name="Normal 42 2 4 5" xfId="30760"/>
    <cellStyle name="Normal 42 2 4_Lcc_inputs" xfId="30761"/>
    <cellStyle name="Normal 42 2 5" xfId="30762"/>
    <cellStyle name="Normal 42 2 5 2" xfId="30763"/>
    <cellStyle name="Normal 42 2 5 2 2" xfId="30764"/>
    <cellStyle name="Normal 42 2 5 2 3" xfId="30765"/>
    <cellStyle name="Normal 42 2 5 3" xfId="30766"/>
    <cellStyle name="Normal 42 2 5 3 2" xfId="30767"/>
    <cellStyle name="Normal 42 2 5 4" xfId="30768"/>
    <cellStyle name="Normal 42 2 5 5" xfId="30769"/>
    <cellStyle name="Normal 42 2 5_Lcc_inputs" xfId="30770"/>
    <cellStyle name="Normal 42 2 6" xfId="30771"/>
    <cellStyle name="Normal 42 2 6 2" xfId="30772"/>
    <cellStyle name="Normal 42 2 6 2 2" xfId="30773"/>
    <cellStyle name="Normal 42 2 6 3" xfId="30774"/>
    <cellStyle name="Normal 42 2 6 4" xfId="30775"/>
    <cellStyle name="Normal 42 2 6_Lcc_inputs" xfId="30776"/>
    <cellStyle name="Normal 42 2 7" xfId="30777"/>
    <cellStyle name="Normal 42 2 7 2" xfId="30778"/>
    <cellStyle name="Normal 42 2 7 3" xfId="30779"/>
    <cellStyle name="Normal 42 2 8" xfId="30780"/>
    <cellStyle name="Normal 42 2 8 2" xfId="30781"/>
    <cellStyle name="Normal 42 2 9" xfId="30782"/>
    <cellStyle name="Normal 42 2_Lcc_inputs" xfId="30783"/>
    <cellStyle name="Normal 42 3" xfId="30784"/>
    <cellStyle name="Normal 42 3 2" xfId="30785"/>
    <cellStyle name="Normal 42 3 2 2" xfId="30786"/>
    <cellStyle name="Normal 42 3 2 2 2" xfId="30787"/>
    <cellStyle name="Normal 42 3 2 2 2 2" xfId="30788"/>
    <cellStyle name="Normal 42 3 2 2 2 2 2" xfId="30789"/>
    <cellStyle name="Normal 42 3 2 2 2 3" xfId="30790"/>
    <cellStyle name="Normal 42 3 2 2 3" xfId="30791"/>
    <cellStyle name="Normal 42 3 2 2 3 2" xfId="30792"/>
    <cellStyle name="Normal 42 3 2 2 3 2 2" xfId="30793"/>
    <cellStyle name="Normal 42 3 2 2 3 3" xfId="30794"/>
    <cellStyle name="Normal 42 3 2 2 4" xfId="30795"/>
    <cellStyle name="Normal 42 3 2 2 4 2" xfId="30796"/>
    <cellStyle name="Normal 42 3 2 2 5" xfId="30797"/>
    <cellStyle name="Normal 42 3 2 2_Lcc_inputs" xfId="30798"/>
    <cellStyle name="Normal 42 3 2 3" xfId="30799"/>
    <cellStyle name="Normal 42 3 2 3 2" xfId="30800"/>
    <cellStyle name="Normal 42 3 2 3 2 2" xfId="30801"/>
    <cellStyle name="Normal 42 3 2 3 2 3" xfId="30802"/>
    <cellStyle name="Normal 42 3 2 3 3" xfId="30803"/>
    <cellStyle name="Normal 42 3 2 3 4" xfId="30804"/>
    <cellStyle name="Normal 42 3 2 3_Lcc_inputs" xfId="30805"/>
    <cellStyle name="Normal 42 3 2 4" xfId="30806"/>
    <cellStyle name="Normal 42 3 2 4 2" xfId="30807"/>
    <cellStyle name="Normal 42 3 2 4 2 2" xfId="30808"/>
    <cellStyle name="Normal 42 3 2 4 3" xfId="30809"/>
    <cellStyle name="Normal 42 3 2 5" xfId="30810"/>
    <cellStyle name="Normal 42 3 2 5 2" xfId="30811"/>
    <cellStyle name="Normal 42 3 2 6" xfId="30812"/>
    <cellStyle name="Normal 42 3 2 7" xfId="30813"/>
    <cellStyle name="Normal 42 3 2 8" xfId="30814"/>
    <cellStyle name="Normal 42 3 2_Lcc_inputs" xfId="30815"/>
    <cellStyle name="Normal 42 3 3" xfId="30816"/>
    <cellStyle name="Normal 42 3 3 2" xfId="30817"/>
    <cellStyle name="Normal 42 3 3 2 2" xfId="30818"/>
    <cellStyle name="Normal 42 3 3 2 2 2" xfId="30819"/>
    <cellStyle name="Normal 42 3 3 2 2 3" xfId="30820"/>
    <cellStyle name="Normal 42 3 3 2 3" xfId="30821"/>
    <cellStyle name="Normal 42 3 3 2 4" xfId="30822"/>
    <cellStyle name="Normal 42 3 3 2_Lcc_inputs" xfId="30823"/>
    <cellStyle name="Normal 42 3 3 3" xfId="30824"/>
    <cellStyle name="Normal 42 3 3 3 2" xfId="30825"/>
    <cellStyle name="Normal 42 3 3 3 2 2" xfId="30826"/>
    <cellStyle name="Normal 42 3 3 3 3" xfId="30827"/>
    <cellStyle name="Normal 42 3 3 4" xfId="30828"/>
    <cellStyle name="Normal 42 3 3 4 2" xfId="30829"/>
    <cellStyle name="Normal 42 3 3 5" xfId="30830"/>
    <cellStyle name="Normal 42 3 3 6" xfId="30831"/>
    <cellStyle name="Normal 42 3 3 7" xfId="30832"/>
    <cellStyle name="Normal 42 3 3_Lcc_inputs" xfId="30833"/>
    <cellStyle name="Normal 42 3 4" xfId="30834"/>
    <cellStyle name="Normal 42 3 4 2" xfId="30835"/>
    <cellStyle name="Normal 42 3 4 2 2" xfId="30836"/>
    <cellStyle name="Normal 42 3 4 2 3" xfId="30837"/>
    <cellStyle name="Normal 42 3 4 3" xfId="30838"/>
    <cellStyle name="Normal 42 3 4 3 2" xfId="30839"/>
    <cellStyle name="Normal 42 3 4 4" xfId="30840"/>
    <cellStyle name="Normal 42 3 4 5" xfId="30841"/>
    <cellStyle name="Normal 42 3 4_Lcc_inputs" xfId="30842"/>
    <cellStyle name="Normal 42 3 5" xfId="30843"/>
    <cellStyle name="Normal 42 3 5 2" xfId="30844"/>
    <cellStyle name="Normal 42 3 5 2 2" xfId="30845"/>
    <cellStyle name="Normal 42 3 5 2 3" xfId="30846"/>
    <cellStyle name="Normal 42 3 5 3" xfId="30847"/>
    <cellStyle name="Normal 42 3 5 4" xfId="30848"/>
    <cellStyle name="Normal 42 3 5_Lcc_inputs" xfId="30849"/>
    <cellStyle name="Normal 42 3 6" xfId="30850"/>
    <cellStyle name="Normal 42 3 6 2" xfId="30851"/>
    <cellStyle name="Normal 42 3 6 3" xfId="30852"/>
    <cellStyle name="Normal 42 3 7" xfId="30853"/>
    <cellStyle name="Normal 42 3 7 2" xfId="30854"/>
    <cellStyle name="Normal 42 3 8" xfId="30855"/>
    <cellStyle name="Normal 42 3 9" xfId="30856"/>
    <cellStyle name="Normal 42 3_Lcc_inputs" xfId="30857"/>
    <cellStyle name="Normal 42 4" xfId="30858"/>
    <cellStyle name="Normal 42 4 2" xfId="30859"/>
    <cellStyle name="Normal 42 4 2 2" xfId="30860"/>
    <cellStyle name="Normal 42 4 2 2 2" xfId="30861"/>
    <cellStyle name="Normal 42 4 2 2 2 2" xfId="30862"/>
    <cellStyle name="Normal 42 4 2 2 2 2 2" xfId="30863"/>
    <cellStyle name="Normal 42 4 2 2 2 3" xfId="30864"/>
    <cellStyle name="Normal 42 4 2 2 3" xfId="30865"/>
    <cellStyle name="Normal 42 4 2 2 3 2" xfId="30866"/>
    <cellStyle name="Normal 42 4 2 2 3 2 2" xfId="30867"/>
    <cellStyle name="Normal 42 4 2 2 3 3" xfId="30868"/>
    <cellStyle name="Normal 42 4 2 2 4" xfId="30869"/>
    <cellStyle name="Normal 42 4 2 2 4 2" xfId="30870"/>
    <cellStyle name="Normal 42 4 2 2 5" xfId="30871"/>
    <cellStyle name="Normal 42 4 2 2_Lcc_inputs" xfId="30872"/>
    <cellStyle name="Normal 42 4 2 3" xfId="30873"/>
    <cellStyle name="Normal 42 4 2 3 2" xfId="30874"/>
    <cellStyle name="Normal 42 4 2 3 2 2" xfId="30875"/>
    <cellStyle name="Normal 42 4 2 3 2 3" xfId="30876"/>
    <cellStyle name="Normal 42 4 2 3 3" xfId="30877"/>
    <cellStyle name="Normal 42 4 2 3 4" xfId="30878"/>
    <cellStyle name="Normal 42 4 2 3_Lcc_inputs" xfId="30879"/>
    <cellStyle name="Normal 42 4 2 4" xfId="30880"/>
    <cellStyle name="Normal 42 4 2 4 2" xfId="30881"/>
    <cellStyle name="Normal 42 4 2 4 2 2" xfId="30882"/>
    <cellStyle name="Normal 42 4 2 4 3" xfId="30883"/>
    <cellStyle name="Normal 42 4 2 5" xfId="30884"/>
    <cellStyle name="Normal 42 4 2 5 2" xfId="30885"/>
    <cellStyle name="Normal 42 4 2 6" xfId="30886"/>
    <cellStyle name="Normal 42 4 2 7" xfId="30887"/>
    <cellStyle name="Normal 42 4 2 8" xfId="30888"/>
    <cellStyle name="Normal 42 4 2_Lcc_inputs" xfId="30889"/>
    <cellStyle name="Normal 42 4 3" xfId="30890"/>
    <cellStyle name="Normal 42 4 3 2" xfId="30891"/>
    <cellStyle name="Normal 42 4 3 2 2" xfId="30892"/>
    <cellStyle name="Normal 42 4 3 2 2 2" xfId="30893"/>
    <cellStyle name="Normal 42 4 3 2 3" xfId="30894"/>
    <cellStyle name="Normal 42 4 3 3" xfId="30895"/>
    <cellStyle name="Normal 42 4 3 3 2" xfId="30896"/>
    <cellStyle name="Normal 42 4 3 3 2 2" xfId="30897"/>
    <cellStyle name="Normal 42 4 3 3 3" xfId="30898"/>
    <cellStyle name="Normal 42 4 3 4" xfId="30899"/>
    <cellStyle name="Normal 42 4 3 4 2" xfId="30900"/>
    <cellStyle name="Normal 42 4 3 5" xfId="30901"/>
    <cellStyle name="Normal 42 4 3_Lcc_inputs" xfId="30902"/>
    <cellStyle name="Normal 42 4 4" xfId="30903"/>
    <cellStyle name="Normal 42 4 4 2" xfId="30904"/>
    <cellStyle name="Normal 42 4 4 2 2" xfId="30905"/>
    <cellStyle name="Normal 42 4 4 2 3" xfId="30906"/>
    <cellStyle name="Normal 42 4 4 3" xfId="30907"/>
    <cellStyle name="Normal 42 4 4 4" xfId="30908"/>
    <cellStyle name="Normal 42 4 4_Lcc_inputs" xfId="30909"/>
    <cellStyle name="Normal 42 4 5" xfId="30910"/>
    <cellStyle name="Normal 42 4 5 2" xfId="30911"/>
    <cellStyle name="Normal 42 4 5 2 2" xfId="30912"/>
    <cellStyle name="Normal 42 4 5 3" xfId="30913"/>
    <cellStyle name="Normal 42 4 6" xfId="30914"/>
    <cellStyle name="Normal 42 4 6 2" xfId="30915"/>
    <cellStyle name="Normal 42 4 7" xfId="30916"/>
    <cellStyle name="Normal 42 4 8" xfId="30917"/>
    <cellStyle name="Normal 42 4 9" xfId="30918"/>
    <cellStyle name="Normal 42 4_Lcc_inputs" xfId="30919"/>
    <cellStyle name="Normal 42 5" xfId="30920"/>
    <cellStyle name="Normal 42 5 2" xfId="30921"/>
    <cellStyle name="Normal 42 5 2 2" xfId="30922"/>
    <cellStyle name="Normal 42 5 2 2 2" xfId="30923"/>
    <cellStyle name="Normal 42 5 2 2 2 2" xfId="30924"/>
    <cellStyle name="Normal 42 5 2 2 2 2 2" xfId="30925"/>
    <cellStyle name="Normal 42 5 2 2 2 3" xfId="30926"/>
    <cellStyle name="Normal 42 5 2 2 3" xfId="30927"/>
    <cellStyle name="Normal 42 5 2 2 3 2" xfId="30928"/>
    <cellStyle name="Normal 42 5 2 2 3 2 2" xfId="30929"/>
    <cellStyle name="Normal 42 5 2 2 3 3" xfId="30930"/>
    <cellStyle name="Normal 42 5 2 2 4" xfId="30931"/>
    <cellStyle name="Normal 42 5 2 2 4 2" xfId="30932"/>
    <cellStyle name="Normal 42 5 2 2 5" xfId="30933"/>
    <cellStyle name="Normal 42 5 2 2_Lcc_inputs" xfId="30934"/>
    <cellStyle name="Normal 42 5 2 3" xfId="30935"/>
    <cellStyle name="Normal 42 5 2 3 2" xfId="30936"/>
    <cellStyle name="Normal 42 5 2 3 2 2" xfId="30937"/>
    <cellStyle name="Normal 42 5 2 3 2 3" xfId="30938"/>
    <cellStyle name="Normal 42 5 2 3 3" xfId="30939"/>
    <cellStyle name="Normal 42 5 2 3 4" xfId="30940"/>
    <cellStyle name="Normal 42 5 2 3_Lcc_inputs" xfId="30941"/>
    <cellStyle name="Normal 42 5 2 4" xfId="30942"/>
    <cellStyle name="Normal 42 5 2 4 2" xfId="30943"/>
    <cellStyle name="Normal 42 5 2 4 2 2" xfId="30944"/>
    <cellStyle name="Normal 42 5 2 4 3" xfId="30945"/>
    <cellStyle name="Normal 42 5 2 5" xfId="30946"/>
    <cellStyle name="Normal 42 5 2 5 2" xfId="30947"/>
    <cellStyle name="Normal 42 5 2 6" xfId="30948"/>
    <cellStyle name="Normal 42 5 2 7" xfId="30949"/>
    <cellStyle name="Normal 42 5 2 8" xfId="30950"/>
    <cellStyle name="Normal 42 5 2_Lcc_inputs" xfId="30951"/>
    <cellStyle name="Normal 42 5 3" xfId="30952"/>
    <cellStyle name="Normal 42 5 3 2" xfId="30953"/>
    <cellStyle name="Normal 42 5 3 2 2" xfId="30954"/>
    <cellStyle name="Normal 42 5 3 2 2 2" xfId="30955"/>
    <cellStyle name="Normal 42 5 3 2 3" xfId="30956"/>
    <cellStyle name="Normal 42 5 3 3" xfId="30957"/>
    <cellStyle name="Normal 42 5 3 3 2" xfId="30958"/>
    <cellStyle name="Normal 42 5 3 3 2 2" xfId="30959"/>
    <cellStyle name="Normal 42 5 3 3 3" xfId="30960"/>
    <cellStyle name="Normal 42 5 3 4" xfId="30961"/>
    <cellStyle name="Normal 42 5 3 4 2" xfId="30962"/>
    <cellStyle name="Normal 42 5 3 5" xfId="30963"/>
    <cellStyle name="Normal 42 5 3_Lcc_inputs" xfId="30964"/>
    <cellStyle name="Normal 42 5 4" xfId="30965"/>
    <cellStyle name="Normal 42 5 4 2" xfId="30966"/>
    <cellStyle name="Normal 42 5 4 2 2" xfId="30967"/>
    <cellStyle name="Normal 42 5 4 2 3" xfId="30968"/>
    <cellStyle name="Normal 42 5 4 3" xfId="30969"/>
    <cellStyle name="Normal 42 5 4 4" xfId="30970"/>
    <cellStyle name="Normal 42 5 4_Lcc_inputs" xfId="30971"/>
    <cellStyle name="Normal 42 5 5" xfId="30972"/>
    <cellStyle name="Normal 42 5 5 2" xfId="30973"/>
    <cellStyle name="Normal 42 5 5 2 2" xfId="30974"/>
    <cellStyle name="Normal 42 5 5 3" xfId="30975"/>
    <cellStyle name="Normal 42 5 6" xfId="30976"/>
    <cellStyle name="Normal 42 5 6 2" xfId="30977"/>
    <cellStyle name="Normal 42 5 7" xfId="30978"/>
    <cellStyle name="Normal 42 5 8" xfId="30979"/>
    <cellStyle name="Normal 42 5 9" xfId="30980"/>
    <cellStyle name="Normal 42 5_Lcc_inputs" xfId="30981"/>
    <cellStyle name="Normal 42 6" xfId="30982"/>
    <cellStyle name="Normal 42 6 2" xfId="30983"/>
    <cellStyle name="Normal 42 6 2 2" xfId="30984"/>
    <cellStyle name="Normal 42 6 2 2 2" xfId="30985"/>
    <cellStyle name="Normal 42 6 2 2 2 2" xfId="30986"/>
    <cellStyle name="Normal 42 6 2 2 2 2 2" xfId="30987"/>
    <cellStyle name="Normal 42 6 2 2 2 3" xfId="30988"/>
    <cellStyle name="Normal 42 6 2 2 3" xfId="30989"/>
    <cellStyle name="Normal 42 6 2 2 3 2" xfId="30990"/>
    <cellStyle name="Normal 42 6 2 2 3 2 2" xfId="30991"/>
    <cellStyle name="Normal 42 6 2 2 3 3" xfId="30992"/>
    <cellStyle name="Normal 42 6 2 2 4" xfId="30993"/>
    <cellStyle name="Normal 42 6 2 2 4 2" xfId="30994"/>
    <cellStyle name="Normal 42 6 2 2 5" xfId="30995"/>
    <cellStyle name="Normal 42 6 2 2_Lcc_inputs" xfId="30996"/>
    <cellStyle name="Normal 42 6 2 3" xfId="30997"/>
    <cellStyle name="Normal 42 6 2 3 2" xfId="30998"/>
    <cellStyle name="Normal 42 6 2 3 2 2" xfId="30999"/>
    <cellStyle name="Normal 42 6 2 3 2 3" xfId="31000"/>
    <cellStyle name="Normal 42 6 2 3 3" xfId="31001"/>
    <cellStyle name="Normal 42 6 2 3 4" xfId="31002"/>
    <cellStyle name="Normal 42 6 2 3_Lcc_inputs" xfId="31003"/>
    <cellStyle name="Normal 42 6 2 4" xfId="31004"/>
    <cellStyle name="Normal 42 6 2 4 2" xfId="31005"/>
    <cellStyle name="Normal 42 6 2 4 2 2" xfId="31006"/>
    <cellStyle name="Normal 42 6 2 4 3" xfId="31007"/>
    <cellStyle name="Normal 42 6 2 5" xfId="31008"/>
    <cellStyle name="Normal 42 6 2 5 2" xfId="31009"/>
    <cellStyle name="Normal 42 6 2 6" xfId="31010"/>
    <cellStyle name="Normal 42 6 2 7" xfId="31011"/>
    <cellStyle name="Normal 42 6 2 8" xfId="31012"/>
    <cellStyle name="Normal 42 6 2_Lcc_inputs" xfId="31013"/>
    <cellStyle name="Normal 42 6 3" xfId="31014"/>
    <cellStyle name="Normal 42 6 3 2" xfId="31015"/>
    <cellStyle name="Normal 42 6 3 2 2" xfId="31016"/>
    <cellStyle name="Normal 42 6 3 2 2 2" xfId="31017"/>
    <cellStyle name="Normal 42 6 3 2 3" xfId="31018"/>
    <cellStyle name="Normal 42 6 3 3" xfId="31019"/>
    <cellStyle name="Normal 42 6 3 3 2" xfId="31020"/>
    <cellStyle name="Normal 42 6 3 3 2 2" xfId="31021"/>
    <cellStyle name="Normal 42 6 3 3 3" xfId="31022"/>
    <cellStyle name="Normal 42 6 3 4" xfId="31023"/>
    <cellStyle name="Normal 42 6 3 4 2" xfId="31024"/>
    <cellStyle name="Normal 42 6 3 5" xfId="31025"/>
    <cellStyle name="Normal 42 6 3_Lcc_inputs" xfId="31026"/>
    <cellStyle name="Normal 42 6 4" xfId="31027"/>
    <cellStyle name="Normal 42 6 4 2" xfId="31028"/>
    <cellStyle name="Normal 42 6 4 2 2" xfId="31029"/>
    <cellStyle name="Normal 42 6 4 2 3" xfId="31030"/>
    <cellStyle name="Normal 42 6 4 3" xfId="31031"/>
    <cellStyle name="Normal 42 6 4 4" xfId="31032"/>
    <cellStyle name="Normal 42 6 4_Lcc_inputs" xfId="31033"/>
    <cellStyle name="Normal 42 6 5" xfId="31034"/>
    <cellStyle name="Normal 42 6 5 2" xfId="31035"/>
    <cellStyle name="Normal 42 6 5 2 2" xfId="31036"/>
    <cellStyle name="Normal 42 6 5 3" xfId="31037"/>
    <cellStyle name="Normal 42 6 6" xfId="31038"/>
    <cellStyle name="Normal 42 6 6 2" xfId="31039"/>
    <cellStyle name="Normal 42 6 7" xfId="31040"/>
    <cellStyle name="Normal 42 6 8" xfId="31041"/>
    <cellStyle name="Normal 42 6 9" xfId="31042"/>
    <cellStyle name="Normal 42 6_Lcc_inputs" xfId="31043"/>
    <cellStyle name="Normal 42 7" xfId="31044"/>
    <cellStyle name="Normal 42 7 2" xfId="31045"/>
    <cellStyle name="Normal 42 7 2 2" xfId="31046"/>
    <cellStyle name="Normal 42 7 2 2 2" xfId="31047"/>
    <cellStyle name="Normal 42 7 2 2 2 2" xfId="31048"/>
    <cellStyle name="Normal 42 7 2 2 2 2 2" xfId="31049"/>
    <cellStyle name="Normal 42 7 2 2 2 3" xfId="31050"/>
    <cellStyle name="Normal 42 7 2 2 3" xfId="31051"/>
    <cellStyle name="Normal 42 7 2 2 3 2" xfId="31052"/>
    <cellStyle name="Normal 42 7 2 2 3 2 2" xfId="31053"/>
    <cellStyle name="Normal 42 7 2 2 3 3" xfId="31054"/>
    <cellStyle name="Normal 42 7 2 2 4" xfId="31055"/>
    <cellStyle name="Normal 42 7 2 2 4 2" xfId="31056"/>
    <cellStyle name="Normal 42 7 2 2 5" xfId="31057"/>
    <cellStyle name="Normal 42 7 2 2_Lcc_inputs" xfId="31058"/>
    <cellStyle name="Normal 42 7 2 3" xfId="31059"/>
    <cellStyle name="Normal 42 7 2 3 2" xfId="31060"/>
    <cellStyle name="Normal 42 7 2 3 2 2" xfId="31061"/>
    <cellStyle name="Normal 42 7 2 3 2 3" xfId="31062"/>
    <cellStyle name="Normal 42 7 2 3 3" xfId="31063"/>
    <cellStyle name="Normal 42 7 2 3 4" xfId="31064"/>
    <cellStyle name="Normal 42 7 2 3_Lcc_inputs" xfId="31065"/>
    <cellStyle name="Normal 42 7 2 4" xfId="31066"/>
    <cellStyle name="Normal 42 7 2 4 2" xfId="31067"/>
    <cellStyle name="Normal 42 7 2 4 2 2" xfId="31068"/>
    <cellStyle name="Normal 42 7 2 4 3" xfId="31069"/>
    <cellStyle name="Normal 42 7 2 5" xfId="31070"/>
    <cellStyle name="Normal 42 7 2 5 2" xfId="31071"/>
    <cellStyle name="Normal 42 7 2 6" xfId="31072"/>
    <cellStyle name="Normal 42 7 2 7" xfId="31073"/>
    <cellStyle name="Normal 42 7 2 8" xfId="31074"/>
    <cellStyle name="Normal 42 7 2_Lcc_inputs" xfId="31075"/>
    <cellStyle name="Normal 42 7 3" xfId="31076"/>
    <cellStyle name="Normal 42 7 3 2" xfId="31077"/>
    <cellStyle name="Normal 42 7 3 2 2" xfId="31078"/>
    <cellStyle name="Normal 42 7 3 2 2 2" xfId="31079"/>
    <cellStyle name="Normal 42 7 3 2 3" xfId="31080"/>
    <cellStyle name="Normal 42 7 3 3" xfId="31081"/>
    <cellStyle name="Normal 42 7 3 3 2" xfId="31082"/>
    <cellStyle name="Normal 42 7 3 3 2 2" xfId="31083"/>
    <cellStyle name="Normal 42 7 3 3 3" xfId="31084"/>
    <cellStyle name="Normal 42 7 3 4" xfId="31085"/>
    <cellStyle name="Normal 42 7 3 4 2" xfId="31086"/>
    <cellStyle name="Normal 42 7 3 5" xfId="31087"/>
    <cellStyle name="Normal 42 7 3_Lcc_inputs" xfId="31088"/>
    <cellStyle name="Normal 42 7 4" xfId="31089"/>
    <cellStyle name="Normal 42 7 4 2" xfId="31090"/>
    <cellStyle name="Normal 42 7 4 2 2" xfId="31091"/>
    <cellStyle name="Normal 42 7 4 2 3" xfId="31092"/>
    <cellStyle name="Normal 42 7 4 3" xfId="31093"/>
    <cellStyle name="Normal 42 7 4 4" xfId="31094"/>
    <cellStyle name="Normal 42 7 4_Lcc_inputs" xfId="31095"/>
    <cellStyle name="Normal 42 7 5" xfId="31096"/>
    <cellStyle name="Normal 42 7 5 2" xfId="31097"/>
    <cellStyle name="Normal 42 7 5 2 2" xfId="31098"/>
    <cellStyle name="Normal 42 7 5 3" xfId="31099"/>
    <cellStyle name="Normal 42 7 6" xfId="31100"/>
    <cellStyle name="Normal 42 7 6 2" xfId="31101"/>
    <cellStyle name="Normal 42 7 7" xfId="31102"/>
    <cellStyle name="Normal 42 7 8" xfId="31103"/>
    <cellStyle name="Normal 42 7 9" xfId="31104"/>
    <cellStyle name="Normal 42 7_Lcc_inputs" xfId="31105"/>
    <cellStyle name="Normal 42 8" xfId="31106"/>
    <cellStyle name="Normal 42 8 2" xfId="31107"/>
    <cellStyle name="Normal 42 8 2 2" xfId="31108"/>
    <cellStyle name="Normal 42 8 2 2 2" xfId="31109"/>
    <cellStyle name="Normal 42 8 2 2 2 2" xfId="31110"/>
    <cellStyle name="Normal 42 8 2 2 3" xfId="31111"/>
    <cellStyle name="Normal 42 8 2 3" xfId="31112"/>
    <cellStyle name="Normal 42 8 2 3 2" xfId="31113"/>
    <cellStyle name="Normal 42 8 2 3 2 2" xfId="31114"/>
    <cellStyle name="Normal 42 8 2 3 3" xfId="31115"/>
    <cellStyle name="Normal 42 8 2 4" xfId="31116"/>
    <cellStyle name="Normal 42 8 2 4 2" xfId="31117"/>
    <cellStyle name="Normal 42 8 2 5" xfId="31118"/>
    <cellStyle name="Normal 42 8 2_Lcc_inputs" xfId="31119"/>
    <cellStyle name="Normal 42 8 3" xfId="31120"/>
    <cellStyle name="Normal 42 8 3 2" xfId="31121"/>
    <cellStyle name="Normal 42 8 3 2 2" xfId="31122"/>
    <cellStyle name="Normal 42 8 3 2 3" xfId="31123"/>
    <cellStyle name="Normal 42 8 3 3" xfId="31124"/>
    <cellStyle name="Normal 42 8 3 4" xfId="31125"/>
    <cellStyle name="Normal 42 8 3_Lcc_inputs" xfId="31126"/>
    <cellStyle name="Normal 42 8 4" xfId="31127"/>
    <cellStyle name="Normal 42 8 4 2" xfId="31128"/>
    <cellStyle name="Normal 42 8 4 2 2" xfId="31129"/>
    <cellStyle name="Normal 42 8 4 3" xfId="31130"/>
    <cellStyle name="Normal 42 8 5" xfId="31131"/>
    <cellStyle name="Normal 42 8 5 2" xfId="31132"/>
    <cellStyle name="Normal 42 8 6" xfId="31133"/>
    <cellStyle name="Normal 42 8 7" xfId="31134"/>
    <cellStyle name="Normal 42 8 8" xfId="31135"/>
    <cellStyle name="Normal 42 8_Lcc_inputs" xfId="31136"/>
    <cellStyle name="Normal 42 9" xfId="31137"/>
    <cellStyle name="Normal 42 9 2" xfId="31138"/>
    <cellStyle name="Normal 42 9 2 2" xfId="31139"/>
    <cellStyle name="Normal 42 9 2 2 2" xfId="31140"/>
    <cellStyle name="Normal 42 9 2 2 2 2" xfId="31141"/>
    <cellStyle name="Normal 42 9 2 2 3" xfId="31142"/>
    <cellStyle name="Normal 42 9 2 3" xfId="31143"/>
    <cellStyle name="Normal 42 9 2 3 2" xfId="31144"/>
    <cellStyle name="Normal 42 9 2 3 2 2" xfId="31145"/>
    <cellStyle name="Normal 42 9 2 3 3" xfId="31146"/>
    <cellStyle name="Normal 42 9 2 4" xfId="31147"/>
    <cellStyle name="Normal 42 9 2 4 2" xfId="31148"/>
    <cellStyle name="Normal 42 9 2 5" xfId="31149"/>
    <cellStyle name="Normal 42 9 2_Lcc_inputs" xfId="31150"/>
    <cellStyle name="Normal 42 9 3" xfId="31151"/>
    <cellStyle name="Normal 42 9 3 2" xfId="31152"/>
    <cellStyle name="Normal 42 9 3 2 2" xfId="31153"/>
    <cellStyle name="Normal 42 9 3 2 3" xfId="31154"/>
    <cellStyle name="Normal 42 9 3 3" xfId="31155"/>
    <cellStyle name="Normal 42 9 3 4" xfId="31156"/>
    <cellStyle name="Normal 42 9 3_Lcc_inputs" xfId="31157"/>
    <cellStyle name="Normal 42 9 4" xfId="31158"/>
    <cellStyle name="Normal 42 9 4 2" xfId="31159"/>
    <cellStyle name="Normal 42 9 4 2 2" xfId="31160"/>
    <cellStyle name="Normal 42 9 4 3" xfId="31161"/>
    <cellStyle name="Normal 42 9 5" xfId="31162"/>
    <cellStyle name="Normal 42 9 5 2" xfId="31163"/>
    <cellStyle name="Normal 42 9 6" xfId="31164"/>
    <cellStyle name="Normal 42 9 7" xfId="31165"/>
    <cellStyle name="Normal 42 9 8" xfId="31166"/>
    <cellStyle name="Normal 42 9_Lcc_inputs" xfId="31167"/>
    <cellStyle name="Normal 42_Lcc_inputs" xfId="31168"/>
    <cellStyle name="Normal 43" xfId="31169"/>
    <cellStyle name="Normal 43 10" xfId="31170"/>
    <cellStyle name="Normal 43 10 2" xfId="31171"/>
    <cellStyle name="Normal 43 10 2 2" xfId="31172"/>
    <cellStyle name="Normal 43 10 2 2 2" xfId="31173"/>
    <cellStyle name="Normal 43 10 2 2 3" xfId="31174"/>
    <cellStyle name="Normal 43 10 2 3" xfId="31175"/>
    <cellStyle name="Normal 43 10 2 4" xfId="31176"/>
    <cellStyle name="Normal 43 10 2_Lcc_inputs" xfId="31177"/>
    <cellStyle name="Normal 43 10 3" xfId="31178"/>
    <cellStyle name="Normal 43 10 3 2" xfId="31179"/>
    <cellStyle name="Normal 43 10 3 2 2" xfId="31180"/>
    <cellStyle name="Normal 43 10 3 3" xfId="31181"/>
    <cellStyle name="Normal 43 10 4" xfId="31182"/>
    <cellStyle name="Normal 43 10 4 2" xfId="31183"/>
    <cellStyle name="Normal 43 10 5" xfId="31184"/>
    <cellStyle name="Normal 43 10 6" xfId="31185"/>
    <cellStyle name="Normal 43 10 7" xfId="31186"/>
    <cellStyle name="Normal 43 10_Lcc_inputs" xfId="31187"/>
    <cellStyle name="Normal 43 11" xfId="31188"/>
    <cellStyle name="Normal 43 11 2" xfId="31189"/>
    <cellStyle name="Normal 43 11 2 2" xfId="31190"/>
    <cellStyle name="Normal 43 11 2 3" xfId="31191"/>
    <cellStyle name="Normal 43 11 3" xfId="31192"/>
    <cellStyle name="Normal 43 11 3 2" xfId="31193"/>
    <cellStyle name="Normal 43 11 4" xfId="31194"/>
    <cellStyle name="Normal 43 11 5" xfId="31195"/>
    <cellStyle name="Normal 43 11_Lcc_inputs" xfId="31196"/>
    <cellStyle name="Normal 43 12" xfId="31197"/>
    <cellStyle name="Normal 43 12 2" xfId="31198"/>
    <cellStyle name="Normal 43 12 2 2" xfId="31199"/>
    <cellStyle name="Normal 43 12 2 3" xfId="31200"/>
    <cellStyle name="Normal 43 12 3" xfId="31201"/>
    <cellStyle name="Normal 43 12 4" xfId="31202"/>
    <cellStyle name="Normal 43 12_Lcc_inputs" xfId="31203"/>
    <cellStyle name="Normal 43 13" xfId="31204"/>
    <cellStyle name="Normal 43 13 2" xfId="31205"/>
    <cellStyle name="Normal 43 13 3" xfId="31206"/>
    <cellStyle name="Normal 43 14" xfId="31207"/>
    <cellStyle name="Normal 43 14 2" xfId="31208"/>
    <cellStyle name="Normal 43 15" xfId="31209"/>
    <cellStyle name="Normal 43 16" xfId="31210"/>
    <cellStyle name="Normal 43 2" xfId="31211"/>
    <cellStyle name="Normal 43 2 10" xfId="31212"/>
    <cellStyle name="Normal 43 2 2" xfId="31213"/>
    <cellStyle name="Normal 43 2 2 2" xfId="31214"/>
    <cellStyle name="Normal 43 2 2 2 2" xfId="31215"/>
    <cellStyle name="Normal 43 2 2 2 2 2" xfId="31216"/>
    <cellStyle name="Normal 43 2 2 2 2 2 2" xfId="31217"/>
    <cellStyle name="Normal 43 2 2 2 2 3" xfId="31218"/>
    <cellStyle name="Normal 43 2 2 2 3" xfId="31219"/>
    <cellStyle name="Normal 43 2 2 2 3 2" xfId="31220"/>
    <cellStyle name="Normal 43 2 2 2 3 2 2" xfId="31221"/>
    <cellStyle name="Normal 43 2 2 2 3 3" xfId="31222"/>
    <cellStyle name="Normal 43 2 2 2 4" xfId="31223"/>
    <cellStyle name="Normal 43 2 2 2 4 2" xfId="31224"/>
    <cellStyle name="Normal 43 2 2 2 5" xfId="31225"/>
    <cellStyle name="Normal 43 2 2 2_Lcc_inputs" xfId="31226"/>
    <cellStyle name="Normal 43 2 2 3" xfId="31227"/>
    <cellStyle name="Normal 43 2 2 3 2" xfId="31228"/>
    <cellStyle name="Normal 43 2 2 3 2 2" xfId="31229"/>
    <cellStyle name="Normal 43 2 2 3 2 3" xfId="31230"/>
    <cellStyle name="Normal 43 2 2 3 3" xfId="31231"/>
    <cellStyle name="Normal 43 2 2 3 4" xfId="31232"/>
    <cellStyle name="Normal 43 2 2 3_Lcc_inputs" xfId="31233"/>
    <cellStyle name="Normal 43 2 2 4" xfId="31234"/>
    <cellStyle name="Normal 43 2 2 4 2" xfId="31235"/>
    <cellStyle name="Normal 43 2 2 4 2 2" xfId="31236"/>
    <cellStyle name="Normal 43 2 2 4 3" xfId="31237"/>
    <cellStyle name="Normal 43 2 2 5" xfId="31238"/>
    <cellStyle name="Normal 43 2 2 5 2" xfId="31239"/>
    <cellStyle name="Normal 43 2 2 6" xfId="31240"/>
    <cellStyle name="Normal 43 2 2 7" xfId="31241"/>
    <cellStyle name="Normal 43 2 2 8" xfId="31242"/>
    <cellStyle name="Normal 43 2 2_Lcc_inputs" xfId="31243"/>
    <cellStyle name="Normal 43 2 3" xfId="31244"/>
    <cellStyle name="Normal 43 2 3 2" xfId="31245"/>
    <cellStyle name="Normal 43 2 3 2 2" xfId="31246"/>
    <cellStyle name="Normal 43 2 3 2 2 2" xfId="31247"/>
    <cellStyle name="Normal 43 2 3 2 2 3" xfId="31248"/>
    <cellStyle name="Normal 43 2 3 2 3" xfId="31249"/>
    <cellStyle name="Normal 43 2 3 2 4" xfId="31250"/>
    <cellStyle name="Normal 43 2 3 2_Lcc_inputs" xfId="31251"/>
    <cellStyle name="Normal 43 2 3 3" xfId="31252"/>
    <cellStyle name="Normal 43 2 3 3 2" xfId="31253"/>
    <cellStyle name="Normal 43 2 3 3 2 2" xfId="31254"/>
    <cellStyle name="Normal 43 2 3 3 3" xfId="31255"/>
    <cellStyle name="Normal 43 2 3 4" xfId="31256"/>
    <cellStyle name="Normal 43 2 3 4 2" xfId="31257"/>
    <cellStyle name="Normal 43 2 3 5" xfId="31258"/>
    <cellStyle name="Normal 43 2 3 6" xfId="31259"/>
    <cellStyle name="Normal 43 2 3 7" xfId="31260"/>
    <cellStyle name="Normal 43 2 3_Lcc_inputs" xfId="31261"/>
    <cellStyle name="Normal 43 2 4" xfId="31262"/>
    <cellStyle name="Normal 43 2 4 2" xfId="31263"/>
    <cellStyle name="Normal 43 2 4 2 2" xfId="31264"/>
    <cellStyle name="Normal 43 2 4 2 3" xfId="31265"/>
    <cellStyle name="Normal 43 2 4 3" xfId="31266"/>
    <cellStyle name="Normal 43 2 4 3 2" xfId="31267"/>
    <cellStyle name="Normal 43 2 4 4" xfId="31268"/>
    <cellStyle name="Normal 43 2 4 5" xfId="31269"/>
    <cellStyle name="Normal 43 2 4_Lcc_inputs" xfId="31270"/>
    <cellStyle name="Normal 43 2 5" xfId="31271"/>
    <cellStyle name="Normal 43 2 5 2" xfId="31272"/>
    <cellStyle name="Normal 43 2 5 2 2" xfId="31273"/>
    <cellStyle name="Normal 43 2 5 2 3" xfId="31274"/>
    <cellStyle name="Normal 43 2 5 3" xfId="31275"/>
    <cellStyle name="Normal 43 2 5 3 2" xfId="31276"/>
    <cellStyle name="Normal 43 2 5 4" xfId="31277"/>
    <cellStyle name="Normal 43 2 5 5" xfId="31278"/>
    <cellStyle name="Normal 43 2 5_Lcc_inputs" xfId="31279"/>
    <cellStyle name="Normal 43 2 6" xfId="31280"/>
    <cellStyle name="Normal 43 2 6 2" xfId="31281"/>
    <cellStyle name="Normal 43 2 6 2 2" xfId="31282"/>
    <cellStyle name="Normal 43 2 6 3" xfId="31283"/>
    <cellStyle name="Normal 43 2 6 4" xfId="31284"/>
    <cellStyle name="Normal 43 2 6_Lcc_inputs" xfId="31285"/>
    <cellStyle name="Normal 43 2 7" xfId="31286"/>
    <cellStyle name="Normal 43 2 7 2" xfId="31287"/>
    <cellStyle name="Normal 43 2 7 3" xfId="31288"/>
    <cellStyle name="Normal 43 2 8" xfId="31289"/>
    <cellStyle name="Normal 43 2 8 2" xfId="31290"/>
    <cellStyle name="Normal 43 2 9" xfId="31291"/>
    <cellStyle name="Normal 43 2_Lcc_inputs" xfId="31292"/>
    <cellStyle name="Normal 43 3" xfId="31293"/>
    <cellStyle name="Normal 43 3 2" xfId="31294"/>
    <cellStyle name="Normal 43 3 2 2" xfId="31295"/>
    <cellStyle name="Normal 43 3 2 2 2" xfId="31296"/>
    <cellStyle name="Normal 43 3 2 2 2 2" xfId="31297"/>
    <cellStyle name="Normal 43 3 2 2 2 2 2" xfId="31298"/>
    <cellStyle name="Normal 43 3 2 2 2 3" xfId="31299"/>
    <cellStyle name="Normal 43 3 2 2 3" xfId="31300"/>
    <cellStyle name="Normal 43 3 2 2 3 2" xfId="31301"/>
    <cellStyle name="Normal 43 3 2 2 3 2 2" xfId="31302"/>
    <cellStyle name="Normal 43 3 2 2 3 3" xfId="31303"/>
    <cellStyle name="Normal 43 3 2 2 4" xfId="31304"/>
    <cellStyle name="Normal 43 3 2 2 4 2" xfId="31305"/>
    <cellStyle name="Normal 43 3 2 2 5" xfId="31306"/>
    <cellStyle name="Normal 43 3 2 2_Lcc_inputs" xfId="31307"/>
    <cellStyle name="Normal 43 3 2 3" xfId="31308"/>
    <cellStyle name="Normal 43 3 2 3 2" xfId="31309"/>
    <cellStyle name="Normal 43 3 2 3 2 2" xfId="31310"/>
    <cellStyle name="Normal 43 3 2 3 2 3" xfId="31311"/>
    <cellStyle name="Normal 43 3 2 3 3" xfId="31312"/>
    <cellStyle name="Normal 43 3 2 3 4" xfId="31313"/>
    <cellStyle name="Normal 43 3 2 3_Lcc_inputs" xfId="31314"/>
    <cellStyle name="Normal 43 3 2 4" xfId="31315"/>
    <cellStyle name="Normal 43 3 2 4 2" xfId="31316"/>
    <cellStyle name="Normal 43 3 2 4 2 2" xfId="31317"/>
    <cellStyle name="Normal 43 3 2 4 3" xfId="31318"/>
    <cellStyle name="Normal 43 3 2 5" xfId="31319"/>
    <cellStyle name="Normal 43 3 2 5 2" xfId="31320"/>
    <cellStyle name="Normal 43 3 2 6" xfId="31321"/>
    <cellStyle name="Normal 43 3 2 7" xfId="31322"/>
    <cellStyle name="Normal 43 3 2 8" xfId="31323"/>
    <cellStyle name="Normal 43 3 2_Lcc_inputs" xfId="31324"/>
    <cellStyle name="Normal 43 3 3" xfId="31325"/>
    <cellStyle name="Normal 43 3 3 2" xfId="31326"/>
    <cellStyle name="Normal 43 3 3 2 2" xfId="31327"/>
    <cellStyle name="Normal 43 3 3 2 2 2" xfId="31328"/>
    <cellStyle name="Normal 43 3 3 2 2 3" xfId="31329"/>
    <cellStyle name="Normal 43 3 3 2 3" xfId="31330"/>
    <cellStyle name="Normal 43 3 3 2 4" xfId="31331"/>
    <cellStyle name="Normal 43 3 3 2_Lcc_inputs" xfId="31332"/>
    <cellStyle name="Normal 43 3 3 3" xfId="31333"/>
    <cellStyle name="Normal 43 3 3 3 2" xfId="31334"/>
    <cellStyle name="Normal 43 3 3 3 2 2" xfId="31335"/>
    <cellStyle name="Normal 43 3 3 3 3" xfId="31336"/>
    <cellStyle name="Normal 43 3 3 4" xfId="31337"/>
    <cellStyle name="Normal 43 3 3 4 2" xfId="31338"/>
    <cellStyle name="Normal 43 3 3 5" xfId="31339"/>
    <cellStyle name="Normal 43 3 3 6" xfId="31340"/>
    <cellStyle name="Normal 43 3 3 7" xfId="31341"/>
    <cellStyle name="Normal 43 3 3_Lcc_inputs" xfId="31342"/>
    <cellStyle name="Normal 43 3 4" xfId="31343"/>
    <cellStyle name="Normal 43 3 4 2" xfId="31344"/>
    <cellStyle name="Normal 43 3 4 2 2" xfId="31345"/>
    <cellStyle name="Normal 43 3 4 2 3" xfId="31346"/>
    <cellStyle name="Normal 43 3 4 3" xfId="31347"/>
    <cellStyle name="Normal 43 3 4 3 2" xfId="31348"/>
    <cellStyle name="Normal 43 3 4 4" xfId="31349"/>
    <cellStyle name="Normal 43 3 4 5" xfId="31350"/>
    <cellStyle name="Normal 43 3 4_Lcc_inputs" xfId="31351"/>
    <cellStyle name="Normal 43 3 5" xfId="31352"/>
    <cellStyle name="Normal 43 3 5 2" xfId="31353"/>
    <cellStyle name="Normal 43 3 5 2 2" xfId="31354"/>
    <cellStyle name="Normal 43 3 5 2 3" xfId="31355"/>
    <cellStyle name="Normal 43 3 5 3" xfId="31356"/>
    <cellStyle name="Normal 43 3 5 4" xfId="31357"/>
    <cellStyle name="Normal 43 3 5_Lcc_inputs" xfId="31358"/>
    <cellStyle name="Normal 43 3 6" xfId="31359"/>
    <cellStyle name="Normal 43 3 6 2" xfId="31360"/>
    <cellStyle name="Normal 43 3 6 3" xfId="31361"/>
    <cellStyle name="Normal 43 3 7" xfId="31362"/>
    <cellStyle name="Normal 43 3 7 2" xfId="31363"/>
    <cellStyle name="Normal 43 3 8" xfId="31364"/>
    <cellStyle name="Normal 43 3 9" xfId="31365"/>
    <cellStyle name="Normal 43 3_Lcc_inputs" xfId="31366"/>
    <cellStyle name="Normal 43 4" xfId="31367"/>
    <cellStyle name="Normal 43 4 2" xfId="31368"/>
    <cellStyle name="Normal 43 4 2 2" xfId="31369"/>
    <cellStyle name="Normal 43 4 2 2 2" xfId="31370"/>
    <cellStyle name="Normal 43 4 2 2 2 2" xfId="31371"/>
    <cellStyle name="Normal 43 4 2 2 2 2 2" xfId="31372"/>
    <cellStyle name="Normal 43 4 2 2 2 3" xfId="31373"/>
    <cellStyle name="Normal 43 4 2 2 3" xfId="31374"/>
    <cellStyle name="Normal 43 4 2 2 3 2" xfId="31375"/>
    <cellStyle name="Normal 43 4 2 2 3 2 2" xfId="31376"/>
    <cellStyle name="Normal 43 4 2 2 3 3" xfId="31377"/>
    <cellStyle name="Normal 43 4 2 2 4" xfId="31378"/>
    <cellStyle name="Normal 43 4 2 2 4 2" xfId="31379"/>
    <cellStyle name="Normal 43 4 2 2 5" xfId="31380"/>
    <cellStyle name="Normal 43 4 2 2_Lcc_inputs" xfId="31381"/>
    <cellStyle name="Normal 43 4 2 3" xfId="31382"/>
    <cellStyle name="Normal 43 4 2 3 2" xfId="31383"/>
    <cellStyle name="Normal 43 4 2 3 2 2" xfId="31384"/>
    <cellStyle name="Normal 43 4 2 3 2 3" xfId="31385"/>
    <cellStyle name="Normal 43 4 2 3 3" xfId="31386"/>
    <cellStyle name="Normal 43 4 2 3 4" xfId="31387"/>
    <cellStyle name="Normal 43 4 2 3_Lcc_inputs" xfId="31388"/>
    <cellStyle name="Normal 43 4 2 4" xfId="31389"/>
    <cellStyle name="Normal 43 4 2 4 2" xfId="31390"/>
    <cellStyle name="Normal 43 4 2 4 2 2" xfId="31391"/>
    <cellStyle name="Normal 43 4 2 4 3" xfId="31392"/>
    <cellStyle name="Normal 43 4 2 5" xfId="31393"/>
    <cellStyle name="Normal 43 4 2 5 2" xfId="31394"/>
    <cellStyle name="Normal 43 4 2 6" xfId="31395"/>
    <cellStyle name="Normal 43 4 2 7" xfId="31396"/>
    <cellStyle name="Normal 43 4 2 8" xfId="31397"/>
    <cellStyle name="Normal 43 4 2_Lcc_inputs" xfId="31398"/>
    <cellStyle name="Normal 43 4 3" xfId="31399"/>
    <cellStyle name="Normal 43 4 3 2" xfId="31400"/>
    <cellStyle name="Normal 43 4 3 2 2" xfId="31401"/>
    <cellStyle name="Normal 43 4 3 2 2 2" xfId="31402"/>
    <cellStyle name="Normal 43 4 3 2 3" xfId="31403"/>
    <cellStyle name="Normal 43 4 3 3" xfId="31404"/>
    <cellStyle name="Normal 43 4 3 3 2" xfId="31405"/>
    <cellStyle name="Normal 43 4 3 3 2 2" xfId="31406"/>
    <cellStyle name="Normal 43 4 3 3 3" xfId="31407"/>
    <cellStyle name="Normal 43 4 3 4" xfId="31408"/>
    <cellStyle name="Normal 43 4 3 4 2" xfId="31409"/>
    <cellStyle name="Normal 43 4 3 5" xfId="31410"/>
    <cellStyle name="Normal 43 4 3_Lcc_inputs" xfId="31411"/>
    <cellStyle name="Normal 43 4 4" xfId="31412"/>
    <cellStyle name="Normal 43 4 4 2" xfId="31413"/>
    <cellStyle name="Normal 43 4 4 2 2" xfId="31414"/>
    <cellStyle name="Normal 43 4 4 2 3" xfId="31415"/>
    <cellStyle name="Normal 43 4 4 3" xfId="31416"/>
    <cellStyle name="Normal 43 4 4 4" xfId="31417"/>
    <cellStyle name="Normal 43 4 4_Lcc_inputs" xfId="31418"/>
    <cellStyle name="Normal 43 4 5" xfId="31419"/>
    <cellStyle name="Normal 43 4 5 2" xfId="31420"/>
    <cellStyle name="Normal 43 4 5 2 2" xfId="31421"/>
    <cellStyle name="Normal 43 4 5 3" xfId="31422"/>
    <cellStyle name="Normal 43 4 6" xfId="31423"/>
    <cellStyle name="Normal 43 4 6 2" xfId="31424"/>
    <cellStyle name="Normal 43 4 7" xfId="31425"/>
    <cellStyle name="Normal 43 4 8" xfId="31426"/>
    <cellStyle name="Normal 43 4 9" xfId="31427"/>
    <cellStyle name="Normal 43 4_Lcc_inputs" xfId="31428"/>
    <cellStyle name="Normal 43 5" xfId="31429"/>
    <cellStyle name="Normal 43 5 2" xfId="31430"/>
    <cellStyle name="Normal 43 5 2 2" xfId="31431"/>
    <cellStyle name="Normal 43 5 2 2 2" xfId="31432"/>
    <cellStyle name="Normal 43 5 2 2 2 2" xfId="31433"/>
    <cellStyle name="Normal 43 5 2 2 2 2 2" xfId="31434"/>
    <cellStyle name="Normal 43 5 2 2 2 3" xfId="31435"/>
    <cellStyle name="Normal 43 5 2 2 3" xfId="31436"/>
    <cellStyle name="Normal 43 5 2 2 3 2" xfId="31437"/>
    <cellStyle name="Normal 43 5 2 2 3 2 2" xfId="31438"/>
    <cellStyle name="Normal 43 5 2 2 3 3" xfId="31439"/>
    <cellStyle name="Normal 43 5 2 2 4" xfId="31440"/>
    <cellStyle name="Normal 43 5 2 2 4 2" xfId="31441"/>
    <cellStyle name="Normal 43 5 2 2 5" xfId="31442"/>
    <cellStyle name="Normal 43 5 2 2_Lcc_inputs" xfId="31443"/>
    <cellStyle name="Normal 43 5 2 3" xfId="31444"/>
    <cellStyle name="Normal 43 5 2 3 2" xfId="31445"/>
    <cellStyle name="Normal 43 5 2 3 2 2" xfId="31446"/>
    <cellStyle name="Normal 43 5 2 3 2 3" xfId="31447"/>
    <cellStyle name="Normal 43 5 2 3 3" xfId="31448"/>
    <cellStyle name="Normal 43 5 2 3 4" xfId="31449"/>
    <cellStyle name="Normal 43 5 2 3_Lcc_inputs" xfId="31450"/>
    <cellStyle name="Normal 43 5 2 4" xfId="31451"/>
    <cellStyle name="Normal 43 5 2 4 2" xfId="31452"/>
    <cellStyle name="Normal 43 5 2 4 2 2" xfId="31453"/>
    <cellStyle name="Normal 43 5 2 4 3" xfId="31454"/>
    <cellStyle name="Normal 43 5 2 5" xfId="31455"/>
    <cellStyle name="Normal 43 5 2 5 2" xfId="31456"/>
    <cellStyle name="Normal 43 5 2 6" xfId="31457"/>
    <cellStyle name="Normal 43 5 2 7" xfId="31458"/>
    <cellStyle name="Normal 43 5 2 8" xfId="31459"/>
    <cellStyle name="Normal 43 5 2_Lcc_inputs" xfId="31460"/>
    <cellStyle name="Normal 43 5 3" xfId="31461"/>
    <cellStyle name="Normal 43 5 3 2" xfId="31462"/>
    <cellStyle name="Normal 43 5 3 2 2" xfId="31463"/>
    <cellStyle name="Normal 43 5 3 2 2 2" xfId="31464"/>
    <cellStyle name="Normal 43 5 3 2 3" xfId="31465"/>
    <cellStyle name="Normal 43 5 3 3" xfId="31466"/>
    <cellStyle name="Normal 43 5 3 3 2" xfId="31467"/>
    <cellStyle name="Normal 43 5 3 3 2 2" xfId="31468"/>
    <cellStyle name="Normal 43 5 3 3 3" xfId="31469"/>
    <cellStyle name="Normal 43 5 3 4" xfId="31470"/>
    <cellStyle name="Normal 43 5 3 4 2" xfId="31471"/>
    <cellStyle name="Normal 43 5 3 5" xfId="31472"/>
    <cellStyle name="Normal 43 5 3_Lcc_inputs" xfId="31473"/>
    <cellStyle name="Normal 43 5 4" xfId="31474"/>
    <cellStyle name="Normal 43 5 4 2" xfId="31475"/>
    <cellStyle name="Normal 43 5 4 2 2" xfId="31476"/>
    <cellStyle name="Normal 43 5 4 2 3" xfId="31477"/>
    <cellStyle name="Normal 43 5 4 3" xfId="31478"/>
    <cellStyle name="Normal 43 5 4 4" xfId="31479"/>
    <cellStyle name="Normal 43 5 4_Lcc_inputs" xfId="31480"/>
    <cellStyle name="Normal 43 5 5" xfId="31481"/>
    <cellStyle name="Normal 43 5 5 2" xfId="31482"/>
    <cellStyle name="Normal 43 5 5 2 2" xfId="31483"/>
    <cellStyle name="Normal 43 5 5 3" xfId="31484"/>
    <cellStyle name="Normal 43 5 6" xfId="31485"/>
    <cellStyle name="Normal 43 5 6 2" xfId="31486"/>
    <cellStyle name="Normal 43 5 7" xfId="31487"/>
    <cellStyle name="Normal 43 5 8" xfId="31488"/>
    <cellStyle name="Normal 43 5 9" xfId="31489"/>
    <cellStyle name="Normal 43 5_Lcc_inputs" xfId="31490"/>
    <cellStyle name="Normal 43 6" xfId="31491"/>
    <cellStyle name="Normal 43 6 2" xfId="31492"/>
    <cellStyle name="Normal 43 6 2 2" xfId="31493"/>
    <cellStyle name="Normal 43 6 2 2 2" xfId="31494"/>
    <cellStyle name="Normal 43 6 2 2 2 2" xfId="31495"/>
    <cellStyle name="Normal 43 6 2 2 2 2 2" xfId="31496"/>
    <cellStyle name="Normal 43 6 2 2 2 3" xfId="31497"/>
    <cellStyle name="Normal 43 6 2 2 3" xfId="31498"/>
    <cellStyle name="Normal 43 6 2 2 3 2" xfId="31499"/>
    <cellStyle name="Normal 43 6 2 2 3 2 2" xfId="31500"/>
    <cellStyle name="Normal 43 6 2 2 3 3" xfId="31501"/>
    <cellStyle name="Normal 43 6 2 2 4" xfId="31502"/>
    <cellStyle name="Normal 43 6 2 2 4 2" xfId="31503"/>
    <cellStyle name="Normal 43 6 2 2 5" xfId="31504"/>
    <cellStyle name="Normal 43 6 2 2_Lcc_inputs" xfId="31505"/>
    <cellStyle name="Normal 43 6 2 3" xfId="31506"/>
    <cellStyle name="Normal 43 6 2 3 2" xfId="31507"/>
    <cellStyle name="Normal 43 6 2 3 2 2" xfId="31508"/>
    <cellStyle name="Normal 43 6 2 3 2 3" xfId="31509"/>
    <cellStyle name="Normal 43 6 2 3 3" xfId="31510"/>
    <cellStyle name="Normal 43 6 2 3 4" xfId="31511"/>
    <cellStyle name="Normal 43 6 2 3_Lcc_inputs" xfId="31512"/>
    <cellStyle name="Normal 43 6 2 4" xfId="31513"/>
    <cellStyle name="Normal 43 6 2 4 2" xfId="31514"/>
    <cellStyle name="Normal 43 6 2 4 2 2" xfId="31515"/>
    <cellStyle name="Normal 43 6 2 4 3" xfId="31516"/>
    <cellStyle name="Normal 43 6 2 5" xfId="31517"/>
    <cellStyle name="Normal 43 6 2 5 2" xfId="31518"/>
    <cellStyle name="Normal 43 6 2 6" xfId="31519"/>
    <cellStyle name="Normal 43 6 2 7" xfId="31520"/>
    <cellStyle name="Normal 43 6 2 8" xfId="31521"/>
    <cellStyle name="Normal 43 6 2_Lcc_inputs" xfId="31522"/>
    <cellStyle name="Normal 43 6 3" xfId="31523"/>
    <cellStyle name="Normal 43 6 3 2" xfId="31524"/>
    <cellStyle name="Normal 43 6 3 2 2" xfId="31525"/>
    <cellStyle name="Normal 43 6 3 2 2 2" xfId="31526"/>
    <cellStyle name="Normal 43 6 3 2 3" xfId="31527"/>
    <cellStyle name="Normal 43 6 3 3" xfId="31528"/>
    <cellStyle name="Normal 43 6 3 3 2" xfId="31529"/>
    <cellStyle name="Normal 43 6 3 3 2 2" xfId="31530"/>
    <cellStyle name="Normal 43 6 3 3 3" xfId="31531"/>
    <cellStyle name="Normal 43 6 3 4" xfId="31532"/>
    <cellStyle name="Normal 43 6 3 4 2" xfId="31533"/>
    <cellStyle name="Normal 43 6 3 5" xfId="31534"/>
    <cellStyle name="Normal 43 6 3_Lcc_inputs" xfId="31535"/>
    <cellStyle name="Normal 43 6 4" xfId="31536"/>
    <cellStyle name="Normal 43 6 4 2" xfId="31537"/>
    <cellStyle name="Normal 43 6 4 2 2" xfId="31538"/>
    <cellStyle name="Normal 43 6 4 2 3" xfId="31539"/>
    <cellStyle name="Normal 43 6 4 3" xfId="31540"/>
    <cellStyle name="Normal 43 6 4 4" xfId="31541"/>
    <cellStyle name="Normal 43 6 4_Lcc_inputs" xfId="31542"/>
    <cellStyle name="Normal 43 6 5" xfId="31543"/>
    <cellStyle name="Normal 43 6 5 2" xfId="31544"/>
    <cellStyle name="Normal 43 6 5 2 2" xfId="31545"/>
    <cellStyle name="Normal 43 6 5 3" xfId="31546"/>
    <cellStyle name="Normal 43 6 6" xfId="31547"/>
    <cellStyle name="Normal 43 6 6 2" xfId="31548"/>
    <cellStyle name="Normal 43 6 7" xfId="31549"/>
    <cellStyle name="Normal 43 6 8" xfId="31550"/>
    <cellStyle name="Normal 43 6 9" xfId="31551"/>
    <cellStyle name="Normal 43 6_Lcc_inputs" xfId="31552"/>
    <cellStyle name="Normal 43 7" xfId="31553"/>
    <cellStyle name="Normal 43 7 2" xfId="31554"/>
    <cellStyle name="Normal 43 7 2 2" xfId="31555"/>
    <cellStyle name="Normal 43 7 2 2 2" xfId="31556"/>
    <cellStyle name="Normal 43 7 2 2 2 2" xfId="31557"/>
    <cellStyle name="Normal 43 7 2 2 2 2 2" xfId="31558"/>
    <cellStyle name="Normal 43 7 2 2 2 3" xfId="31559"/>
    <cellStyle name="Normal 43 7 2 2 3" xfId="31560"/>
    <cellStyle name="Normal 43 7 2 2 3 2" xfId="31561"/>
    <cellStyle name="Normal 43 7 2 2 3 2 2" xfId="31562"/>
    <cellStyle name="Normal 43 7 2 2 3 3" xfId="31563"/>
    <cellStyle name="Normal 43 7 2 2 4" xfId="31564"/>
    <cellStyle name="Normal 43 7 2 2 4 2" xfId="31565"/>
    <cellStyle name="Normal 43 7 2 2 5" xfId="31566"/>
    <cellStyle name="Normal 43 7 2 2_Lcc_inputs" xfId="31567"/>
    <cellStyle name="Normal 43 7 2 3" xfId="31568"/>
    <cellStyle name="Normal 43 7 2 3 2" xfId="31569"/>
    <cellStyle name="Normal 43 7 2 3 2 2" xfId="31570"/>
    <cellStyle name="Normal 43 7 2 3 2 3" xfId="31571"/>
    <cellStyle name="Normal 43 7 2 3 3" xfId="31572"/>
    <cellStyle name="Normal 43 7 2 3 4" xfId="31573"/>
    <cellStyle name="Normal 43 7 2 3_Lcc_inputs" xfId="31574"/>
    <cellStyle name="Normal 43 7 2 4" xfId="31575"/>
    <cellStyle name="Normal 43 7 2 4 2" xfId="31576"/>
    <cellStyle name="Normal 43 7 2 4 2 2" xfId="31577"/>
    <cellStyle name="Normal 43 7 2 4 3" xfId="31578"/>
    <cellStyle name="Normal 43 7 2 5" xfId="31579"/>
    <cellStyle name="Normal 43 7 2 5 2" xfId="31580"/>
    <cellStyle name="Normal 43 7 2 6" xfId="31581"/>
    <cellStyle name="Normal 43 7 2 7" xfId="31582"/>
    <cellStyle name="Normal 43 7 2 8" xfId="31583"/>
    <cellStyle name="Normal 43 7 2_Lcc_inputs" xfId="31584"/>
    <cellStyle name="Normal 43 7 3" xfId="31585"/>
    <cellStyle name="Normal 43 7 3 2" xfId="31586"/>
    <cellStyle name="Normal 43 7 3 2 2" xfId="31587"/>
    <cellStyle name="Normal 43 7 3 2 2 2" xfId="31588"/>
    <cellStyle name="Normal 43 7 3 2 3" xfId="31589"/>
    <cellStyle name="Normal 43 7 3 3" xfId="31590"/>
    <cellStyle name="Normal 43 7 3 3 2" xfId="31591"/>
    <cellStyle name="Normal 43 7 3 3 2 2" xfId="31592"/>
    <cellStyle name="Normal 43 7 3 3 3" xfId="31593"/>
    <cellStyle name="Normal 43 7 3 4" xfId="31594"/>
    <cellStyle name="Normal 43 7 3 4 2" xfId="31595"/>
    <cellStyle name="Normal 43 7 3 5" xfId="31596"/>
    <cellStyle name="Normal 43 7 3_Lcc_inputs" xfId="31597"/>
    <cellStyle name="Normal 43 7 4" xfId="31598"/>
    <cellStyle name="Normal 43 7 4 2" xfId="31599"/>
    <cellStyle name="Normal 43 7 4 2 2" xfId="31600"/>
    <cellStyle name="Normal 43 7 4 2 3" xfId="31601"/>
    <cellStyle name="Normal 43 7 4 3" xfId="31602"/>
    <cellStyle name="Normal 43 7 4 4" xfId="31603"/>
    <cellStyle name="Normal 43 7 4_Lcc_inputs" xfId="31604"/>
    <cellStyle name="Normal 43 7 5" xfId="31605"/>
    <cellStyle name="Normal 43 7 5 2" xfId="31606"/>
    <cellStyle name="Normal 43 7 5 2 2" xfId="31607"/>
    <cellStyle name="Normal 43 7 5 3" xfId="31608"/>
    <cellStyle name="Normal 43 7 6" xfId="31609"/>
    <cellStyle name="Normal 43 7 6 2" xfId="31610"/>
    <cellStyle name="Normal 43 7 7" xfId="31611"/>
    <cellStyle name="Normal 43 7 8" xfId="31612"/>
    <cellStyle name="Normal 43 7 9" xfId="31613"/>
    <cellStyle name="Normal 43 7_Lcc_inputs" xfId="31614"/>
    <cellStyle name="Normal 43 8" xfId="31615"/>
    <cellStyle name="Normal 43 8 2" xfId="31616"/>
    <cellStyle name="Normal 43 8 2 2" xfId="31617"/>
    <cellStyle name="Normal 43 8 2 2 2" xfId="31618"/>
    <cellStyle name="Normal 43 8 2 2 2 2" xfId="31619"/>
    <cellStyle name="Normal 43 8 2 2 3" xfId="31620"/>
    <cellStyle name="Normal 43 8 2 3" xfId="31621"/>
    <cellStyle name="Normal 43 8 2 3 2" xfId="31622"/>
    <cellStyle name="Normal 43 8 2 3 2 2" xfId="31623"/>
    <cellStyle name="Normal 43 8 2 3 3" xfId="31624"/>
    <cellStyle name="Normal 43 8 2 4" xfId="31625"/>
    <cellStyle name="Normal 43 8 2 4 2" xfId="31626"/>
    <cellStyle name="Normal 43 8 2 5" xfId="31627"/>
    <cellStyle name="Normal 43 8 2_Lcc_inputs" xfId="31628"/>
    <cellStyle name="Normal 43 8 3" xfId="31629"/>
    <cellStyle name="Normal 43 8 3 2" xfId="31630"/>
    <cellStyle name="Normal 43 8 3 2 2" xfId="31631"/>
    <cellStyle name="Normal 43 8 3 2 3" xfId="31632"/>
    <cellStyle name="Normal 43 8 3 3" xfId="31633"/>
    <cellStyle name="Normal 43 8 3 4" xfId="31634"/>
    <cellStyle name="Normal 43 8 3_Lcc_inputs" xfId="31635"/>
    <cellStyle name="Normal 43 8 4" xfId="31636"/>
    <cellStyle name="Normal 43 8 4 2" xfId="31637"/>
    <cellStyle name="Normal 43 8 4 2 2" xfId="31638"/>
    <cellStyle name="Normal 43 8 4 3" xfId="31639"/>
    <cellStyle name="Normal 43 8 5" xfId="31640"/>
    <cellStyle name="Normal 43 8 5 2" xfId="31641"/>
    <cellStyle name="Normal 43 8 6" xfId="31642"/>
    <cellStyle name="Normal 43 8 7" xfId="31643"/>
    <cellStyle name="Normal 43 8 8" xfId="31644"/>
    <cellStyle name="Normal 43 8_Lcc_inputs" xfId="31645"/>
    <cellStyle name="Normal 43 9" xfId="31646"/>
    <cellStyle name="Normal 43 9 2" xfId="31647"/>
    <cellStyle name="Normal 43 9 2 2" xfId="31648"/>
    <cellStyle name="Normal 43 9 2 2 2" xfId="31649"/>
    <cellStyle name="Normal 43 9 2 2 2 2" xfId="31650"/>
    <cellStyle name="Normal 43 9 2 2 3" xfId="31651"/>
    <cellStyle name="Normal 43 9 2 3" xfId="31652"/>
    <cellStyle name="Normal 43 9 2 3 2" xfId="31653"/>
    <cellStyle name="Normal 43 9 2 3 2 2" xfId="31654"/>
    <cellStyle name="Normal 43 9 2 3 3" xfId="31655"/>
    <cellStyle name="Normal 43 9 2 4" xfId="31656"/>
    <cellStyle name="Normal 43 9 2 4 2" xfId="31657"/>
    <cellStyle name="Normal 43 9 2 5" xfId="31658"/>
    <cellStyle name="Normal 43 9 2_Lcc_inputs" xfId="31659"/>
    <cellStyle name="Normal 43 9 3" xfId="31660"/>
    <cellStyle name="Normal 43 9 3 2" xfId="31661"/>
    <cellStyle name="Normal 43 9 3 2 2" xfId="31662"/>
    <cellStyle name="Normal 43 9 3 2 3" xfId="31663"/>
    <cellStyle name="Normal 43 9 3 3" xfId="31664"/>
    <cellStyle name="Normal 43 9 3 4" xfId="31665"/>
    <cellStyle name="Normal 43 9 3_Lcc_inputs" xfId="31666"/>
    <cellStyle name="Normal 43 9 4" xfId="31667"/>
    <cellStyle name="Normal 43 9 4 2" xfId="31668"/>
    <cellStyle name="Normal 43 9 4 2 2" xfId="31669"/>
    <cellStyle name="Normal 43 9 4 3" xfId="31670"/>
    <cellStyle name="Normal 43 9 5" xfId="31671"/>
    <cellStyle name="Normal 43 9 5 2" xfId="31672"/>
    <cellStyle name="Normal 43 9 6" xfId="31673"/>
    <cellStyle name="Normal 43 9 7" xfId="31674"/>
    <cellStyle name="Normal 43 9 8" xfId="31675"/>
    <cellStyle name="Normal 43 9_Lcc_inputs" xfId="31676"/>
    <cellStyle name="Normal 43_Lcc_inputs" xfId="31677"/>
    <cellStyle name="Normal 44" xfId="31678"/>
    <cellStyle name="Normal 44 10" xfId="31679"/>
    <cellStyle name="Normal 44 10 2" xfId="31680"/>
    <cellStyle name="Normal 44 10 2 2" xfId="31681"/>
    <cellStyle name="Normal 44 10 2 2 2" xfId="31682"/>
    <cellStyle name="Normal 44 10 2 2 3" xfId="31683"/>
    <cellStyle name="Normal 44 10 2 3" xfId="31684"/>
    <cellStyle name="Normal 44 10 2 4" xfId="31685"/>
    <cellStyle name="Normal 44 10 2_Lcc_inputs" xfId="31686"/>
    <cellStyle name="Normal 44 10 3" xfId="31687"/>
    <cellStyle name="Normal 44 10 3 2" xfId="31688"/>
    <cellStyle name="Normal 44 10 3 2 2" xfId="31689"/>
    <cellStyle name="Normal 44 10 3 3" xfId="31690"/>
    <cellStyle name="Normal 44 10 4" xfId="31691"/>
    <cellStyle name="Normal 44 10 4 2" xfId="31692"/>
    <cellStyle name="Normal 44 10 5" xfId="31693"/>
    <cellStyle name="Normal 44 10 6" xfId="31694"/>
    <cellStyle name="Normal 44 10 7" xfId="31695"/>
    <cellStyle name="Normal 44 10_Lcc_inputs" xfId="31696"/>
    <cellStyle name="Normal 44 11" xfId="31697"/>
    <cellStyle name="Normal 44 11 2" xfId="31698"/>
    <cellStyle name="Normal 44 11 2 2" xfId="31699"/>
    <cellStyle name="Normal 44 11 2 3" xfId="31700"/>
    <cellStyle name="Normal 44 11 3" xfId="31701"/>
    <cellStyle name="Normal 44 11 3 2" xfId="31702"/>
    <cellStyle name="Normal 44 11 4" xfId="31703"/>
    <cellStyle name="Normal 44 11 5" xfId="31704"/>
    <cellStyle name="Normal 44 11_Lcc_inputs" xfId="31705"/>
    <cellStyle name="Normal 44 12" xfId="31706"/>
    <cellStyle name="Normal 44 12 2" xfId="31707"/>
    <cellStyle name="Normal 44 12 2 2" xfId="31708"/>
    <cellStyle name="Normal 44 12 2 3" xfId="31709"/>
    <cellStyle name="Normal 44 12 3" xfId="31710"/>
    <cellStyle name="Normal 44 12 4" xfId="31711"/>
    <cellStyle name="Normal 44 12_Lcc_inputs" xfId="31712"/>
    <cellStyle name="Normal 44 13" xfId="31713"/>
    <cellStyle name="Normal 44 13 2" xfId="31714"/>
    <cellStyle name="Normal 44 13 3" xfId="31715"/>
    <cellStyle name="Normal 44 14" xfId="31716"/>
    <cellStyle name="Normal 44 14 2" xfId="31717"/>
    <cellStyle name="Normal 44 15" xfId="31718"/>
    <cellStyle name="Normal 44 16" xfId="31719"/>
    <cellStyle name="Normal 44 2" xfId="31720"/>
    <cellStyle name="Normal 44 2 10" xfId="31721"/>
    <cellStyle name="Normal 44 2 2" xfId="31722"/>
    <cellStyle name="Normal 44 2 2 2" xfId="31723"/>
    <cellStyle name="Normal 44 2 2 2 2" xfId="31724"/>
    <cellStyle name="Normal 44 2 2 2 2 2" xfId="31725"/>
    <cellStyle name="Normal 44 2 2 2 2 2 2" xfId="31726"/>
    <cellStyle name="Normal 44 2 2 2 2 3" xfId="31727"/>
    <cellStyle name="Normal 44 2 2 2 3" xfId="31728"/>
    <cellStyle name="Normal 44 2 2 2 3 2" xfId="31729"/>
    <cellStyle name="Normal 44 2 2 2 3 2 2" xfId="31730"/>
    <cellStyle name="Normal 44 2 2 2 3 3" xfId="31731"/>
    <cellStyle name="Normal 44 2 2 2 4" xfId="31732"/>
    <cellStyle name="Normal 44 2 2 2 4 2" xfId="31733"/>
    <cellStyle name="Normal 44 2 2 2 5" xfId="31734"/>
    <cellStyle name="Normal 44 2 2 2_Lcc_inputs" xfId="31735"/>
    <cellStyle name="Normal 44 2 2 3" xfId="31736"/>
    <cellStyle name="Normal 44 2 2 3 2" xfId="31737"/>
    <cellStyle name="Normal 44 2 2 3 2 2" xfId="31738"/>
    <cellStyle name="Normal 44 2 2 3 2 3" xfId="31739"/>
    <cellStyle name="Normal 44 2 2 3 3" xfId="31740"/>
    <cellStyle name="Normal 44 2 2 3 4" xfId="31741"/>
    <cellStyle name="Normal 44 2 2 3_Lcc_inputs" xfId="31742"/>
    <cellStyle name="Normal 44 2 2 4" xfId="31743"/>
    <cellStyle name="Normal 44 2 2 4 2" xfId="31744"/>
    <cellStyle name="Normal 44 2 2 4 2 2" xfId="31745"/>
    <cellStyle name="Normal 44 2 2 4 3" xfId="31746"/>
    <cellStyle name="Normal 44 2 2 5" xfId="31747"/>
    <cellStyle name="Normal 44 2 2 5 2" xfId="31748"/>
    <cellStyle name="Normal 44 2 2 6" xfId="31749"/>
    <cellStyle name="Normal 44 2 2 7" xfId="31750"/>
    <cellStyle name="Normal 44 2 2 8" xfId="31751"/>
    <cellStyle name="Normal 44 2 2_Lcc_inputs" xfId="31752"/>
    <cellStyle name="Normal 44 2 3" xfId="31753"/>
    <cellStyle name="Normal 44 2 3 2" xfId="31754"/>
    <cellStyle name="Normal 44 2 3 2 2" xfId="31755"/>
    <cellStyle name="Normal 44 2 3 2 2 2" xfId="31756"/>
    <cellStyle name="Normal 44 2 3 2 2 3" xfId="31757"/>
    <cellStyle name="Normal 44 2 3 2 3" xfId="31758"/>
    <cellStyle name="Normal 44 2 3 2 4" xfId="31759"/>
    <cellStyle name="Normal 44 2 3 2_Lcc_inputs" xfId="31760"/>
    <cellStyle name="Normal 44 2 3 3" xfId="31761"/>
    <cellStyle name="Normal 44 2 3 3 2" xfId="31762"/>
    <cellStyle name="Normal 44 2 3 3 2 2" xfId="31763"/>
    <cellStyle name="Normal 44 2 3 3 3" xfId="31764"/>
    <cellStyle name="Normal 44 2 3 4" xfId="31765"/>
    <cellStyle name="Normal 44 2 3 4 2" xfId="31766"/>
    <cellStyle name="Normal 44 2 3 5" xfId="31767"/>
    <cellStyle name="Normal 44 2 3 6" xfId="31768"/>
    <cellStyle name="Normal 44 2 3 7" xfId="31769"/>
    <cellStyle name="Normal 44 2 3_Lcc_inputs" xfId="31770"/>
    <cellStyle name="Normal 44 2 4" xfId="31771"/>
    <cellStyle name="Normal 44 2 4 2" xfId="31772"/>
    <cellStyle name="Normal 44 2 4 2 2" xfId="31773"/>
    <cellStyle name="Normal 44 2 4 2 3" xfId="31774"/>
    <cellStyle name="Normal 44 2 4 3" xfId="31775"/>
    <cellStyle name="Normal 44 2 4 3 2" xfId="31776"/>
    <cellStyle name="Normal 44 2 4 4" xfId="31777"/>
    <cellStyle name="Normal 44 2 4 5" xfId="31778"/>
    <cellStyle name="Normal 44 2 4_Lcc_inputs" xfId="31779"/>
    <cellStyle name="Normal 44 2 5" xfId="31780"/>
    <cellStyle name="Normal 44 2 5 2" xfId="31781"/>
    <cellStyle name="Normal 44 2 5 2 2" xfId="31782"/>
    <cellStyle name="Normal 44 2 5 2 3" xfId="31783"/>
    <cellStyle name="Normal 44 2 5 3" xfId="31784"/>
    <cellStyle name="Normal 44 2 5 3 2" xfId="31785"/>
    <cellStyle name="Normal 44 2 5 4" xfId="31786"/>
    <cellStyle name="Normal 44 2 5 5" xfId="31787"/>
    <cellStyle name="Normal 44 2 5_Lcc_inputs" xfId="31788"/>
    <cellStyle name="Normal 44 2 6" xfId="31789"/>
    <cellStyle name="Normal 44 2 6 2" xfId="31790"/>
    <cellStyle name="Normal 44 2 6 2 2" xfId="31791"/>
    <cellStyle name="Normal 44 2 6 3" xfId="31792"/>
    <cellStyle name="Normal 44 2 6 4" xfId="31793"/>
    <cellStyle name="Normal 44 2 6_Lcc_inputs" xfId="31794"/>
    <cellStyle name="Normal 44 2 7" xfId="31795"/>
    <cellStyle name="Normal 44 2 7 2" xfId="31796"/>
    <cellStyle name="Normal 44 2 7 3" xfId="31797"/>
    <cellStyle name="Normal 44 2 8" xfId="31798"/>
    <cellStyle name="Normal 44 2 8 2" xfId="31799"/>
    <cellStyle name="Normal 44 2 9" xfId="31800"/>
    <cellStyle name="Normal 44 2_Lcc_inputs" xfId="31801"/>
    <cellStyle name="Normal 44 3" xfId="31802"/>
    <cellStyle name="Normal 44 3 2" xfId="31803"/>
    <cellStyle name="Normal 44 3 2 2" xfId="31804"/>
    <cellStyle name="Normal 44 3 2 2 2" xfId="31805"/>
    <cellStyle name="Normal 44 3 2 2 2 2" xfId="31806"/>
    <cellStyle name="Normal 44 3 2 2 2 2 2" xfId="31807"/>
    <cellStyle name="Normal 44 3 2 2 2 3" xfId="31808"/>
    <cellStyle name="Normal 44 3 2 2 3" xfId="31809"/>
    <cellStyle name="Normal 44 3 2 2 3 2" xfId="31810"/>
    <cellStyle name="Normal 44 3 2 2 3 2 2" xfId="31811"/>
    <cellStyle name="Normal 44 3 2 2 3 3" xfId="31812"/>
    <cellStyle name="Normal 44 3 2 2 4" xfId="31813"/>
    <cellStyle name="Normal 44 3 2 2 4 2" xfId="31814"/>
    <cellStyle name="Normal 44 3 2 2 5" xfId="31815"/>
    <cellStyle name="Normal 44 3 2 2_Lcc_inputs" xfId="31816"/>
    <cellStyle name="Normal 44 3 2 3" xfId="31817"/>
    <cellStyle name="Normal 44 3 2 3 2" xfId="31818"/>
    <cellStyle name="Normal 44 3 2 3 2 2" xfId="31819"/>
    <cellStyle name="Normal 44 3 2 3 2 3" xfId="31820"/>
    <cellStyle name="Normal 44 3 2 3 3" xfId="31821"/>
    <cellStyle name="Normal 44 3 2 3 4" xfId="31822"/>
    <cellStyle name="Normal 44 3 2 3_Lcc_inputs" xfId="31823"/>
    <cellStyle name="Normal 44 3 2 4" xfId="31824"/>
    <cellStyle name="Normal 44 3 2 4 2" xfId="31825"/>
    <cellStyle name="Normal 44 3 2 4 2 2" xfId="31826"/>
    <cellStyle name="Normal 44 3 2 4 3" xfId="31827"/>
    <cellStyle name="Normal 44 3 2 5" xfId="31828"/>
    <cellStyle name="Normal 44 3 2 5 2" xfId="31829"/>
    <cellStyle name="Normal 44 3 2 6" xfId="31830"/>
    <cellStyle name="Normal 44 3 2 7" xfId="31831"/>
    <cellStyle name="Normal 44 3 2 8" xfId="31832"/>
    <cellStyle name="Normal 44 3 2_Lcc_inputs" xfId="31833"/>
    <cellStyle name="Normal 44 3 3" xfId="31834"/>
    <cellStyle name="Normal 44 3 3 2" xfId="31835"/>
    <cellStyle name="Normal 44 3 3 2 2" xfId="31836"/>
    <cellStyle name="Normal 44 3 3 2 2 2" xfId="31837"/>
    <cellStyle name="Normal 44 3 3 2 2 3" xfId="31838"/>
    <cellStyle name="Normal 44 3 3 2 3" xfId="31839"/>
    <cellStyle name="Normal 44 3 3 2 4" xfId="31840"/>
    <cellStyle name="Normal 44 3 3 2_Lcc_inputs" xfId="31841"/>
    <cellStyle name="Normal 44 3 3 3" xfId="31842"/>
    <cellStyle name="Normal 44 3 3 3 2" xfId="31843"/>
    <cellStyle name="Normal 44 3 3 3 2 2" xfId="31844"/>
    <cellStyle name="Normal 44 3 3 3 3" xfId="31845"/>
    <cellStyle name="Normal 44 3 3 4" xfId="31846"/>
    <cellStyle name="Normal 44 3 3 4 2" xfId="31847"/>
    <cellStyle name="Normal 44 3 3 5" xfId="31848"/>
    <cellStyle name="Normal 44 3 3 6" xfId="31849"/>
    <cellStyle name="Normal 44 3 3 7" xfId="31850"/>
    <cellStyle name="Normal 44 3 3_Lcc_inputs" xfId="31851"/>
    <cellStyle name="Normal 44 3 4" xfId="31852"/>
    <cellStyle name="Normal 44 3 4 2" xfId="31853"/>
    <cellStyle name="Normal 44 3 4 2 2" xfId="31854"/>
    <cellStyle name="Normal 44 3 4 2 3" xfId="31855"/>
    <cellStyle name="Normal 44 3 4 3" xfId="31856"/>
    <cellStyle name="Normal 44 3 4 3 2" xfId="31857"/>
    <cellStyle name="Normal 44 3 4 4" xfId="31858"/>
    <cellStyle name="Normal 44 3 4 5" xfId="31859"/>
    <cellStyle name="Normal 44 3 4_Lcc_inputs" xfId="31860"/>
    <cellStyle name="Normal 44 3 5" xfId="31861"/>
    <cellStyle name="Normal 44 3 5 2" xfId="31862"/>
    <cellStyle name="Normal 44 3 5 2 2" xfId="31863"/>
    <cellStyle name="Normal 44 3 5 2 3" xfId="31864"/>
    <cellStyle name="Normal 44 3 5 3" xfId="31865"/>
    <cellStyle name="Normal 44 3 5 4" xfId="31866"/>
    <cellStyle name="Normal 44 3 5_Lcc_inputs" xfId="31867"/>
    <cellStyle name="Normal 44 3 6" xfId="31868"/>
    <cellStyle name="Normal 44 3 6 2" xfId="31869"/>
    <cellStyle name="Normal 44 3 6 3" xfId="31870"/>
    <cellStyle name="Normal 44 3 7" xfId="31871"/>
    <cellStyle name="Normal 44 3 7 2" xfId="31872"/>
    <cellStyle name="Normal 44 3 8" xfId="31873"/>
    <cellStyle name="Normal 44 3 9" xfId="31874"/>
    <cellStyle name="Normal 44 3_Lcc_inputs" xfId="31875"/>
    <cellStyle name="Normal 44 4" xfId="31876"/>
    <cellStyle name="Normal 44 4 2" xfId="31877"/>
    <cellStyle name="Normal 44 4 2 2" xfId="31878"/>
    <cellStyle name="Normal 44 4 2 2 2" xfId="31879"/>
    <cellStyle name="Normal 44 4 2 2 2 2" xfId="31880"/>
    <cellStyle name="Normal 44 4 2 2 2 2 2" xfId="31881"/>
    <cellStyle name="Normal 44 4 2 2 2 3" xfId="31882"/>
    <cellStyle name="Normal 44 4 2 2 3" xfId="31883"/>
    <cellStyle name="Normal 44 4 2 2 3 2" xfId="31884"/>
    <cellStyle name="Normal 44 4 2 2 3 2 2" xfId="31885"/>
    <cellStyle name="Normal 44 4 2 2 3 3" xfId="31886"/>
    <cellStyle name="Normal 44 4 2 2 4" xfId="31887"/>
    <cellStyle name="Normal 44 4 2 2 4 2" xfId="31888"/>
    <cellStyle name="Normal 44 4 2 2 5" xfId="31889"/>
    <cellStyle name="Normal 44 4 2 2_Lcc_inputs" xfId="31890"/>
    <cellStyle name="Normal 44 4 2 3" xfId="31891"/>
    <cellStyle name="Normal 44 4 2 3 2" xfId="31892"/>
    <cellStyle name="Normal 44 4 2 3 2 2" xfId="31893"/>
    <cellStyle name="Normal 44 4 2 3 2 3" xfId="31894"/>
    <cellStyle name="Normal 44 4 2 3 3" xfId="31895"/>
    <cellStyle name="Normal 44 4 2 3 4" xfId="31896"/>
    <cellStyle name="Normal 44 4 2 3_Lcc_inputs" xfId="31897"/>
    <cellStyle name="Normal 44 4 2 4" xfId="31898"/>
    <cellStyle name="Normal 44 4 2 4 2" xfId="31899"/>
    <cellStyle name="Normal 44 4 2 4 2 2" xfId="31900"/>
    <cellStyle name="Normal 44 4 2 4 3" xfId="31901"/>
    <cellStyle name="Normal 44 4 2 5" xfId="31902"/>
    <cellStyle name="Normal 44 4 2 5 2" xfId="31903"/>
    <cellStyle name="Normal 44 4 2 6" xfId="31904"/>
    <cellStyle name="Normal 44 4 2 7" xfId="31905"/>
    <cellStyle name="Normal 44 4 2 8" xfId="31906"/>
    <cellStyle name="Normal 44 4 2_Lcc_inputs" xfId="31907"/>
    <cellStyle name="Normal 44 4 3" xfId="31908"/>
    <cellStyle name="Normal 44 4 3 2" xfId="31909"/>
    <cellStyle name="Normal 44 4 3 2 2" xfId="31910"/>
    <cellStyle name="Normal 44 4 3 2 2 2" xfId="31911"/>
    <cellStyle name="Normal 44 4 3 2 3" xfId="31912"/>
    <cellStyle name="Normal 44 4 3 3" xfId="31913"/>
    <cellStyle name="Normal 44 4 3 3 2" xfId="31914"/>
    <cellStyle name="Normal 44 4 3 3 2 2" xfId="31915"/>
    <cellStyle name="Normal 44 4 3 3 3" xfId="31916"/>
    <cellStyle name="Normal 44 4 3 4" xfId="31917"/>
    <cellStyle name="Normal 44 4 3 4 2" xfId="31918"/>
    <cellStyle name="Normal 44 4 3 5" xfId="31919"/>
    <cellStyle name="Normal 44 4 3_Lcc_inputs" xfId="31920"/>
    <cellStyle name="Normal 44 4 4" xfId="31921"/>
    <cellStyle name="Normal 44 4 4 2" xfId="31922"/>
    <cellStyle name="Normal 44 4 4 2 2" xfId="31923"/>
    <cellStyle name="Normal 44 4 4 2 3" xfId="31924"/>
    <cellStyle name="Normal 44 4 4 3" xfId="31925"/>
    <cellStyle name="Normal 44 4 4 4" xfId="31926"/>
    <cellStyle name="Normal 44 4 4_Lcc_inputs" xfId="31927"/>
    <cellStyle name="Normal 44 4 5" xfId="31928"/>
    <cellStyle name="Normal 44 4 5 2" xfId="31929"/>
    <cellStyle name="Normal 44 4 5 2 2" xfId="31930"/>
    <cellStyle name="Normal 44 4 5 3" xfId="31931"/>
    <cellStyle name="Normal 44 4 6" xfId="31932"/>
    <cellStyle name="Normal 44 4 6 2" xfId="31933"/>
    <cellStyle name="Normal 44 4 7" xfId="31934"/>
    <cellStyle name="Normal 44 4 8" xfId="31935"/>
    <cellStyle name="Normal 44 4 9" xfId="31936"/>
    <cellStyle name="Normal 44 4_Lcc_inputs" xfId="31937"/>
    <cellStyle name="Normal 44 5" xfId="31938"/>
    <cellStyle name="Normal 44 5 2" xfId="31939"/>
    <cellStyle name="Normal 44 5 2 2" xfId="31940"/>
    <cellStyle name="Normal 44 5 2 2 2" xfId="31941"/>
    <cellStyle name="Normal 44 5 2 2 2 2" xfId="31942"/>
    <cellStyle name="Normal 44 5 2 2 2 2 2" xfId="31943"/>
    <cellStyle name="Normal 44 5 2 2 2 3" xfId="31944"/>
    <cellStyle name="Normal 44 5 2 2 3" xfId="31945"/>
    <cellStyle name="Normal 44 5 2 2 3 2" xfId="31946"/>
    <cellStyle name="Normal 44 5 2 2 3 2 2" xfId="31947"/>
    <cellStyle name="Normal 44 5 2 2 3 3" xfId="31948"/>
    <cellStyle name="Normal 44 5 2 2 4" xfId="31949"/>
    <cellStyle name="Normal 44 5 2 2 4 2" xfId="31950"/>
    <cellStyle name="Normal 44 5 2 2 5" xfId="31951"/>
    <cellStyle name="Normal 44 5 2 2_Lcc_inputs" xfId="31952"/>
    <cellStyle name="Normal 44 5 2 3" xfId="31953"/>
    <cellStyle name="Normal 44 5 2 3 2" xfId="31954"/>
    <cellStyle name="Normal 44 5 2 3 2 2" xfId="31955"/>
    <cellStyle name="Normal 44 5 2 3 2 3" xfId="31956"/>
    <cellStyle name="Normal 44 5 2 3 3" xfId="31957"/>
    <cellStyle name="Normal 44 5 2 3 4" xfId="31958"/>
    <cellStyle name="Normal 44 5 2 3_Lcc_inputs" xfId="31959"/>
    <cellStyle name="Normal 44 5 2 4" xfId="31960"/>
    <cellStyle name="Normal 44 5 2 4 2" xfId="31961"/>
    <cellStyle name="Normal 44 5 2 4 2 2" xfId="31962"/>
    <cellStyle name="Normal 44 5 2 4 3" xfId="31963"/>
    <cellStyle name="Normal 44 5 2 5" xfId="31964"/>
    <cellStyle name="Normal 44 5 2 5 2" xfId="31965"/>
    <cellStyle name="Normal 44 5 2 6" xfId="31966"/>
    <cellStyle name="Normal 44 5 2 7" xfId="31967"/>
    <cellStyle name="Normal 44 5 2 8" xfId="31968"/>
    <cellStyle name="Normal 44 5 2_Lcc_inputs" xfId="31969"/>
    <cellStyle name="Normal 44 5 3" xfId="31970"/>
    <cellStyle name="Normal 44 5 3 2" xfId="31971"/>
    <cellStyle name="Normal 44 5 3 2 2" xfId="31972"/>
    <cellStyle name="Normal 44 5 3 2 2 2" xfId="31973"/>
    <cellStyle name="Normal 44 5 3 2 3" xfId="31974"/>
    <cellStyle name="Normal 44 5 3 3" xfId="31975"/>
    <cellStyle name="Normal 44 5 3 3 2" xfId="31976"/>
    <cellStyle name="Normal 44 5 3 3 2 2" xfId="31977"/>
    <cellStyle name="Normal 44 5 3 3 3" xfId="31978"/>
    <cellStyle name="Normal 44 5 3 4" xfId="31979"/>
    <cellStyle name="Normal 44 5 3 4 2" xfId="31980"/>
    <cellStyle name="Normal 44 5 3 5" xfId="31981"/>
    <cellStyle name="Normal 44 5 3_Lcc_inputs" xfId="31982"/>
    <cellStyle name="Normal 44 5 4" xfId="31983"/>
    <cellStyle name="Normal 44 5 4 2" xfId="31984"/>
    <cellStyle name="Normal 44 5 4 2 2" xfId="31985"/>
    <cellStyle name="Normal 44 5 4 2 3" xfId="31986"/>
    <cellStyle name="Normal 44 5 4 3" xfId="31987"/>
    <cellStyle name="Normal 44 5 4 4" xfId="31988"/>
    <cellStyle name="Normal 44 5 4_Lcc_inputs" xfId="31989"/>
    <cellStyle name="Normal 44 5 5" xfId="31990"/>
    <cellStyle name="Normal 44 5 5 2" xfId="31991"/>
    <cellStyle name="Normal 44 5 5 2 2" xfId="31992"/>
    <cellStyle name="Normal 44 5 5 3" xfId="31993"/>
    <cellStyle name="Normal 44 5 6" xfId="31994"/>
    <cellStyle name="Normal 44 5 6 2" xfId="31995"/>
    <cellStyle name="Normal 44 5 7" xfId="31996"/>
    <cellStyle name="Normal 44 5 8" xfId="31997"/>
    <cellStyle name="Normal 44 5 9" xfId="31998"/>
    <cellStyle name="Normal 44 5_Lcc_inputs" xfId="31999"/>
    <cellStyle name="Normal 44 6" xfId="32000"/>
    <cellStyle name="Normal 44 6 2" xfId="32001"/>
    <cellStyle name="Normal 44 6 2 2" xfId="32002"/>
    <cellStyle name="Normal 44 6 2 2 2" xfId="32003"/>
    <cellStyle name="Normal 44 6 2 2 2 2" xfId="32004"/>
    <cellStyle name="Normal 44 6 2 2 2 2 2" xfId="32005"/>
    <cellStyle name="Normal 44 6 2 2 2 3" xfId="32006"/>
    <cellStyle name="Normal 44 6 2 2 3" xfId="32007"/>
    <cellStyle name="Normal 44 6 2 2 3 2" xfId="32008"/>
    <cellStyle name="Normal 44 6 2 2 3 2 2" xfId="32009"/>
    <cellStyle name="Normal 44 6 2 2 3 3" xfId="32010"/>
    <cellStyle name="Normal 44 6 2 2 4" xfId="32011"/>
    <cellStyle name="Normal 44 6 2 2 4 2" xfId="32012"/>
    <cellStyle name="Normal 44 6 2 2 5" xfId="32013"/>
    <cellStyle name="Normal 44 6 2 2_Lcc_inputs" xfId="32014"/>
    <cellStyle name="Normal 44 6 2 3" xfId="32015"/>
    <cellStyle name="Normal 44 6 2 3 2" xfId="32016"/>
    <cellStyle name="Normal 44 6 2 3 2 2" xfId="32017"/>
    <cellStyle name="Normal 44 6 2 3 2 3" xfId="32018"/>
    <cellStyle name="Normal 44 6 2 3 3" xfId="32019"/>
    <cellStyle name="Normal 44 6 2 3 4" xfId="32020"/>
    <cellStyle name="Normal 44 6 2 3_Lcc_inputs" xfId="32021"/>
    <cellStyle name="Normal 44 6 2 4" xfId="32022"/>
    <cellStyle name="Normal 44 6 2 4 2" xfId="32023"/>
    <cellStyle name="Normal 44 6 2 4 2 2" xfId="32024"/>
    <cellStyle name="Normal 44 6 2 4 3" xfId="32025"/>
    <cellStyle name="Normal 44 6 2 5" xfId="32026"/>
    <cellStyle name="Normal 44 6 2 5 2" xfId="32027"/>
    <cellStyle name="Normal 44 6 2 6" xfId="32028"/>
    <cellStyle name="Normal 44 6 2 7" xfId="32029"/>
    <cellStyle name="Normal 44 6 2 8" xfId="32030"/>
    <cellStyle name="Normal 44 6 2_Lcc_inputs" xfId="32031"/>
    <cellStyle name="Normal 44 6 3" xfId="32032"/>
    <cellStyle name="Normal 44 6 3 2" xfId="32033"/>
    <cellStyle name="Normal 44 6 3 2 2" xfId="32034"/>
    <cellStyle name="Normal 44 6 3 2 2 2" xfId="32035"/>
    <cellStyle name="Normal 44 6 3 2 3" xfId="32036"/>
    <cellStyle name="Normal 44 6 3 3" xfId="32037"/>
    <cellStyle name="Normal 44 6 3 3 2" xfId="32038"/>
    <cellStyle name="Normal 44 6 3 3 2 2" xfId="32039"/>
    <cellStyle name="Normal 44 6 3 3 3" xfId="32040"/>
    <cellStyle name="Normal 44 6 3 4" xfId="32041"/>
    <cellStyle name="Normal 44 6 3 4 2" xfId="32042"/>
    <cellStyle name="Normal 44 6 3 5" xfId="32043"/>
    <cellStyle name="Normal 44 6 3_Lcc_inputs" xfId="32044"/>
    <cellStyle name="Normal 44 6 4" xfId="32045"/>
    <cellStyle name="Normal 44 6 4 2" xfId="32046"/>
    <cellStyle name="Normal 44 6 4 2 2" xfId="32047"/>
    <cellStyle name="Normal 44 6 4 2 3" xfId="32048"/>
    <cellStyle name="Normal 44 6 4 3" xfId="32049"/>
    <cellStyle name="Normal 44 6 4 4" xfId="32050"/>
    <cellStyle name="Normal 44 6 4_Lcc_inputs" xfId="32051"/>
    <cellStyle name="Normal 44 6 5" xfId="32052"/>
    <cellStyle name="Normal 44 6 5 2" xfId="32053"/>
    <cellStyle name="Normal 44 6 5 2 2" xfId="32054"/>
    <cellStyle name="Normal 44 6 5 3" xfId="32055"/>
    <cellStyle name="Normal 44 6 6" xfId="32056"/>
    <cellStyle name="Normal 44 6 6 2" xfId="32057"/>
    <cellStyle name="Normal 44 6 7" xfId="32058"/>
    <cellStyle name="Normal 44 6 8" xfId="32059"/>
    <cellStyle name="Normal 44 6 9" xfId="32060"/>
    <cellStyle name="Normal 44 6_Lcc_inputs" xfId="32061"/>
    <cellStyle name="Normal 44 7" xfId="32062"/>
    <cellStyle name="Normal 44 7 2" xfId="32063"/>
    <cellStyle name="Normal 44 7 2 2" xfId="32064"/>
    <cellStyle name="Normal 44 7 2 2 2" xfId="32065"/>
    <cellStyle name="Normal 44 7 2 2 2 2" xfId="32066"/>
    <cellStyle name="Normal 44 7 2 2 2 2 2" xfId="32067"/>
    <cellStyle name="Normal 44 7 2 2 2 3" xfId="32068"/>
    <cellStyle name="Normal 44 7 2 2 3" xfId="32069"/>
    <cellStyle name="Normal 44 7 2 2 3 2" xfId="32070"/>
    <cellStyle name="Normal 44 7 2 2 3 2 2" xfId="32071"/>
    <cellStyle name="Normal 44 7 2 2 3 3" xfId="32072"/>
    <cellStyle name="Normal 44 7 2 2 4" xfId="32073"/>
    <cellStyle name="Normal 44 7 2 2 4 2" xfId="32074"/>
    <cellStyle name="Normal 44 7 2 2 5" xfId="32075"/>
    <cellStyle name="Normal 44 7 2 2_Lcc_inputs" xfId="32076"/>
    <cellStyle name="Normal 44 7 2 3" xfId="32077"/>
    <cellStyle name="Normal 44 7 2 3 2" xfId="32078"/>
    <cellStyle name="Normal 44 7 2 3 2 2" xfId="32079"/>
    <cellStyle name="Normal 44 7 2 3 2 3" xfId="32080"/>
    <cellStyle name="Normal 44 7 2 3 3" xfId="32081"/>
    <cellStyle name="Normal 44 7 2 3 4" xfId="32082"/>
    <cellStyle name="Normal 44 7 2 3_Lcc_inputs" xfId="32083"/>
    <cellStyle name="Normal 44 7 2 4" xfId="32084"/>
    <cellStyle name="Normal 44 7 2 4 2" xfId="32085"/>
    <cellStyle name="Normal 44 7 2 4 2 2" xfId="32086"/>
    <cellStyle name="Normal 44 7 2 4 3" xfId="32087"/>
    <cellStyle name="Normal 44 7 2 5" xfId="32088"/>
    <cellStyle name="Normal 44 7 2 5 2" xfId="32089"/>
    <cellStyle name="Normal 44 7 2 6" xfId="32090"/>
    <cellStyle name="Normal 44 7 2 7" xfId="32091"/>
    <cellStyle name="Normal 44 7 2 8" xfId="32092"/>
    <cellStyle name="Normal 44 7 2_Lcc_inputs" xfId="32093"/>
    <cellStyle name="Normal 44 7 3" xfId="32094"/>
    <cellStyle name="Normal 44 7 3 2" xfId="32095"/>
    <cellStyle name="Normal 44 7 3 2 2" xfId="32096"/>
    <cellStyle name="Normal 44 7 3 2 2 2" xfId="32097"/>
    <cellStyle name="Normal 44 7 3 2 3" xfId="32098"/>
    <cellStyle name="Normal 44 7 3 3" xfId="32099"/>
    <cellStyle name="Normal 44 7 3 3 2" xfId="32100"/>
    <cellStyle name="Normal 44 7 3 3 2 2" xfId="32101"/>
    <cellStyle name="Normal 44 7 3 3 3" xfId="32102"/>
    <cellStyle name="Normal 44 7 3 4" xfId="32103"/>
    <cellStyle name="Normal 44 7 3 4 2" xfId="32104"/>
    <cellStyle name="Normal 44 7 3 5" xfId="32105"/>
    <cellStyle name="Normal 44 7 3_Lcc_inputs" xfId="32106"/>
    <cellStyle name="Normal 44 7 4" xfId="32107"/>
    <cellStyle name="Normal 44 7 4 2" xfId="32108"/>
    <cellStyle name="Normal 44 7 4 2 2" xfId="32109"/>
    <cellStyle name="Normal 44 7 4 2 3" xfId="32110"/>
    <cellStyle name="Normal 44 7 4 3" xfId="32111"/>
    <cellStyle name="Normal 44 7 4 4" xfId="32112"/>
    <cellStyle name="Normal 44 7 4_Lcc_inputs" xfId="32113"/>
    <cellStyle name="Normal 44 7 5" xfId="32114"/>
    <cellStyle name="Normal 44 7 5 2" xfId="32115"/>
    <cellStyle name="Normal 44 7 5 2 2" xfId="32116"/>
    <cellStyle name="Normal 44 7 5 3" xfId="32117"/>
    <cellStyle name="Normal 44 7 6" xfId="32118"/>
    <cellStyle name="Normal 44 7 6 2" xfId="32119"/>
    <cellStyle name="Normal 44 7 7" xfId="32120"/>
    <cellStyle name="Normal 44 7 8" xfId="32121"/>
    <cellStyle name="Normal 44 7 9" xfId="32122"/>
    <cellStyle name="Normal 44 7_Lcc_inputs" xfId="32123"/>
    <cellStyle name="Normal 44 8" xfId="32124"/>
    <cellStyle name="Normal 44 8 2" xfId="32125"/>
    <cellStyle name="Normal 44 8 2 2" xfId="32126"/>
    <cellStyle name="Normal 44 8 2 2 2" xfId="32127"/>
    <cellStyle name="Normal 44 8 2 2 2 2" xfId="32128"/>
    <cellStyle name="Normal 44 8 2 2 3" xfId="32129"/>
    <cellStyle name="Normal 44 8 2 3" xfId="32130"/>
    <cellStyle name="Normal 44 8 2 3 2" xfId="32131"/>
    <cellStyle name="Normal 44 8 2 3 2 2" xfId="32132"/>
    <cellStyle name="Normal 44 8 2 3 3" xfId="32133"/>
    <cellStyle name="Normal 44 8 2 4" xfId="32134"/>
    <cellStyle name="Normal 44 8 2 4 2" xfId="32135"/>
    <cellStyle name="Normal 44 8 2 5" xfId="32136"/>
    <cellStyle name="Normal 44 8 2_Lcc_inputs" xfId="32137"/>
    <cellStyle name="Normal 44 8 3" xfId="32138"/>
    <cellStyle name="Normal 44 8 3 2" xfId="32139"/>
    <cellStyle name="Normal 44 8 3 2 2" xfId="32140"/>
    <cellStyle name="Normal 44 8 3 2 3" xfId="32141"/>
    <cellStyle name="Normal 44 8 3 3" xfId="32142"/>
    <cellStyle name="Normal 44 8 3 4" xfId="32143"/>
    <cellStyle name="Normal 44 8 3_Lcc_inputs" xfId="32144"/>
    <cellStyle name="Normal 44 8 4" xfId="32145"/>
    <cellStyle name="Normal 44 8 4 2" xfId="32146"/>
    <cellStyle name="Normal 44 8 4 2 2" xfId="32147"/>
    <cellStyle name="Normal 44 8 4 3" xfId="32148"/>
    <cellStyle name="Normal 44 8 5" xfId="32149"/>
    <cellStyle name="Normal 44 8 5 2" xfId="32150"/>
    <cellStyle name="Normal 44 8 6" xfId="32151"/>
    <cellStyle name="Normal 44 8 7" xfId="32152"/>
    <cellStyle name="Normal 44 8 8" xfId="32153"/>
    <cellStyle name="Normal 44 8_Lcc_inputs" xfId="32154"/>
    <cellStyle name="Normal 44 9" xfId="32155"/>
    <cellStyle name="Normal 44 9 2" xfId="32156"/>
    <cellStyle name="Normal 44 9 2 2" xfId="32157"/>
    <cellStyle name="Normal 44 9 2 2 2" xfId="32158"/>
    <cellStyle name="Normal 44 9 2 2 2 2" xfId="32159"/>
    <cellStyle name="Normal 44 9 2 2 3" xfId="32160"/>
    <cellStyle name="Normal 44 9 2 3" xfId="32161"/>
    <cellStyle name="Normal 44 9 2 3 2" xfId="32162"/>
    <cellStyle name="Normal 44 9 2 3 2 2" xfId="32163"/>
    <cellStyle name="Normal 44 9 2 3 3" xfId="32164"/>
    <cellStyle name="Normal 44 9 2 4" xfId="32165"/>
    <cellStyle name="Normal 44 9 2 4 2" xfId="32166"/>
    <cellStyle name="Normal 44 9 2 5" xfId="32167"/>
    <cellStyle name="Normal 44 9 2_Lcc_inputs" xfId="32168"/>
    <cellStyle name="Normal 44 9 3" xfId="32169"/>
    <cellStyle name="Normal 44 9 3 2" xfId="32170"/>
    <cellStyle name="Normal 44 9 3 2 2" xfId="32171"/>
    <cellStyle name="Normal 44 9 3 2 3" xfId="32172"/>
    <cellStyle name="Normal 44 9 3 3" xfId="32173"/>
    <cellStyle name="Normal 44 9 3 4" xfId="32174"/>
    <cellStyle name="Normal 44 9 3_Lcc_inputs" xfId="32175"/>
    <cellStyle name="Normal 44 9 4" xfId="32176"/>
    <cellStyle name="Normal 44 9 4 2" xfId="32177"/>
    <cellStyle name="Normal 44 9 4 2 2" xfId="32178"/>
    <cellStyle name="Normal 44 9 4 3" xfId="32179"/>
    <cellStyle name="Normal 44 9 5" xfId="32180"/>
    <cellStyle name="Normal 44 9 5 2" xfId="32181"/>
    <cellStyle name="Normal 44 9 6" xfId="32182"/>
    <cellStyle name="Normal 44 9 7" xfId="32183"/>
    <cellStyle name="Normal 44 9 8" xfId="32184"/>
    <cellStyle name="Normal 44 9_Lcc_inputs" xfId="32185"/>
    <cellStyle name="Normal 44_Lcc_inputs" xfId="32186"/>
    <cellStyle name="Normal 45" xfId="32187"/>
    <cellStyle name="Normal 45 10" xfId="32188"/>
    <cellStyle name="Normal 45 10 2" xfId="32189"/>
    <cellStyle name="Normal 45 10 2 2" xfId="32190"/>
    <cellStyle name="Normal 45 10 2 2 2" xfId="32191"/>
    <cellStyle name="Normal 45 10 2 2 3" xfId="32192"/>
    <cellStyle name="Normal 45 10 2 3" xfId="32193"/>
    <cellStyle name="Normal 45 10 2 4" xfId="32194"/>
    <cellStyle name="Normal 45 10 2_Lcc_inputs" xfId="32195"/>
    <cellStyle name="Normal 45 10 3" xfId="32196"/>
    <cellStyle name="Normal 45 10 3 2" xfId="32197"/>
    <cellStyle name="Normal 45 10 3 2 2" xfId="32198"/>
    <cellStyle name="Normal 45 10 3 3" xfId="32199"/>
    <cellStyle name="Normal 45 10 4" xfId="32200"/>
    <cellStyle name="Normal 45 10 4 2" xfId="32201"/>
    <cellStyle name="Normal 45 10 5" xfId="32202"/>
    <cellStyle name="Normal 45 10 6" xfId="32203"/>
    <cellStyle name="Normal 45 10 7" xfId="32204"/>
    <cellStyle name="Normal 45 10_Lcc_inputs" xfId="32205"/>
    <cellStyle name="Normal 45 11" xfId="32206"/>
    <cellStyle name="Normal 45 11 2" xfId="32207"/>
    <cellStyle name="Normal 45 11 2 2" xfId="32208"/>
    <cellStyle name="Normal 45 11 2 3" xfId="32209"/>
    <cellStyle name="Normal 45 11 3" xfId="32210"/>
    <cellStyle name="Normal 45 11 3 2" xfId="32211"/>
    <cellStyle name="Normal 45 11 4" xfId="32212"/>
    <cellStyle name="Normal 45 11 5" xfId="32213"/>
    <cellStyle name="Normal 45 11_Lcc_inputs" xfId="32214"/>
    <cellStyle name="Normal 45 12" xfId="32215"/>
    <cellStyle name="Normal 45 12 2" xfId="32216"/>
    <cellStyle name="Normal 45 12 2 2" xfId="32217"/>
    <cellStyle name="Normal 45 12 2 3" xfId="32218"/>
    <cellStyle name="Normal 45 12 3" xfId="32219"/>
    <cellStyle name="Normal 45 12 4" xfId="32220"/>
    <cellStyle name="Normal 45 12_Lcc_inputs" xfId="32221"/>
    <cellStyle name="Normal 45 13" xfId="32222"/>
    <cellStyle name="Normal 45 13 2" xfId="32223"/>
    <cellStyle name="Normal 45 13 3" xfId="32224"/>
    <cellStyle name="Normal 45 14" xfId="32225"/>
    <cellStyle name="Normal 45 14 2" xfId="32226"/>
    <cellStyle name="Normal 45 15" xfId="32227"/>
    <cellStyle name="Normal 45 16" xfId="32228"/>
    <cellStyle name="Normal 45 2" xfId="32229"/>
    <cellStyle name="Normal 45 2 10" xfId="32230"/>
    <cellStyle name="Normal 45 2 2" xfId="32231"/>
    <cellStyle name="Normal 45 2 2 2" xfId="32232"/>
    <cellStyle name="Normal 45 2 2 2 2" xfId="32233"/>
    <cellStyle name="Normal 45 2 2 2 2 2" xfId="32234"/>
    <cellStyle name="Normal 45 2 2 2 2 2 2" xfId="32235"/>
    <cellStyle name="Normal 45 2 2 2 2 3" xfId="32236"/>
    <cellStyle name="Normal 45 2 2 2 3" xfId="32237"/>
    <cellStyle name="Normal 45 2 2 2 3 2" xfId="32238"/>
    <cellStyle name="Normal 45 2 2 2 3 2 2" xfId="32239"/>
    <cellStyle name="Normal 45 2 2 2 3 3" xfId="32240"/>
    <cellStyle name="Normal 45 2 2 2 4" xfId="32241"/>
    <cellStyle name="Normal 45 2 2 2 4 2" xfId="32242"/>
    <cellStyle name="Normal 45 2 2 2 5" xfId="32243"/>
    <cellStyle name="Normal 45 2 2 2_Lcc_inputs" xfId="32244"/>
    <cellStyle name="Normal 45 2 2 3" xfId="32245"/>
    <cellStyle name="Normal 45 2 2 3 2" xfId="32246"/>
    <cellStyle name="Normal 45 2 2 3 2 2" xfId="32247"/>
    <cellStyle name="Normal 45 2 2 3 2 3" xfId="32248"/>
    <cellStyle name="Normal 45 2 2 3 3" xfId="32249"/>
    <cellStyle name="Normal 45 2 2 3 4" xfId="32250"/>
    <cellStyle name="Normal 45 2 2 3_Lcc_inputs" xfId="32251"/>
    <cellStyle name="Normal 45 2 2 4" xfId="32252"/>
    <cellStyle name="Normal 45 2 2 4 2" xfId="32253"/>
    <cellStyle name="Normal 45 2 2 4 2 2" xfId="32254"/>
    <cellStyle name="Normal 45 2 2 4 3" xfId="32255"/>
    <cellStyle name="Normal 45 2 2 5" xfId="32256"/>
    <cellStyle name="Normal 45 2 2 5 2" xfId="32257"/>
    <cellStyle name="Normal 45 2 2 6" xfId="32258"/>
    <cellStyle name="Normal 45 2 2 7" xfId="32259"/>
    <cellStyle name="Normal 45 2 2 8" xfId="32260"/>
    <cellStyle name="Normal 45 2 2_Lcc_inputs" xfId="32261"/>
    <cellStyle name="Normal 45 2 3" xfId="32262"/>
    <cellStyle name="Normal 45 2 3 2" xfId="32263"/>
    <cellStyle name="Normal 45 2 3 2 2" xfId="32264"/>
    <cellStyle name="Normal 45 2 3 2 2 2" xfId="32265"/>
    <cellStyle name="Normal 45 2 3 2 2 3" xfId="32266"/>
    <cellStyle name="Normal 45 2 3 2 3" xfId="32267"/>
    <cellStyle name="Normal 45 2 3 2 4" xfId="32268"/>
    <cellStyle name="Normal 45 2 3 2_Lcc_inputs" xfId="32269"/>
    <cellStyle name="Normal 45 2 3 3" xfId="32270"/>
    <cellStyle name="Normal 45 2 3 3 2" xfId="32271"/>
    <cellStyle name="Normal 45 2 3 3 2 2" xfId="32272"/>
    <cellStyle name="Normal 45 2 3 3 3" xfId="32273"/>
    <cellStyle name="Normal 45 2 3 4" xfId="32274"/>
    <cellStyle name="Normal 45 2 3 4 2" xfId="32275"/>
    <cellStyle name="Normal 45 2 3 5" xfId="32276"/>
    <cellStyle name="Normal 45 2 3 6" xfId="32277"/>
    <cellStyle name="Normal 45 2 3 7" xfId="32278"/>
    <cellStyle name="Normal 45 2 3_Lcc_inputs" xfId="32279"/>
    <cellStyle name="Normal 45 2 4" xfId="32280"/>
    <cellStyle name="Normal 45 2 4 2" xfId="32281"/>
    <cellStyle name="Normal 45 2 4 2 2" xfId="32282"/>
    <cellStyle name="Normal 45 2 4 2 3" xfId="32283"/>
    <cellStyle name="Normal 45 2 4 3" xfId="32284"/>
    <cellStyle name="Normal 45 2 4 3 2" xfId="32285"/>
    <cellStyle name="Normal 45 2 4 4" xfId="32286"/>
    <cellStyle name="Normal 45 2 4 5" xfId="32287"/>
    <cellStyle name="Normal 45 2 4_Lcc_inputs" xfId="32288"/>
    <cellStyle name="Normal 45 2 5" xfId="32289"/>
    <cellStyle name="Normal 45 2 5 2" xfId="32290"/>
    <cellStyle name="Normal 45 2 5 2 2" xfId="32291"/>
    <cellStyle name="Normal 45 2 5 2 3" xfId="32292"/>
    <cellStyle name="Normal 45 2 5 3" xfId="32293"/>
    <cellStyle name="Normal 45 2 5 3 2" xfId="32294"/>
    <cellStyle name="Normal 45 2 5 4" xfId="32295"/>
    <cellStyle name="Normal 45 2 5 5" xfId="32296"/>
    <cellStyle name="Normal 45 2 5_Lcc_inputs" xfId="32297"/>
    <cellStyle name="Normal 45 2 6" xfId="32298"/>
    <cellStyle name="Normal 45 2 6 2" xfId="32299"/>
    <cellStyle name="Normal 45 2 6 2 2" xfId="32300"/>
    <cellStyle name="Normal 45 2 6 3" xfId="32301"/>
    <cellStyle name="Normal 45 2 6 4" xfId="32302"/>
    <cellStyle name="Normal 45 2 6_Lcc_inputs" xfId="32303"/>
    <cellStyle name="Normal 45 2 7" xfId="32304"/>
    <cellStyle name="Normal 45 2 7 2" xfId="32305"/>
    <cellStyle name="Normal 45 2 7 3" xfId="32306"/>
    <cellStyle name="Normal 45 2 8" xfId="32307"/>
    <cellStyle name="Normal 45 2 8 2" xfId="32308"/>
    <cellStyle name="Normal 45 2 9" xfId="32309"/>
    <cellStyle name="Normal 45 2_Lcc_inputs" xfId="32310"/>
    <cellStyle name="Normal 45 3" xfId="32311"/>
    <cellStyle name="Normal 45 3 2" xfId="32312"/>
    <cellStyle name="Normal 45 3 2 2" xfId="32313"/>
    <cellStyle name="Normal 45 3 2 2 2" xfId="32314"/>
    <cellStyle name="Normal 45 3 2 2 2 2" xfId="32315"/>
    <cellStyle name="Normal 45 3 2 2 2 2 2" xfId="32316"/>
    <cellStyle name="Normal 45 3 2 2 2 3" xfId="32317"/>
    <cellStyle name="Normal 45 3 2 2 3" xfId="32318"/>
    <cellStyle name="Normal 45 3 2 2 3 2" xfId="32319"/>
    <cellStyle name="Normal 45 3 2 2 3 2 2" xfId="32320"/>
    <cellStyle name="Normal 45 3 2 2 3 3" xfId="32321"/>
    <cellStyle name="Normal 45 3 2 2 4" xfId="32322"/>
    <cellStyle name="Normal 45 3 2 2 4 2" xfId="32323"/>
    <cellStyle name="Normal 45 3 2 2 5" xfId="32324"/>
    <cellStyle name="Normal 45 3 2 2_Lcc_inputs" xfId="32325"/>
    <cellStyle name="Normal 45 3 2 3" xfId="32326"/>
    <cellStyle name="Normal 45 3 2 3 2" xfId="32327"/>
    <cellStyle name="Normal 45 3 2 3 2 2" xfId="32328"/>
    <cellStyle name="Normal 45 3 2 3 2 3" xfId="32329"/>
    <cellStyle name="Normal 45 3 2 3 3" xfId="32330"/>
    <cellStyle name="Normal 45 3 2 3 4" xfId="32331"/>
    <cellStyle name="Normal 45 3 2 3_Lcc_inputs" xfId="32332"/>
    <cellStyle name="Normal 45 3 2 4" xfId="32333"/>
    <cellStyle name="Normal 45 3 2 4 2" xfId="32334"/>
    <cellStyle name="Normal 45 3 2 4 2 2" xfId="32335"/>
    <cellStyle name="Normal 45 3 2 4 3" xfId="32336"/>
    <cellStyle name="Normal 45 3 2 5" xfId="32337"/>
    <cellStyle name="Normal 45 3 2 5 2" xfId="32338"/>
    <cellStyle name="Normal 45 3 2 6" xfId="32339"/>
    <cellStyle name="Normal 45 3 2 7" xfId="32340"/>
    <cellStyle name="Normal 45 3 2 8" xfId="32341"/>
    <cellStyle name="Normal 45 3 2_Lcc_inputs" xfId="32342"/>
    <cellStyle name="Normal 45 3 3" xfId="32343"/>
    <cellStyle name="Normal 45 3 3 2" xfId="32344"/>
    <cellStyle name="Normal 45 3 3 2 2" xfId="32345"/>
    <cellStyle name="Normal 45 3 3 2 2 2" xfId="32346"/>
    <cellStyle name="Normal 45 3 3 2 2 3" xfId="32347"/>
    <cellStyle name="Normal 45 3 3 2 3" xfId="32348"/>
    <cellStyle name="Normal 45 3 3 2 4" xfId="32349"/>
    <cellStyle name="Normal 45 3 3 2_Lcc_inputs" xfId="32350"/>
    <cellStyle name="Normal 45 3 3 3" xfId="32351"/>
    <cellStyle name="Normal 45 3 3 3 2" xfId="32352"/>
    <cellStyle name="Normal 45 3 3 3 2 2" xfId="32353"/>
    <cellStyle name="Normal 45 3 3 3 3" xfId="32354"/>
    <cellStyle name="Normal 45 3 3 4" xfId="32355"/>
    <cellStyle name="Normal 45 3 3 4 2" xfId="32356"/>
    <cellStyle name="Normal 45 3 3 5" xfId="32357"/>
    <cellStyle name="Normal 45 3 3 6" xfId="32358"/>
    <cellStyle name="Normal 45 3 3 7" xfId="32359"/>
    <cellStyle name="Normal 45 3 3_Lcc_inputs" xfId="32360"/>
    <cellStyle name="Normal 45 3 4" xfId="32361"/>
    <cellStyle name="Normal 45 3 4 2" xfId="32362"/>
    <cellStyle name="Normal 45 3 4 2 2" xfId="32363"/>
    <cellStyle name="Normal 45 3 4 2 3" xfId="32364"/>
    <cellStyle name="Normal 45 3 4 3" xfId="32365"/>
    <cellStyle name="Normal 45 3 4 3 2" xfId="32366"/>
    <cellStyle name="Normal 45 3 4 4" xfId="32367"/>
    <cellStyle name="Normal 45 3 4 5" xfId="32368"/>
    <cellStyle name="Normal 45 3 4_Lcc_inputs" xfId="32369"/>
    <cellStyle name="Normal 45 3 5" xfId="32370"/>
    <cellStyle name="Normal 45 3 5 2" xfId="32371"/>
    <cellStyle name="Normal 45 3 5 2 2" xfId="32372"/>
    <cellStyle name="Normal 45 3 5 2 3" xfId="32373"/>
    <cellStyle name="Normal 45 3 5 3" xfId="32374"/>
    <cellStyle name="Normal 45 3 5 4" xfId="32375"/>
    <cellStyle name="Normal 45 3 5_Lcc_inputs" xfId="32376"/>
    <cellStyle name="Normal 45 3 6" xfId="32377"/>
    <cellStyle name="Normal 45 3 6 2" xfId="32378"/>
    <cellStyle name="Normal 45 3 6 3" xfId="32379"/>
    <cellStyle name="Normal 45 3 7" xfId="32380"/>
    <cellStyle name="Normal 45 3 7 2" xfId="32381"/>
    <cellStyle name="Normal 45 3 8" xfId="32382"/>
    <cellStyle name="Normal 45 3 9" xfId="32383"/>
    <cellStyle name="Normal 45 3_Lcc_inputs" xfId="32384"/>
    <cellStyle name="Normal 45 4" xfId="32385"/>
    <cellStyle name="Normal 45 4 2" xfId="32386"/>
    <cellStyle name="Normal 45 4 2 2" xfId="32387"/>
    <cellStyle name="Normal 45 4 2 2 2" xfId="32388"/>
    <cellStyle name="Normal 45 4 2 2 2 2" xfId="32389"/>
    <cellStyle name="Normal 45 4 2 2 2 2 2" xfId="32390"/>
    <cellStyle name="Normal 45 4 2 2 2 3" xfId="32391"/>
    <cellStyle name="Normal 45 4 2 2 3" xfId="32392"/>
    <cellStyle name="Normal 45 4 2 2 3 2" xfId="32393"/>
    <cellStyle name="Normal 45 4 2 2 3 2 2" xfId="32394"/>
    <cellStyle name="Normal 45 4 2 2 3 3" xfId="32395"/>
    <cellStyle name="Normal 45 4 2 2 4" xfId="32396"/>
    <cellStyle name="Normal 45 4 2 2 4 2" xfId="32397"/>
    <cellStyle name="Normal 45 4 2 2 5" xfId="32398"/>
    <cellStyle name="Normal 45 4 2 2_Lcc_inputs" xfId="32399"/>
    <cellStyle name="Normal 45 4 2 3" xfId="32400"/>
    <cellStyle name="Normal 45 4 2 3 2" xfId="32401"/>
    <cellStyle name="Normal 45 4 2 3 2 2" xfId="32402"/>
    <cellStyle name="Normal 45 4 2 3 2 3" xfId="32403"/>
    <cellStyle name="Normal 45 4 2 3 3" xfId="32404"/>
    <cellStyle name="Normal 45 4 2 3 4" xfId="32405"/>
    <cellStyle name="Normal 45 4 2 3_Lcc_inputs" xfId="32406"/>
    <cellStyle name="Normal 45 4 2 4" xfId="32407"/>
    <cellStyle name="Normal 45 4 2 4 2" xfId="32408"/>
    <cellStyle name="Normal 45 4 2 4 2 2" xfId="32409"/>
    <cellStyle name="Normal 45 4 2 4 3" xfId="32410"/>
    <cellStyle name="Normal 45 4 2 5" xfId="32411"/>
    <cellStyle name="Normal 45 4 2 5 2" xfId="32412"/>
    <cellStyle name="Normal 45 4 2 6" xfId="32413"/>
    <cellStyle name="Normal 45 4 2 7" xfId="32414"/>
    <cellStyle name="Normal 45 4 2 8" xfId="32415"/>
    <cellStyle name="Normal 45 4 2_Lcc_inputs" xfId="32416"/>
    <cellStyle name="Normal 45 4 3" xfId="32417"/>
    <cellStyle name="Normal 45 4 3 2" xfId="32418"/>
    <cellStyle name="Normal 45 4 3 2 2" xfId="32419"/>
    <cellStyle name="Normal 45 4 3 2 2 2" xfId="32420"/>
    <cellStyle name="Normal 45 4 3 2 3" xfId="32421"/>
    <cellStyle name="Normal 45 4 3 3" xfId="32422"/>
    <cellStyle name="Normal 45 4 3 3 2" xfId="32423"/>
    <cellStyle name="Normal 45 4 3 3 2 2" xfId="32424"/>
    <cellStyle name="Normal 45 4 3 3 3" xfId="32425"/>
    <cellStyle name="Normal 45 4 3 4" xfId="32426"/>
    <cellStyle name="Normal 45 4 3 4 2" xfId="32427"/>
    <cellStyle name="Normal 45 4 3 5" xfId="32428"/>
    <cellStyle name="Normal 45 4 3_Lcc_inputs" xfId="32429"/>
    <cellStyle name="Normal 45 4 4" xfId="32430"/>
    <cellStyle name="Normal 45 4 4 2" xfId="32431"/>
    <cellStyle name="Normal 45 4 4 2 2" xfId="32432"/>
    <cellStyle name="Normal 45 4 4 2 3" xfId="32433"/>
    <cellStyle name="Normal 45 4 4 3" xfId="32434"/>
    <cellStyle name="Normal 45 4 4 4" xfId="32435"/>
    <cellStyle name="Normal 45 4 4_Lcc_inputs" xfId="32436"/>
    <cellStyle name="Normal 45 4 5" xfId="32437"/>
    <cellStyle name="Normal 45 4 5 2" xfId="32438"/>
    <cellStyle name="Normal 45 4 5 2 2" xfId="32439"/>
    <cellStyle name="Normal 45 4 5 3" xfId="32440"/>
    <cellStyle name="Normal 45 4 6" xfId="32441"/>
    <cellStyle name="Normal 45 4 6 2" xfId="32442"/>
    <cellStyle name="Normal 45 4 7" xfId="32443"/>
    <cellStyle name="Normal 45 4 8" xfId="32444"/>
    <cellStyle name="Normal 45 4 9" xfId="32445"/>
    <cellStyle name="Normal 45 4_Lcc_inputs" xfId="32446"/>
    <cellStyle name="Normal 45 5" xfId="32447"/>
    <cellStyle name="Normal 45 5 2" xfId="32448"/>
    <cellStyle name="Normal 45 5 2 2" xfId="32449"/>
    <cellStyle name="Normal 45 5 2 2 2" xfId="32450"/>
    <cellStyle name="Normal 45 5 2 2 2 2" xfId="32451"/>
    <cellStyle name="Normal 45 5 2 2 2 2 2" xfId="32452"/>
    <cellStyle name="Normal 45 5 2 2 2 3" xfId="32453"/>
    <cellStyle name="Normal 45 5 2 2 3" xfId="32454"/>
    <cellStyle name="Normal 45 5 2 2 3 2" xfId="32455"/>
    <cellStyle name="Normal 45 5 2 2 3 2 2" xfId="32456"/>
    <cellStyle name="Normal 45 5 2 2 3 3" xfId="32457"/>
    <cellStyle name="Normal 45 5 2 2 4" xfId="32458"/>
    <cellStyle name="Normal 45 5 2 2 4 2" xfId="32459"/>
    <cellStyle name="Normal 45 5 2 2 5" xfId="32460"/>
    <cellStyle name="Normal 45 5 2 2_Lcc_inputs" xfId="32461"/>
    <cellStyle name="Normal 45 5 2 3" xfId="32462"/>
    <cellStyle name="Normal 45 5 2 3 2" xfId="32463"/>
    <cellStyle name="Normal 45 5 2 3 2 2" xfId="32464"/>
    <cellStyle name="Normal 45 5 2 3 2 3" xfId="32465"/>
    <cellStyle name="Normal 45 5 2 3 3" xfId="32466"/>
    <cellStyle name="Normal 45 5 2 3 4" xfId="32467"/>
    <cellStyle name="Normal 45 5 2 3_Lcc_inputs" xfId="32468"/>
    <cellStyle name="Normal 45 5 2 4" xfId="32469"/>
    <cellStyle name="Normal 45 5 2 4 2" xfId="32470"/>
    <cellStyle name="Normal 45 5 2 4 2 2" xfId="32471"/>
    <cellStyle name="Normal 45 5 2 4 3" xfId="32472"/>
    <cellStyle name="Normal 45 5 2 5" xfId="32473"/>
    <cellStyle name="Normal 45 5 2 5 2" xfId="32474"/>
    <cellStyle name="Normal 45 5 2 6" xfId="32475"/>
    <cellStyle name="Normal 45 5 2 7" xfId="32476"/>
    <cellStyle name="Normal 45 5 2 8" xfId="32477"/>
    <cellStyle name="Normal 45 5 2_Lcc_inputs" xfId="32478"/>
    <cellStyle name="Normal 45 5 3" xfId="32479"/>
    <cellStyle name="Normal 45 5 3 2" xfId="32480"/>
    <cellStyle name="Normal 45 5 3 2 2" xfId="32481"/>
    <cellStyle name="Normal 45 5 3 2 2 2" xfId="32482"/>
    <cellStyle name="Normal 45 5 3 2 3" xfId="32483"/>
    <cellStyle name="Normal 45 5 3 3" xfId="32484"/>
    <cellStyle name="Normal 45 5 3 3 2" xfId="32485"/>
    <cellStyle name="Normal 45 5 3 3 2 2" xfId="32486"/>
    <cellStyle name="Normal 45 5 3 3 3" xfId="32487"/>
    <cellStyle name="Normal 45 5 3 4" xfId="32488"/>
    <cellStyle name="Normal 45 5 3 4 2" xfId="32489"/>
    <cellStyle name="Normal 45 5 3 5" xfId="32490"/>
    <cellStyle name="Normal 45 5 3_Lcc_inputs" xfId="32491"/>
    <cellStyle name="Normal 45 5 4" xfId="32492"/>
    <cellStyle name="Normal 45 5 4 2" xfId="32493"/>
    <cellStyle name="Normal 45 5 4 2 2" xfId="32494"/>
    <cellStyle name="Normal 45 5 4 2 3" xfId="32495"/>
    <cellStyle name="Normal 45 5 4 3" xfId="32496"/>
    <cellStyle name="Normal 45 5 4 4" xfId="32497"/>
    <cellStyle name="Normal 45 5 4_Lcc_inputs" xfId="32498"/>
    <cellStyle name="Normal 45 5 5" xfId="32499"/>
    <cellStyle name="Normal 45 5 5 2" xfId="32500"/>
    <cellStyle name="Normal 45 5 5 2 2" xfId="32501"/>
    <cellStyle name="Normal 45 5 5 3" xfId="32502"/>
    <cellStyle name="Normal 45 5 6" xfId="32503"/>
    <cellStyle name="Normal 45 5 6 2" xfId="32504"/>
    <cellStyle name="Normal 45 5 7" xfId="32505"/>
    <cellStyle name="Normal 45 5 8" xfId="32506"/>
    <cellStyle name="Normal 45 5 9" xfId="32507"/>
    <cellStyle name="Normal 45 5_Lcc_inputs" xfId="32508"/>
    <cellStyle name="Normal 45 6" xfId="32509"/>
    <cellStyle name="Normal 45 6 2" xfId="32510"/>
    <cellStyle name="Normal 45 6 2 2" xfId="32511"/>
    <cellStyle name="Normal 45 6 2 2 2" xfId="32512"/>
    <cellStyle name="Normal 45 6 2 2 2 2" xfId="32513"/>
    <cellStyle name="Normal 45 6 2 2 2 2 2" xfId="32514"/>
    <cellStyle name="Normal 45 6 2 2 2 3" xfId="32515"/>
    <cellStyle name="Normal 45 6 2 2 3" xfId="32516"/>
    <cellStyle name="Normal 45 6 2 2 3 2" xfId="32517"/>
    <cellStyle name="Normal 45 6 2 2 3 2 2" xfId="32518"/>
    <cellStyle name="Normal 45 6 2 2 3 3" xfId="32519"/>
    <cellStyle name="Normal 45 6 2 2 4" xfId="32520"/>
    <cellStyle name="Normal 45 6 2 2 4 2" xfId="32521"/>
    <cellStyle name="Normal 45 6 2 2 5" xfId="32522"/>
    <cellStyle name="Normal 45 6 2 2_Lcc_inputs" xfId="32523"/>
    <cellStyle name="Normal 45 6 2 3" xfId="32524"/>
    <cellStyle name="Normal 45 6 2 3 2" xfId="32525"/>
    <cellStyle name="Normal 45 6 2 3 2 2" xfId="32526"/>
    <cellStyle name="Normal 45 6 2 3 2 3" xfId="32527"/>
    <cellStyle name="Normal 45 6 2 3 3" xfId="32528"/>
    <cellStyle name="Normal 45 6 2 3 4" xfId="32529"/>
    <cellStyle name="Normal 45 6 2 3_Lcc_inputs" xfId="32530"/>
    <cellStyle name="Normal 45 6 2 4" xfId="32531"/>
    <cellStyle name="Normal 45 6 2 4 2" xfId="32532"/>
    <cellStyle name="Normal 45 6 2 4 2 2" xfId="32533"/>
    <cellStyle name="Normal 45 6 2 4 3" xfId="32534"/>
    <cellStyle name="Normal 45 6 2 5" xfId="32535"/>
    <cellStyle name="Normal 45 6 2 5 2" xfId="32536"/>
    <cellStyle name="Normal 45 6 2 6" xfId="32537"/>
    <cellStyle name="Normal 45 6 2 7" xfId="32538"/>
    <cellStyle name="Normal 45 6 2 8" xfId="32539"/>
    <cellStyle name="Normal 45 6 2_Lcc_inputs" xfId="32540"/>
    <cellStyle name="Normal 45 6 3" xfId="32541"/>
    <cellStyle name="Normal 45 6 3 2" xfId="32542"/>
    <cellStyle name="Normal 45 6 3 2 2" xfId="32543"/>
    <cellStyle name="Normal 45 6 3 2 2 2" xfId="32544"/>
    <cellStyle name="Normal 45 6 3 2 3" xfId="32545"/>
    <cellStyle name="Normal 45 6 3 3" xfId="32546"/>
    <cellStyle name="Normal 45 6 3 3 2" xfId="32547"/>
    <cellStyle name="Normal 45 6 3 3 2 2" xfId="32548"/>
    <cellStyle name="Normal 45 6 3 3 3" xfId="32549"/>
    <cellStyle name="Normal 45 6 3 4" xfId="32550"/>
    <cellStyle name="Normal 45 6 3 4 2" xfId="32551"/>
    <cellStyle name="Normal 45 6 3 5" xfId="32552"/>
    <cellStyle name="Normal 45 6 3_Lcc_inputs" xfId="32553"/>
    <cellStyle name="Normal 45 6 4" xfId="32554"/>
    <cellStyle name="Normal 45 6 4 2" xfId="32555"/>
    <cellStyle name="Normal 45 6 4 2 2" xfId="32556"/>
    <cellStyle name="Normal 45 6 4 2 3" xfId="32557"/>
    <cellStyle name="Normal 45 6 4 3" xfId="32558"/>
    <cellStyle name="Normal 45 6 4 4" xfId="32559"/>
    <cellStyle name="Normal 45 6 4_Lcc_inputs" xfId="32560"/>
    <cellStyle name="Normal 45 6 5" xfId="32561"/>
    <cellStyle name="Normal 45 6 5 2" xfId="32562"/>
    <cellStyle name="Normal 45 6 5 2 2" xfId="32563"/>
    <cellStyle name="Normal 45 6 5 3" xfId="32564"/>
    <cellStyle name="Normal 45 6 6" xfId="32565"/>
    <cellStyle name="Normal 45 6 6 2" xfId="32566"/>
    <cellStyle name="Normal 45 6 7" xfId="32567"/>
    <cellStyle name="Normal 45 6 8" xfId="32568"/>
    <cellStyle name="Normal 45 6 9" xfId="32569"/>
    <cellStyle name="Normal 45 6_Lcc_inputs" xfId="32570"/>
    <cellStyle name="Normal 45 7" xfId="32571"/>
    <cellStyle name="Normal 45 7 2" xfId="32572"/>
    <cellStyle name="Normal 45 7 2 2" xfId="32573"/>
    <cellStyle name="Normal 45 7 2 2 2" xfId="32574"/>
    <cellStyle name="Normal 45 7 2 2 2 2" xfId="32575"/>
    <cellStyle name="Normal 45 7 2 2 2 2 2" xfId="32576"/>
    <cellStyle name="Normal 45 7 2 2 2 3" xfId="32577"/>
    <cellStyle name="Normal 45 7 2 2 3" xfId="32578"/>
    <cellStyle name="Normal 45 7 2 2 3 2" xfId="32579"/>
    <cellStyle name="Normal 45 7 2 2 3 2 2" xfId="32580"/>
    <cellStyle name="Normal 45 7 2 2 3 3" xfId="32581"/>
    <cellStyle name="Normal 45 7 2 2 4" xfId="32582"/>
    <cellStyle name="Normal 45 7 2 2 4 2" xfId="32583"/>
    <cellStyle name="Normal 45 7 2 2 5" xfId="32584"/>
    <cellStyle name="Normal 45 7 2 2_Lcc_inputs" xfId="32585"/>
    <cellStyle name="Normal 45 7 2 3" xfId="32586"/>
    <cellStyle name="Normal 45 7 2 3 2" xfId="32587"/>
    <cellStyle name="Normal 45 7 2 3 2 2" xfId="32588"/>
    <cellStyle name="Normal 45 7 2 3 2 3" xfId="32589"/>
    <cellStyle name="Normal 45 7 2 3 3" xfId="32590"/>
    <cellStyle name="Normal 45 7 2 3 4" xfId="32591"/>
    <cellStyle name="Normal 45 7 2 3_Lcc_inputs" xfId="32592"/>
    <cellStyle name="Normal 45 7 2 4" xfId="32593"/>
    <cellStyle name="Normal 45 7 2 4 2" xfId="32594"/>
    <cellStyle name="Normal 45 7 2 4 2 2" xfId="32595"/>
    <cellStyle name="Normal 45 7 2 4 3" xfId="32596"/>
    <cellStyle name="Normal 45 7 2 5" xfId="32597"/>
    <cellStyle name="Normal 45 7 2 5 2" xfId="32598"/>
    <cellStyle name="Normal 45 7 2 6" xfId="32599"/>
    <cellStyle name="Normal 45 7 2 7" xfId="32600"/>
    <cellStyle name="Normal 45 7 2 8" xfId="32601"/>
    <cellStyle name="Normal 45 7 2_Lcc_inputs" xfId="32602"/>
    <cellStyle name="Normal 45 7 3" xfId="32603"/>
    <cellStyle name="Normal 45 7 3 2" xfId="32604"/>
    <cellStyle name="Normal 45 7 3 2 2" xfId="32605"/>
    <cellStyle name="Normal 45 7 3 2 2 2" xfId="32606"/>
    <cellStyle name="Normal 45 7 3 2 3" xfId="32607"/>
    <cellStyle name="Normal 45 7 3 3" xfId="32608"/>
    <cellStyle name="Normal 45 7 3 3 2" xfId="32609"/>
    <cellStyle name="Normal 45 7 3 3 2 2" xfId="32610"/>
    <cellStyle name="Normal 45 7 3 3 3" xfId="32611"/>
    <cellStyle name="Normal 45 7 3 4" xfId="32612"/>
    <cellStyle name="Normal 45 7 3 4 2" xfId="32613"/>
    <cellStyle name="Normal 45 7 3 5" xfId="32614"/>
    <cellStyle name="Normal 45 7 3_Lcc_inputs" xfId="32615"/>
    <cellStyle name="Normal 45 7 4" xfId="32616"/>
    <cellStyle name="Normal 45 7 4 2" xfId="32617"/>
    <cellStyle name="Normal 45 7 4 2 2" xfId="32618"/>
    <cellStyle name="Normal 45 7 4 2 3" xfId="32619"/>
    <cellStyle name="Normal 45 7 4 3" xfId="32620"/>
    <cellStyle name="Normal 45 7 4 4" xfId="32621"/>
    <cellStyle name="Normal 45 7 4_Lcc_inputs" xfId="32622"/>
    <cellStyle name="Normal 45 7 5" xfId="32623"/>
    <cellStyle name="Normal 45 7 5 2" xfId="32624"/>
    <cellStyle name="Normal 45 7 5 2 2" xfId="32625"/>
    <cellStyle name="Normal 45 7 5 3" xfId="32626"/>
    <cellStyle name="Normal 45 7 6" xfId="32627"/>
    <cellStyle name="Normal 45 7 6 2" xfId="32628"/>
    <cellStyle name="Normal 45 7 7" xfId="32629"/>
    <cellStyle name="Normal 45 7 8" xfId="32630"/>
    <cellStyle name="Normal 45 7 9" xfId="32631"/>
    <cellStyle name="Normal 45 7_Lcc_inputs" xfId="32632"/>
    <cellStyle name="Normal 45 8" xfId="32633"/>
    <cellStyle name="Normal 45 8 2" xfId="32634"/>
    <cellStyle name="Normal 45 8 2 2" xfId="32635"/>
    <cellStyle name="Normal 45 8 2 2 2" xfId="32636"/>
    <cellStyle name="Normal 45 8 2 2 2 2" xfId="32637"/>
    <cellStyle name="Normal 45 8 2 2 3" xfId="32638"/>
    <cellStyle name="Normal 45 8 2 3" xfId="32639"/>
    <cellStyle name="Normal 45 8 2 3 2" xfId="32640"/>
    <cellStyle name="Normal 45 8 2 3 2 2" xfId="32641"/>
    <cellStyle name="Normal 45 8 2 3 3" xfId="32642"/>
    <cellStyle name="Normal 45 8 2 4" xfId="32643"/>
    <cellStyle name="Normal 45 8 2 4 2" xfId="32644"/>
    <cellStyle name="Normal 45 8 2 5" xfId="32645"/>
    <cellStyle name="Normal 45 8 2_Lcc_inputs" xfId="32646"/>
    <cellStyle name="Normal 45 8 3" xfId="32647"/>
    <cellStyle name="Normal 45 8 3 2" xfId="32648"/>
    <cellStyle name="Normal 45 8 3 2 2" xfId="32649"/>
    <cellStyle name="Normal 45 8 3 2 3" xfId="32650"/>
    <cellStyle name="Normal 45 8 3 3" xfId="32651"/>
    <cellStyle name="Normal 45 8 3 4" xfId="32652"/>
    <cellStyle name="Normal 45 8 3_Lcc_inputs" xfId="32653"/>
    <cellStyle name="Normal 45 8 4" xfId="32654"/>
    <cellStyle name="Normal 45 8 4 2" xfId="32655"/>
    <cellStyle name="Normal 45 8 4 2 2" xfId="32656"/>
    <cellStyle name="Normal 45 8 4 3" xfId="32657"/>
    <cellStyle name="Normal 45 8 5" xfId="32658"/>
    <cellStyle name="Normal 45 8 5 2" xfId="32659"/>
    <cellStyle name="Normal 45 8 6" xfId="32660"/>
    <cellStyle name="Normal 45 8 7" xfId="32661"/>
    <cellStyle name="Normal 45 8 8" xfId="32662"/>
    <cellStyle name="Normal 45 8_Lcc_inputs" xfId="32663"/>
    <cellStyle name="Normal 45 9" xfId="32664"/>
    <cellStyle name="Normal 45 9 2" xfId="32665"/>
    <cellStyle name="Normal 45 9 2 2" xfId="32666"/>
    <cellStyle name="Normal 45 9 2 2 2" xfId="32667"/>
    <cellStyle name="Normal 45 9 2 2 2 2" xfId="32668"/>
    <cellStyle name="Normal 45 9 2 2 3" xfId="32669"/>
    <cellStyle name="Normal 45 9 2 3" xfId="32670"/>
    <cellStyle name="Normal 45 9 2 3 2" xfId="32671"/>
    <cellStyle name="Normal 45 9 2 3 2 2" xfId="32672"/>
    <cellStyle name="Normal 45 9 2 3 3" xfId="32673"/>
    <cellStyle name="Normal 45 9 2 4" xfId="32674"/>
    <cellStyle name="Normal 45 9 2 4 2" xfId="32675"/>
    <cellStyle name="Normal 45 9 2 5" xfId="32676"/>
    <cellStyle name="Normal 45 9 2_Lcc_inputs" xfId="32677"/>
    <cellStyle name="Normal 45 9 3" xfId="32678"/>
    <cellStyle name="Normal 45 9 3 2" xfId="32679"/>
    <cellStyle name="Normal 45 9 3 2 2" xfId="32680"/>
    <cellStyle name="Normal 45 9 3 2 3" xfId="32681"/>
    <cellStyle name="Normal 45 9 3 3" xfId="32682"/>
    <cellStyle name="Normal 45 9 3 4" xfId="32683"/>
    <cellStyle name="Normal 45 9 3_Lcc_inputs" xfId="32684"/>
    <cellStyle name="Normal 45 9 4" xfId="32685"/>
    <cellStyle name="Normal 45 9 4 2" xfId="32686"/>
    <cellStyle name="Normal 45 9 4 2 2" xfId="32687"/>
    <cellStyle name="Normal 45 9 4 3" xfId="32688"/>
    <cellStyle name="Normal 45 9 5" xfId="32689"/>
    <cellStyle name="Normal 45 9 5 2" xfId="32690"/>
    <cellStyle name="Normal 45 9 6" xfId="32691"/>
    <cellStyle name="Normal 45 9 7" xfId="32692"/>
    <cellStyle name="Normal 45 9 8" xfId="32693"/>
    <cellStyle name="Normal 45 9_Lcc_inputs" xfId="32694"/>
    <cellStyle name="Normal 45_Lcc_inputs" xfId="32695"/>
    <cellStyle name="Normal 46" xfId="32696"/>
    <cellStyle name="Normal 46 10" xfId="32697"/>
    <cellStyle name="Normal 46 10 2" xfId="32698"/>
    <cellStyle name="Normal 46 10 2 2" xfId="32699"/>
    <cellStyle name="Normal 46 10 2 2 2" xfId="32700"/>
    <cellStyle name="Normal 46 10 2 2 3" xfId="32701"/>
    <cellStyle name="Normal 46 10 2 3" xfId="32702"/>
    <cellStyle name="Normal 46 10 2 4" xfId="32703"/>
    <cellStyle name="Normal 46 10 2_Lcc_inputs" xfId="32704"/>
    <cellStyle name="Normal 46 10 3" xfId="32705"/>
    <cellStyle name="Normal 46 10 3 2" xfId="32706"/>
    <cellStyle name="Normal 46 10 3 2 2" xfId="32707"/>
    <cellStyle name="Normal 46 10 3 3" xfId="32708"/>
    <cellStyle name="Normal 46 10 4" xfId="32709"/>
    <cellStyle name="Normal 46 10 4 2" xfId="32710"/>
    <cellStyle name="Normal 46 10 5" xfId="32711"/>
    <cellStyle name="Normal 46 10 6" xfId="32712"/>
    <cellStyle name="Normal 46 10 7" xfId="32713"/>
    <cellStyle name="Normal 46 10_Lcc_inputs" xfId="32714"/>
    <cellStyle name="Normal 46 11" xfId="32715"/>
    <cellStyle name="Normal 46 11 2" xfId="32716"/>
    <cellStyle name="Normal 46 11 2 2" xfId="32717"/>
    <cellStyle name="Normal 46 11 2 3" xfId="32718"/>
    <cellStyle name="Normal 46 11 3" xfId="32719"/>
    <cellStyle name="Normal 46 11 3 2" xfId="32720"/>
    <cellStyle name="Normal 46 11 4" xfId="32721"/>
    <cellStyle name="Normal 46 11 5" xfId="32722"/>
    <cellStyle name="Normal 46 11_Lcc_inputs" xfId="32723"/>
    <cellStyle name="Normal 46 12" xfId="32724"/>
    <cellStyle name="Normal 46 12 2" xfId="32725"/>
    <cellStyle name="Normal 46 12 2 2" xfId="32726"/>
    <cellStyle name="Normal 46 12 2 3" xfId="32727"/>
    <cellStyle name="Normal 46 12 3" xfId="32728"/>
    <cellStyle name="Normal 46 12 4" xfId="32729"/>
    <cellStyle name="Normal 46 12_Lcc_inputs" xfId="32730"/>
    <cellStyle name="Normal 46 13" xfId="32731"/>
    <cellStyle name="Normal 46 13 2" xfId="32732"/>
    <cellStyle name="Normal 46 13 3" xfId="32733"/>
    <cellStyle name="Normal 46 14" xfId="32734"/>
    <cellStyle name="Normal 46 14 2" xfId="32735"/>
    <cellStyle name="Normal 46 15" xfId="32736"/>
    <cellStyle name="Normal 46 16" xfId="32737"/>
    <cellStyle name="Normal 46 2" xfId="32738"/>
    <cellStyle name="Normal 46 2 10" xfId="32739"/>
    <cellStyle name="Normal 46 2 2" xfId="32740"/>
    <cellStyle name="Normal 46 2 2 2" xfId="32741"/>
    <cellStyle name="Normal 46 2 2 2 2" xfId="32742"/>
    <cellStyle name="Normal 46 2 2 2 2 2" xfId="32743"/>
    <cellStyle name="Normal 46 2 2 2 2 2 2" xfId="32744"/>
    <cellStyle name="Normal 46 2 2 2 2 3" xfId="32745"/>
    <cellStyle name="Normal 46 2 2 2 3" xfId="32746"/>
    <cellStyle name="Normal 46 2 2 2 3 2" xfId="32747"/>
    <cellStyle name="Normal 46 2 2 2 3 2 2" xfId="32748"/>
    <cellStyle name="Normal 46 2 2 2 3 3" xfId="32749"/>
    <cellStyle name="Normal 46 2 2 2 4" xfId="32750"/>
    <cellStyle name="Normal 46 2 2 2 4 2" xfId="32751"/>
    <cellStyle name="Normal 46 2 2 2 5" xfId="32752"/>
    <cellStyle name="Normal 46 2 2 2_Lcc_inputs" xfId="32753"/>
    <cellStyle name="Normal 46 2 2 3" xfId="32754"/>
    <cellStyle name="Normal 46 2 2 3 2" xfId="32755"/>
    <cellStyle name="Normal 46 2 2 3 2 2" xfId="32756"/>
    <cellStyle name="Normal 46 2 2 3 2 3" xfId="32757"/>
    <cellStyle name="Normal 46 2 2 3 3" xfId="32758"/>
    <cellStyle name="Normal 46 2 2 3 4" xfId="32759"/>
    <cellStyle name="Normal 46 2 2 3_Lcc_inputs" xfId="32760"/>
    <cellStyle name="Normal 46 2 2 4" xfId="32761"/>
    <cellStyle name="Normal 46 2 2 4 2" xfId="32762"/>
    <cellStyle name="Normal 46 2 2 4 2 2" xfId="32763"/>
    <cellStyle name="Normal 46 2 2 4 3" xfId="32764"/>
    <cellStyle name="Normal 46 2 2 5" xfId="32765"/>
    <cellStyle name="Normal 46 2 2 5 2" xfId="32766"/>
    <cellStyle name="Normal 46 2 2 6" xfId="32767"/>
    <cellStyle name="Normal 46 2 2 7" xfId="32768"/>
    <cellStyle name="Normal 46 2 2 8" xfId="32769"/>
    <cellStyle name="Normal 46 2 2_Lcc_inputs" xfId="32770"/>
    <cellStyle name="Normal 46 2 3" xfId="32771"/>
    <cellStyle name="Normal 46 2 3 2" xfId="32772"/>
    <cellStyle name="Normal 46 2 3 2 2" xfId="32773"/>
    <cellStyle name="Normal 46 2 3 2 2 2" xfId="32774"/>
    <cellStyle name="Normal 46 2 3 2 2 3" xfId="32775"/>
    <cellStyle name="Normal 46 2 3 2 3" xfId="32776"/>
    <cellStyle name="Normal 46 2 3 2 4" xfId="32777"/>
    <cellStyle name="Normal 46 2 3 2_Lcc_inputs" xfId="32778"/>
    <cellStyle name="Normal 46 2 3 3" xfId="32779"/>
    <cellStyle name="Normal 46 2 3 3 2" xfId="32780"/>
    <cellStyle name="Normal 46 2 3 3 2 2" xfId="32781"/>
    <cellStyle name="Normal 46 2 3 3 3" xfId="32782"/>
    <cellStyle name="Normal 46 2 3 4" xfId="32783"/>
    <cellStyle name="Normal 46 2 3 4 2" xfId="32784"/>
    <cellStyle name="Normal 46 2 3 5" xfId="32785"/>
    <cellStyle name="Normal 46 2 3 6" xfId="32786"/>
    <cellStyle name="Normal 46 2 3 7" xfId="32787"/>
    <cellStyle name="Normal 46 2 3_Lcc_inputs" xfId="32788"/>
    <cellStyle name="Normal 46 2 4" xfId="32789"/>
    <cellStyle name="Normal 46 2 4 2" xfId="32790"/>
    <cellStyle name="Normal 46 2 4 2 2" xfId="32791"/>
    <cellStyle name="Normal 46 2 4 2 3" xfId="32792"/>
    <cellStyle name="Normal 46 2 4 3" xfId="32793"/>
    <cellStyle name="Normal 46 2 4 3 2" xfId="32794"/>
    <cellStyle name="Normal 46 2 4 4" xfId="32795"/>
    <cellStyle name="Normal 46 2 4 5" xfId="32796"/>
    <cellStyle name="Normal 46 2 4_Lcc_inputs" xfId="32797"/>
    <cellStyle name="Normal 46 2 5" xfId="32798"/>
    <cellStyle name="Normal 46 2 5 2" xfId="32799"/>
    <cellStyle name="Normal 46 2 5 2 2" xfId="32800"/>
    <cellStyle name="Normal 46 2 5 2 3" xfId="32801"/>
    <cellStyle name="Normal 46 2 5 3" xfId="32802"/>
    <cellStyle name="Normal 46 2 5 3 2" xfId="32803"/>
    <cellStyle name="Normal 46 2 5 4" xfId="32804"/>
    <cellStyle name="Normal 46 2 5 5" xfId="32805"/>
    <cellStyle name="Normal 46 2 5_Lcc_inputs" xfId="32806"/>
    <cellStyle name="Normal 46 2 6" xfId="32807"/>
    <cellStyle name="Normal 46 2 6 2" xfId="32808"/>
    <cellStyle name="Normal 46 2 6 2 2" xfId="32809"/>
    <cellStyle name="Normal 46 2 6 3" xfId="32810"/>
    <cellStyle name="Normal 46 2 6 4" xfId="32811"/>
    <cellStyle name="Normal 46 2 6_Lcc_inputs" xfId="32812"/>
    <cellStyle name="Normal 46 2 7" xfId="32813"/>
    <cellStyle name="Normal 46 2 7 2" xfId="32814"/>
    <cellStyle name="Normal 46 2 7 3" xfId="32815"/>
    <cellStyle name="Normal 46 2 8" xfId="32816"/>
    <cellStyle name="Normal 46 2 8 2" xfId="32817"/>
    <cellStyle name="Normal 46 2 9" xfId="32818"/>
    <cellStyle name="Normal 46 2_Lcc_inputs" xfId="32819"/>
    <cellStyle name="Normal 46 3" xfId="32820"/>
    <cellStyle name="Normal 46 3 2" xfId="32821"/>
    <cellStyle name="Normal 46 3 2 2" xfId="32822"/>
    <cellStyle name="Normal 46 3 2 2 2" xfId="32823"/>
    <cellStyle name="Normal 46 3 2 2 2 2" xfId="32824"/>
    <cellStyle name="Normal 46 3 2 2 2 2 2" xfId="32825"/>
    <cellStyle name="Normal 46 3 2 2 2 3" xfId="32826"/>
    <cellStyle name="Normal 46 3 2 2 3" xfId="32827"/>
    <cellStyle name="Normal 46 3 2 2 3 2" xfId="32828"/>
    <cellStyle name="Normal 46 3 2 2 3 2 2" xfId="32829"/>
    <cellStyle name="Normal 46 3 2 2 3 3" xfId="32830"/>
    <cellStyle name="Normal 46 3 2 2 4" xfId="32831"/>
    <cellStyle name="Normal 46 3 2 2 4 2" xfId="32832"/>
    <cellStyle name="Normal 46 3 2 2 5" xfId="32833"/>
    <cellStyle name="Normal 46 3 2 2_Lcc_inputs" xfId="32834"/>
    <cellStyle name="Normal 46 3 2 3" xfId="32835"/>
    <cellStyle name="Normal 46 3 2 3 2" xfId="32836"/>
    <cellStyle name="Normal 46 3 2 3 2 2" xfId="32837"/>
    <cellStyle name="Normal 46 3 2 3 2 3" xfId="32838"/>
    <cellStyle name="Normal 46 3 2 3 3" xfId="32839"/>
    <cellStyle name="Normal 46 3 2 3 4" xfId="32840"/>
    <cellStyle name="Normal 46 3 2 3_Lcc_inputs" xfId="32841"/>
    <cellStyle name="Normal 46 3 2 4" xfId="32842"/>
    <cellStyle name="Normal 46 3 2 4 2" xfId="32843"/>
    <cellStyle name="Normal 46 3 2 4 2 2" xfId="32844"/>
    <cellStyle name="Normal 46 3 2 4 3" xfId="32845"/>
    <cellStyle name="Normal 46 3 2 5" xfId="32846"/>
    <cellStyle name="Normal 46 3 2 5 2" xfId="32847"/>
    <cellStyle name="Normal 46 3 2 6" xfId="32848"/>
    <cellStyle name="Normal 46 3 2 7" xfId="32849"/>
    <cellStyle name="Normal 46 3 2 8" xfId="32850"/>
    <cellStyle name="Normal 46 3 2_Lcc_inputs" xfId="32851"/>
    <cellStyle name="Normal 46 3 3" xfId="32852"/>
    <cellStyle name="Normal 46 3 3 2" xfId="32853"/>
    <cellStyle name="Normal 46 3 3 2 2" xfId="32854"/>
    <cellStyle name="Normal 46 3 3 2 2 2" xfId="32855"/>
    <cellStyle name="Normal 46 3 3 2 2 3" xfId="32856"/>
    <cellStyle name="Normal 46 3 3 2 3" xfId="32857"/>
    <cellStyle name="Normal 46 3 3 2 4" xfId="32858"/>
    <cellStyle name="Normal 46 3 3 2_Lcc_inputs" xfId="32859"/>
    <cellStyle name="Normal 46 3 3 3" xfId="32860"/>
    <cellStyle name="Normal 46 3 3 3 2" xfId="32861"/>
    <cellStyle name="Normal 46 3 3 3 2 2" xfId="32862"/>
    <cellStyle name="Normal 46 3 3 3 3" xfId="32863"/>
    <cellStyle name="Normal 46 3 3 4" xfId="32864"/>
    <cellStyle name="Normal 46 3 3 4 2" xfId="32865"/>
    <cellStyle name="Normal 46 3 3 5" xfId="32866"/>
    <cellStyle name="Normal 46 3 3 6" xfId="32867"/>
    <cellStyle name="Normal 46 3 3 7" xfId="32868"/>
    <cellStyle name="Normal 46 3 3_Lcc_inputs" xfId="32869"/>
    <cellStyle name="Normal 46 3 4" xfId="32870"/>
    <cellStyle name="Normal 46 3 4 2" xfId="32871"/>
    <cellStyle name="Normal 46 3 4 2 2" xfId="32872"/>
    <cellStyle name="Normal 46 3 4 2 3" xfId="32873"/>
    <cellStyle name="Normal 46 3 4 3" xfId="32874"/>
    <cellStyle name="Normal 46 3 4 3 2" xfId="32875"/>
    <cellStyle name="Normal 46 3 4 4" xfId="32876"/>
    <cellStyle name="Normal 46 3 4 5" xfId="32877"/>
    <cellStyle name="Normal 46 3 4_Lcc_inputs" xfId="32878"/>
    <cellStyle name="Normal 46 3 5" xfId="32879"/>
    <cellStyle name="Normal 46 3 5 2" xfId="32880"/>
    <cellStyle name="Normal 46 3 5 2 2" xfId="32881"/>
    <cellStyle name="Normal 46 3 5 2 3" xfId="32882"/>
    <cellStyle name="Normal 46 3 5 3" xfId="32883"/>
    <cellStyle name="Normal 46 3 5 4" xfId="32884"/>
    <cellStyle name="Normal 46 3 5_Lcc_inputs" xfId="32885"/>
    <cellStyle name="Normal 46 3 6" xfId="32886"/>
    <cellStyle name="Normal 46 3 6 2" xfId="32887"/>
    <cellStyle name="Normal 46 3 6 3" xfId="32888"/>
    <cellStyle name="Normal 46 3 7" xfId="32889"/>
    <cellStyle name="Normal 46 3 7 2" xfId="32890"/>
    <cellStyle name="Normal 46 3 8" xfId="32891"/>
    <cellStyle name="Normal 46 3 9" xfId="32892"/>
    <cellStyle name="Normal 46 3_Lcc_inputs" xfId="32893"/>
    <cellStyle name="Normal 46 4" xfId="32894"/>
    <cellStyle name="Normal 46 4 2" xfId="32895"/>
    <cellStyle name="Normal 46 4 2 2" xfId="32896"/>
    <cellStyle name="Normal 46 4 2 2 2" xfId="32897"/>
    <cellStyle name="Normal 46 4 2 2 2 2" xfId="32898"/>
    <cellStyle name="Normal 46 4 2 2 2 2 2" xfId="32899"/>
    <cellStyle name="Normal 46 4 2 2 2 3" xfId="32900"/>
    <cellStyle name="Normal 46 4 2 2 3" xfId="32901"/>
    <cellStyle name="Normal 46 4 2 2 3 2" xfId="32902"/>
    <cellStyle name="Normal 46 4 2 2 3 2 2" xfId="32903"/>
    <cellStyle name="Normal 46 4 2 2 3 3" xfId="32904"/>
    <cellStyle name="Normal 46 4 2 2 4" xfId="32905"/>
    <cellStyle name="Normal 46 4 2 2 4 2" xfId="32906"/>
    <cellStyle name="Normal 46 4 2 2 5" xfId="32907"/>
    <cellStyle name="Normal 46 4 2 2_Lcc_inputs" xfId="32908"/>
    <cellStyle name="Normal 46 4 2 3" xfId="32909"/>
    <cellStyle name="Normal 46 4 2 3 2" xfId="32910"/>
    <cellStyle name="Normal 46 4 2 3 2 2" xfId="32911"/>
    <cellStyle name="Normal 46 4 2 3 2 3" xfId="32912"/>
    <cellStyle name="Normal 46 4 2 3 3" xfId="32913"/>
    <cellStyle name="Normal 46 4 2 3 4" xfId="32914"/>
    <cellStyle name="Normal 46 4 2 3_Lcc_inputs" xfId="32915"/>
    <cellStyle name="Normal 46 4 2 4" xfId="32916"/>
    <cellStyle name="Normal 46 4 2 4 2" xfId="32917"/>
    <cellStyle name="Normal 46 4 2 4 2 2" xfId="32918"/>
    <cellStyle name="Normal 46 4 2 4 3" xfId="32919"/>
    <cellStyle name="Normal 46 4 2 5" xfId="32920"/>
    <cellStyle name="Normal 46 4 2 5 2" xfId="32921"/>
    <cellStyle name="Normal 46 4 2 6" xfId="32922"/>
    <cellStyle name="Normal 46 4 2 7" xfId="32923"/>
    <cellStyle name="Normal 46 4 2 8" xfId="32924"/>
    <cellStyle name="Normal 46 4 2_Lcc_inputs" xfId="32925"/>
    <cellStyle name="Normal 46 4 3" xfId="32926"/>
    <cellStyle name="Normal 46 4 3 2" xfId="32927"/>
    <cellStyle name="Normal 46 4 3 2 2" xfId="32928"/>
    <cellStyle name="Normal 46 4 3 2 2 2" xfId="32929"/>
    <cellStyle name="Normal 46 4 3 2 3" xfId="32930"/>
    <cellStyle name="Normal 46 4 3 3" xfId="32931"/>
    <cellStyle name="Normal 46 4 3 3 2" xfId="32932"/>
    <cellStyle name="Normal 46 4 3 3 2 2" xfId="32933"/>
    <cellStyle name="Normal 46 4 3 3 3" xfId="32934"/>
    <cellStyle name="Normal 46 4 3 4" xfId="32935"/>
    <cellStyle name="Normal 46 4 3 4 2" xfId="32936"/>
    <cellStyle name="Normal 46 4 3 5" xfId="32937"/>
    <cellStyle name="Normal 46 4 3_Lcc_inputs" xfId="32938"/>
    <cellStyle name="Normal 46 4 4" xfId="32939"/>
    <cellStyle name="Normal 46 4 4 2" xfId="32940"/>
    <cellStyle name="Normal 46 4 4 2 2" xfId="32941"/>
    <cellStyle name="Normal 46 4 4 2 3" xfId="32942"/>
    <cellStyle name="Normal 46 4 4 3" xfId="32943"/>
    <cellStyle name="Normal 46 4 4 4" xfId="32944"/>
    <cellStyle name="Normal 46 4 4_Lcc_inputs" xfId="32945"/>
    <cellStyle name="Normal 46 4 5" xfId="32946"/>
    <cellStyle name="Normal 46 4 5 2" xfId="32947"/>
    <cellStyle name="Normal 46 4 5 2 2" xfId="32948"/>
    <cellStyle name="Normal 46 4 5 3" xfId="32949"/>
    <cellStyle name="Normal 46 4 6" xfId="32950"/>
    <cellStyle name="Normal 46 4 6 2" xfId="32951"/>
    <cellStyle name="Normal 46 4 7" xfId="32952"/>
    <cellStyle name="Normal 46 4 8" xfId="32953"/>
    <cellStyle name="Normal 46 4 9" xfId="32954"/>
    <cellStyle name="Normal 46 4_Lcc_inputs" xfId="32955"/>
    <cellStyle name="Normal 46 5" xfId="32956"/>
    <cellStyle name="Normal 46 5 2" xfId="32957"/>
    <cellStyle name="Normal 46 5 2 2" xfId="32958"/>
    <cellStyle name="Normal 46 5 2 2 2" xfId="32959"/>
    <cellStyle name="Normal 46 5 2 2 2 2" xfId="32960"/>
    <cellStyle name="Normal 46 5 2 2 2 2 2" xfId="32961"/>
    <cellStyle name="Normal 46 5 2 2 2 3" xfId="32962"/>
    <cellStyle name="Normal 46 5 2 2 3" xfId="32963"/>
    <cellStyle name="Normal 46 5 2 2 3 2" xfId="32964"/>
    <cellStyle name="Normal 46 5 2 2 3 2 2" xfId="32965"/>
    <cellStyle name="Normal 46 5 2 2 3 3" xfId="32966"/>
    <cellStyle name="Normal 46 5 2 2 4" xfId="32967"/>
    <cellStyle name="Normal 46 5 2 2 4 2" xfId="32968"/>
    <cellStyle name="Normal 46 5 2 2 5" xfId="32969"/>
    <cellStyle name="Normal 46 5 2 2_Lcc_inputs" xfId="32970"/>
    <cellStyle name="Normal 46 5 2 3" xfId="32971"/>
    <cellStyle name="Normal 46 5 2 3 2" xfId="32972"/>
    <cellStyle name="Normal 46 5 2 3 2 2" xfId="32973"/>
    <cellStyle name="Normal 46 5 2 3 2 3" xfId="32974"/>
    <cellStyle name="Normal 46 5 2 3 3" xfId="32975"/>
    <cellStyle name="Normal 46 5 2 3 4" xfId="32976"/>
    <cellStyle name="Normal 46 5 2 3_Lcc_inputs" xfId="32977"/>
    <cellStyle name="Normal 46 5 2 4" xfId="32978"/>
    <cellStyle name="Normal 46 5 2 4 2" xfId="32979"/>
    <cellStyle name="Normal 46 5 2 4 2 2" xfId="32980"/>
    <cellStyle name="Normal 46 5 2 4 3" xfId="32981"/>
    <cellStyle name="Normal 46 5 2 5" xfId="32982"/>
    <cellStyle name="Normal 46 5 2 5 2" xfId="32983"/>
    <cellStyle name="Normal 46 5 2 6" xfId="32984"/>
    <cellStyle name="Normal 46 5 2 7" xfId="32985"/>
    <cellStyle name="Normal 46 5 2 8" xfId="32986"/>
    <cellStyle name="Normal 46 5 2_Lcc_inputs" xfId="32987"/>
    <cellStyle name="Normal 46 5 3" xfId="32988"/>
    <cellStyle name="Normal 46 5 3 2" xfId="32989"/>
    <cellStyle name="Normal 46 5 3 2 2" xfId="32990"/>
    <cellStyle name="Normal 46 5 3 2 2 2" xfId="32991"/>
    <cellStyle name="Normal 46 5 3 2 3" xfId="32992"/>
    <cellStyle name="Normal 46 5 3 3" xfId="32993"/>
    <cellStyle name="Normal 46 5 3 3 2" xfId="32994"/>
    <cellStyle name="Normal 46 5 3 3 2 2" xfId="32995"/>
    <cellStyle name="Normal 46 5 3 3 3" xfId="32996"/>
    <cellStyle name="Normal 46 5 3 4" xfId="32997"/>
    <cellStyle name="Normal 46 5 3 4 2" xfId="32998"/>
    <cellStyle name="Normal 46 5 3 5" xfId="32999"/>
    <cellStyle name="Normal 46 5 3_Lcc_inputs" xfId="33000"/>
    <cellStyle name="Normal 46 5 4" xfId="33001"/>
    <cellStyle name="Normal 46 5 4 2" xfId="33002"/>
    <cellStyle name="Normal 46 5 4 2 2" xfId="33003"/>
    <cellStyle name="Normal 46 5 4 2 3" xfId="33004"/>
    <cellStyle name="Normal 46 5 4 3" xfId="33005"/>
    <cellStyle name="Normal 46 5 4 4" xfId="33006"/>
    <cellStyle name="Normal 46 5 4_Lcc_inputs" xfId="33007"/>
    <cellStyle name="Normal 46 5 5" xfId="33008"/>
    <cellStyle name="Normal 46 5 5 2" xfId="33009"/>
    <cellStyle name="Normal 46 5 5 2 2" xfId="33010"/>
    <cellStyle name="Normal 46 5 5 3" xfId="33011"/>
    <cellStyle name="Normal 46 5 6" xfId="33012"/>
    <cellStyle name="Normal 46 5 6 2" xfId="33013"/>
    <cellStyle name="Normal 46 5 7" xfId="33014"/>
    <cellStyle name="Normal 46 5 8" xfId="33015"/>
    <cellStyle name="Normal 46 5 9" xfId="33016"/>
    <cellStyle name="Normal 46 5_Lcc_inputs" xfId="33017"/>
    <cellStyle name="Normal 46 6" xfId="33018"/>
    <cellStyle name="Normal 46 6 2" xfId="33019"/>
    <cellStyle name="Normal 46 6 2 2" xfId="33020"/>
    <cellStyle name="Normal 46 6 2 2 2" xfId="33021"/>
    <cellStyle name="Normal 46 6 2 2 2 2" xfId="33022"/>
    <cellStyle name="Normal 46 6 2 2 2 2 2" xfId="33023"/>
    <cellStyle name="Normal 46 6 2 2 2 3" xfId="33024"/>
    <cellStyle name="Normal 46 6 2 2 3" xfId="33025"/>
    <cellStyle name="Normal 46 6 2 2 3 2" xfId="33026"/>
    <cellStyle name="Normal 46 6 2 2 3 2 2" xfId="33027"/>
    <cellStyle name="Normal 46 6 2 2 3 3" xfId="33028"/>
    <cellStyle name="Normal 46 6 2 2 4" xfId="33029"/>
    <cellStyle name="Normal 46 6 2 2 4 2" xfId="33030"/>
    <cellStyle name="Normal 46 6 2 2 5" xfId="33031"/>
    <cellStyle name="Normal 46 6 2 2_Lcc_inputs" xfId="33032"/>
    <cellStyle name="Normal 46 6 2 3" xfId="33033"/>
    <cellStyle name="Normal 46 6 2 3 2" xfId="33034"/>
    <cellStyle name="Normal 46 6 2 3 2 2" xfId="33035"/>
    <cellStyle name="Normal 46 6 2 3 2 3" xfId="33036"/>
    <cellStyle name="Normal 46 6 2 3 3" xfId="33037"/>
    <cellStyle name="Normal 46 6 2 3 4" xfId="33038"/>
    <cellStyle name="Normal 46 6 2 3_Lcc_inputs" xfId="33039"/>
    <cellStyle name="Normal 46 6 2 4" xfId="33040"/>
    <cellStyle name="Normal 46 6 2 4 2" xfId="33041"/>
    <cellStyle name="Normal 46 6 2 4 2 2" xfId="33042"/>
    <cellStyle name="Normal 46 6 2 4 3" xfId="33043"/>
    <cellStyle name="Normal 46 6 2 5" xfId="33044"/>
    <cellStyle name="Normal 46 6 2 5 2" xfId="33045"/>
    <cellStyle name="Normal 46 6 2 6" xfId="33046"/>
    <cellStyle name="Normal 46 6 2 7" xfId="33047"/>
    <cellStyle name="Normal 46 6 2 8" xfId="33048"/>
    <cellStyle name="Normal 46 6 2_Lcc_inputs" xfId="33049"/>
    <cellStyle name="Normal 46 6 3" xfId="33050"/>
    <cellStyle name="Normal 46 6 3 2" xfId="33051"/>
    <cellStyle name="Normal 46 6 3 2 2" xfId="33052"/>
    <cellStyle name="Normal 46 6 3 2 2 2" xfId="33053"/>
    <cellStyle name="Normal 46 6 3 2 3" xfId="33054"/>
    <cellStyle name="Normal 46 6 3 3" xfId="33055"/>
    <cellStyle name="Normal 46 6 3 3 2" xfId="33056"/>
    <cellStyle name="Normal 46 6 3 3 2 2" xfId="33057"/>
    <cellStyle name="Normal 46 6 3 3 3" xfId="33058"/>
    <cellStyle name="Normal 46 6 3 4" xfId="33059"/>
    <cellStyle name="Normal 46 6 3 4 2" xfId="33060"/>
    <cellStyle name="Normal 46 6 3 5" xfId="33061"/>
    <cellStyle name="Normal 46 6 3_Lcc_inputs" xfId="33062"/>
    <cellStyle name="Normal 46 6 4" xfId="33063"/>
    <cellStyle name="Normal 46 6 4 2" xfId="33064"/>
    <cellStyle name="Normal 46 6 4 2 2" xfId="33065"/>
    <cellStyle name="Normal 46 6 4 2 3" xfId="33066"/>
    <cellStyle name="Normal 46 6 4 3" xfId="33067"/>
    <cellStyle name="Normal 46 6 4 4" xfId="33068"/>
    <cellStyle name="Normal 46 6 4_Lcc_inputs" xfId="33069"/>
    <cellStyle name="Normal 46 6 5" xfId="33070"/>
    <cellStyle name="Normal 46 6 5 2" xfId="33071"/>
    <cellStyle name="Normal 46 6 5 2 2" xfId="33072"/>
    <cellStyle name="Normal 46 6 5 3" xfId="33073"/>
    <cellStyle name="Normal 46 6 6" xfId="33074"/>
    <cellStyle name="Normal 46 6 6 2" xfId="33075"/>
    <cellStyle name="Normal 46 6 7" xfId="33076"/>
    <cellStyle name="Normal 46 6 8" xfId="33077"/>
    <cellStyle name="Normal 46 6 9" xfId="33078"/>
    <cellStyle name="Normal 46 6_Lcc_inputs" xfId="33079"/>
    <cellStyle name="Normal 46 7" xfId="33080"/>
    <cellStyle name="Normal 46 7 2" xfId="33081"/>
    <cellStyle name="Normal 46 7 2 2" xfId="33082"/>
    <cellStyle name="Normal 46 7 2 2 2" xfId="33083"/>
    <cellStyle name="Normal 46 7 2 2 2 2" xfId="33084"/>
    <cellStyle name="Normal 46 7 2 2 2 2 2" xfId="33085"/>
    <cellStyle name="Normal 46 7 2 2 2 3" xfId="33086"/>
    <cellStyle name="Normal 46 7 2 2 3" xfId="33087"/>
    <cellStyle name="Normal 46 7 2 2 3 2" xfId="33088"/>
    <cellStyle name="Normal 46 7 2 2 3 2 2" xfId="33089"/>
    <cellStyle name="Normal 46 7 2 2 3 3" xfId="33090"/>
    <cellStyle name="Normal 46 7 2 2 4" xfId="33091"/>
    <cellStyle name="Normal 46 7 2 2 4 2" xfId="33092"/>
    <cellStyle name="Normal 46 7 2 2 5" xfId="33093"/>
    <cellStyle name="Normal 46 7 2 2_Lcc_inputs" xfId="33094"/>
    <cellStyle name="Normal 46 7 2 3" xfId="33095"/>
    <cellStyle name="Normal 46 7 2 3 2" xfId="33096"/>
    <cellStyle name="Normal 46 7 2 3 2 2" xfId="33097"/>
    <cellStyle name="Normal 46 7 2 3 2 3" xfId="33098"/>
    <cellStyle name="Normal 46 7 2 3 3" xfId="33099"/>
    <cellStyle name="Normal 46 7 2 3 4" xfId="33100"/>
    <cellStyle name="Normal 46 7 2 3_Lcc_inputs" xfId="33101"/>
    <cellStyle name="Normal 46 7 2 4" xfId="33102"/>
    <cellStyle name="Normal 46 7 2 4 2" xfId="33103"/>
    <cellStyle name="Normal 46 7 2 4 2 2" xfId="33104"/>
    <cellStyle name="Normal 46 7 2 4 3" xfId="33105"/>
    <cellStyle name="Normal 46 7 2 5" xfId="33106"/>
    <cellStyle name="Normal 46 7 2 5 2" xfId="33107"/>
    <cellStyle name="Normal 46 7 2 6" xfId="33108"/>
    <cellStyle name="Normal 46 7 2 7" xfId="33109"/>
    <cellStyle name="Normal 46 7 2 8" xfId="33110"/>
    <cellStyle name="Normal 46 7 2_Lcc_inputs" xfId="33111"/>
    <cellStyle name="Normal 46 7 3" xfId="33112"/>
    <cellStyle name="Normal 46 7 3 2" xfId="33113"/>
    <cellStyle name="Normal 46 7 3 2 2" xfId="33114"/>
    <cellStyle name="Normal 46 7 3 2 2 2" xfId="33115"/>
    <cellStyle name="Normal 46 7 3 2 3" xfId="33116"/>
    <cellStyle name="Normal 46 7 3 3" xfId="33117"/>
    <cellStyle name="Normal 46 7 3 3 2" xfId="33118"/>
    <cellStyle name="Normal 46 7 3 3 2 2" xfId="33119"/>
    <cellStyle name="Normal 46 7 3 3 3" xfId="33120"/>
    <cellStyle name="Normal 46 7 3 4" xfId="33121"/>
    <cellStyle name="Normal 46 7 3 4 2" xfId="33122"/>
    <cellStyle name="Normal 46 7 3 5" xfId="33123"/>
    <cellStyle name="Normal 46 7 3_Lcc_inputs" xfId="33124"/>
    <cellStyle name="Normal 46 7 4" xfId="33125"/>
    <cellStyle name="Normal 46 7 4 2" xfId="33126"/>
    <cellStyle name="Normal 46 7 4 2 2" xfId="33127"/>
    <cellStyle name="Normal 46 7 4 2 3" xfId="33128"/>
    <cellStyle name="Normal 46 7 4 3" xfId="33129"/>
    <cellStyle name="Normal 46 7 4 4" xfId="33130"/>
    <cellStyle name="Normal 46 7 4_Lcc_inputs" xfId="33131"/>
    <cellStyle name="Normal 46 7 5" xfId="33132"/>
    <cellStyle name="Normal 46 7 5 2" xfId="33133"/>
    <cellStyle name="Normal 46 7 5 2 2" xfId="33134"/>
    <cellStyle name="Normal 46 7 5 3" xfId="33135"/>
    <cellStyle name="Normal 46 7 6" xfId="33136"/>
    <cellStyle name="Normal 46 7 6 2" xfId="33137"/>
    <cellStyle name="Normal 46 7 7" xfId="33138"/>
    <cellStyle name="Normal 46 7 8" xfId="33139"/>
    <cellStyle name="Normal 46 7 9" xfId="33140"/>
    <cellStyle name="Normal 46 7_Lcc_inputs" xfId="33141"/>
    <cellStyle name="Normal 46 8" xfId="33142"/>
    <cellStyle name="Normal 46 8 2" xfId="33143"/>
    <cellStyle name="Normal 46 8 2 2" xfId="33144"/>
    <cellStyle name="Normal 46 8 2 2 2" xfId="33145"/>
    <cellStyle name="Normal 46 8 2 2 2 2" xfId="33146"/>
    <cellStyle name="Normal 46 8 2 2 3" xfId="33147"/>
    <cellStyle name="Normal 46 8 2 3" xfId="33148"/>
    <cellStyle name="Normal 46 8 2 3 2" xfId="33149"/>
    <cellStyle name="Normal 46 8 2 3 2 2" xfId="33150"/>
    <cellStyle name="Normal 46 8 2 3 3" xfId="33151"/>
    <cellStyle name="Normal 46 8 2 4" xfId="33152"/>
    <cellStyle name="Normal 46 8 2 4 2" xfId="33153"/>
    <cellStyle name="Normal 46 8 2 5" xfId="33154"/>
    <cellStyle name="Normal 46 8 2_Lcc_inputs" xfId="33155"/>
    <cellStyle name="Normal 46 8 3" xfId="33156"/>
    <cellStyle name="Normal 46 8 3 2" xfId="33157"/>
    <cellStyle name="Normal 46 8 3 2 2" xfId="33158"/>
    <cellStyle name="Normal 46 8 3 2 3" xfId="33159"/>
    <cellStyle name="Normal 46 8 3 3" xfId="33160"/>
    <cellStyle name="Normal 46 8 3 4" xfId="33161"/>
    <cellStyle name="Normal 46 8 3_Lcc_inputs" xfId="33162"/>
    <cellStyle name="Normal 46 8 4" xfId="33163"/>
    <cellStyle name="Normal 46 8 4 2" xfId="33164"/>
    <cellStyle name="Normal 46 8 4 2 2" xfId="33165"/>
    <cellStyle name="Normal 46 8 4 3" xfId="33166"/>
    <cellStyle name="Normal 46 8 5" xfId="33167"/>
    <cellStyle name="Normal 46 8 5 2" xfId="33168"/>
    <cellStyle name="Normal 46 8 6" xfId="33169"/>
    <cellStyle name="Normal 46 8 7" xfId="33170"/>
    <cellStyle name="Normal 46 8 8" xfId="33171"/>
    <cellStyle name="Normal 46 8_Lcc_inputs" xfId="33172"/>
    <cellStyle name="Normal 46 9" xfId="33173"/>
    <cellStyle name="Normal 46 9 2" xfId="33174"/>
    <cellStyle name="Normal 46 9 2 2" xfId="33175"/>
    <cellStyle name="Normal 46 9 2 2 2" xfId="33176"/>
    <cellStyle name="Normal 46 9 2 2 2 2" xfId="33177"/>
    <cellStyle name="Normal 46 9 2 2 3" xfId="33178"/>
    <cellStyle name="Normal 46 9 2 3" xfId="33179"/>
    <cellStyle name="Normal 46 9 2 3 2" xfId="33180"/>
    <cellStyle name="Normal 46 9 2 3 2 2" xfId="33181"/>
    <cellStyle name="Normal 46 9 2 3 3" xfId="33182"/>
    <cellStyle name="Normal 46 9 2 4" xfId="33183"/>
    <cellStyle name="Normal 46 9 2 4 2" xfId="33184"/>
    <cellStyle name="Normal 46 9 2 5" xfId="33185"/>
    <cellStyle name="Normal 46 9 2_Lcc_inputs" xfId="33186"/>
    <cellStyle name="Normal 46 9 3" xfId="33187"/>
    <cellStyle name="Normal 46 9 3 2" xfId="33188"/>
    <cellStyle name="Normal 46 9 3 2 2" xfId="33189"/>
    <cellStyle name="Normal 46 9 3 2 3" xfId="33190"/>
    <cellStyle name="Normal 46 9 3 3" xfId="33191"/>
    <cellStyle name="Normal 46 9 3 4" xfId="33192"/>
    <cellStyle name="Normal 46 9 3_Lcc_inputs" xfId="33193"/>
    <cellStyle name="Normal 46 9 4" xfId="33194"/>
    <cellStyle name="Normal 46 9 4 2" xfId="33195"/>
    <cellStyle name="Normal 46 9 4 2 2" xfId="33196"/>
    <cellStyle name="Normal 46 9 4 3" xfId="33197"/>
    <cellStyle name="Normal 46 9 5" xfId="33198"/>
    <cellStyle name="Normal 46 9 5 2" xfId="33199"/>
    <cellStyle name="Normal 46 9 6" xfId="33200"/>
    <cellStyle name="Normal 46 9 7" xfId="33201"/>
    <cellStyle name="Normal 46 9 8" xfId="33202"/>
    <cellStyle name="Normal 46 9_Lcc_inputs" xfId="33203"/>
    <cellStyle name="Normal 46_Lcc_inputs" xfId="33204"/>
    <cellStyle name="Normal 47" xfId="33205"/>
    <cellStyle name="Normal 47 10" xfId="33206"/>
    <cellStyle name="Normal 47 10 2" xfId="33207"/>
    <cellStyle name="Normal 47 10 2 2" xfId="33208"/>
    <cellStyle name="Normal 47 10 2 2 2" xfId="33209"/>
    <cellStyle name="Normal 47 10 2 2 3" xfId="33210"/>
    <cellStyle name="Normal 47 10 2 3" xfId="33211"/>
    <cellStyle name="Normal 47 10 2 4" xfId="33212"/>
    <cellStyle name="Normal 47 10 2_Lcc_inputs" xfId="33213"/>
    <cellStyle name="Normal 47 10 3" xfId="33214"/>
    <cellStyle name="Normal 47 10 3 2" xfId="33215"/>
    <cellStyle name="Normal 47 10 3 2 2" xfId="33216"/>
    <cellStyle name="Normal 47 10 3 3" xfId="33217"/>
    <cellStyle name="Normal 47 10 4" xfId="33218"/>
    <cellStyle name="Normal 47 10 4 2" xfId="33219"/>
    <cellStyle name="Normal 47 10 5" xfId="33220"/>
    <cellStyle name="Normal 47 10 6" xfId="33221"/>
    <cellStyle name="Normal 47 10 7" xfId="33222"/>
    <cellStyle name="Normal 47 10_Lcc_inputs" xfId="33223"/>
    <cellStyle name="Normal 47 11" xfId="33224"/>
    <cellStyle name="Normal 47 11 2" xfId="33225"/>
    <cellStyle name="Normal 47 11 2 2" xfId="33226"/>
    <cellStyle name="Normal 47 11 2 3" xfId="33227"/>
    <cellStyle name="Normal 47 11 3" xfId="33228"/>
    <cellStyle name="Normal 47 11 3 2" xfId="33229"/>
    <cellStyle name="Normal 47 11 4" xfId="33230"/>
    <cellStyle name="Normal 47 11 5" xfId="33231"/>
    <cellStyle name="Normal 47 11_Lcc_inputs" xfId="33232"/>
    <cellStyle name="Normal 47 12" xfId="33233"/>
    <cellStyle name="Normal 47 12 2" xfId="33234"/>
    <cellStyle name="Normal 47 12 2 2" xfId="33235"/>
    <cellStyle name="Normal 47 12 2 3" xfId="33236"/>
    <cellStyle name="Normal 47 12 3" xfId="33237"/>
    <cellStyle name="Normal 47 12 4" xfId="33238"/>
    <cellStyle name="Normal 47 12_Lcc_inputs" xfId="33239"/>
    <cellStyle name="Normal 47 13" xfId="33240"/>
    <cellStyle name="Normal 47 13 2" xfId="33241"/>
    <cellStyle name="Normal 47 13 3" xfId="33242"/>
    <cellStyle name="Normal 47 14" xfId="33243"/>
    <cellStyle name="Normal 47 14 2" xfId="33244"/>
    <cellStyle name="Normal 47 15" xfId="33245"/>
    <cellStyle name="Normal 47 16" xfId="33246"/>
    <cellStyle name="Normal 47 2" xfId="33247"/>
    <cellStyle name="Normal 47 2 10" xfId="33248"/>
    <cellStyle name="Normal 47 2 2" xfId="33249"/>
    <cellStyle name="Normal 47 2 2 2" xfId="33250"/>
    <cellStyle name="Normal 47 2 2 2 2" xfId="33251"/>
    <cellStyle name="Normal 47 2 2 2 2 2" xfId="33252"/>
    <cellStyle name="Normal 47 2 2 2 2 2 2" xfId="33253"/>
    <cellStyle name="Normal 47 2 2 2 2 3" xfId="33254"/>
    <cellStyle name="Normal 47 2 2 2 3" xfId="33255"/>
    <cellStyle name="Normal 47 2 2 2 3 2" xfId="33256"/>
    <cellStyle name="Normal 47 2 2 2 3 2 2" xfId="33257"/>
    <cellStyle name="Normal 47 2 2 2 3 3" xfId="33258"/>
    <cellStyle name="Normal 47 2 2 2 4" xfId="33259"/>
    <cellStyle name="Normal 47 2 2 2 4 2" xfId="33260"/>
    <cellStyle name="Normal 47 2 2 2 5" xfId="33261"/>
    <cellStyle name="Normal 47 2 2 2_Lcc_inputs" xfId="33262"/>
    <cellStyle name="Normal 47 2 2 3" xfId="33263"/>
    <cellStyle name="Normal 47 2 2 3 2" xfId="33264"/>
    <cellStyle name="Normal 47 2 2 3 2 2" xfId="33265"/>
    <cellStyle name="Normal 47 2 2 3 2 3" xfId="33266"/>
    <cellStyle name="Normal 47 2 2 3 3" xfId="33267"/>
    <cellStyle name="Normal 47 2 2 3 4" xfId="33268"/>
    <cellStyle name="Normal 47 2 2 3_Lcc_inputs" xfId="33269"/>
    <cellStyle name="Normal 47 2 2 4" xfId="33270"/>
    <cellStyle name="Normal 47 2 2 4 2" xfId="33271"/>
    <cellStyle name="Normal 47 2 2 4 2 2" xfId="33272"/>
    <cellStyle name="Normal 47 2 2 4 3" xfId="33273"/>
    <cellStyle name="Normal 47 2 2 5" xfId="33274"/>
    <cellStyle name="Normal 47 2 2 5 2" xfId="33275"/>
    <cellStyle name="Normal 47 2 2 6" xfId="33276"/>
    <cellStyle name="Normal 47 2 2 7" xfId="33277"/>
    <cellStyle name="Normal 47 2 2 8" xfId="33278"/>
    <cellStyle name="Normal 47 2 2_Lcc_inputs" xfId="33279"/>
    <cellStyle name="Normal 47 2 3" xfId="33280"/>
    <cellStyle name="Normal 47 2 3 2" xfId="33281"/>
    <cellStyle name="Normal 47 2 3 2 2" xfId="33282"/>
    <cellStyle name="Normal 47 2 3 2 2 2" xfId="33283"/>
    <cellStyle name="Normal 47 2 3 2 2 3" xfId="33284"/>
    <cellStyle name="Normal 47 2 3 2 3" xfId="33285"/>
    <cellStyle name="Normal 47 2 3 2 4" xfId="33286"/>
    <cellStyle name="Normal 47 2 3 2_Lcc_inputs" xfId="33287"/>
    <cellStyle name="Normal 47 2 3 3" xfId="33288"/>
    <cellStyle name="Normal 47 2 3 3 2" xfId="33289"/>
    <cellStyle name="Normal 47 2 3 3 2 2" xfId="33290"/>
    <cellStyle name="Normal 47 2 3 3 3" xfId="33291"/>
    <cellStyle name="Normal 47 2 3 4" xfId="33292"/>
    <cellStyle name="Normal 47 2 3 4 2" xfId="33293"/>
    <cellStyle name="Normal 47 2 3 5" xfId="33294"/>
    <cellStyle name="Normal 47 2 3 6" xfId="33295"/>
    <cellStyle name="Normal 47 2 3 7" xfId="33296"/>
    <cellStyle name="Normal 47 2 3_Lcc_inputs" xfId="33297"/>
    <cellStyle name="Normal 47 2 4" xfId="33298"/>
    <cellStyle name="Normal 47 2 4 2" xfId="33299"/>
    <cellStyle name="Normal 47 2 4 2 2" xfId="33300"/>
    <cellStyle name="Normal 47 2 4 2 3" xfId="33301"/>
    <cellStyle name="Normal 47 2 4 3" xfId="33302"/>
    <cellStyle name="Normal 47 2 4 3 2" xfId="33303"/>
    <cellStyle name="Normal 47 2 4 4" xfId="33304"/>
    <cellStyle name="Normal 47 2 4 5" xfId="33305"/>
    <cellStyle name="Normal 47 2 4_Lcc_inputs" xfId="33306"/>
    <cellStyle name="Normal 47 2 5" xfId="33307"/>
    <cellStyle name="Normal 47 2 5 2" xfId="33308"/>
    <cellStyle name="Normal 47 2 5 2 2" xfId="33309"/>
    <cellStyle name="Normal 47 2 5 2 3" xfId="33310"/>
    <cellStyle name="Normal 47 2 5 3" xfId="33311"/>
    <cellStyle name="Normal 47 2 5 3 2" xfId="33312"/>
    <cellStyle name="Normal 47 2 5 4" xfId="33313"/>
    <cellStyle name="Normal 47 2 5 5" xfId="33314"/>
    <cellStyle name="Normal 47 2 5_Lcc_inputs" xfId="33315"/>
    <cellStyle name="Normal 47 2 6" xfId="33316"/>
    <cellStyle name="Normal 47 2 6 2" xfId="33317"/>
    <cellStyle name="Normal 47 2 6 2 2" xfId="33318"/>
    <cellStyle name="Normal 47 2 6 3" xfId="33319"/>
    <cellStyle name="Normal 47 2 6 4" xfId="33320"/>
    <cellStyle name="Normal 47 2 6_Lcc_inputs" xfId="33321"/>
    <cellStyle name="Normal 47 2 7" xfId="33322"/>
    <cellStyle name="Normal 47 2 7 2" xfId="33323"/>
    <cellStyle name="Normal 47 2 7 3" xfId="33324"/>
    <cellStyle name="Normal 47 2 8" xfId="33325"/>
    <cellStyle name="Normal 47 2 8 2" xfId="33326"/>
    <cellStyle name="Normal 47 2 9" xfId="33327"/>
    <cellStyle name="Normal 47 2_Lcc_inputs" xfId="33328"/>
    <cellStyle name="Normal 47 3" xfId="33329"/>
    <cellStyle name="Normal 47 3 2" xfId="33330"/>
    <cellStyle name="Normal 47 3 2 2" xfId="33331"/>
    <cellStyle name="Normal 47 3 2 2 2" xfId="33332"/>
    <cellStyle name="Normal 47 3 2 2 2 2" xfId="33333"/>
    <cellStyle name="Normal 47 3 2 2 2 2 2" xfId="33334"/>
    <cellStyle name="Normal 47 3 2 2 2 3" xfId="33335"/>
    <cellStyle name="Normal 47 3 2 2 3" xfId="33336"/>
    <cellStyle name="Normal 47 3 2 2 3 2" xfId="33337"/>
    <cellStyle name="Normal 47 3 2 2 3 2 2" xfId="33338"/>
    <cellStyle name="Normal 47 3 2 2 3 3" xfId="33339"/>
    <cellStyle name="Normal 47 3 2 2 4" xfId="33340"/>
    <cellStyle name="Normal 47 3 2 2 4 2" xfId="33341"/>
    <cellStyle name="Normal 47 3 2 2 5" xfId="33342"/>
    <cellStyle name="Normal 47 3 2 2_Lcc_inputs" xfId="33343"/>
    <cellStyle name="Normal 47 3 2 3" xfId="33344"/>
    <cellStyle name="Normal 47 3 2 3 2" xfId="33345"/>
    <cellStyle name="Normal 47 3 2 3 2 2" xfId="33346"/>
    <cellStyle name="Normal 47 3 2 3 2 3" xfId="33347"/>
    <cellStyle name="Normal 47 3 2 3 3" xfId="33348"/>
    <cellStyle name="Normal 47 3 2 3 4" xfId="33349"/>
    <cellStyle name="Normal 47 3 2 3_Lcc_inputs" xfId="33350"/>
    <cellStyle name="Normal 47 3 2 4" xfId="33351"/>
    <cellStyle name="Normal 47 3 2 4 2" xfId="33352"/>
    <cellStyle name="Normal 47 3 2 4 2 2" xfId="33353"/>
    <cellStyle name="Normal 47 3 2 4 3" xfId="33354"/>
    <cellStyle name="Normal 47 3 2 5" xfId="33355"/>
    <cellStyle name="Normal 47 3 2 5 2" xfId="33356"/>
    <cellStyle name="Normal 47 3 2 6" xfId="33357"/>
    <cellStyle name="Normal 47 3 2 7" xfId="33358"/>
    <cellStyle name="Normal 47 3 2 8" xfId="33359"/>
    <cellStyle name="Normal 47 3 2_Lcc_inputs" xfId="33360"/>
    <cellStyle name="Normal 47 3 3" xfId="33361"/>
    <cellStyle name="Normal 47 3 3 2" xfId="33362"/>
    <cellStyle name="Normal 47 3 3 2 2" xfId="33363"/>
    <cellStyle name="Normal 47 3 3 2 2 2" xfId="33364"/>
    <cellStyle name="Normal 47 3 3 2 2 3" xfId="33365"/>
    <cellStyle name="Normal 47 3 3 2 3" xfId="33366"/>
    <cellStyle name="Normal 47 3 3 2 4" xfId="33367"/>
    <cellStyle name="Normal 47 3 3 2_Lcc_inputs" xfId="33368"/>
    <cellStyle name="Normal 47 3 3 3" xfId="33369"/>
    <cellStyle name="Normal 47 3 3 3 2" xfId="33370"/>
    <cellStyle name="Normal 47 3 3 3 2 2" xfId="33371"/>
    <cellStyle name="Normal 47 3 3 3 3" xfId="33372"/>
    <cellStyle name="Normal 47 3 3 4" xfId="33373"/>
    <cellStyle name="Normal 47 3 3 4 2" xfId="33374"/>
    <cellStyle name="Normal 47 3 3 5" xfId="33375"/>
    <cellStyle name="Normal 47 3 3 6" xfId="33376"/>
    <cellStyle name="Normal 47 3 3 7" xfId="33377"/>
    <cellStyle name="Normal 47 3 3_Lcc_inputs" xfId="33378"/>
    <cellStyle name="Normal 47 3 4" xfId="33379"/>
    <cellStyle name="Normal 47 3 4 2" xfId="33380"/>
    <cellStyle name="Normal 47 3 4 2 2" xfId="33381"/>
    <cellStyle name="Normal 47 3 4 2 3" xfId="33382"/>
    <cellStyle name="Normal 47 3 4 3" xfId="33383"/>
    <cellStyle name="Normal 47 3 4 3 2" xfId="33384"/>
    <cellStyle name="Normal 47 3 4 4" xfId="33385"/>
    <cellStyle name="Normal 47 3 4 5" xfId="33386"/>
    <cellStyle name="Normal 47 3 4_Lcc_inputs" xfId="33387"/>
    <cellStyle name="Normal 47 3 5" xfId="33388"/>
    <cellStyle name="Normal 47 3 5 2" xfId="33389"/>
    <cellStyle name="Normal 47 3 5 2 2" xfId="33390"/>
    <cellStyle name="Normal 47 3 5 2 3" xfId="33391"/>
    <cellStyle name="Normal 47 3 5 3" xfId="33392"/>
    <cellStyle name="Normal 47 3 5 4" xfId="33393"/>
    <cellStyle name="Normal 47 3 5_Lcc_inputs" xfId="33394"/>
    <cellStyle name="Normal 47 3 6" xfId="33395"/>
    <cellStyle name="Normal 47 3 6 2" xfId="33396"/>
    <cellStyle name="Normal 47 3 6 3" xfId="33397"/>
    <cellStyle name="Normal 47 3 7" xfId="33398"/>
    <cellStyle name="Normal 47 3 7 2" xfId="33399"/>
    <cellStyle name="Normal 47 3 8" xfId="33400"/>
    <cellStyle name="Normal 47 3 9" xfId="33401"/>
    <cellStyle name="Normal 47 3_Lcc_inputs" xfId="33402"/>
    <cellStyle name="Normal 47 4" xfId="33403"/>
    <cellStyle name="Normal 47 4 2" xfId="33404"/>
    <cellStyle name="Normal 47 4 2 2" xfId="33405"/>
    <cellStyle name="Normal 47 4 2 2 2" xfId="33406"/>
    <cellStyle name="Normal 47 4 2 2 2 2" xfId="33407"/>
    <cellStyle name="Normal 47 4 2 2 2 2 2" xfId="33408"/>
    <cellStyle name="Normal 47 4 2 2 2 3" xfId="33409"/>
    <cellStyle name="Normal 47 4 2 2 3" xfId="33410"/>
    <cellStyle name="Normal 47 4 2 2 3 2" xfId="33411"/>
    <cellStyle name="Normal 47 4 2 2 3 2 2" xfId="33412"/>
    <cellStyle name="Normal 47 4 2 2 3 3" xfId="33413"/>
    <cellStyle name="Normal 47 4 2 2 4" xfId="33414"/>
    <cellStyle name="Normal 47 4 2 2 4 2" xfId="33415"/>
    <cellStyle name="Normal 47 4 2 2 5" xfId="33416"/>
    <cellStyle name="Normal 47 4 2 2_Lcc_inputs" xfId="33417"/>
    <cellStyle name="Normal 47 4 2 3" xfId="33418"/>
    <cellStyle name="Normal 47 4 2 3 2" xfId="33419"/>
    <cellStyle name="Normal 47 4 2 3 2 2" xfId="33420"/>
    <cellStyle name="Normal 47 4 2 3 2 3" xfId="33421"/>
    <cellStyle name="Normal 47 4 2 3 3" xfId="33422"/>
    <cellStyle name="Normal 47 4 2 3 4" xfId="33423"/>
    <cellStyle name="Normal 47 4 2 3_Lcc_inputs" xfId="33424"/>
    <cellStyle name="Normal 47 4 2 4" xfId="33425"/>
    <cellStyle name="Normal 47 4 2 4 2" xfId="33426"/>
    <cellStyle name="Normal 47 4 2 4 2 2" xfId="33427"/>
    <cellStyle name="Normal 47 4 2 4 3" xfId="33428"/>
    <cellStyle name="Normal 47 4 2 5" xfId="33429"/>
    <cellStyle name="Normal 47 4 2 5 2" xfId="33430"/>
    <cellStyle name="Normal 47 4 2 6" xfId="33431"/>
    <cellStyle name="Normal 47 4 2 7" xfId="33432"/>
    <cellStyle name="Normal 47 4 2 8" xfId="33433"/>
    <cellStyle name="Normal 47 4 2_Lcc_inputs" xfId="33434"/>
    <cellStyle name="Normal 47 4 3" xfId="33435"/>
    <cellStyle name="Normal 47 4 3 2" xfId="33436"/>
    <cellStyle name="Normal 47 4 3 2 2" xfId="33437"/>
    <cellStyle name="Normal 47 4 3 2 2 2" xfId="33438"/>
    <cellStyle name="Normal 47 4 3 2 3" xfId="33439"/>
    <cellStyle name="Normal 47 4 3 3" xfId="33440"/>
    <cellStyle name="Normal 47 4 3 3 2" xfId="33441"/>
    <cellStyle name="Normal 47 4 3 3 2 2" xfId="33442"/>
    <cellStyle name="Normal 47 4 3 3 3" xfId="33443"/>
    <cellStyle name="Normal 47 4 3 4" xfId="33444"/>
    <cellStyle name="Normal 47 4 3 4 2" xfId="33445"/>
    <cellStyle name="Normal 47 4 3 5" xfId="33446"/>
    <cellStyle name="Normal 47 4 3_Lcc_inputs" xfId="33447"/>
    <cellStyle name="Normal 47 4 4" xfId="33448"/>
    <cellStyle name="Normal 47 4 4 2" xfId="33449"/>
    <cellStyle name="Normal 47 4 4 2 2" xfId="33450"/>
    <cellStyle name="Normal 47 4 4 2 3" xfId="33451"/>
    <cellStyle name="Normal 47 4 4 3" xfId="33452"/>
    <cellStyle name="Normal 47 4 4 4" xfId="33453"/>
    <cellStyle name="Normal 47 4 4_Lcc_inputs" xfId="33454"/>
    <cellStyle name="Normal 47 4 5" xfId="33455"/>
    <cellStyle name="Normal 47 4 5 2" xfId="33456"/>
    <cellStyle name="Normal 47 4 5 2 2" xfId="33457"/>
    <cellStyle name="Normal 47 4 5 3" xfId="33458"/>
    <cellStyle name="Normal 47 4 6" xfId="33459"/>
    <cellStyle name="Normal 47 4 6 2" xfId="33460"/>
    <cellStyle name="Normal 47 4 7" xfId="33461"/>
    <cellStyle name="Normal 47 4 8" xfId="33462"/>
    <cellStyle name="Normal 47 4 9" xfId="33463"/>
    <cellStyle name="Normal 47 4_Lcc_inputs" xfId="33464"/>
    <cellStyle name="Normal 47 5" xfId="33465"/>
    <cellStyle name="Normal 47 5 2" xfId="33466"/>
    <cellStyle name="Normal 47 5 2 2" xfId="33467"/>
    <cellStyle name="Normal 47 5 2 2 2" xfId="33468"/>
    <cellStyle name="Normal 47 5 2 2 2 2" xfId="33469"/>
    <cellStyle name="Normal 47 5 2 2 2 2 2" xfId="33470"/>
    <cellStyle name="Normal 47 5 2 2 2 3" xfId="33471"/>
    <cellStyle name="Normal 47 5 2 2 3" xfId="33472"/>
    <cellStyle name="Normal 47 5 2 2 3 2" xfId="33473"/>
    <cellStyle name="Normal 47 5 2 2 3 2 2" xfId="33474"/>
    <cellStyle name="Normal 47 5 2 2 3 3" xfId="33475"/>
    <cellStyle name="Normal 47 5 2 2 4" xfId="33476"/>
    <cellStyle name="Normal 47 5 2 2 4 2" xfId="33477"/>
    <cellStyle name="Normal 47 5 2 2 5" xfId="33478"/>
    <cellStyle name="Normal 47 5 2 2_Lcc_inputs" xfId="33479"/>
    <cellStyle name="Normal 47 5 2 3" xfId="33480"/>
    <cellStyle name="Normal 47 5 2 3 2" xfId="33481"/>
    <cellStyle name="Normal 47 5 2 3 2 2" xfId="33482"/>
    <cellStyle name="Normal 47 5 2 3 2 3" xfId="33483"/>
    <cellStyle name="Normal 47 5 2 3 3" xfId="33484"/>
    <cellStyle name="Normal 47 5 2 3 4" xfId="33485"/>
    <cellStyle name="Normal 47 5 2 3_Lcc_inputs" xfId="33486"/>
    <cellStyle name="Normal 47 5 2 4" xfId="33487"/>
    <cellStyle name="Normal 47 5 2 4 2" xfId="33488"/>
    <cellStyle name="Normal 47 5 2 4 2 2" xfId="33489"/>
    <cellStyle name="Normal 47 5 2 4 3" xfId="33490"/>
    <cellStyle name="Normal 47 5 2 5" xfId="33491"/>
    <cellStyle name="Normal 47 5 2 5 2" xfId="33492"/>
    <cellStyle name="Normal 47 5 2 6" xfId="33493"/>
    <cellStyle name="Normal 47 5 2 7" xfId="33494"/>
    <cellStyle name="Normal 47 5 2 8" xfId="33495"/>
    <cellStyle name="Normal 47 5 2_Lcc_inputs" xfId="33496"/>
    <cellStyle name="Normal 47 5 3" xfId="33497"/>
    <cellStyle name="Normal 47 5 3 2" xfId="33498"/>
    <cellStyle name="Normal 47 5 3 2 2" xfId="33499"/>
    <cellStyle name="Normal 47 5 3 2 2 2" xfId="33500"/>
    <cellStyle name="Normal 47 5 3 2 3" xfId="33501"/>
    <cellStyle name="Normal 47 5 3 3" xfId="33502"/>
    <cellStyle name="Normal 47 5 3 3 2" xfId="33503"/>
    <cellStyle name="Normal 47 5 3 3 2 2" xfId="33504"/>
    <cellStyle name="Normal 47 5 3 3 3" xfId="33505"/>
    <cellStyle name="Normal 47 5 3 4" xfId="33506"/>
    <cellStyle name="Normal 47 5 3 4 2" xfId="33507"/>
    <cellStyle name="Normal 47 5 3 5" xfId="33508"/>
    <cellStyle name="Normal 47 5 3_Lcc_inputs" xfId="33509"/>
    <cellStyle name="Normal 47 5 4" xfId="33510"/>
    <cellStyle name="Normal 47 5 4 2" xfId="33511"/>
    <cellStyle name="Normal 47 5 4 2 2" xfId="33512"/>
    <cellStyle name="Normal 47 5 4 2 3" xfId="33513"/>
    <cellStyle name="Normal 47 5 4 3" xfId="33514"/>
    <cellStyle name="Normal 47 5 4 4" xfId="33515"/>
    <cellStyle name="Normal 47 5 4_Lcc_inputs" xfId="33516"/>
    <cellStyle name="Normal 47 5 5" xfId="33517"/>
    <cellStyle name="Normal 47 5 5 2" xfId="33518"/>
    <cellStyle name="Normal 47 5 5 2 2" xfId="33519"/>
    <cellStyle name="Normal 47 5 5 3" xfId="33520"/>
    <cellStyle name="Normal 47 5 6" xfId="33521"/>
    <cellStyle name="Normal 47 5 6 2" xfId="33522"/>
    <cellStyle name="Normal 47 5 7" xfId="33523"/>
    <cellStyle name="Normal 47 5 8" xfId="33524"/>
    <cellStyle name="Normal 47 5 9" xfId="33525"/>
    <cellStyle name="Normal 47 5_Lcc_inputs" xfId="33526"/>
    <cellStyle name="Normal 47 6" xfId="33527"/>
    <cellStyle name="Normal 47 6 2" xfId="33528"/>
    <cellStyle name="Normal 47 6 2 2" xfId="33529"/>
    <cellStyle name="Normal 47 6 2 2 2" xfId="33530"/>
    <cellStyle name="Normal 47 6 2 2 2 2" xfId="33531"/>
    <cellStyle name="Normal 47 6 2 2 2 2 2" xfId="33532"/>
    <cellStyle name="Normal 47 6 2 2 2 3" xfId="33533"/>
    <cellStyle name="Normal 47 6 2 2 3" xfId="33534"/>
    <cellStyle name="Normal 47 6 2 2 3 2" xfId="33535"/>
    <cellStyle name="Normal 47 6 2 2 3 2 2" xfId="33536"/>
    <cellStyle name="Normal 47 6 2 2 3 3" xfId="33537"/>
    <cellStyle name="Normal 47 6 2 2 4" xfId="33538"/>
    <cellStyle name="Normal 47 6 2 2 4 2" xfId="33539"/>
    <cellStyle name="Normal 47 6 2 2 5" xfId="33540"/>
    <cellStyle name="Normal 47 6 2 2_Lcc_inputs" xfId="33541"/>
    <cellStyle name="Normal 47 6 2 3" xfId="33542"/>
    <cellStyle name="Normal 47 6 2 3 2" xfId="33543"/>
    <cellStyle name="Normal 47 6 2 3 2 2" xfId="33544"/>
    <cellStyle name="Normal 47 6 2 3 2 3" xfId="33545"/>
    <cellStyle name="Normal 47 6 2 3 3" xfId="33546"/>
    <cellStyle name="Normal 47 6 2 3 4" xfId="33547"/>
    <cellStyle name="Normal 47 6 2 3_Lcc_inputs" xfId="33548"/>
    <cellStyle name="Normal 47 6 2 4" xfId="33549"/>
    <cellStyle name="Normal 47 6 2 4 2" xfId="33550"/>
    <cellStyle name="Normal 47 6 2 4 2 2" xfId="33551"/>
    <cellStyle name="Normal 47 6 2 4 3" xfId="33552"/>
    <cellStyle name="Normal 47 6 2 5" xfId="33553"/>
    <cellStyle name="Normal 47 6 2 5 2" xfId="33554"/>
    <cellStyle name="Normal 47 6 2 6" xfId="33555"/>
    <cellStyle name="Normal 47 6 2 7" xfId="33556"/>
    <cellStyle name="Normal 47 6 2 8" xfId="33557"/>
    <cellStyle name="Normal 47 6 2_Lcc_inputs" xfId="33558"/>
    <cellStyle name="Normal 47 6 3" xfId="33559"/>
    <cellStyle name="Normal 47 6 3 2" xfId="33560"/>
    <cellStyle name="Normal 47 6 3 2 2" xfId="33561"/>
    <cellStyle name="Normal 47 6 3 2 2 2" xfId="33562"/>
    <cellStyle name="Normal 47 6 3 2 3" xfId="33563"/>
    <cellStyle name="Normal 47 6 3 3" xfId="33564"/>
    <cellStyle name="Normal 47 6 3 3 2" xfId="33565"/>
    <cellStyle name="Normal 47 6 3 3 2 2" xfId="33566"/>
    <cellStyle name="Normal 47 6 3 3 3" xfId="33567"/>
    <cellStyle name="Normal 47 6 3 4" xfId="33568"/>
    <cellStyle name="Normal 47 6 3 4 2" xfId="33569"/>
    <cellStyle name="Normal 47 6 3 5" xfId="33570"/>
    <cellStyle name="Normal 47 6 3_Lcc_inputs" xfId="33571"/>
    <cellStyle name="Normal 47 6 4" xfId="33572"/>
    <cellStyle name="Normal 47 6 4 2" xfId="33573"/>
    <cellStyle name="Normal 47 6 4 2 2" xfId="33574"/>
    <cellStyle name="Normal 47 6 4 2 3" xfId="33575"/>
    <cellStyle name="Normal 47 6 4 3" xfId="33576"/>
    <cellStyle name="Normal 47 6 4 4" xfId="33577"/>
    <cellStyle name="Normal 47 6 4_Lcc_inputs" xfId="33578"/>
    <cellStyle name="Normal 47 6 5" xfId="33579"/>
    <cellStyle name="Normal 47 6 5 2" xfId="33580"/>
    <cellStyle name="Normal 47 6 5 2 2" xfId="33581"/>
    <cellStyle name="Normal 47 6 5 3" xfId="33582"/>
    <cellStyle name="Normal 47 6 6" xfId="33583"/>
    <cellStyle name="Normal 47 6 6 2" xfId="33584"/>
    <cellStyle name="Normal 47 6 7" xfId="33585"/>
    <cellStyle name="Normal 47 6 8" xfId="33586"/>
    <cellStyle name="Normal 47 6 9" xfId="33587"/>
    <cellStyle name="Normal 47 6_Lcc_inputs" xfId="33588"/>
    <cellStyle name="Normal 47 7" xfId="33589"/>
    <cellStyle name="Normal 47 7 2" xfId="33590"/>
    <cellStyle name="Normal 47 7 2 2" xfId="33591"/>
    <cellStyle name="Normal 47 7 2 2 2" xfId="33592"/>
    <cellStyle name="Normal 47 7 2 2 2 2" xfId="33593"/>
    <cellStyle name="Normal 47 7 2 2 2 2 2" xfId="33594"/>
    <cellStyle name="Normal 47 7 2 2 2 3" xfId="33595"/>
    <cellStyle name="Normal 47 7 2 2 3" xfId="33596"/>
    <cellStyle name="Normal 47 7 2 2 3 2" xfId="33597"/>
    <cellStyle name="Normal 47 7 2 2 3 2 2" xfId="33598"/>
    <cellStyle name="Normal 47 7 2 2 3 3" xfId="33599"/>
    <cellStyle name="Normal 47 7 2 2 4" xfId="33600"/>
    <cellStyle name="Normal 47 7 2 2 4 2" xfId="33601"/>
    <cellStyle name="Normal 47 7 2 2 5" xfId="33602"/>
    <cellStyle name="Normal 47 7 2 2_Lcc_inputs" xfId="33603"/>
    <cellStyle name="Normal 47 7 2 3" xfId="33604"/>
    <cellStyle name="Normal 47 7 2 3 2" xfId="33605"/>
    <cellStyle name="Normal 47 7 2 3 2 2" xfId="33606"/>
    <cellStyle name="Normal 47 7 2 3 2 3" xfId="33607"/>
    <cellStyle name="Normal 47 7 2 3 3" xfId="33608"/>
    <cellStyle name="Normal 47 7 2 3 4" xfId="33609"/>
    <cellStyle name="Normal 47 7 2 3_Lcc_inputs" xfId="33610"/>
    <cellStyle name="Normal 47 7 2 4" xfId="33611"/>
    <cellStyle name="Normal 47 7 2 4 2" xfId="33612"/>
    <cellStyle name="Normal 47 7 2 4 2 2" xfId="33613"/>
    <cellStyle name="Normal 47 7 2 4 3" xfId="33614"/>
    <cellStyle name="Normal 47 7 2 5" xfId="33615"/>
    <cellStyle name="Normal 47 7 2 5 2" xfId="33616"/>
    <cellStyle name="Normal 47 7 2 6" xfId="33617"/>
    <cellStyle name="Normal 47 7 2 7" xfId="33618"/>
    <cellStyle name="Normal 47 7 2 8" xfId="33619"/>
    <cellStyle name="Normal 47 7 2_Lcc_inputs" xfId="33620"/>
    <cellStyle name="Normal 47 7 3" xfId="33621"/>
    <cellStyle name="Normal 47 7 3 2" xfId="33622"/>
    <cellStyle name="Normal 47 7 3 2 2" xfId="33623"/>
    <cellStyle name="Normal 47 7 3 2 2 2" xfId="33624"/>
    <cellStyle name="Normal 47 7 3 2 3" xfId="33625"/>
    <cellStyle name="Normal 47 7 3 3" xfId="33626"/>
    <cellStyle name="Normal 47 7 3 3 2" xfId="33627"/>
    <cellStyle name="Normal 47 7 3 3 2 2" xfId="33628"/>
    <cellStyle name="Normal 47 7 3 3 3" xfId="33629"/>
    <cellStyle name="Normal 47 7 3 4" xfId="33630"/>
    <cellStyle name="Normal 47 7 3 4 2" xfId="33631"/>
    <cellStyle name="Normal 47 7 3 5" xfId="33632"/>
    <cellStyle name="Normal 47 7 3_Lcc_inputs" xfId="33633"/>
    <cellStyle name="Normal 47 7 4" xfId="33634"/>
    <cellStyle name="Normal 47 7 4 2" xfId="33635"/>
    <cellStyle name="Normal 47 7 4 2 2" xfId="33636"/>
    <cellStyle name="Normal 47 7 4 2 3" xfId="33637"/>
    <cellStyle name="Normal 47 7 4 3" xfId="33638"/>
    <cellStyle name="Normal 47 7 4 4" xfId="33639"/>
    <cellStyle name="Normal 47 7 4_Lcc_inputs" xfId="33640"/>
    <cellStyle name="Normal 47 7 5" xfId="33641"/>
    <cellStyle name="Normal 47 7 5 2" xfId="33642"/>
    <cellStyle name="Normal 47 7 5 2 2" xfId="33643"/>
    <cellStyle name="Normal 47 7 5 3" xfId="33644"/>
    <cellStyle name="Normal 47 7 6" xfId="33645"/>
    <cellStyle name="Normal 47 7 6 2" xfId="33646"/>
    <cellStyle name="Normal 47 7 7" xfId="33647"/>
    <cellStyle name="Normal 47 7 8" xfId="33648"/>
    <cellStyle name="Normal 47 7 9" xfId="33649"/>
    <cellStyle name="Normal 47 7_Lcc_inputs" xfId="33650"/>
    <cellStyle name="Normal 47 8" xfId="33651"/>
    <cellStyle name="Normal 47 8 2" xfId="33652"/>
    <cellStyle name="Normal 47 8 2 2" xfId="33653"/>
    <cellStyle name="Normal 47 8 2 2 2" xfId="33654"/>
    <cellStyle name="Normal 47 8 2 2 2 2" xfId="33655"/>
    <cellStyle name="Normal 47 8 2 2 3" xfId="33656"/>
    <cellStyle name="Normal 47 8 2 3" xfId="33657"/>
    <cellStyle name="Normal 47 8 2 3 2" xfId="33658"/>
    <cellStyle name="Normal 47 8 2 3 2 2" xfId="33659"/>
    <cellStyle name="Normal 47 8 2 3 3" xfId="33660"/>
    <cellStyle name="Normal 47 8 2 4" xfId="33661"/>
    <cellStyle name="Normal 47 8 2 4 2" xfId="33662"/>
    <cellStyle name="Normal 47 8 2 5" xfId="33663"/>
    <cellStyle name="Normal 47 8 2_Lcc_inputs" xfId="33664"/>
    <cellStyle name="Normal 47 8 3" xfId="33665"/>
    <cellStyle name="Normal 47 8 3 2" xfId="33666"/>
    <cellStyle name="Normal 47 8 3 2 2" xfId="33667"/>
    <cellStyle name="Normal 47 8 3 2 3" xfId="33668"/>
    <cellStyle name="Normal 47 8 3 3" xfId="33669"/>
    <cellStyle name="Normal 47 8 3 4" xfId="33670"/>
    <cellStyle name="Normal 47 8 3_Lcc_inputs" xfId="33671"/>
    <cellStyle name="Normal 47 8 4" xfId="33672"/>
    <cellStyle name="Normal 47 8 4 2" xfId="33673"/>
    <cellStyle name="Normal 47 8 4 2 2" xfId="33674"/>
    <cellStyle name="Normal 47 8 4 3" xfId="33675"/>
    <cellStyle name="Normal 47 8 5" xfId="33676"/>
    <cellStyle name="Normal 47 8 5 2" xfId="33677"/>
    <cellStyle name="Normal 47 8 6" xfId="33678"/>
    <cellStyle name="Normal 47 8 7" xfId="33679"/>
    <cellStyle name="Normal 47 8 8" xfId="33680"/>
    <cellStyle name="Normal 47 8_Lcc_inputs" xfId="33681"/>
    <cellStyle name="Normal 47 9" xfId="33682"/>
    <cellStyle name="Normal 47 9 2" xfId="33683"/>
    <cellStyle name="Normal 47 9 2 2" xfId="33684"/>
    <cellStyle name="Normal 47 9 2 2 2" xfId="33685"/>
    <cellStyle name="Normal 47 9 2 2 2 2" xfId="33686"/>
    <cellStyle name="Normal 47 9 2 2 3" xfId="33687"/>
    <cellStyle name="Normal 47 9 2 3" xfId="33688"/>
    <cellStyle name="Normal 47 9 2 3 2" xfId="33689"/>
    <cellStyle name="Normal 47 9 2 3 2 2" xfId="33690"/>
    <cellStyle name="Normal 47 9 2 3 3" xfId="33691"/>
    <cellStyle name="Normal 47 9 2 4" xfId="33692"/>
    <cellStyle name="Normal 47 9 2 4 2" xfId="33693"/>
    <cellStyle name="Normal 47 9 2 5" xfId="33694"/>
    <cellStyle name="Normal 47 9 2_Lcc_inputs" xfId="33695"/>
    <cellStyle name="Normal 47 9 3" xfId="33696"/>
    <cellStyle name="Normal 47 9 3 2" xfId="33697"/>
    <cellStyle name="Normal 47 9 3 2 2" xfId="33698"/>
    <cellStyle name="Normal 47 9 3 2 3" xfId="33699"/>
    <cellStyle name="Normal 47 9 3 3" xfId="33700"/>
    <cellStyle name="Normal 47 9 3 4" xfId="33701"/>
    <cellStyle name="Normal 47 9 3_Lcc_inputs" xfId="33702"/>
    <cellStyle name="Normal 47 9 4" xfId="33703"/>
    <cellStyle name="Normal 47 9 4 2" xfId="33704"/>
    <cellStyle name="Normal 47 9 4 2 2" xfId="33705"/>
    <cellStyle name="Normal 47 9 4 3" xfId="33706"/>
    <cellStyle name="Normal 47 9 5" xfId="33707"/>
    <cellStyle name="Normal 47 9 5 2" xfId="33708"/>
    <cellStyle name="Normal 47 9 6" xfId="33709"/>
    <cellStyle name="Normal 47 9 7" xfId="33710"/>
    <cellStyle name="Normal 47 9 8" xfId="33711"/>
    <cellStyle name="Normal 47 9_Lcc_inputs" xfId="33712"/>
    <cellStyle name="Normal 47_Lcc_inputs" xfId="33713"/>
    <cellStyle name="Normal 48" xfId="33714"/>
    <cellStyle name="Normal 48 10" xfId="33715"/>
    <cellStyle name="Normal 48 10 2" xfId="33716"/>
    <cellStyle name="Normal 48 10 2 2" xfId="33717"/>
    <cellStyle name="Normal 48 10 2 2 2" xfId="33718"/>
    <cellStyle name="Normal 48 10 2 2 3" xfId="33719"/>
    <cellStyle name="Normal 48 10 2 3" xfId="33720"/>
    <cellStyle name="Normal 48 10 2 4" xfId="33721"/>
    <cellStyle name="Normal 48 10 2_Lcc_inputs" xfId="33722"/>
    <cellStyle name="Normal 48 10 3" xfId="33723"/>
    <cellStyle name="Normal 48 10 3 2" xfId="33724"/>
    <cellStyle name="Normal 48 10 3 2 2" xfId="33725"/>
    <cellStyle name="Normal 48 10 3 3" xfId="33726"/>
    <cellStyle name="Normal 48 10 4" xfId="33727"/>
    <cellStyle name="Normal 48 10 4 2" xfId="33728"/>
    <cellStyle name="Normal 48 10 5" xfId="33729"/>
    <cellStyle name="Normal 48 10 6" xfId="33730"/>
    <cellStyle name="Normal 48 10 7" xfId="33731"/>
    <cellStyle name="Normal 48 10_Lcc_inputs" xfId="33732"/>
    <cellStyle name="Normal 48 11" xfId="33733"/>
    <cellStyle name="Normal 48 11 2" xfId="33734"/>
    <cellStyle name="Normal 48 11 2 2" xfId="33735"/>
    <cellStyle name="Normal 48 11 2 3" xfId="33736"/>
    <cellStyle name="Normal 48 11 3" xfId="33737"/>
    <cellStyle name="Normal 48 11 3 2" xfId="33738"/>
    <cellStyle name="Normal 48 11 4" xfId="33739"/>
    <cellStyle name="Normal 48 11 5" xfId="33740"/>
    <cellStyle name="Normal 48 11_Lcc_inputs" xfId="33741"/>
    <cellStyle name="Normal 48 12" xfId="33742"/>
    <cellStyle name="Normal 48 12 2" xfId="33743"/>
    <cellStyle name="Normal 48 12 2 2" xfId="33744"/>
    <cellStyle name="Normal 48 12 2 3" xfId="33745"/>
    <cellStyle name="Normal 48 12 3" xfId="33746"/>
    <cellStyle name="Normal 48 12 4" xfId="33747"/>
    <cellStyle name="Normal 48 12_Lcc_inputs" xfId="33748"/>
    <cellStyle name="Normal 48 13" xfId="33749"/>
    <cellStyle name="Normal 48 13 2" xfId="33750"/>
    <cellStyle name="Normal 48 13 3" xfId="33751"/>
    <cellStyle name="Normal 48 14" xfId="33752"/>
    <cellStyle name="Normal 48 14 2" xfId="33753"/>
    <cellStyle name="Normal 48 15" xfId="33754"/>
    <cellStyle name="Normal 48 16" xfId="33755"/>
    <cellStyle name="Normal 48 2" xfId="33756"/>
    <cellStyle name="Normal 48 2 10" xfId="33757"/>
    <cellStyle name="Normal 48 2 2" xfId="33758"/>
    <cellStyle name="Normal 48 2 2 2" xfId="33759"/>
    <cellStyle name="Normal 48 2 2 2 2" xfId="33760"/>
    <cellStyle name="Normal 48 2 2 2 2 2" xfId="33761"/>
    <cellStyle name="Normal 48 2 2 2 2 2 2" xfId="33762"/>
    <cellStyle name="Normal 48 2 2 2 2 3" xfId="33763"/>
    <cellStyle name="Normal 48 2 2 2 3" xfId="33764"/>
    <cellStyle name="Normal 48 2 2 2 3 2" xfId="33765"/>
    <cellStyle name="Normal 48 2 2 2 3 2 2" xfId="33766"/>
    <cellStyle name="Normal 48 2 2 2 3 3" xfId="33767"/>
    <cellStyle name="Normal 48 2 2 2 4" xfId="33768"/>
    <cellStyle name="Normal 48 2 2 2 4 2" xfId="33769"/>
    <cellStyle name="Normal 48 2 2 2 5" xfId="33770"/>
    <cellStyle name="Normal 48 2 2 2_Lcc_inputs" xfId="33771"/>
    <cellStyle name="Normal 48 2 2 3" xfId="33772"/>
    <cellStyle name="Normal 48 2 2 3 2" xfId="33773"/>
    <cellStyle name="Normal 48 2 2 3 2 2" xfId="33774"/>
    <cellStyle name="Normal 48 2 2 3 2 3" xfId="33775"/>
    <cellStyle name="Normal 48 2 2 3 3" xfId="33776"/>
    <cellStyle name="Normal 48 2 2 3 4" xfId="33777"/>
    <cellStyle name="Normal 48 2 2 3_Lcc_inputs" xfId="33778"/>
    <cellStyle name="Normal 48 2 2 4" xfId="33779"/>
    <cellStyle name="Normal 48 2 2 4 2" xfId="33780"/>
    <cellStyle name="Normal 48 2 2 4 2 2" xfId="33781"/>
    <cellStyle name="Normal 48 2 2 4 3" xfId="33782"/>
    <cellStyle name="Normal 48 2 2 5" xfId="33783"/>
    <cellStyle name="Normal 48 2 2 5 2" xfId="33784"/>
    <cellStyle name="Normal 48 2 2 6" xfId="33785"/>
    <cellStyle name="Normal 48 2 2 7" xfId="33786"/>
    <cellStyle name="Normal 48 2 2 8" xfId="33787"/>
    <cellStyle name="Normal 48 2 2_Lcc_inputs" xfId="33788"/>
    <cellStyle name="Normal 48 2 3" xfId="33789"/>
    <cellStyle name="Normal 48 2 3 2" xfId="33790"/>
    <cellStyle name="Normal 48 2 3 2 2" xfId="33791"/>
    <cellStyle name="Normal 48 2 3 2 2 2" xfId="33792"/>
    <cellStyle name="Normal 48 2 3 2 2 3" xfId="33793"/>
    <cellStyle name="Normal 48 2 3 2 3" xfId="33794"/>
    <cellStyle name="Normal 48 2 3 2 4" xfId="33795"/>
    <cellStyle name="Normal 48 2 3 2_Lcc_inputs" xfId="33796"/>
    <cellStyle name="Normal 48 2 3 3" xfId="33797"/>
    <cellStyle name="Normal 48 2 3 3 2" xfId="33798"/>
    <cellStyle name="Normal 48 2 3 3 2 2" xfId="33799"/>
    <cellStyle name="Normal 48 2 3 3 3" xfId="33800"/>
    <cellStyle name="Normal 48 2 3 4" xfId="33801"/>
    <cellStyle name="Normal 48 2 3 4 2" xfId="33802"/>
    <cellStyle name="Normal 48 2 3 5" xfId="33803"/>
    <cellStyle name="Normal 48 2 3 6" xfId="33804"/>
    <cellStyle name="Normal 48 2 3 7" xfId="33805"/>
    <cellStyle name="Normal 48 2 3_Lcc_inputs" xfId="33806"/>
    <cellStyle name="Normal 48 2 4" xfId="33807"/>
    <cellStyle name="Normal 48 2 4 2" xfId="33808"/>
    <cellStyle name="Normal 48 2 4 2 2" xfId="33809"/>
    <cellStyle name="Normal 48 2 4 2 3" xfId="33810"/>
    <cellStyle name="Normal 48 2 4 3" xfId="33811"/>
    <cellStyle name="Normal 48 2 4 3 2" xfId="33812"/>
    <cellStyle name="Normal 48 2 4 4" xfId="33813"/>
    <cellStyle name="Normal 48 2 4 5" xfId="33814"/>
    <cellStyle name="Normal 48 2 4_Lcc_inputs" xfId="33815"/>
    <cellStyle name="Normal 48 2 5" xfId="33816"/>
    <cellStyle name="Normal 48 2 5 2" xfId="33817"/>
    <cellStyle name="Normal 48 2 5 2 2" xfId="33818"/>
    <cellStyle name="Normal 48 2 5 2 3" xfId="33819"/>
    <cellStyle name="Normal 48 2 5 3" xfId="33820"/>
    <cellStyle name="Normal 48 2 5 3 2" xfId="33821"/>
    <cellStyle name="Normal 48 2 5 4" xfId="33822"/>
    <cellStyle name="Normal 48 2 5 5" xfId="33823"/>
    <cellStyle name="Normal 48 2 5_Lcc_inputs" xfId="33824"/>
    <cellStyle name="Normal 48 2 6" xfId="33825"/>
    <cellStyle name="Normal 48 2 6 2" xfId="33826"/>
    <cellStyle name="Normal 48 2 6 2 2" xfId="33827"/>
    <cellStyle name="Normal 48 2 6 3" xfId="33828"/>
    <cellStyle name="Normal 48 2 6 4" xfId="33829"/>
    <cellStyle name="Normal 48 2 6_Lcc_inputs" xfId="33830"/>
    <cellStyle name="Normal 48 2 7" xfId="33831"/>
    <cellStyle name="Normal 48 2 7 2" xfId="33832"/>
    <cellStyle name="Normal 48 2 7 3" xfId="33833"/>
    <cellStyle name="Normal 48 2 8" xfId="33834"/>
    <cellStyle name="Normal 48 2 8 2" xfId="33835"/>
    <cellStyle name="Normal 48 2 9" xfId="33836"/>
    <cellStyle name="Normal 48 2_Lcc_inputs" xfId="33837"/>
    <cellStyle name="Normal 48 3" xfId="33838"/>
    <cellStyle name="Normal 48 3 2" xfId="33839"/>
    <cellStyle name="Normal 48 3 2 2" xfId="33840"/>
    <cellStyle name="Normal 48 3 2 2 2" xfId="33841"/>
    <cellStyle name="Normal 48 3 2 2 2 2" xfId="33842"/>
    <cellStyle name="Normal 48 3 2 2 2 2 2" xfId="33843"/>
    <cellStyle name="Normal 48 3 2 2 2 3" xfId="33844"/>
    <cellStyle name="Normal 48 3 2 2 3" xfId="33845"/>
    <cellStyle name="Normal 48 3 2 2 3 2" xfId="33846"/>
    <cellStyle name="Normal 48 3 2 2 3 2 2" xfId="33847"/>
    <cellStyle name="Normal 48 3 2 2 3 3" xfId="33848"/>
    <cellStyle name="Normal 48 3 2 2 4" xfId="33849"/>
    <cellStyle name="Normal 48 3 2 2 4 2" xfId="33850"/>
    <cellStyle name="Normal 48 3 2 2 5" xfId="33851"/>
    <cellStyle name="Normal 48 3 2 2_Lcc_inputs" xfId="33852"/>
    <cellStyle name="Normal 48 3 2 3" xfId="33853"/>
    <cellStyle name="Normal 48 3 2 3 2" xfId="33854"/>
    <cellStyle name="Normal 48 3 2 3 2 2" xfId="33855"/>
    <cellStyle name="Normal 48 3 2 3 2 3" xfId="33856"/>
    <cellStyle name="Normal 48 3 2 3 3" xfId="33857"/>
    <cellStyle name="Normal 48 3 2 3 4" xfId="33858"/>
    <cellStyle name="Normal 48 3 2 3_Lcc_inputs" xfId="33859"/>
    <cellStyle name="Normal 48 3 2 4" xfId="33860"/>
    <cellStyle name="Normal 48 3 2 4 2" xfId="33861"/>
    <cellStyle name="Normal 48 3 2 4 2 2" xfId="33862"/>
    <cellStyle name="Normal 48 3 2 4 3" xfId="33863"/>
    <cellStyle name="Normal 48 3 2 5" xfId="33864"/>
    <cellStyle name="Normal 48 3 2 5 2" xfId="33865"/>
    <cellStyle name="Normal 48 3 2 6" xfId="33866"/>
    <cellStyle name="Normal 48 3 2 7" xfId="33867"/>
    <cellStyle name="Normal 48 3 2 8" xfId="33868"/>
    <cellStyle name="Normal 48 3 2_Lcc_inputs" xfId="33869"/>
    <cellStyle name="Normal 48 3 3" xfId="33870"/>
    <cellStyle name="Normal 48 3 3 2" xfId="33871"/>
    <cellStyle name="Normal 48 3 3 2 2" xfId="33872"/>
    <cellStyle name="Normal 48 3 3 2 2 2" xfId="33873"/>
    <cellStyle name="Normal 48 3 3 2 2 3" xfId="33874"/>
    <cellStyle name="Normal 48 3 3 2 3" xfId="33875"/>
    <cellStyle name="Normal 48 3 3 2 4" xfId="33876"/>
    <cellStyle name="Normal 48 3 3 2_Lcc_inputs" xfId="33877"/>
    <cellStyle name="Normal 48 3 3 3" xfId="33878"/>
    <cellStyle name="Normal 48 3 3 3 2" xfId="33879"/>
    <cellStyle name="Normal 48 3 3 3 2 2" xfId="33880"/>
    <cellStyle name="Normal 48 3 3 3 3" xfId="33881"/>
    <cellStyle name="Normal 48 3 3 4" xfId="33882"/>
    <cellStyle name="Normal 48 3 3 4 2" xfId="33883"/>
    <cellStyle name="Normal 48 3 3 5" xfId="33884"/>
    <cellStyle name="Normal 48 3 3 6" xfId="33885"/>
    <cellStyle name="Normal 48 3 3 7" xfId="33886"/>
    <cellStyle name="Normal 48 3 3_Lcc_inputs" xfId="33887"/>
    <cellStyle name="Normal 48 3 4" xfId="33888"/>
    <cellStyle name="Normal 48 3 4 2" xfId="33889"/>
    <cellStyle name="Normal 48 3 4 2 2" xfId="33890"/>
    <cellStyle name="Normal 48 3 4 2 3" xfId="33891"/>
    <cellStyle name="Normal 48 3 4 3" xfId="33892"/>
    <cellStyle name="Normal 48 3 4 3 2" xfId="33893"/>
    <cellStyle name="Normal 48 3 4 4" xfId="33894"/>
    <cellStyle name="Normal 48 3 4 5" xfId="33895"/>
    <cellStyle name="Normal 48 3 4_Lcc_inputs" xfId="33896"/>
    <cellStyle name="Normal 48 3 5" xfId="33897"/>
    <cellStyle name="Normal 48 3 5 2" xfId="33898"/>
    <cellStyle name="Normal 48 3 5 2 2" xfId="33899"/>
    <cellStyle name="Normal 48 3 5 2 3" xfId="33900"/>
    <cellStyle name="Normal 48 3 5 3" xfId="33901"/>
    <cellStyle name="Normal 48 3 5 4" xfId="33902"/>
    <cellStyle name="Normal 48 3 5_Lcc_inputs" xfId="33903"/>
    <cellStyle name="Normal 48 3 6" xfId="33904"/>
    <cellStyle name="Normal 48 3 6 2" xfId="33905"/>
    <cellStyle name="Normal 48 3 6 3" xfId="33906"/>
    <cellStyle name="Normal 48 3 7" xfId="33907"/>
    <cellStyle name="Normal 48 3 7 2" xfId="33908"/>
    <cellStyle name="Normal 48 3 8" xfId="33909"/>
    <cellStyle name="Normal 48 3 9" xfId="33910"/>
    <cellStyle name="Normal 48 3_Lcc_inputs" xfId="33911"/>
    <cellStyle name="Normal 48 4" xfId="33912"/>
    <cellStyle name="Normal 48 4 2" xfId="33913"/>
    <cellStyle name="Normal 48 4 2 2" xfId="33914"/>
    <cellStyle name="Normal 48 4 2 2 2" xfId="33915"/>
    <cellStyle name="Normal 48 4 2 2 2 2" xfId="33916"/>
    <cellStyle name="Normal 48 4 2 2 2 2 2" xfId="33917"/>
    <cellStyle name="Normal 48 4 2 2 2 3" xfId="33918"/>
    <cellStyle name="Normal 48 4 2 2 3" xfId="33919"/>
    <cellStyle name="Normal 48 4 2 2 3 2" xfId="33920"/>
    <cellStyle name="Normal 48 4 2 2 3 2 2" xfId="33921"/>
    <cellStyle name="Normal 48 4 2 2 3 3" xfId="33922"/>
    <cellStyle name="Normal 48 4 2 2 4" xfId="33923"/>
    <cellStyle name="Normal 48 4 2 2 4 2" xfId="33924"/>
    <cellStyle name="Normal 48 4 2 2 5" xfId="33925"/>
    <cellStyle name="Normal 48 4 2 2_Lcc_inputs" xfId="33926"/>
    <cellStyle name="Normal 48 4 2 3" xfId="33927"/>
    <cellStyle name="Normal 48 4 2 3 2" xfId="33928"/>
    <cellStyle name="Normal 48 4 2 3 2 2" xfId="33929"/>
    <cellStyle name="Normal 48 4 2 3 2 3" xfId="33930"/>
    <cellStyle name="Normal 48 4 2 3 3" xfId="33931"/>
    <cellStyle name="Normal 48 4 2 3 4" xfId="33932"/>
    <cellStyle name="Normal 48 4 2 3_Lcc_inputs" xfId="33933"/>
    <cellStyle name="Normal 48 4 2 4" xfId="33934"/>
    <cellStyle name="Normal 48 4 2 4 2" xfId="33935"/>
    <cellStyle name="Normal 48 4 2 4 2 2" xfId="33936"/>
    <cellStyle name="Normal 48 4 2 4 3" xfId="33937"/>
    <cellStyle name="Normal 48 4 2 5" xfId="33938"/>
    <cellStyle name="Normal 48 4 2 5 2" xfId="33939"/>
    <cellStyle name="Normal 48 4 2 6" xfId="33940"/>
    <cellStyle name="Normal 48 4 2 7" xfId="33941"/>
    <cellStyle name="Normal 48 4 2 8" xfId="33942"/>
    <cellStyle name="Normal 48 4 2_Lcc_inputs" xfId="33943"/>
    <cellStyle name="Normal 48 4 3" xfId="33944"/>
    <cellStyle name="Normal 48 4 3 2" xfId="33945"/>
    <cellStyle name="Normal 48 4 3 2 2" xfId="33946"/>
    <cellStyle name="Normal 48 4 3 2 2 2" xfId="33947"/>
    <cellStyle name="Normal 48 4 3 2 3" xfId="33948"/>
    <cellStyle name="Normal 48 4 3 3" xfId="33949"/>
    <cellStyle name="Normal 48 4 3 3 2" xfId="33950"/>
    <cellStyle name="Normal 48 4 3 3 2 2" xfId="33951"/>
    <cellStyle name="Normal 48 4 3 3 3" xfId="33952"/>
    <cellStyle name="Normal 48 4 3 4" xfId="33953"/>
    <cellStyle name="Normal 48 4 3 4 2" xfId="33954"/>
    <cellStyle name="Normal 48 4 3 5" xfId="33955"/>
    <cellStyle name="Normal 48 4 3_Lcc_inputs" xfId="33956"/>
    <cellStyle name="Normal 48 4 4" xfId="33957"/>
    <cellStyle name="Normal 48 4 4 2" xfId="33958"/>
    <cellStyle name="Normal 48 4 4 2 2" xfId="33959"/>
    <cellStyle name="Normal 48 4 4 2 3" xfId="33960"/>
    <cellStyle name="Normal 48 4 4 3" xfId="33961"/>
    <cellStyle name="Normal 48 4 4 4" xfId="33962"/>
    <cellStyle name="Normal 48 4 4_Lcc_inputs" xfId="33963"/>
    <cellStyle name="Normal 48 4 5" xfId="33964"/>
    <cellStyle name="Normal 48 4 5 2" xfId="33965"/>
    <cellStyle name="Normal 48 4 5 2 2" xfId="33966"/>
    <cellStyle name="Normal 48 4 5 3" xfId="33967"/>
    <cellStyle name="Normal 48 4 6" xfId="33968"/>
    <cellStyle name="Normal 48 4 6 2" xfId="33969"/>
    <cellStyle name="Normal 48 4 7" xfId="33970"/>
    <cellStyle name="Normal 48 4 8" xfId="33971"/>
    <cellStyle name="Normal 48 4 9" xfId="33972"/>
    <cellStyle name="Normal 48 4_Lcc_inputs" xfId="33973"/>
    <cellStyle name="Normal 48 5" xfId="33974"/>
    <cellStyle name="Normal 48 5 2" xfId="33975"/>
    <cellStyle name="Normal 48 5 2 2" xfId="33976"/>
    <cellStyle name="Normal 48 5 2 2 2" xfId="33977"/>
    <cellStyle name="Normal 48 5 2 2 2 2" xfId="33978"/>
    <cellStyle name="Normal 48 5 2 2 2 2 2" xfId="33979"/>
    <cellStyle name="Normal 48 5 2 2 2 3" xfId="33980"/>
    <cellStyle name="Normal 48 5 2 2 3" xfId="33981"/>
    <cellStyle name="Normal 48 5 2 2 3 2" xfId="33982"/>
    <cellStyle name="Normal 48 5 2 2 3 2 2" xfId="33983"/>
    <cellStyle name="Normal 48 5 2 2 3 3" xfId="33984"/>
    <cellStyle name="Normal 48 5 2 2 4" xfId="33985"/>
    <cellStyle name="Normal 48 5 2 2 4 2" xfId="33986"/>
    <cellStyle name="Normal 48 5 2 2 5" xfId="33987"/>
    <cellStyle name="Normal 48 5 2 2_Lcc_inputs" xfId="33988"/>
    <cellStyle name="Normal 48 5 2 3" xfId="33989"/>
    <cellStyle name="Normal 48 5 2 3 2" xfId="33990"/>
    <cellStyle name="Normal 48 5 2 3 2 2" xfId="33991"/>
    <cellStyle name="Normal 48 5 2 3 2 3" xfId="33992"/>
    <cellStyle name="Normal 48 5 2 3 3" xfId="33993"/>
    <cellStyle name="Normal 48 5 2 3 4" xfId="33994"/>
    <cellStyle name="Normal 48 5 2 3_Lcc_inputs" xfId="33995"/>
    <cellStyle name="Normal 48 5 2 4" xfId="33996"/>
    <cellStyle name="Normal 48 5 2 4 2" xfId="33997"/>
    <cellStyle name="Normal 48 5 2 4 2 2" xfId="33998"/>
    <cellStyle name="Normal 48 5 2 4 3" xfId="33999"/>
    <cellStyle name="Normal 48 5 2 5" xfId="34000"/>
    <cellStyle name="Normal 48 5 2 5 2" xfId="34001"/>
    <cellStyle name="Normal 48 5 2 6" xfId="34002"/>
    <cellStyle name="Normal 48 5 2 7" xfId="34003"/>
    <cellStyle name="Normal 48 5 2 8" xfId="34004"/>
    <cellStyle name="Normal 48 5 2_Lcc_inputs" xfId="34005"/>
    <cellStyle name="Normal 48 5 3" xfId="34006"/>
    <cellStyle name="Normal 48 5 3 2" xfId="34007"/>
    <cellStyle name="Normal 48 5 3 2 2" xfId="34008"/>
    <cellStyle name="Normal 48 5 3 2 2 2" xfId="34009"/>
    <cellStyle name="Normal 48 5 3 2 3" xfId="34010"/>
    <cellStyle name="Normal 48 5 3 3" xfId="34011"/>
    <cellStyle name="Normal 48 5 3 3 2" xfId="34012"/>
    <cellStyle name="Normal 48 5 3 3 2 2" xfId="34013"/>
    <cellStyle name="Normal 48 5 3 3 3" xfId="34014"/>
    <cellStyle name="Normal 48 5 3 4" xfId="34015"/>
    <cellStyle name="Normal 48 5 3 4 2" xfId="34016"/>
    <cellStyle name="Normal 48 5 3 5" xfId="34017"/>
    <cellStyle name="Normal 48 5 3_Lcc_inputs" xfId="34018"/>
    <cellStyle name="Normal 48 5 4" xfId="34019"/>
    <cellStyle name="Normal 48 5 4 2" xfId="34020"/>
    <cellStyle name="Normal 48 5 4 2 2" xfId="34021"/>
    <cellStyle name="Normal 48 5 4 2 3" xfId="34022"/>
    <cellStyle name="Normal 48 5 4 3" xfId="34023"/>
    <cellStyle name="Normal 48 5 4 4" xfId="34024"/>
    <cellStyle name="Normal 48 5 4_Lcc_inputs" xfId="34025"/>
    <cellStyle name="Normal 48 5 5" xfId="34026"/>
    <cellStyle name="Normal 48 5 5 2" xfId="34027"/>
    <cellStyle name="Normal 48 5 5 2 2" xfId="34028"/>
    <cellStyle name="Normal 48 5 5 3" xfId="34029"/>
    <cellStyle name="Normal 48 5 6" xfId="34030"/>
    <cellStyle name="Normal 48 5 6 2" xfId="34031"/>
    <cellStyle name="Normal 48 5 7" xfId="34032"/>
    <cellStyle name="Normal 48 5 8" xfId="34033"/>
    <cellStyle name="Normal 48 5 9" xfId="34034"/>
    <cellStyle name="Normal 48 5_Lcc_inputs" xfId="34035"/>
    <cellStyle name="Normal 48 6" xfId="34036"/>
    <cellStyle name="Normal 48 6 2" xfId="34037"/>
    <cellStyle name="Normal 48 6 2 2" xfId="34038"/>
    <cellStyle name="Normal 48 6 2 2 2" xfId="34039"/>
    <cellStyle name="Normal 48 6 2 2 2 2" xfId="34040"/>
    <cellStyle name="Normal 48 6 2 2 2 2 2" xfId="34041"/>
    <cellStyle name="Normal 48 6 2 2 2 3" xfId="34042"/>
    <cellStyle name="Normal 48 6 2 2 3" xfId="34043"/>
    <cellStyle name="Normal 48 6 2 2 3 2" xfId="34044"/>
    <cellStyle name="Normal 48 6 2 2 3 2 2" xfId="34045"/>
    <cellStyle name="Normal 48 6 2 2 3 3" xfId="34046"/>
    <cellStyle name="Normal 48 6 2 2 4" xfId="34047"/>
    <cellStyle name="Normal 48 6 2 2 4 2" xfId="34048"/>
    <cellStyle name="Normal 48 6 2 2 5" xfId="34049"/>
    <cellStyle name="Normal 48 6 2 2_Lcc_inputs" xfId="34050"/>
    <cellStyle name="Normal 48 6 2 3" xfId="34051"/>
    <cellStyle name="Normal 48 6 2 3 2" xfId="34052"/>
    <cellStyle name="Normal 48 6 2 3 2 2" xfId="34053"/>
    <cellStyle name="Normal 48 6 2 3 2 3" xfId="34054"/>
    <cellStyle name="Normal 48 6 2 3 3" xfId="34055"/>
    <cellStyle name="Normal 48 6 2 3 4" xfId="34056"/>
    <cellStyle name="Normal 48 6 2 3_Lcc_inputs" xfId="34057"/>
    <cellStyle name="Normal 48 6 2 4" xfId="34058"/>
    <cellStyle name="Normal 48 6 2 4 2" xfId="34059"/>
    <cellStyle name="Normal 48 6 2 4 2 2" xfId="34060"/>
    <cellStyle name="Normal 48 6 2 4 3" xfId="34061"/>
    <cellStyle name="Normal 48 6 2 5" xfId="34062"/>
    <cellStyle name="Normal 48 6 2 5 2" xfId="34063"/>
    <cellStyle name="Normal 48 6 2 6" xfId="34064"/>
    <cellStyle name="Normal 48 6 2 7" xfId="34065"/>
    <cellStyle name="Normal 48 6 2 8" xfId="34066"/>
    <cellStyle name="Normal 48 6 2_Lcc_inputs" xfId="34067"/>
    <cellStyle name="Normal 48 6 3" xfId="34068"/>
    <cellStyle name="Normal 48 6 3 2" xfId="34069"/>
    <cellStyle name="Normal 48 6 3 2 2" xfId="34070"/>
    <cellStyle name="Normal 48 6 3 2 2 2" xfId="34071"/>
    <cellStyle name="Normal 48 6 3 2 3" xfId="34072"/>
    <cellStyle name="Normal 48 6 3 3" xfId="34073"/>
    <cellStyle name="Normal 48 6 3 3 2" xfId="34074"/>
    <cellStyle name="Normal 48 6 3 3 2 2" xfId="34075"/>
    <cellStyle name="Normal 48 6 3 3 3" xfId="34076"/>
    <cellStyle name="Normal 48 6 3 4" xfId="34077"/>
    <cellStyle name="Normal 48 6 3 4 2" xfId="34078"/>
    <cellStyle name="Normal 48 6 3 5" xfId="34079"/>
    <cellStyle name="Normal 48 6 3_Lcc_inputs" xfId="34080"/>
    <cellStyle name="Normal 48 6 4" xfId="34081"/>
    <cellStyle name="Normal 48 6 4 2" xfId="34082"/>
    <cellStyle name="Normal 48 6 4 2 2" xfId="34083"/>
    <cellStyle name="Normal 48 6 4 2 3" xfId="34084"/>
    <cellStyle name="Normal 48 6 4 3" xfId="34085"/>
    <cellStyle name="Normal 48 6 4 4" xfId="34086"/>
    <cellStyle name="Normal 48 6 4_Lcc_inputs" xfId="34087"/>
    <cellStyle name="Normal 48 6 5" xfId="34088"/>
    <cellStyle name="Normal 48 6 5 2" xfId="34089"/>
    <cellStyle name="Normal 48 6 5 2 2" xfId="34090"/>
    <cellStyle name="Normal 48 6 5 3" xfId="34091"/>
    <cellStyle name="Normal 48 6 6" xfId="34092"/>
    <cellStyle name="Normal 48 6 6 2" xfId="34093"/>
    <cellStyle name="Normal 48 6 7" xfId="34094"/>
    <cellStyle name="Normal 48 6 8" xfId="34095"/>
    <cellStyle name="Normal 48 6 9" xfId="34096"/>
    <cellStyle name="Normal 48 6_Lcc_inputs" xfId="34097"/>
    <cellStyle name="Normal 48 7" xfId="34098"/>
    <cellStyle name="Normal 48 7 2" xfId="34099"/>
    <cellStyle name="Normal 48 7 2 2" xfId="34100"/>
    <cellStyle name="Normal 48 7 2 2 2" xfId="34101"/>
    <cellStyle name="Normal 48 7 2 2 2 2" xfId="34102"/>
    <cellStyle name="Normal 48 7 2 2 2 2 2" xfId="34103"/>
    <cellStyle name="Normal 48 7 2 2 2 3" xfId="34104"/>
    <cellStyle name="Normal 48 7 2 2 3" xfId="34105"/>
    <cellStyle name="Normal 48 7 2 2 3 2" xfId="34106"/>
    <cellStyle name="Normal 48 7 2 2 3 2 2" xfId="34107"/>
    <cellStyle name="Normal 48 7 2 2 3 3" xfId="34108"/>
    <cellStyle name="Normal 48 7 2 2 4" xfId="34109"/>
    <cellStyle name="Normal 48 7 2 2 4 2" xfId="34110"/>
    <cellStyle name="Normal 48 7 2 2 5" xfId="34111"/>
    <cellStyle name="Normal 48 7 2 2_Lcc_inputs" xfId="34112"/>
    <cellStyle name="Normal 48 7 2 3" xfId="34113"/>
    <cellStyle name="Normal 48 7 2 3 2" xfId="34114"/>
    <cellStyle name="Normal 48 7 2 3 2 2" xfId="34115"/>
    <cellStyle name="Normal 48 7 2 3 2 3" xfId="34116"/>
    <cellStyle name="Normal 48 7 2 3 3" xfId="34117"/>
    <cellStyle name="Normal 48 7 2 3 4" xfId="34118"/>
    <cellStyle name="Normal 48 7 2 3_Lcc_inputs" xfId="34119"/>
    <cellStyle name="Normal 48 7 2 4" xfId="34120"/>
    <cellStyle name="Normal 48 7 2 4 2" xfId="34121"/>
    <cellStyle name="Normal 48 7 2 4 2 2" xfId="34122"/>
    <cellStyle name="Normal 48 7 2 4 3" xfId="34123"/>
    <cellStyle name="Normal 48 7 2 5" xfId="34124"/>
    <cellStyle name="Normal 48 7 2 5 2" xfId="34125"/>
    <cellStyle name="Normal 48 7 2 6" xfId="34126"/>
    <cellStyle name="Normal 48 7 2 7" xfId="34127"/>
    <cellStyle name="Normal 48 7 2 8" xfId="34128"/>
    <cellStyle name="Normal 48 7 2_Lcc_inputs" xfId="34129"/>
    <cellStyle name="Normal 48 7 3" xfId="34130"/>
    <cellStyle name="Normal 48 7 3 2" xfId="34131"/>
    <cellStyle name="Normal 48 7 3 2 2" xfId="34132"/>
    <cellStyle name="Normal 48 7 3 2 2 2" xfId="34133"/>
    <cellStyle name="Normal 48 7 3 2 3" xfId="34134"/>
    <cellStyle name="Normal 48 7 3 3" xfId="34135"/>
    <cellStyle name="Normal 48 7 3 3 2" xfId="34136"/>
    <cellStyle name="Normal 48 7 3 3 2 2" xfId="34137"/>
    <cellStyle name="Normal 48 7 3 3 3" xfId="34138"/>
    <cellStyle name="Normal 48 7 3 4" xfId="34139"/>
    <cellStyle name="Normal 48 7 3 4 2" xfId="34140"/>
    <cellStyle name="Normal 48 7 3 5" xfId="34141"/>
    <cellStyle name="Normal 48 7 3_Lcc_inputs" xfId="34142"/>
    <cellStyle name="Normal 48 7 4" xfId="34143"/>
    <cellStyle name="Normal 48 7 4 2" xfId="34144"/>
    <cellStyle name="Normal 48 7 4 2 2" xfId="34145"/>
    <cellStyle name="Normal 48 7 4 2 3" xfId="34146"/>
    <cellStyle name="Normal 48 7 4 3" xfId="34147"/>
    <cellStyle name="Normal 48 7 4 4" xfId="34148"/>
    <cellStyle name="Normal 48 7 4_Lcc_inputs" xfId="34149"/>
    <cellStyle name="Normal 48 7 5" xfId="34150"/>
    <cellStyle name="Normal 48 7 5 2" xfId="34151"/>
    <cellStyle name="Normal 48 7 5 2 2" xfId="34152"/>
    <cellStyle name="Normal 48 7 5 3" xfId="34153"/>
    <cellStyle name="Normal 48 7 6" xfId="34154"/>
    <cellStyle name="Normal 48 7 6 2" xfId="34155"/>
    <cellStyle name="Normal 48 7 7" xfId="34156"/>
    <cellStyle name="Normal 48 7 8" xfId="34157"/>
    <cellStyle name="Normal 48 7 9" xfId="34158"/>
    <cellStyle name="Normal 48 7_Lcc_inputs" xfId="34159"/>
    <cellStyle name="Normal 48 8" xfId="34160"/>
    <cellStyle name="Normal 48 8 2" xfId="34161"/>
    <cellStyle name="Normal 48 8 2 2" xfId="34162"/>
    <cellStyle name="Normal 48 8 2 2 2" xfId="34163"/>
    <cellStyle name="Normal 48 8 2 2 2 2" xfId="34164"/>
    <cellStyle name="Normal 48 8 2 2 3" xfId="34165"/>
    <cellStyle name="Normal 48 8 2 3" xfId="34166"/>
    <cellStyle name="Normal 48 8 2 3 2" xfId="34167"/>
    <cellStyle name="Normal 48 8 2 3 2 2" xfId="34168"/>
    <cellStyle name="Normal 48 8 2 3 3" xfId="34169"/>
    <cellStyle name="Normal 48 8 2 4" xfId="34170"/>
    <cellStyle name="Normal 48 8 2 4 2" xfId="34171"/>
    <cellStyle name="Normal 48 8 2 5" xfId="34172"/>
    <cellStyle name="Normal 48 8 2_Lcc_inputs" xfId="34173"/>
    <cellStyle name="Normal 48 8 3" xfId="34174"/>
    <cellStyle name="Normal 48 8 3 2" xfId="34175"/>
    <cellStyle name="Normal 48 8 3 2 2" xfId="34176"/>
    <cellStyle name="Normal 48 8 3 2 3" xfId="34177"/>
    <cellStyle name="Normal 48 8 3 3" xfId="34178"/>
    <cellStyle name="Normal 48 8 3 4" xfId="34179"/>
    <cellStyle name="Normal 48 8 3_Lcc_inputs" xfId="34180"/>
    <cellStyle name="Normal 48 8 4" xfId="34181"/>
    <cellStyle name="Normal 48 8 4 2" xfId="34182"/>
    <cellStyle name="Normal 48 8 4 2 2" xfId="34183"/>
    <cellStyle name="Normal 48 8 4 3" xfId="34184"/>
    <cellStyle name="Normal 48 8 5" xfId="34185"/>
    <cellStyle name="Normal 48 8 5 2" xfId="34186"/>
    <cellStyle name="Normal 48 8 6" xfId="34187"/>
    <cellStyle name="Normal 48 8 7" xfId="34188"/>
    <cellStyle name="Normal 48 8 8" xfId="34189"/>
    <cellStyle name="Normal 48 8_Lcc_inputs" xfId="34190"/>
    <cellStyle name="Normal 48 9" xfId="34191"/>
    <cellStyle name="Normal 48 9 2" xfId="34192"/>
    <cellStyle name="Normal 48 9 2 2" xfId="34193"/>
    <cellStyle name="Normal 48 9 2 2 2" xfId="34194"/>
    <cellStyle name="Normal 48 9 2 2 2 2" xfId="34195"/>
    <cellStyle name="Normal 48 9 2 2 3" xfId="34196"/>
    <cellStyle name="Normal 48 9 2 3" xfId="34197"/>
    <cellStyle name="Normal 48 9 2 3 2" xfId="34198"/>
    <cellStyle name="Normal 48 9 2 3 2 2" xfId="34199"/>
    <cellStyle name="Normal 48 9 2 3 3" xfId="34200"/>
    <cellStyle name="Normal 48 9 2 4" xfId="34201"/>
    <cellStyle name="Normal 48 9 2 4 2" xfId="34202"/>
    <cellStyle name="Normal 48 9 2 5" xfId="34203"/>
    <cellStyle name="Normal 48 9 2_Lcc_inputs" xfId="34204"/>
    <cellStyle name="Normal 48 9 3" xfId="34205"/>
    <cellStyle name="Normal 48 9 3 2" xfId="34206"/>
    <cellStyle name="Normal 48 9 3 2 2" xfId="34207"/>
    <cellStyle name="Normal 48 9 3 2 3" xfId="34208"/>
    <cellStyle name="Normal 48 9 3 3" xfId="34209"/>
    <cellStyle name="Normal 48 9 3 4" xfId="34210"/>
    <cellStyle name="Normal 48 9 3_Lcc_inputs" xfId="34211"/>
    <cellStyle name="Normal 48 9 4" xfId="34212"/>
    <cellStyle name="Normal 48 9 4 2" xfId="34213"/>
    <cellStyle name="Normal 48 9 4 2 2" xfId="34214"/>
    <cellStyle name="Normal 48 9 4 3" xfId="34215"/>
    <cellStyle name="Normal 48 9 5" xfId="34216"/>
    <cellStyle name="Normal 48 9 5 2" xfId="34217"/>
    <cellStyle name="Normal 48 9 6" xfId="34218"/>
    <cellStyle name="Normal 48 9 7" xfId="34219"/>
    <cellStyle name="Normal 48 9 8" xfId="34220"/>
    <cellStyle name="Normal 48 9_Lcc_inputs" xfId="34221"/>
    <cellStyle name="Normal 48_Lcc_inputs" xfId="34222"/>
    <cellStyle name="Normal 49" xfId="34223"/>
    <cellStyle name="Normal 49 10" xfId="34224"/>
    <cellStyle name="Normal 49 10 2" xfId="34225"/>
    <cellStyle name="Normal 49 10 2 2" xfId="34226"/>
    <cellStyle name="Normal 49 10 2 2 2" xfId="34227"/>
    <cellStyle name="Normal 49 10 2 2 3" xfId="34228"/>
    <cellStyle name="Normal 49 10 2 3" xfId="34229"/>
    <cellStyle name="Normal 49 10 2 4" xfId="34230"/>
    <cellStyle name="Normal 49 10 2_Lcc_inputs" xfId="34231"/>
    <cellStyle name="Normal 49 10 3" xfId="34232"/>
    <cellStyle name="Normal 49 10 3 2" xfId="34233"/>
    <cellStyle name="Normal 49 10 3 2 2" xfId="34234"/>
    <cellStyle name="Normal 49 10 3 3" xfId="34235"/>
    <cellStyle name="Normal 49 10 4" xfId="34236"/>
    <cellStyle name="Normal 49 10 4 2" xfId="34237"/>
    <cellStyle name="Normal 49 10 5" xfId="34238"/>
    <cellStyle name="Normal 49 10 6" xfId="34239"/>
    <cellStyle name="Normal 49 10 7" xfId="34240"/>
    <cellStyle name="Normal 49 10_Lcc_inputs" xfId="34241"/>
    <cellStyle name="Normal 49 11" xfId="34242"/>
    <cellStyle name="Normal 49 11 2" xfId="34243"/>
    <cellStyle name="Normal 49 11 2 2" xfId="34244"/>
    <cellStyle name="Normal 49 11 2 3" xfId="34245"/>
    <cellStyle name="Normal 49 11 3" xfId="34246"/>
    <cellStyle name="Normal 49 11 3 2" xfId="34247"/>
    <cellStyle name="Normal 49 11 4" xfId="34248"/>
    <cellStyle name="Normal 49 11 5" xfId="34249"/>
    <cellStyle name="Normal 49 11_Lcc_inputs" xfId="34250"/>
    <cellStyle name="Normal 49 12" xfId="34251"/>
    <cellStyle name="Normal 49 12 2" xfId="34252"/>
    <cellStyle name="Normal 49 12 2 2" xfId="34253"/>
    <cellStyle name="Normal 49 12 2 3" xfId="34254"/>
    <cellStyle name="Normal 49 12 3" xfId="34255"/>
    <cellStyle name="Normal 49 12 4" xfId="34256"/>
    <cellStyle name="Normal 49 12_Lcc_inputs" xfId="34257"/>
    <cellStyle name="Normal 49 13" xfId="34258"/>
    <cellStyle name="Normal 49 13 2" xfId="34259"/>
    <cellStyle name="Normal 49 13 3" xfId="34260"/>
    <cellStyle name="Normal 49 14" xfId="34261"/>
    <cellStyle name="Normal 49 14 2" xfId="34262"/>
    <cellStyle name="Normal 49 15" xfId="34263"/>
    <cellStyle name="Normal 49 16" xfId="34264"/>
    <cellStyle name="Normal 49 17" xfId="55538"/>
    <cellStyle name="Normal 49 2" xfId="34265"/>
    <cellStyle name="Normal 49 2 10" xfId="34266"/>
    <cellStyle name="Normal 49 2 2" xfId="34267"/>
    <cellStyle name="Normal 49 2 2 2" xfId="34268"/>
    <cellStyle name="Normal 49 2 2 2 2" xfId="34269"/>
    <cellStyle name="Normal 49 2 2 2 2 2" xfId="34270"/>
    <cellStyle name="Normal 49 2 2 2 2 2 2" xfId="34271"/>
    <cellStyle name="Normal 49 2 2 2 2 3" xfId="34272"/>
    <cellStyle name="Normal 49 2 2 2 3" xfId="34273"/>
    <cellStyle name="Normal 49 2 2 2 3 2" xfId="34274"/>
    <cellStyle name="Normal 49 2 2 2 3 2 2" xfId="34275"/>
    <cellStyle name="Normal 49 2 2 2 3 3" xfId="34276"/>
    <cellStyle name="Normal 49 2 2 2 4" xfId="34277"/>
    <cellStyle name="Normal 49 2 2 2 4 2" xfId="34278"/>
    <cellStyle name="Normal 49 2 2 2 5" xfId="34279"/>
    <cellStyle name="Normal 49 2 2 2_Lcc_inputs" xfId="34280"/>
    <cellStyle name="Normal 49 2 2 3" xfId="34281"/>
    <cellStyle name="Normal 49 2 2 3 2" xfId="34282"/>
    <cellStyle name="Normal 49 2 2 3 2 2" xfId="34283"/>
    <cellStyle name="Normal 49 2 2 3 2 3" xfId="34284"/>
    <cellStyle name="Normal 49 2 2 3 3" xfId="34285"/>
    <cellStyle name="Normal 49 2 2 3 4" xfId="34286"/>
    <cellStyle name="Normal 49 2 2 3_Lcc_inputs" xfId="34287"/>
    <cellStyle name="Normal 49 2 2 4" xfId="34288"/>
    <cellStyle name="Normal 49 2 2 4 2" xfId="34289"/>
    <cellStyle name="Normal 49 2 2 4 2 2" xfId="34290"/>
    <cellStyle name="Normal 49 2 2 4 3" xfId="34291"/>
    <cellStyle name="Normal 49 2 2 5" xfId="34292"/>
    <cellStyle name="Normal 49 2 2 5 2" xfId="34293"/>
    <cellStyle name="Normal 49 2 2 6" xfId="34294"/>
    <cellStyle name="Normal 49 2 2 7" xfId="34295"/>
    <cellStyle name="Normal 49 2 2 8" xfId="34296"/>
    <cellStyle name="Normal 49 2 2_Lcc_inputs" xfId="34297"/>
    <cellStyle name="Normal 49 2 3" xfId="34298"/>
    <cellStyle name="Normal 49 2 3 2" xfId="34299"/>
    <cellStyle name="Normal 49 2 3 2 2" xfId="34300"/>
    <cellStyle name="Normal 49 2 3 2 2 2" xfId="34301"/>
    <cellStyle name="Normal 49 2 3 2 2 3" xfId="34302"/>
    <cellStyle name="Normal 49 2 3 2 3" xfId="34303"/>
    <cellStyle name="Normal 49 2 3 2 4" xfId="34304"/>
    <cellStyle name="Normal 49 2 3 2_Lcc_inputs" xfId="34305"/>
    <cellStyle name="Normal 49 2 3 3" xfId="34306"/>
    <cellStyle name="Normal 49 2 3 3 2" xfId="34307"/>
    <cellStyle name="Normal 49 2 3 3 2 2" xfId="34308"/>
    <cellStyle name="Normal 49 2 3 3 3" xfId="34309"/>
    <cellStyle name="Normal 49 2 3 4" xfId="34310"/>
    <cellStyle name="Normal 49 2 3 4 2" xfId="34311"/>
    <cellStyle name="Normal 49 2 3 5" xfId="34312"/>
    <cellStyle name="Normal 49 2 3 6" xfId="34313"/>
    <cellStyle name="Normal 49 2 3 7" xfId="34314"/>
    <cellStyle name="Normal 49 2 3_Lcc_inputs" xfId="34315"/>
    <cellStyle name="Normal 49 2 4" xfId="34316"/>
    <cellStyle name="Normal 49 2 4 2" xfId="34317"/>
    <cellStyle name="Normal 49 2 4 2 2" xfId="34318"/>
    <cellStyle name="Normal 49 2 4 2 3" xfId="34319"/>
    <cellStyle name="Normal 49 2 4 3" xfId="34320"/>
    <cellStyle name="Normal 49 2 4 3 2" xfId="34321"/>
    <cellStyle name="Normal 49 2 4 4" xfId="34322"/>
    <cellStyle name="Normal 49 2 4 5" xfId="34323"/>
    <cellStyle name="Normal 49 2 4_Lcc_inputs" xfId="34324"/>
    <cellStyle name="Normal 49 2 5" xfId="34325"/>
    <cellStyle name="Normal 49 2 5 2" xfId="34326"/>
    <cellStyle name="Normal 49 2 5 2 2" xfId="34327"/>
    <cellStyle name="Normal 49 2 5 2 3" xfId="34328"/>
    <cellStyle name="Normal 49 2 5 3" xfId="34329"/>
    <cellStyle name="Normal 49 2 5 3 2" xfId="34330"/>
    <cellStyle name="Normal 49 2 5 4" xfId="34331"/>
    <cellStyle name="Normal 49 2 5 5" xfId="34332"/>
    <cellStyle name="Normal 49 2 5_Lcc_inputs" xfId="34333"/>
    <cellStyle name="Normal 49 2 6" xfId="34334"/>
    <cellStyle name="Normal 49 2 6 2" xfId="34335"/>
    <cellStyle name="Normal 49 2 6 2 2" xfId="34336"/>
    <cellStyle name="Normal 49 2 6 3" xfId="34337"/>
    <cellStyle name="Normal 49 2 6 4" xfId="34338"/>
    <cellStyle name="Normal 49 2 6_Lcc_inputs" xfId="34339"/>
    <cellStyle name="Normal 49 2 7" xfId="34340"/>
    <cellStyle name="Normal 49 2 7 2" xfId="34341"/>
    <cellStyle name="Normal 49 2 7 3" xfId="34342"/>
    <cellStyle name="Normal 49 2 8" xfId="34343"/>
    <cellStyle name="Normal 49 2 8 2" xfId="34344"/>
    <cellStyle name="Normal 49 2 9" xfId="34345"/>
    <cellStyle name="Normal 49 2_Lcc_inputs" xfId="34346"/>
    <cellStyle name="Normal 49 3" xfId="34347"/>
    <cellStyle name="Normal 49 3 2" xfId="34348"/>
    <cellStyle name="Normal 49 3 2 2" xfId="34349"/>
    <cellStyle name="Normal 49 3 2 2 2" xfId="34350"/>
    <cellStyle name="Normal 49 3 2 2 2 2" xfId="34351"/>
    <cellStyle name="Normal 49 3 2 2 2 2 2" xfId="34352"/>
    <cellStyle name="Normal 49 3 2 2 2 3" xfId="34353"/>
    <cellStyle name="Normal 49 3 2 2 3" xfId="34354"/>
    <cellStyle name="Normal 49 3 2 2 3 2" xfId="34355"/>
    <cellStyle name="Normal 49 3 2 2 3 2 2" xfId="34356"/>
    <cellStyle name="Normal 49 3 2 2 3 3" xfId="34357"/>
    <cellStyle name="Normal 49 3 2 2 4" xfId="34358"/>
    <cellStyle name="Normal 49 3 2 2 4 2" xfId="34359"/>
    <cellStyle name="Normal 49 3 2 2 5" xfId="34360"/>
    <cellStyle name="Normal 49 3 2 2_Lcc_inputs" xfId="34361"/>
    <cellStyle name="Normal 49 3 2 3" xfId="34362"/>
    <cellStyle name="Normal 49 3 2 3 2" xfId="34363"/>
    <cellStyle name="Normal 49 3 2 3 2 2" xfId="34364"/>
    <cellStyle name="Normal 49 3 2 3 2 3" xfId="34365"/>
    <cellStyle name="Normal 49 3 2 3 3" xfId="34366"/>
    <cellStyle name="Normal 49 3 2 3 4" xfId="34367"/>
    <cellStyle name="Normal 49 3 2 3_Lcc_inputs" xfId="34368"/>
    <cellStyle name="Normal 49 3 2 4" xfId="34369"/>
    <cellStyle name="Normal 49 3 2 4 2" xfId="34370"/>
    <cellStyle name="Normal 49 3 2 4 2 2" xfId="34371"/>
    <cellStyle name="Normal 49 3 2 4 3" xfId="34372"/>
    <cellStyle name="Normal 49 3 2 5" xfId="34373"/>
    <cellStyle name="Normal 49 3 2 5 2" xfId="34374"/>
    <cellStyle name="Normal 49 3 2 6" xfId="34375"/>
    <cellStyle name="Normal 49 3 2 7" xfId="34376"/>
    <cellStyle name="Normal 49 3 2 8" xfId="34377"/>
    <cellStyle name="Normal 49 3 2_Lcc_inputs" xfId="34378"/>
    <cellStyle name="Normal 49 3 3" xfId="34379"/>
    <cellStyle name="Normal 49 3 3 2" xfId="34380"/>
    <cellStyle name="Normal 49 3 3 2 2" xfId="34381"/>
    <cellStyle name="Normal 49 3 3 2 2 2" xfId="34382"/>
    <cellStyle name="Normal 49 3 3 2 2 3" xfId="34383"/>
    <cellStyle name="Normal 49 3 3 2 3" xfId="34384"/>
    <cellStyle name="Normal 49 3 3 2 4" xfId="34385"/>
    <cellStyle name="Normal 49 3 3 2_Lcc_inputs" xfId="34386"/>
    <cellStyle name="Normal 49 3 3 3" xfId="34387"/>
    <cellStyle name="Normal 49 3 3 3 2" xfId="34388"/>
    <cellStyle name="Normal 49 3 3 3 2 2" xfId="34389"/>
    <cellStyle name="Normal 49 3 3 3 3" xfId="34390"/>
    <cellStyle name="Normal 49 3 3 4" xfId="34391"/>
    <cellStyle name="Normal 49 3 3 4 2" xfId="34392"/>
    <cellStyle name="Normal 49 3 3 5" xfId="34393"/>
    <cellStyle name="Normal 49 3 3 6" xfId="34394"/>
    <cellStyle name="Normal 49 3 3 7" xfId="34395"/>
    <cellStyle name="Normal 49 3 3_Lcc_inputs" xfId="34396"/>
    <cellStyle name="Normal 49 3 4" xfId="34397"/>
    <cellStyle name="Normal 49 3 4 2" xfId="34398"/>
    <cellStyle name="Normal 49 3 4 2 2" xfId="34399"/>
    <cellStyle name="Normal 49 3 4 2 3" xfId="34400"/>
    <cellStyle name="Normal 49 3 4 3" xfId="34401"/>
    <cellStyle name="Normal 49 3 4 3 2" xfId="34402"/>
    <cellStyle name="Normal 49 3 4 4" xfId="34403"/>
    <cellStyle name="Normal 49 3 4 5" xfId="34404"/>
    <cellStyle name="Normal 49 3 4_Lcc_inputs" xfId="34405"/>
    <cellStyle name="Normal 49 3 5" xfId="34406"/>
    <cellStyle name="Normal 49 3 5 2" xfId="34407"/>
    <cellStyle name="Normal 49 3 5 2 2" xfId="34408"/>
    <cellStyle name="Normal 49 3 5 2 3" xfId="34409"/>
    <cellStyle name="Normal 49 3 5 3" xfId="34410"/>
    <cellStyle name="Normal 49 3 5 4" xfId="34411"/>
    <cellStyle name="Normal 49 3 5_Lcc_inputs" xfId="34412"/>
    <cellStyle name="Normal 49 3 6" xfId="34413"/>
    <cellStyle name="Normal 49 3 6 2" xfId="34414"/>
    <cellStyle name="Normal 49 3 6 3" xfId="34415"/>
    <cellStyle name="Normal 49 3 7" xfId="34416"/>
    <cellStyle name="Normal 49 3 7 2" xfId="34417"/>
    <cellStyle name="Normal 49 3 8" xfId="34418"/>
    <cellStyle name="Normal 49 3 9" xfId="34419"/>
    <cellStyle name="Normal 49 3_Lcc_inputs" xfId="34420"/>
    <cellStyle name="Normal 49 4" xfId="34421"/>
    <cellStyle name="Normal 49 4 2" xfId="34422"/>
    <cellStyle name="Normal 49 4 2 2" xfId="34423"/>
    <cellStyle name="Normal 49 4 2 2 2" xfId="34424"/>
    <cellStyle name="Normal 49 4 2 2 2 2" xfId="34425"/>
    <cellStyle name="Normal 49 4 2 2 2 2 2" xfId="34426"/>
    <cellStyle name="Normal 49 4 2 2 2 3" xfId="34427"/>
    <cellStyle name="Normal 49 4 2 2 3" xfId="34428"/>
    <cellStyle name="Normal 49 4 2 2 3 2" xfId="34429"/>
    <cellStyle name="Normal 49 4 2 2 3 2 2" xfId="34430"/>
    <cellStyle name="Normal 49 4 2 2 3 3" xfId="34431"/>
    <cellStyle name="Normal 49 4 2 2 4" xfId="34432"/>
    <cellStyle name="Normal 49 4 2 2 4 2" xfId="34433"/>
    <cellStyle name="Normal 49 4 2 2 5" xfId="34434"/>
    <cellStyle name="Normal 49 4 2 2_Lcc_inputs" xfId="34435"/>
    <cellStyle name="Normal 49 4 2 3" xfId="34436"/>
    <cellStyle name="Normal 49 4 2 3 2" xfId="34437"/>
    <cellStyle name="Normal 49 4 2 3 2 2" xfId="34438"/>
    <cellStyle name="Normal 49 4 2 3 2 3" xfId="34439"/>
    <cellStyle name="Normal 49 4 2 3 3" xfId="34440"/>
    <cellStyle name="Normal 49 4 2 3 4" xfId="34441"/>
    <cellStyle name="Normal 49 4 2 3_Lcc_inputs" xfId="34442"/>
    <cellStyle name="Normal 49 4 2 4" xfId="34443"/>
    <cellStyle name="Normal 49 4 2 4 2" xfId="34444"/>
    <cellStyle name="Normal 49 4 2 4 2 2" xfId="34445"/>
    <cellStyle name="Normal 49 4 2 4 3" xfId="34446"/>
    <cellStyle name="Normal 49 4 2 5" xfId="34447"/>
    <cellStyle name="Normal 49 4 2 5 2" xfId="34448"/>
    <cellStyle name="Normal 49 4 2 6" xfId="34449"/>
    <cellStyle name="Normal 49 4 2 7" xfId="34450"/>
    <cellStyle name="Normal 49 4 2 8" xfId="34451"/>
    <cellStyle name="Normal 49 4 2_Lcc_inputs" xfId="34452"/>
    <cellStyle name="Normal 49 4 3" xfId="34453"/>
    <cellStyle name="Normal 49 4 3 2" xfId="34454"/>
    <cellStyle name="Normal 49 4 3 2 2" xfId="34455"/>
    <cellStyle name="Normal 49 4 3 2 2 2" xfId="34456"/>
    <cellStyle name="Normal 49 4 3 2 3" xfId="34457"/>
    <cellStyle name="Normal 49 4 3 3" xfId="34458"/>
    <cellStyle name="Normal 49 4 3 3 2" xfId="34459"/>
    <cellStyle name="Normal 49 4 3 3 2 2" xfId="34460"/>
    <cellStyle name="Normal 49 4 3 3 3" xfId="34461"/>
    <cellStyle name="Normal 49 4 3 4" xfId="34462"/>
    <cellStyle name="Normal 49 4 3 4 2" xfId="34463"/>
    <cellStyle name="Normal 49 4 3 5" xfId="34464"/>
    <cellStyle name="Normal 49 4 3_Lcc_inputs" xfId="34465"/>
    <cellStyle name="Normal 49 4 4" xfId="34466"/>
    <cellStyle name="Normal 49 4 4 2" xfId="34467"/>
    <cellStyle name="Normal 49 4 4 2 2" xfId="34468"/>
    <cellStyle name="Normal 49 4 4 2 3" xfId="34469"/>
    <cellStyle name="Normal 49 4 4 3" xfId="34470"/>
    <cellStyle name="Normal 49 4 4 4" xfId="34471"/>
    <cellStyle name="Normal 49 4 4_Lcc_inputs" xfId="34472"/>
    <cellStyle name="Normal 49 4 5" xfId="34473"/>
    <cellStyle name="Normal 49 4 5 2" xfId="34474"/>
    <cellStyle name="Normal 49 4 5 2 2" xfId="34475"/>
    <cellStyle name="Normal 49 4 5 3" xfId="34476"/>
    <cellStyle name="Normal 49 4 6" xfId="34477"/>
    <cellStyle name="Normal 49 4 6 2" xfId="34478"/>
    <cellStyle name="Normal 49 4 7" xfId="34479"/>
    <cellStyle name="Normal 49 4 8" xfId="34480"/>
    <cellStyle name="Normal 49 4 9" xfId="34481"/>
    <cellStyle name="Normal 49 4_Lcc_inputs" xfId="34482"/>
    <cellStyle name="Normal 49 5" xfId="34483"/>
    <cellStyle name="Normal 49 5 2" xfId="34484"/>
    <cellStyle name="Normal 49 5 2 2" xfId="34485"/>
    <cellStyle name="Normal 49 5 2 2 2" xfId="34486"/>
    <cellStyle name="Normal 49 5 2 2 2 2" xfId="34487"/>
    <cellStyle name="Normal 49 5 2 2 2 2 2" xfId="34488"/>
    <cellStyle name="Normal 49 5 2 2 2 3" xfId="34489"/>
    <cellStyle name="Normal 49 5 2 2 3" xfId="34490"/>
    <cellStyle name="Normal 49 5 2 2 3 2" xfId="34491"/>
    <cellStyle name="Normal 49 5 2 2 3 2 2" xfId="34492"/>
    <cellStyle name="Normal 49 5 2 2 3 3" xfId="34493"/>
    <cellStyle name="Normal 49 5 2 2 4" xfId="34494"/>
    <cellStyle name="Normal 49 5 2 2 4 2" xfId="34495"/>
    <cellStyle name="Normal 49 5 2 2 5" xfId="34496"/>
    <cellStyle name="Normal 49 5 2 2_Lcc_inputs" xfId="34497"/>
    <cellStyle name="Normal 49 5 2 3" xfId="34498"/>
    <cellStyle name="Normal 49 5 2 3 2" xfId="34499"/>
    <cellStyle name="Normal 49 5 2 3 2 2" xfId="34500"/>
    <cellStyle name="Normal 49 5 2 3 2 3" xfId="34501"/>
    <cellStyle name="Normal 49 5 2 3 3" xfId="34502"/>
    <cellStyle name="Normal 49 5 2 3 4" xfId="34503"/>
    <cellStyle name="Normal 49 5 2 3_Lcc_inputs" xfId="34504"/>
    <cellStyle name="Normal 49 5 2 4" xfId="34505"/>
    <cellStyle name="Normal 49 5 2 4 2" xfId="34506"/>
    <cellStyle name="Normal 49 5 2 4 2 2" xfId="34507"/>
    <cellStyle name="Normal 49 5 2 4 3" xfId="34508"/>
    <cellStyle name="Normal 49 5 2 5" xfId="34509"/>
    <cellStyle name="Normal 49 5 2 5 2" xfId="34510"/>
    <cellStyle name="Normal 49 5 2 6" xfId="34511"/>
    <cellStyle name="Normal 49 5 2 7" xfId="34512"/>
    <cellStyle name="Normal 49 5 2 8" xfId="34513"/>
    <cellStyle name="Normal 49 5 2_Lcc_inputs" xfId="34514"/>
    <cellStyle name="Normal 49 5 3" xfId="34515"/>
    <cellStyle name="Normal 49 5 3 2" xfId="34516"/>
    <cellStyle name="Normal 49 5 3 2 2" xfId="34517"/>
    <cellStyle name="Normal 49 5 3 2 2 2" xfId="34518"/>
    <cellStyle name="Normal 49 5 3 2 3" xfId="34519"/>
    <cellStyle name="Normal 49 5 3 3" xfId="34520"/>
    <cellStyle name="Normal 49 5 3 3 2" xfId="34521"/>
    <cellStyle name="Normal 49 5 3 3 2 2" xfId="34522"/>
    <cellStyle name="Normal 49 5 3 3 3" xfId="34523"/>
    <cellStyle name="Normal 49 5 3 4" xfId="34524"/>
    <cellStyle name="Normal 49 5 3 4 2" xfId="34525"/>
    <cellStyle name="Normal 49 5 3 5" xfId="34526"/>
    <cellStyle name="Normal 49 5 3_Lcc_inputs" xfId="34527"/>
    <cellStyle name="Normal 49 5 4" xfId="34528"/>
    <cellStyle name="Normal 49 5 4 2" xfId="34529"/>
    <cellStyle name="Normal 49 5 4 2 2" xfId="34530"/>
    <cellStyle name="Normal 49 5 4 2 3" xfId="34531"/>
    <cellStyle name="Normal 49 5 4 3" xfId="34532"/>
    <cellStyle name="Normal 49 5 4 4" xfId="34533"/>
    <cellStyle name="Normal 49 5 4_Lcc_inputs" xfId="34534"/>
    <cellStyle name="Normal 49 5 5" xfId="34535"/>
    <cellStyle name="Normal 49 5 5 2" xfId="34536"/>
    <cellStyle name="Normal 49 5 5 2 2" xfId="34537"/>
    <cellStyle name="Normal 49 5 5 3" xfId="34538"/>
    <cellStyle name="Normal 49 5 6" xfId="34539"/>
    <cellStyle name="Normal 49 5 6 2" xfId="34540"/>
    <cellStyle name="Normal 49 5 7" xfId="34541"/>
    <cellStyle name="Normal 49 5 8" xfId="34542"/>
    <cellStyle name="Normal 49 5 9" xfId="34543"/>
    <cellStyle name="Normal 49 5_Lcc_inputs" xfId="34544"/>
    <cellStyle name="Normal 49 6" xfId="34545"/>
    <cellStyle name="Normal 49 6 2" xfId="34546"/>
    <cellStyle name="Normal 49 6 2 2" xfId="34547"/>
    <cellStyle name="Normal 49 6 2 2 2" xfId="34548"/>
    <cellStyle name="Normal 49 6 2 2 2 2" xfId="34549"/>
    <cellStyle name="Normal 49 6 2 2 2 2 2" xfId="34550"/>
    <cellStyle name="Normal 49 6 2 2 2 3" xfId="34551"/>
    <cellStyle name="Normal 49 6 2 2 3" xfId="34552"/>
    <cellStyle name="Normal 49 6 2 2 3 2" xfId="34553"/>
    <cellStyle name="Normal 49 6 2 2 3 2 2" xfId="34554"/>
    <cellStyle name="Normal 49 6 2 2 3 3" xfId="34555"/>
    <cellStyle name="Normal 49 6 2 2 4" xfId="34556"/>
    <cellStyle name="Normal 49 6 2 2 4 2" xfId="34557"/>
    <cellStyle name="Normal 49 6 2 2 5" xfId="34558"/>
    <cellStyle name="Normal 49 6 2 2_Lcc_inputs" xfId="34559"/>
    <cellStyle name="Normal 49 6 2 3" xfId="34560"/>
    <cellStyle name="Normal 49 6 2 3 2" xfId="34561"/>
    <cellStyle name="Normal 49 6 2 3 2 2" xfId="34562"/>
    <cellStyle name="Normal 49 6 2 3 2 3" xfId="34563"/>
    <cellStyle name="Normal 49 6 2 3 3" xfId="34564"/>
    <cellStyle name="Normal 49 6 2 3 4" xfId="34565"/>
    <cellStyle name="Normal 49 6 2 3_Lcc_inputs" xfId="34566"/>
    <cellStyle name="Normal 49 6 2 4" xfId="34567"/>
    <cellStyle name="Normal 49 6 2 4 2" xfId="34568"/>
    <cellStyle name="Normal 49 6 2 4 2 2" xfId="34569"/>
    <cellStyle name="Normal 49 6 2 4 3" xfId="34570"/>
    <cellStyle name="Normal 49 6 2 5" xfId="34571"/>
    <cellStyle name="Normal 49 6 2 5 2" xfId="34572"/>
    <cellStyle name="Normal 49 6 2 6" xfId="34573"/>
    <cellStyle name="Normal 49 6 2 7" xfId="34574"/>
    <cellStyle name="Normal 49 6 2 8" xfId="34575"/>
    <cellStyle name="Normal 49 6 2_Lcc_inputs" xfId="34576"/>
    <cellStyle name="Normal 49 6 3" xfId="34577"/>
    <cellStyle name="Normal 49 6 3 2" xfId="34578"/>
    <cellStyle name="Normal 49 6 3 2 2" xfId="34579"/>
    <cellStyle name="Normal 49 6 3 2 2 2" xfId="34580"/>
    <cellStyle name="Normal 49 6 3 2 3" xfId="34581"/>
    <cellStyle name="Normal 49 6 3 3" xfId="34582"/>
    <cellStyle name="Normal 49 6 3 3 2" xfId="34583"/>
    <cellStyle name="Normal 49 6 3 3 2 2" xfId="34584"/>
    <cellStyle name="Normal 49 6 3 3 3" xfId="34585"/>
    <cellStyle name="Normal 49 6 3 4" xfId="34586"/>
    <cellStyle name="Normal 49 6 3 4 2" xfId="34587"/>
    <cellStyle name="Normal 49 6 3 5" xfId="34588"/>
    <cellStyle name="Normal 49 6 3_Lcc_inputs" xfId="34589"/>
    <cellStyle name="Normal 49 6 4" xfId="34590"/>
    <cellStyle name="Normal 49 6 4 2" xfId="34591"/>
    <cellStyle name="Normal 49 6 4 2 2" xfId="34592"/>
    <cellStyle name="Normal 49 6 4 2 3" xfId="34593"/>
    <cellStyle name="Normal 49 6 4 3" xfId="34594"/>
    <cellStyle name="Normal 49 6 4 4" xfId="34595"/>
    <cellStyle name="Normal 49 6 4_Lcc_inputs" xfId="34596"/>
    <cellStyle name="Normal 49 6 5" xfId="34597"/>
    <cellStyle name="Normal 49 6 5 2" xfId="34598"/>
    <cellStyle name="Normal 49 6 5 2 2" xfId="34599"/>
    <cellStyle name="Normal 49 6 5 3" xfId="34600"/>
    <cellStyle name="Normal 49 6 6" xfId="34601"/>
    <cellStyle name="Normal 49 6 6 2" xfId="34602"/>
    <cellStyle name="Normal 49 6 7" xfId="34603"/>
    <cellStyle name="Normal 49 6 8" xfId="34604"/>
    <cellStyle name="Normal 49 6 9" xfId="34605"/>
    <cellStyle name="Normal 49 6_Lcc_inputs" xfId="34606"/>
    <cellStyle name="Normal 49 7" xfId="34607"/>
    <cellStyle name="Normal 49 7 2" xfId="34608"/>
    <cellStyle name="Normal 49 7 2 2" xfId="34609"/>
    <cellStyle name="Normal 49 7 2 2 2" xfId="34610"/>
    <cellStyle name="Normal 49 7 2 2 2 2" xfId="34611"/>
    <cellStyle name="Normal 49 7 2 2 2 2 2" xfId="34612"/>
    <cellStyle name="Normal 49 7 2 2 2 3" xfId="34613"/>
    <cellStyle name="Normal 49 7 2 2 3" xfId="34614"/>
    <cellStyle name="Normal 49 7 2 2 3 2" xfId="34615"/>
    <cellStyle name="Normal 49 7 2 2 3 2 2" xfId="34616"/>
    <cellStyle name="Normal 49 7 2 2 3 3" xfId="34617"/>
    <cellStyle name="Normal 49 7 2 2 4" xfId="34618"/>
    <cellStyle name="Normal 49 7 2 2 4 2" xfId="34619"/>
    <cellStyle name="Normal 49 7 2 2 5" xfId="34620"/>
    <cellStyle name="Normal 49 7 2 2_Lcc_inputs" xfId="34621"/>
    <cellStyle name="Normal 49 7 2 3" xfId="34622"/>
    <cellStyle name="Normal 49 7 2 3 2" xfId="34623"/>
    <cellStyle name="Normal 49 7 2 3 2 2" xfId="34624"/>
    <cellStyle name="Normal 49 7 2 3 2 3" xfId="34625"/>
    <cellStyle name="Normal 49 7 2 3 3" xfId="34626"/>
    <cellStyle name="Normal 49 7 2 3 4" xfId="34627"/>
    <cellStyle name="Normal 49 7 2 3_Lcc_inputs" xfId="34628"/>
    <cellStyle name="Normal 49 7 2 4" xfId="34629"/>
    <cellStyle name="Normal 49 7 2 4 2" xfId="34630"/>
    <cellStyle name="Normal 49 7 2 4 2 2" xfId="34631"/>
    <cellStyle name="Normal 49 7 2 4 3" xfId="34632"/>
    <cellStyle name="Normal 49 7 2 5" xfId="34633"/>
    <cellStyle name="Normal 49 7 2 5 2" xfId="34634"/>
    <cellStyle name="Normal 49 7 2 6" xfId="34635"/>
    <cellStyle name="Normal 49 7 2 7" xfId="34636"/>
    <cellStyle name="Normal 49 7 2 8" xfId="34637"/>
    <cellStyle name="Normal 49 7 2_Lcc_inputs" xfId="34638"/>
    <cellStyle name="Normal 49 7 3" xfId="34639"/>
    <cellStyle name="Normal 49 7 3 2" xfId="34640"/>
    <cellStyle name="Normal 49 7 3 2 2" xfId="34641"/>
    <cellStyle name="Normal 49 7 3 2 2 2" xfId="34642"/>
    <cellStyle name="Normal 49 7 3 2 3" xfId="34643"/>
    <cellStyle name="Normal 49 7 3 3" xfId="34644"/>
    <cellStyle name="Normal 49 7 3 3 2" xfId="34645"/>
    <cellStyle name="Normal 49 7 3 3 2 2" xfId="34646"/>
    <cellStyle name="Normal 49 7 3 3 3" xfId="34647"/>
    <cellStyle name="Normal 49 7 3 4" xfId="34648"/>
    <cellStyle name="Normal 49 7 3 4 2" xfId="34649"/>
    <cellStyle name="Normal 49 7 3 5" xfId="34650"/>
    <cellStyle name="Normal 49 7 3_Lcc_inputs" xfId="34651"/>
    <cellStyle name="Normal 49 7 4" xfId="34652"/>
    <cellStyle name="Normal 49 7 4 2" xfId="34653"/>
    <cellStyle name="Normal 49 7 4 2 2" xfId="34654"/>
    <cellStyle name="Normal 49 7 4 2 3" xfId="34655"/>
    <cellStyle name="Normal 49 7 4 3" xfId="34656"/>
    <cellStyle name="Normal 49 7 4 4" xfId="34657"/>
    <cellStyle name="Normal 49 7 4_Lcc_inputs" xfId="34658"/>
    <cellStyle name="Normal 49 7 5" xfId="34659"/>
    <cellStyle name="Normal 49 7 5 2" xfId="34660"/>
    <cellStyle name="Normal 49 7 5 2 2" xfId="34661"/>
    <cellStyle name="Normal 49 7 5 3" xfId="34662"/>
    <cellStyle name="Normal 49 7 6" xfId="34663"/>
    <cellStyle name="Normal 49 7 6 2" xfId="34664"/>
    <cellStyle name="Normal 49 7 7" xfId="34665"/>
    <cellStyle name="Normal 49 7 8" xfId="34666"/>
    <cellStyle name="Normal 49 7 9" xfId="34667"/>
    <cellStyle name="Normal 49 7_Lcc_inputs" xfId="34668"/>
    <cellStyle name="Normal 49 8" xfId="34669"/>
    <cellStyle name="Normal 49 8 2" xfId="34670"/>
    <cellStyle name="Normal 49 8 2 2" xfId="34671"/>
    <cellStyle name="Normal 49 8 2 2 2" xfId="34672"/>
    <cellStyle name="Normal 49 8 2 2 2 2" xfId="34673"/>
    <cellStyle name="Normal 49 8 2 2 3" xfId="34674"/>
    <cellStyle name="Normal 49 8 2 3" xfId="34675"/>
    <cellStyle name="Normal 49 8 2 3 2" xfId="34676"/>
    <cellStyle name="Normal 49 8 2 3 2 2" xfId="34677"/>
    <cellStyle name="Normal 49 8 2 3 3" xfId="34678"/>
    <cellStyle name="Normal 49 8 2 4" xfId="34679"/>
    <cellStyle name="Normal 49 8 2 4 2" xfId="34680"/>
    <cellStyle name="Normal 49 8 2 5" xfId="34681"/>
    <cellStyle name="Normal 49 8 2_Lcc_inputs" xfId="34682"/>
    <cellStyle name="Normal 49 8 3" xfId="34683"/>
    <cellStyle name="Normal 49 8 3 2" xfId="34684"/>
    <cellStyle name="Normal 49 8 3 2 2" xfId="34685"/>
    <cellStyle name="Normal 49 8 3 2 3" xfId="34686"/>
    <cellStyle name="Normal 49 8 3 3" xfId="34687"/>
    <cellStyle name="Normal 49 8 3 4" xfId="34688"/>
    <cellStyle name="Normal 49 8 3_Lcc_inputs" xfId="34689"/>
    <cellStyle name="Normal 49 8 4" xfId="34690"/>
    <cellStyle name="Normal 49 8 4 2" xfId="34691"/>
    <cellStyle name="Normal 49 8 4 2 2" xfId="34692"/>
    <cellStyle name="Normal 49 8 4 3" xfId="34693"/>
    <cellStyle name="Normal 49 8 5" xfId="34694"/>
    <cellStyle name="Normal 49 8 5 2" xfId="34695"/>
    <cellStyle name="Normal 49 8 6" xfId="34696"/>
    <cellStyle name="Normal 49 8 7" xfId="34697"/>
    <cellStyle name="Normal 49 8 8" xfId="34698"/>
    <cellStyle name="Normal 49 8_Lcc_inputs" xfId="34699"/>
    <cellStyle name="Normal 49 9" xfId="34700"/>
    <cellStyle name="Normal 49 9 2" xfId="34701"/>
    <cellStyle name="Normal 49 9 2 2" xfId="34702"/>
    <cellStyle name="Normal 49 9 2 2 2" xfId="34703"/>
    <cellStyle name="Normal 49 9 2 2 2 2" xfId="34704"/>
    <cellStyle name="Normal 49 9 2 2 3" xfId="34705"/>
    <cellStyle name="Normal 49 9 2 3" xfId="34706"/>
    <cellStyle name="Normal 49 9 2 3 2" xfId="34707"/>
    <cellStyle name="Normal 49 9 2 3 2 2" xfId="34708"/>
    <cellStyle name="Normal 49 9 2 3 3" xfId="34709"/>
    <cellStyle name="Normal 49 9 2 4" xfId="34710"/>
    <cellStyle name="Normal 49 9 2 4 2" xfId="34711"/>
    <cellStyle name="Normal 49 9 2 5" xfId="34712"/>
    <cellStyle name="Normal 49 9 2_Lcc_inputs" xfId="34713"/>
    <cellStyle name="Normal 49 9 3" xfId="34714"/>
    <cellStyle name="Normal 49 9 3 2" xfId="34715"/>
    <cellStyle name="Normal 49 9 3 2 2" xfId="34716"/>
    <cellStyle name="Normal 49 9 3 2 3" xfId="34717"/>
    <cellStyle name="Normal 49 9 3 3" xfId="34718"/>
    <cellStyle name="Normal 49 9 3 4" xfId="34719"/>
    <cellStyle name="Normal 49 9 3_Lcc_inputs" xfId="34720"/>
    <cellStyle name="Normal 49 9 4" xfId="34721"/>
    <cellStyle name="Normal 49 9 4 2" xfId="34722"/>
    <cellStyle name="Normal 49 9 4 2 2" xfId="34723"/>
    <cellStyle name="Normal 49 9 4 3" xfId="34724"/>
    <cellStyle name="Normal 49 9 5" xfId="34725"/>
    <cellStyle name="Normal 49 9 5 2" xfId="34726"/>
    <cellStyle name="Normal 49 9 6" xfId="34727"/>
    <cellStyle name="Normal 49 9 7" xfId="34728"/>
    <cellStyle name="Normal 49 9 8" xfId="34729"/>
    <cellStyle name="Normal 49 9_Lcc_inputs" xfId="34730"/>
    <cellStyle name="Normal 49_Lcc_inputs" xfId="34731"/>
    <cellStyle name="Normal 5" xfId="147"/>
    <cellStyle name="Normal 5 10" xfId="34732"/>
    <cellStyle name="Normal 5 10 2" xfId="34733"/>
    <cellStyle name="Normal 5 10 2 2" xfId="34734"/>
    <cellStyle name="Normal 5 10 3" xfId="34735"/>
    <cellStyle name="Normal 5 11" xfId="34736"/>
    <cellStyle name="Normal 5 11 2" xfId="34737"/>
    <cellStyle name="Normal 5 11 2 2" xfId="34738"/>
    <cellStyle name="Normal 5 11 3" xfId="34739"/>
    <cellStyle name="Normal 5 12" xfId="34740"/>
    <cellStyle name="Normal 5 12 2" xfId="34741"/>
    <cellStyle name="Normal 5 12 2 2" xfId="34742"/>
    <cellStyle name="Normal 5 12 3" xfId="34743"/>
    <cellStyle name="Normal 5 13" xfId="34744"/>
    <cellStyle name="Normal 5 13 2" xfId="34745"/>
    <cellStyle name="Normal 5 13 2 2" xfId="34746"/>
    <cellStyle name="Normal 5 13 3" xfId="34747"/>
    <cellStyle name="Normal 5 14" xfId="34748"/>
    <cellStyle name="Normal 5 14 2" xfId="34749"/>
    <cellStyle name="Normal 5 14 2 2" xfId="34750"/>
    <cellStyle name="Normal 5 14 3" xfId="34751"/>
    <cellStyle name="Normal 5 15" xfId="34752"/>
    <cellStyle name="Normal 5 15 2" xfId="34753"/>
    <cellStyle name="Normal 5 15 2 2" xfId="34754"/>
    <cellStyle name="Normal 5 15 3" xfId="34755"/>
    <cellStyle name="Normal 5 16" xfId="34756"/>
    <cellStyle name="Normal 5 16 2" xfId="34757"/>
    <cellStyle name="Normal 5 16 2 2" xfId="34758"/>
    <cellStyle name="Normal 5 16 3" xfId="34759"/>
    <cellStyle name="Normal 5 17" xfId="34760"/>
    <cellStyle name="Normal 5 17 2" xfId="34761"/>
    <cellStyle name="Normal 5 17 2 2" xfId="34762"/>
    <cellStyle name="Normal 5 17 3" xfId="34763"/>
    <cellStyle name="Normal 5 18" xfId="34764"/>
    <cellStyle name="Normal 5 18 2" xfId="34765"/>
    <cellStyle name="Normal 5 18 2 2" xfId="34766"/>
    <cellStyle name="Normal 5 18 3" xfId="34767"/>
    <cellStyle name="Normal 5 19" xfId="34768"/>
    <cellStyle name="Normal 5 19 2" xfId="34769"/>
    <cellStyle name="Normal 5 19 2 2" xfId="34770"/>
    <cellStyle name="Normal 5 19 3" xfId="34771"/>
    <cellStyle name="Normal 5 2" xfId="148"/>
    <cellStyle name="Normal 5 2 10" xfId="34772"/>
    <cellStyle name="Normal 5 2 10 2" xfId="34773"/>
    <cellStyle name="Normal 5 2 10 2 2" xfId="34774"/>
    <cellStyle name="Normal 5 2 10 3" xfId="34775"/>
    <cellStyle name="Normal 5 2 11" xfId="34776"/>
    <cellStyle name="Normal 5 2 11 2" xfId="34777"/>
    <cellStyle name="Normal 5 2 11 2 2" xfId="34778"/>
    <cellStyle name="Normal 5 2 11 3" xfId="34779"/>
    <cellStyle name="Normal 5 2 12" xfId="34780"/>
    <cellStyle name="Normal 5 2 12 2" xfId="34781"/>
    <cellStyle name="Normal 5 2 12 2 2" xfId="34782"/>
    <cellStyle name="Normal 5 2 12 3" xfId="34783"/>
    <cellStyle name="Normal 5 2 13" xfId="34784"/>
    <cellStyle name="Normal 5 2 13 2" xfId="34785"/>
    <cellStyle name="Normal 5 2 13 2 2" xfId="34786"/>
    <cellStyle name="Normal 5 2 13 3" xfId="34787"/>
    <cellStyle name="Normal 5 2 14" xfId="34788"/>
    <cellStyle name="Normal 5 2 14 2" xfId="34789"/>
    <cellStyle name="Normal 5 2 14 2 2" xfId="34790"/>
    <cellStyle name="Normal 5 2 14 3" xfId="34791"/>
    <cellStyle name="Normal 5 2 15" xfId="34792"/>
    <cellStyle name="Normal 5 2 15 2" xfId="34793"/>
    <cellStyle name="Normal 5 2 15 2 2" xfId="34794"/>
    <cellStyle name="Normal 5 2 15 3" xfId="34795"/>
    <cellStyle name="Normal 5 2 16" xfId="34796"/>
    <cellStyle name="Normal 5 2 16 2" xfId="34797"/>
    <cellStyle name="Normal 5 2 16 2 2" xfId="34798"/>
    <cellStyle name="Normal 5 2 16 3" xfId="34799"/>
    <cellStyle name="Normal 5 2 17" xfId="34800"/>
    <cellStyle name="Normal 5 2 17 2" xfId="34801"/>
    <cellStyle name="Normal 5 2 17 2 2" xfId="34802"/>
    <cellStyle name="Normal 5 2 17 3" xfId="34803"/>
    <cellStyle name="Normal 5 2 18" xfId="34804"/>
    <cellStyle name="Normal 5 2 18 2" xfId="34805"/>
    <cellStyle name="Normal 5 2 18 2 2" xfId="34806"/>
    <cellStyle name="Normal 5 2 18 3" xfId="34807"/>
    <cellStyle name="Normal 5 2 19" xfId="34808"/>
    <cellStyle name="Normal 5 2 19 2" xfId="34809"/>
    <cellStyle name="Normal 5 2 19 2 2" xfId="34810"/>
    <cellStyle name="Normal 5 2 19 3" xfId="34811"/>
    <cellStyle name="Normal 5 2 2" xfId="34812"/>
    <cellStyle name="Normal 5 2 2 2" xfId="34813"/>
    <cellStyle name="Normal 5 2 2 2 2" xfId="34814"/>
    <cellStyle name="Normal 5 2 2 2 2 2" xfId="34815"/>
    <cellStyle name="Normal 5 2 2 2 2 3" xfId="34816"/>
    <cellStyle name="Normal 5 2 2 2 3" xfId="34817"/>
    <cellStyle name="Normal 5 2 2 2 3 2" xfId="34818"/>
    <cellStyle name="Normal 5 2 2 2 4" xfId="34819"/>
    <cellStyle name="Normal 5 2 2 2 5" xfId="34820"/>
    <cellStyle name="Normal 5 2 2 2_Lcc_inputs" xfId="34821"/>
    <cellStyle name="Normal 5 2 2 3" xfId="34822"/>
    <cellStyle name="Normal 5 2 2 3 2" xfId="34823"/>
    <cellStyle name="Normal 5 2 2 3 2 2" xfId="34824"/>
    <cellStyle name="Normal 5 2 2 3 3" xfId="34825"/>
    <cellStyle name="Normal 5 2 2 3 4" xfId="34826"/>
    <cellStyle name="Normal 5 2 2 3_Lcc_inputs" xfId="34827"/>
    <cellStyle name="Normal 5 2 2 4" xfId="34828"/>
    <cellStyle name="Normal 5 2 2 4 2" xfId="34829"/>
    <cellStyle name="Normal 5 2 2 4 3" xfId="34830"/>
    <cellStyle name="Normal 5 2 2 5" xfId="34831"/>
    <cellStyle name="Normal 5 2 2 5 2" xfId="34832"/>
    <cellStyle name="Normal 5 2 2 6" xfId="34833"/>
    <cellStyle name="Normal 5 2 2 7" xfId="34834"/>
    <cellStyle name="Normal 5 2 2 8" xfId="34835"/>
    <cellStyle name="Normal 5 2 2_Lcc_inputs" xfId="34836"/>
    <cellStyle name="Normal 5 2 20" xfId="34837"/>
    <cellStyle name="Normal 5 2 20 2" xfId="34838"/>
    <cellStyle name="Normal 5 2 20 2 2" xfId="34839"/>
    <cellStyle name="Normal 5 2 20 3" xfId="34840"/>
    <cellStyle name="Normal 5 2 21" xfId="34841"/>
    <cellStyle name="Normal 5 2 21 2" xfId="34842"/>
    <cellStyle name="Normal 5 2 21 2 2" xfId="34843"/>
    <cellStyle name="Normal 5 2 21 3" xfId="34844"/>
    <cellStyle name="Normal 5 2 22" xfId="34845"/>
    <cellStyle name="Normal 5 2 22 2" xfId="34846"/>
    <cellStyle name="Normal 5 2 22 2 2" xfId="34847"/>
    <cellStyle name="Normal 5 2 22 3" xfId="34848"/>
    <cellStyle name="Normal 5 2 23" xfId="34849"/>
    <cellStyle name="Normal 5 2 23 2" xfId="34850"/>
    <cellStyle name="Normal 5 2 23 2 2" xfId="34851"/>
    <cellStyle name="Normal 5 2 23 3" xfId="34852"/>
    <cellStyle name="Normal 5 2 24" xfId="34853"/>
    <cellStyle name="Normal 5 2 25" xfId="34854"/>
    <cellStyle name="Normal 5 2 25 2" xfId="34855"/>
    <cellStyle name="Normal 5 2 26" xfId="34856"/>
    <cellStyle name="Normal 5 2 27" xfId="55539"/>
    <cellStyle name="Normal 5 2 28" xfId="55540"/>
    <cellStyle name="Normal 5 2 29" xfId="55541"/>
    <cellStyle name="Normal 5 2 3" xfId="34857"/>
    <cellStyle name="Normal 5 2 3 2" xfId="34858"/>
    <cellStyle name="Normal 5 2 3 2 2" xfId="34859"/>
    <cellStyle name="Normal 5 2 3 2 3" xfId="34860"/>
    <cellStyle name="Normal 5 2 3 3" xfId="34861"/>
    <cellStyle name="Normal 5 2 3 3 2" xfId="34862"/>
    <cellStyle name="Normal 5 2 3 4" xfId="34863"/>
    <cellStyle name="Normal 5 2 3 5" xfId="34864"/>
    <cellStyle name="Normal 5 2 3_Lcc_inputs" xfId="34865"/>
    <cellStyle name="Normal 5 2 4" xfId="34866"/>
    <cellStyle name="Normal 5 2 4 2" xfId="34867"/>
    <cellStyle name="Normal 5 2 4 2 2" xfId="34868"/>
    <cellStyle name="Normal 5 2 4 2 3" xfId="34869"/>
    <cellStyle name="Normal 5 2 4 3" xfId="34870"/>
    <cellStyle name="Normal 5 2 4 3 2" xfId="34871"/>
    <cellStyle name="Normal 5 2 4 4" xfId="34872"/>
    <cellStyle name="Normal 5 2 4_Lcc_inputs" xfId="34873"/>
    <cellStyle name="Normal 5 2 5" xfId="34874"/>
    <cellStyle name="Normal 5 2 5 2" xfId="34875"/>
    <cellStyle name="Normal 5 2 5 2 2" xfId="34876"/>
    <cellStyle name="Normal 5 2 5 3" xfId="34877"/>
    <cellStyle name="Normal 5 2 6" xfId="34878"/>
    <cellStyle name="Normal 5 2 6 2" xfId="34879"/>
    <cellStyle name="Normal 5 2 6 2 2" xfId="34880"/>
    <cellStyle name="Normal 5 2 6 3" xfId="34881"/>
    <cellStyle name="Normal 5 2 7" xfId="34882"/>
    <cellStyle name="Normal 5 2 7 2" xfId="34883"/>
    <cellStyle name="Normal 5 2 7 2 2" xfId="34884"/>
    <cellStyle name="Normal 5 2 7 3" xfId="34885"/>
    <cellStyle name="Normal 5 2 8" xfId="34886"/>
    <cellStyle name="Normal 5 2 8 2" xfId="34887"/>
    <cellStyle name="Normal 5 2 8 2 2" xfId="34888"/>
    <cellStyle name="Normal 5 2 8 3" xfId="34889"/>
    <cellStyle name="Normal 5 2 9" xfId="34890"/>
    <cellStyle name="Normal 5 2 9 2" xfId="34891"/>
    <cellStyle name="Normal 5 2 9 2 2" xfId="34892"/>
    <cellStyle name="Normal 5 2 9 3" xfId="34893"/>
    <cellStyle name="Normal 5 2_Lcc_inputs" xfId="34894"/>
    <cellStyle name="Normal 5 20" xfId="34895"/>
    <cellStyle name="Normal 5 20 2" xfId="34896"/>
    <cellStyle name="Normal 5 20 2 2" xfId="34897"/>
    <cellStyle name="Normal 5 20 3" xfId="34898"/>
    <cellStyle name="Normal 5 21" xfId="34899"/>
    <cellStyle name="Normal 5 21 2" xfId="34900"/>
    <cellStyle name="Normal 5 21 2 2" xfId="34901"/>
    <cellStyle name="Normal 5 21 3" xfId="34902"/>
    <cellStyle name="Normal 5 22" xfId="34903"/>
    <cellStyle name="Normal 5 22 2" xfId="34904"/>
    <cellStyle name="Normal 5 22 2 2" xfId="34905"/>
    <cellStyle name="Normal 5 22 3" xfId="34906"/>
    <cellStyle name="Normal 5 23" xfId="34907"/>
    <cellStyle name="Normal 5 23 2" xfId="34908"/>
    <cellStyle name="Normal 5 23 2 2" xfId="34909"/>
    <cellStyle name="Normal 5 23 3" xfId="34910"/>
    <cellStyle name="Normal 5 24" xfId="34911"/>
    <cellStyle name="Normal 5 24 2" xfId="34912"/>
    <cellStyle name="Normal 5 24 2 2" xfId="34913"/>
    <cellStyle name="Normal 5 24 3" xfId="34914"/>
    <cellStyle name="Normal 5 25" xfId="34915"/>
    <cellStyle name="Normal 5 25 2" xfId="55542"/>
    <cellStyle name="Normal 5 26" xfId="34916"/>
    <cellStyle name="Normal 5 26 2" xfId="34917"/>
    <cellStyle name="Normal 5 27" xfId="34918"/>
    <cellStyle name="Normal 5 28" xfId="34919"/>
    <cellStyle name="Normal 5 29" xfId="55543"/>
    <cellStyle name="Normal 5 3" xfId="34920"/>
    <cellStyle name="Normal 5 3 10" xfId="55544"/>
    <cellStyle name="Normal 5 3 2" xfId="34921"/>
    <cellStyle name="Normal 5 3 2 2" xfId="34922"/>
    <cellStyle name="Normal 5 3 2 2 2" xfId="34923"/>
    <cellStyle name="Normal 5 3 2 2 3" xfId="34924"/>
    <cellStyle name="Normal 5 3 2 2 3 2" xfId="34925"/>
    <cellStyle name="Normal 5 3 2 2 3 2 2" xfId="34926"/>
    <cellStyle name="Normal 5 3 2 2 3 2 2 2" xfId="34927"/>
    <cellStyle name="Normal 5 3 2 2 3 2 3" xfId="34928"/>
    <cellStyle name="Normal 5 3 2 2 3 3" xfId="34929"/>
    <cellStyle name="Normal 5 3 2 2 3 3 2" xfId="34930"/>
    <cellStyle name="Normal 5 3 2 2 3 3 2 2" xfId="34931"/>
    <cellStyle name="Normal 5 3 2 2 3 3 3" xfId="34932"/>
    <cellStyle name="Normal 5 3 2 2 3 4" xfId="34933"/>
    <cellStyle name="Normal 5 3 2 2 3 4 2" xfId="34934"/>
    <cellStyle name="Normal 5 3 2 2 3 5" xfId="34935"/>
    <cellStyle name="Normal 5 3 2 2 3_Lcc_inputs" xfId="34936"/>
    <cellStyle name="Normal 5 3 2 2 4" xfId="34937"/>
    <cellStyle name="Normal 5 3 2 2 4 2" xfId="34938"/>
    <cellStyle name="Normal 5 3 2 2 4 2 2" xfId="34939"/>
    <cellStyle name="Normal 5 3 2 2 4 2 3" xfId="34940"/>
    <cellStyle name="Normal 5 3 2 2 4 3" xfId="34941"/>
    <cellStyle name="Normal 5 3 2 2 4 4" xfId="34942"/>
    <cellStyle name="Normal 5 3 2 2 4_Lcc_inputs" xfId="34943"/>
    <cellStyle name="Normal 5 3 2 2 5" xfId="34944"/>
    <cellStyle name="Normal 5 3 2 2 5 2" xfId="34945"/>
    <cellStyle name="Normal 5 3 2 2 5 2 2" xfId="34946"/>
    <cellStyle name="Normal 5 3 2 2 5 3" xfId="34947"/>
    <cellStyle name="Normal 5 3 2 2 6" xfId="34948"/>
    <cellStyle name="Normal 5 3 2 2 6 2" xfId="34949"/>
    <cellStyle name="Normal 5 3 2 2 7" xfId="34950"/>
    <cellStyle name="Normal 5 3 2 2 8" xfId="34951"/>
    <cellStyle name="Normal 5 3 2 2 9" xfId="34952"/>
    <cellStyle name="Normal 5 3 2 2_Lcc_inputs" xfId="34953"/>
    <cellStyle name="Normal 5 3 2 3" xfId="34954"/>
    <cellStyle name="Normal 5 3 2 4" xfId="34955"/>
    <cellStyle name="Normal 5 3 2 4 2" xfId="34956"/>
    <cellStyle name="Normal 5 3 2 4 2 2" xfId="34957"/>
    <cellStyle name="Normal 5 3 2 4 2 2 2" xfId="34958"/>
    <cellStyle name="Normal 5 3 2 4 2 2 2 2" xfId="34959"/>
    <cellStyle name="Normal 5 3 2 4 2 2 3" xfId="34960"/>
    <cellStyle name="Normal 5 3 2 4 2 3" xfId="34961"/>
    <cellStyle name="Normal 5 3 2 4 2 3 2" xfId="34962"/>
    <cellStyle name="Normal 5 3 2 4 2 3 2 2" xfId="34963"/>
    <cellStyle name="Normal 5 3 2 4 2 3 3" xfId="34964"/>
    <cellStyle name="Normal 5 3 2 4 2 4" xfId="34965"/>
    <cellStyle name="Normal 5 3 2 4 2 4 2" xfId="34966"/>
    <cellStyle name="Normal 5 3 2 4 2 5" xfId="34967"/>
    <cellStyle name="Normal 5 3 2 4 2_Lcc_inputs" xfId="34968"/>
    <cellStyle name="Normal 5 3 2 4 3" xfId="34969"/>
    <cellStyle name="Normal 5 3 2 4 3 2" xfId="34970"/>
    <cellStyle name="Normal 5 3 2 4 3 2 2" xfId="34971"/>
    <cellStyle name="Normal 5 3 2 4 3 2 3" xfId="34972"/>
    <cellStyle name="Normal 5 3 2 4 3 3" xfId="34973"/>
    <cellStyle name="Normal 5 3 2 4 3 4" xfId="34974"/>
    <cellStyle name="Normal 5 3 2 4 3_Lcc_inputs" xfId="34975"/>
    <cellStyle name="Normal 5 3 2 4 4" xfId="34976"/>
    <cellStyle name="Normal 5 3 2 4 4 2" xfId="34977"/>
    <cellStyle name="Normal 5 3 2 4 4 2 2" xfId="34978"/>
    <cellStyle name="Normal 5 3 2 4 4 3" xfId="34979"/>
    <cellStyle name="Normal 5 3 2 4 5" xfId="34980"/>
    <cellStyle name="Normal 5 3 2 4 5 2" xfId="34981"/>
    <cellStyle name="Normal 5 3 2 4 6" xfId="34982"/>
    <cellStyle name="Normal 5 3 2 4 7" xfId="34983"/>
    <cellStyle name="Normal 5 3 2 4 8" xfId="34984"/>
    <cellStyle name="Normal 5 3 2 4_Lcc_inputs" xfId="34985"/>
    <cellStyle name="Normal 5 3 2 5" xfId="34986"/>
    <cellStyle name="Normal 5 3 2 6" xfId="34987"/>
    <cellStyle name="Normal 5 3 2 7" xfId="34988"/>
    <cellStyle name="Normal 5 3 2 8" xfId="55545"/>
    <cellStyle name="Normal 5 3 2_Lcc_inputs" xfId="34989"/>
    <cellStyle name="Normal 5 3 3" xfId="34990"/>
    <cellStyle name="Normal 5 3 3 10" xfId="55546"/>
    <cellStyle name="Normal 5 3 3 2" xfId="34991"/>
    <cellStyle name="Normal 5 3 3 2 2" xfId="34992"/>
    <cellStyle name="Normal 5 3 3 2 2 2" xfId="34993"/>
    <cellStyle name="Normal 5 3 3 2 2 2 2" xfId="34994"/>
    <cellStyle name="Normal 5 3 3 2 2 2 2 2" xfId="34995"/>
    <cellStyle name="Normal 5 3 3 2 2 2 3" xfId="34996"/>
    <cellStyle name="Normal 5 3 3 2 2 3" xfId="34997"/>
    <cellStyle name="Normal 5 3 3 2 2 3 2" xfId="34998"/>
    <cellStyle name="Normal 5 3 3 2 2 3 2 2" xfId="34999"/>
    <cellStyle name="Normal 5 3 3 2 2 3 3" xfId="35000"/>
    <cellStyle name="Normal 5 3 3 2 2 4" xfId="35001"/>
    <cellStyle name="Normal 5 3 3 2 2 4 2" xfId="35002"/>
    <cellStyle name="Normal 5 3 3 2 2 5" xfId="35003"/>
    <cellStyle name="Normal 5 3 3 2 2_Lcc_inputs" xfId="35004"/>
    <cellStyle name="Normal 5 3 3 2 3" xfId="35005"/>
    <cellStyle name="Normal 5 3 3 2 3 2" xfId="35006"/>
    <cellStyle name="Normal 5 3 3 2 3 2 2" xfId="35007"/>
    <cellStyle name="Normal 5 3 3 2 3 2 3" xfId="35008"/>
    <cellStyle name="Normal 5 3 3 2 3 3" xfId="35009"/>
    <cellStyle name="Normal 5 3 3 2 3 4" xfId="35010"/>
    <cellStyle name="Normal 5 3 3 2 3_Lcc_inputs" xfId="35011"/>
    <cellStyle name="Normal 5 3 3 2 4" xfId="35012"/>
    <cellStyle name="Normal 5 3 3 2 4 2" xfId="35013"/>
    <cellStyle name="Normal 5 3 3 2 4 2 2" xfId="35014"/>
    <cellStyle name="Normal 5 3 3 2 4 3" xfId="35015"/>
    <cellStyle name="Normal 5 3 3 2 5" xfId="35016"/>
    <cellStyle name="Normal 5 3 3 2 5 2" xfId="35017"/>
    <cellStyle name="Normal 5 3 3 2 6" xfId="35018"/>
    <cellStyle name="Normal 5 3 3 2 7" xfId="35019"/>
    <cellStyle name="Normal 5 3 3 2 8" xfId="35020"/>
    <cellStyle name="Normal 5 3 3 2_Lcc_inputs" xfId="35021"/>
    <cellStyle name="Normal 5 3 3 3" xfId="35022"/>
    <cellStyle name="Normal 5 3 3 3 2" xfId="35023"/>
    <cellStyle name="Normal 5 3 3 3 2 2" xfId="35024"/>
    <cellStyle name="Normal 5 3 3 3 2 2 2" xfId="35025"/>
    <cellStyle name="Normal 5 3 3 3 2 3" xfId="35026"/>
    <cellStyle name="Normal 5 3 3 3 3" xfId="35027"/>
    <cellStyle name="Normal 5 3 3 3 3 2" xfId="35028"/>
    <cellStyle name="Normal 5 3 3 3 3 2 2" xfId="35029"/>
    <cellStyle name="Normal 5 3 3 3 3 3" xfId="35030"/>
    <cellStyle name="Normal 5 3 3 3 4" xfId="35031"/>
    <cellStyle name="Normal 5 3 3 3 4 2" xfId="35032"/>
    <cellStyle name="Normal 5 3 3 3 5" xfId="35033"/>
    <cellStyle name="Normal 5 3 3 3_Lcc_inputs" xfId="35034"/>
    <cellStyle name="Normal 5 3 3 4" xfId="35035"/>
    <cellStyle name="Normal 5 3 3 4 2" xfId="35036"/>
    <cellStyle name="Normal 5 3 3 4 2 2" xfId="35037"/>
    <cellStyle name="Normal 5 3 3 4 2 3" xfId="35038"/>
    <cellStyle name="Normal 5 3 3 4 3" xfId="35039"/>
    <cellStyle name="Normal 5 3 3 4 4" xfId="35040"/>
    <cellStyle name="Normal 5 3 3 4_Lcc_inputs" xfId="35041"/>
    <cellStyle name="Normal 5 3 3 5" xfId="35042"/>
    <cellStyle name="Normal 5 3 3 5 2" xfId="35043"/>
    <cellStyle name="Normal 5 3 3 5 2 2" xfId="35044"/>
    <cellStyle name="Normal 5 3 3 5 3" xfId="35045"/>
    <cellStyle name="Normal 5 3 3 6" xfId="35046"/>
    <cellStyle name="Normal 5 3 3 6 2" xfId="35047"/>
    <cellStyle name="Normal 5 3 3 7" xfId="35048"/>
    <cellStyle name="Normal 5 3 3 8" xfId="35049"/>
    <cellStyle name="Normal 5 3 3 9" xfId="35050"/>
    <cellStyle name="Normal 5 3 3_Lcc_inputs" xfId="35051"/>
    <cellStyle name="Normal 5 3 4" xfId="35052"/>
    <cellStyle name="Normal 5 3 4 2" xfId="35053"/>
    <cellStyle name="Normal 5 3 4 2 2" xfId="35054"/>
    <cellStyle name="Normal 5 3 4 2 2 2" xfId="35055"/>
    <cellStyle name="Normal 5 3 4 2 2 2 2" xfId="35056"/>
    <cellStyle name="Normal 5 3 4 2 2 2 2 2" xfId="35057"/>
    <cellStyle name="Normal 5 3 4 2 2 2 3" xfId="35058"/>
    <cellStyle name="Normal 5 3 4 2 2 3" xfId="35059"/>
    <cellStyle name="Normal 5 3 4 2 2 3 2" xfId="35060"/>
    <cellStyle name="Normal 5 3 4 2 2 3 2 2" xfId="35061"/>
    <cellStyle name="Normal 5 3 4 2 2 3 3" xfId="35062"/>
    <cellStyle name="Normal 5 3 4 2 2 4" xfId="35063"/>
    <cellStyle name="Normal 5 3 4 2 2 4 2" xfId="35064"/>
    <cellStyle name="Normal 5 3 4 2 2 5" xfId="35065"/>
    <cellStyle name="Normal 5 3 4 2 2_Lcc_inputs" xfId="35066"/>
    <cellStyle name="Normal 5 3 4 2 3" xfId="35067"/>
    <cellStyle name="Normal 5 3 4 2 3 2" xfId="35068"/>
    <cellStyle name="Normal 5 3 4 2 3 2 2" xfId="35069"/>
    <cellStyle name="Normal 5 3 4 2 3 2 3" xfId="35070"/>
    <cellStyle name="Normal 5 3 4 2 3 3" xfId="35071"/>
    <cellStyle name="Normal 5 3 4 2 3 4" xfId="35072"/>
    <cellStyle name="Normal 5 3 4 2 3_Lcc_inputs" xfId="35073"/>
    <cellStyle name="Normal 5 3 4 2 4" xfId="35074"/>
    <cellStyle name="Normal 5 3 4 2 4 2" xfId="35075"/>
    <cellStyle name="Normal 5 3 4 2 4 2 2" xfId="35076"/>
    <cellStyle name="Normal 5 3 4 2 4 3" xfId="35077"/>
    <cellStyle name="Normal 5 3 4 2 5" xfId="35078"/>
    <cellStyle name="Normal 5 3 4 2 5 2" xfId="35079"/>
    <cellStyle name="Normal 5 3 4 2 6" xfId="35080"/>
    <cellStyle name="Normal 5 3 4 2 7" xfId="35081"/>
    <cellStyle name="Normal 5 3 4 2 8" xfId="35082"/>
    <cellStyle name="Normal 5 3 4 2_Lcc_inputs" xfId="35083"/>
    <cellStyle name="Normal 5 3 4 3" xfId="35084"/>
    <cellStyle name="Normal 5 3 4 3 2" xfId="35085"/>
    <cellStyle name="Normal 5 3 4 3 2 2" xfId="35086"/>
    <cellStyle name="Normal 5 3 4 3 2 2 2" xfId="35087"/>
    <cellStyle name="Normal 5 3 4 3 2 3" xfId="35088"/>
    <cellStyle name="Normal 5 3 4 3 3" xfId="35089"/>
    <cellStyle name="Normal 5 3 4 3 3 2" xfId="35090"/>
    <cellStyle name="Normal 5 3 4 3 3 2 2" xfId="35091"/>
    <cellStyle name="Normal 5 3 4 3 3 3" xfId="35092"/>
    <cellStyle name="Normal 5 3 4 3 4" xfId="35093"/>
    <cellStyle name="Normal 5 3 4 3 4 2" xfId="35094"/>
    <cellStyle name="Normal 5 3 4 3 5" xfId="35095"/>
    <cellStyle name="Normal 5 3 4 3_Lcc_inputs" xfId="35096"/>
    <cellStyle name="Normal 5 3 4 4" xfId="35097"/>
    <cellStyle name="Normal 5 3 4 4 2" xfId="35098"/>
    <cellStyle name="Normal 5 3 4 4 2 2" xfId="35099"/>
    <cellStyle name="Normal 5 3 4 4 2 3" xfId="35100"/>
    <cellStyle name="Normal 5 3 4 4 3" xfId="35101"/>
    <cellStyle name="Normal 5 3 4 4 4" xfId="35102"/>
    <cellStyle name="Normal 5 3 4 4_Lcc_inputs" xfId="35103"/>
    <cellStyle name="Normal 5 3 4 5" xfId="35104"/>
    <cellStyle name="Normal 5 3 4 5 2" xfId="35105"/>
    <cellStyle name="Normal 5 3 4 5 2 2" xfId="35106"/>
    <cellStyle name="Normal 5 3 4 5 3" xfId="35107"/>
    <cellStyle name="Normal 5 3 4 6" xfId="35108"/>
    <cellStyle name="Normal 5 3 4 6 2" xfId="35109"/>
    <cellStyle name="Normal 5 3 4 7" xfId="35110"/>
    <cellStyle name="Normal 5 3 4 8" xfId="35111"/>
    <cellStyle name="Normal 5 3 4 9" xfId="35112"/>
    <cellStyle name="Normal 5 3 4_Lcc_inputs" xfId="35113"/>
    <cellStyle name="Normal 5 3 5" xfId="35114"/>
    <cellStyle name="Normal 5 3 5 2" xfId="35115"/>
    <cellStyle name="Normal 5 3 5 2 2" xfId="35116"/>
    <cellStyle name="Normal 5 3 5 2 2 2" xfId="35117"/>
    <cellStyle name="Normal 5 3 5 2 2 2 2" xfId="35118"/>
    <cellStyle name="Normal 5 3 5 2 2 3" xfId="35119"/>
    <cellStyle name="Normal 5 3 5 2 3" xfId="35120"/>
    <cellStyle name="Normal 5 3 5 2 3 2" xfId="35121"/>
    <cellStyle name="Normal 5 3 5 2 3 2 2" xfId="35122"/>
    <cellStyle name="Normal 5 3 5 2 3 3" xfId="35123"/>
    <cellStyle name="Normal 5 3 5 2 4" xfId="35124"/>
    <cellStyle name="Normal 5 3 5 2 4 2" xfId="35125"/>
    <cellStyle name="Normal 5 3 5 2 5" xfId="35126"/>
    <cellStyle name="Normal 5 3 5 2_Lcc_inputs" xfId="35127"/>
    <cellStyle name="Normal 5 3 5 3" xfId="35128"/>
    <cellStyle name="Normal 5 3 5 3 2" xfId="35129"/>
    <cellStyle name="Normal 5 3 5 3 2 2" xfId="35130"/>
    <cellStyle name="Normal 5 3 5 3 2 3" xfId="35131"/>
    <cellStyle name="Normal 5 3 5 3 3" xfId="35132"/>
    <cellStyle name="Normal 5 3 5 3 4" xfId="35133"/>
    <cellStyle name="Normal 5 3 5 3_Lcc_inputs" xfId="35134"/>
    <cellStyle name="Normal 5 3 5 4" xfId="35135"/>
    <cellStyle name="Normal 5 3 5 4 2" xfId="35136"/>
    <cellStyle name="Normal 5 3 5 4 2 2" xfId="35137"/>
    <cellStyle name="Normal 5 3 5 4 3" xfId="35138"/>
    <cellStyle name="Normal 5 3 5 5" xfId="35139"/>
    <cellStyle name="Normal 5 3 5 5 2" xfId="35140"/>
    <cellStyle name="Normal 5 3 5 6" xfId="35141"/>
    <cellStyle name="Normal 5 3 5 7" xfId="35142"/>
    <cellStyle name="Normal 5 3 5 8" xfId="35143"/>
    <cellStyle name="Normal 5 3 5_Lcc_inputs" xfId="35144"/>
    <cellStyle name="Normal 5 3 6" xfId="35145"/>
    <cellStyle name="Normal 5 3 6 2" xfId="35146"/>
    <cellStyle name="Normal 5 3 6 2 2" xfId="35147"/>
    <cellStyle name="Normal 5 3 6 2 2 2" xfId="35148"/>
    <cellStyle name="Normal 5 3 6 2 2 3" xfId="35149"/>
    <cellStyle name="Normal 5 3 6 2 3" xfId="35150"/>
    <cellStyle name="Normal 5 3 6 2 4" xfId="35151"/>
    <cellStyle name="Normal 5 3 6 2_Lcc_inputs" xfId="35152"/>
    <cellStyle name="Normal 5 3 6 3" xfId="35153"/>
    <cellStyle name="Normal 5 3 6 3 2" xfId="35154"/>
    <cellStyle name="Normal 5 3 6 3 2 2" xfId="35155"/>
    <cellStyle name="Normal 5 3 6 3 3" xfId="35156"/>
    <cellStyle name="Normal 5 3 6 4" xfId="35157"/>
    <cellStyle name="Normal 5 3 6 4 2" xfId="35158"/>
    <cellStyle name="Normal 5 3 6 5" xfId="35159"/>
    <cellStyle name="Normal 5 3 6 6" xfId="35160"/>
    <cellStyle name="Normal 5 3 6 7" xfId="35161"/>
    <cellStyle name="Normal 5 3 6_Lcc_inputs" xfId="35162"/>
    <cellStyle name="Normal 5 3 7" xfId="35163"/>
    <cellStyle name="Normal 5 3 7 2" xfId="35164"/>
    <cellStyle name="Normal 5 3 7 2 2" xfId="35165"/>
    <cellStyle name="Normal 5 3 7 2 3" xfId="35166"/>
    <cellStyle name="Normal 5 3 7 3" xfId="35167"/>
    <cellStyle name="Normal 5 3 7 3 2" xfId="35168"/>
    <cellStyle name="Normal 5 3 7 4" xfId="35169"/>
    <cellStyle name="Normal 5 3 7 5" xfId="35170"/>
    <cellStyle name="Normal 5 3 7_Lcc_inputs" xfId="35171"/>
    <cellStyle name="Normal 5 3 8" xfId="35172"/>
    <cellStyle name="Normal 5 3 8 2" xfId="35173"/>
    <cellStyle name="Normal 5 3 8 2 2" xfId="35174"/>
    <cellStyle name="Normal 5 3 8 2 3" xfId="35175"/>
    <cellStyle name="Normal 5 3 8 3" xfId="35176"/>
    <cellStyle name="Normal 5 3 8 4" xfId="35177"/>
    <cellStyle name="Normal 5 3 8_Lcc_inputs" xfId="35178"/>
    <cellStyle name="Normal 5 3 9" xfId="55547"/>
    <cellStyle name="Normal 5 3_Lcc_inputs" xfId="35179"/>
    <cellStyle name="Normal 5 30" xfId="55548"/>
    <cellStyle name="Normal 5 31" xfId="55549"/>
    <cellStyle name="Normal 5 32" xfId="55550"/>
    <cellStyle name="Normal 5 33" xfId="55551"/>
    <cellStyle name="Normal 5 34" xfId="55552"/>
    <cellStyle name="Normal 5 35" xfId="55553"/>
    <cellStyle name="Normal 5 36" xfId="55554"/>
    <cellStyle name="Normal 5 37" xfId="55555"/>
    <cellStyle name="Normal 5 4" xfId="35180"/>
    <cellStyle name="Normal 5 4 2" xfId="35181"/>
    <cellStyle name="Normal 5 4 2 10" xfId="55556"/>
    <cellStyle name="Normal 5 4 2 2" xfId="35182"/>
    <cellStyle name="Normal 5 4 2 2 2" xfId="35183"/>
    <cellStyle name="Normal 5 4 2 3" xfId="35184"/>
    <cellStyle name="Normal 5 4 2 3 2" xfId="35185"/>
    <cellStyle name="Normal 5 4 2 3 2 2" xfId="35186"/>
    <cellStyle name="Normal 5 4 2 3 2 2 2" xfId="35187"/>
    <cellStyle name="Normal 5 4 2 3 2 3" xfId="35188"/>
    <cellStyle name="Normal 5 4 2 3 3" xfId="35189"/>
    <cellStyle name="Normal 5 4 2 3 3 2" xfId="35190"/>
    <cellStyle name="Normal 5 4 2 3 3 2 2" xfId="35191"/>
    <cellStyle name="Normal 5 4 2 3 3 3" xfId="35192"/>
    <cellStyle name="Normal 5 4 2 3 4" xfId="35193"/>
    <cellStyle name="Normal 5 4 2 3 4 2" xfId="35194"/>
    <cellStyle name="Normal 5 4 2 3 5" xfId="35195"/>
    <cellStyle name="Normal 5 4 2 3_Lcc_inputs" xfId="35196"/>
    <cellStyle name="Normal 5 4 2 4" xfId="35197"/>
    <cellStyle name="Normal 5 4 2 4 2" xfId="35198"/>
    <cellStyle name="Normal 5 4 2 4 2 2" xfId="35199"/>
    <cellStyle name="Normal 5 4 2 4 2 3" xfId="35200"/>
    <cellStyle name="Normal 5 4 2 4 3" xfId="35201"/>
    <cellStyle name="Normal 5 4 2 4 4" xfId="35202"/>
    <cellStyle name="Normal 5 4 2 4_Lcc_inputs" xfId="35203"/>
    <cellStyle name="Normal 5 4 2 5" xfId="35204"/>
    <cellStyle name="Normal 5 4 2 5 2" xfId="35205"/>
    <cellStyle name="Normal 5 4 2 5 2 2" xfId="35206"/>
    <cellStyle name="Normal 5 4 2 5 3" xfId="35207"/>
    <cellStyle name="Normal 5 4 2 6" xfId="35208"/>
    <cellStyle name="Normal 5 4 2 6 2" xfId="35209"/>
    <cellStyle name="Normal 5 4 2 7" xfId="35210"/>
    <cellStyle name="Normal 5 4 2 8" xfId="35211"/>
    <cellStyle name="Normal 5 4 2 9" xfId="35212"/>
    <cellStyle name="Normal 5 4 2_Lcc_inputs" xfId="35213"/>
    <cellStyle name="Normal 5 4 3" xfId="35214"/>
    <cellStyle name="Normal 5 4 3 2" xfId="35215"/>
    <cellStyle name="Normal 5 4 4" xfId="35216"/>
    <cellStyle name="Normal 5 4 4 2" xfId="35217"/>
    <cellStyle name="Normal 5 4 4 2 2" xfId="35218"/>
    <cellStyle name="Normal 5 4 4 2 2 2" xfId="35219"/>
    <cellStyle name="Normal 5 4 4 2 2 2 2" xfId="35220"/>
    <cellStyle name="Normal 5 4 4 2 2 3" xfId="35221"/>
    <cellStyle name="Normal 5 4 4 2 3" xfId="35222"/>
    <cellStyle name="Normal 5 4 4 2 3 2" xfId="35223"/>
    <cellStyle name="Normal 5 4 4 2 3 2 2" xfId="35224"/>
    <cellStyle name="Normal 5 4 4 2 3 3" xfId="35225"/>
    <cellStyle name="Normal 5 4 4 2 4" xfId="35226"/>
    <cellStyle name="Normal 5 4 4 2 4 2" xfId="35227"/>
    <cellStyle name="Normal 5 4 4 2 5" xfId="35228"/>
    <cellStyle name="Normal 5 4 4 2_Lcc_inputs" xfId="35229"/>
    <cellStyle name="Normal 5 4 4 3" xfId="35230"/>
    <cellStyle name="Normal 5 4 4 3 2" xfId="35231"/>
    <cellStyle name="Normal 5 4 4 3 2 2" xfId="35232"/>
    <cellStyle name="Normal 5 4 4 3 2 3" xfId="35233"/>
    <cellStyle name="Normal 5 4 4 3 3" xfId="35234"/>
    <cellStyle name="Normal 5 4 4 3 4" xfId="35235"/>
    <cellStyle name="Normal 5 4 4 3_Lcc_inputs" xfId="35236"/>
    <cellStyle name="Normal 5 4 4 4" xfId="35237"/>
    <cellStyle name="Normal 5 4 4 4 2" xfId="35238"/>
    <cellStyle name="Normal 5 4 4 4 2 2" xfId="35239"/>
    <cellStyle name="Normal 5 4 4 4 3" xfId="35240"/>
    <cellStyle name="Normal 5 4 4 5" xfId="35241"/>
    <cellStyle name="Normal 5 4 4 5 2" xfId="35242"/>
    <cellStyle name="Normal 5 4 4 6" xfId="35243"/>
    <cellStyle name="Normal 5 4 4 7" xfId="35244"/>
    <cellStyle name="Normal 5 4 4 8" xfId="35245"/>
    <cellStyle name="Normal 5 4 4_Lcc_inputs" xfId="35246"/>
    <cellStyle name="Normal 5 4 5" xfId="35247"/>
    <cellStyle name="Normal 5 4 6" xfId="35248"/>
    <cellStyle name="Normal 5 4 7" xfId="55557"/>
    <cellStyle name="Normal 5 5" xfId="35249"/>
    <cellStyle name="Normal 5 5 2" xfId="35250"/>
    <cellStyle name="Normal 5 5 2 2" xfId="35251"/>
    <cellStyle name="Normal 5 5 2 2 2" xfId="35252"/>
    <cellStyle name="Normal 5 5 2 2 2 2" xfId="35253"/>
    <cellStyle name="Normal 5 5 2 2 2 3" xfId="35254"/>
    <cellStyle name="Normal 5 5 2 2 3" xfId="35255"/>
    <cellStyle name="Normal 5 5 2 2 4" xfId="35256"/>
    <cellStyle name="Normal 5 5 2 2_Lcc_inputs" xfId="35257"/>
    <cellStyle name="Normal 5 5 2 3" xfId="35258"/>
    <cellStyle name="Normal 5 5 2 3 2" xfId="35259"/>
    <cellStyle name="Normal 5 5 2 3 2 2" xfId="35260"/>
    <cellStyle name="Normal 5 5 2 3 3" xfId="35261"/>
    <cellStyle name="Normal 5 5 2 4" xfId="35262"/>
    <cellStyle name="Normal 5 5 2 4 2" xfId="35263"/>
    <cellStyle name="Normal 5 5 2 5" xfId="35264"/>
    <cellStyle name="Normal 5 5 2 6" xfId="35265"/>
    <cellStyle name="Normal 5 5 2 7" xfId="35266"/>
    <cellStyle name="Normal 5 5 2 8" xfId="55558"/>
    <cellStyle name="Normal 5 5 2_Lcc_inputs" xfId="35267"/>
    <cellStyle name="Normal 5 5 3" xfId="35268"/>
    <cellStyle name="Normal 5 5 3 2" xfId="35269"/>
    <cellStyle name="Normal 5 5 3 2 2" xfId="35270"/>
    <cellStyle name="Normal 5 5 3 2 3" xfId="35271"/>
    <cellStyle name="Normal 5 5 3 3" xfId="35272"/>
    <cellStyle name="Normal 5 5 3 3 2" xfId="35273"/>
    <cellStyle name="Normal 5 5 3 4" xfId="35274"/>
    <cellStyle name="Normal 5 5 3 5" xfId="35275"/>
    <cellStyle name="Normal 5 5 3_Lcc_inputs" xfId="35276"/>
    <cellStyle name="Normal 5 5 4" xfId="35277"/>
    <cellStyle name="Normal 5 5 4 2" xfId="35278"/>
    <cellStyle name="Normal 5 5 4 2 2" xfId="35279"/>
    <cellStyle name="Normal 5 5 4 2 3" xfId="35280"/>
    <cellStyle name="Normal 5 5 4 3" xfId="35281"/>
    <cellStyle name="Normal 5 5 4 4" xfId="35282"/>
    <cellStyle name="Normal 5 5 4_Lcc_inputs" xfId="35283"/>
    <cellStyle name="Normal 5 5 5" xfId="35284"/>
    <cellStyle name="Normal 5 5 5 2" xfId="35285"/>
    <cellStyle name="Normal 5 5 5 3" xfId="35286"/>
    <cellStyle name="Normal 5 5 6" xfId="35287"/>
    <cellStyle name="Normal 5 5 6 2" xfId="35288"/>
    <cellStyle name="Normal 5 5 7" xfId="35289"/>
    <cellStyle name="Normal 5 5 8" xfId="35290"/>
    <cellStyle name="Normal 5 5_Lcc_inputs" xfId="35291"/>
    <cellStyle name="Normal 5 6" xfId="35292"/>
    <cellStyle name="Normal 5 6 2" xfId="35293"/>
    <cellStyle name="Normal 5 6 2 2" xfId="35294"/>
    <cellStyle name="Normal 5 6 2 3" xfId="35295"/>
    <cellStyle name="Normal 5 6 2 4" xfId="55559"/>
    <cellStyle name="Normal 5 6 3" xfId="35296"/>
    <cellStyle name="Normal 5 6 3 2" xfId="35297"/>
    <cellStyle name="Normal 5 6 4" xfId="35298"/>
    <cellStyle name="Normal 5 6_Lcc_inputs" xfId="35299"/>
    <cellStyle name="Normal 5 7" xfId="35300"/>
    <cellStyle name="Normal 5 7 2" xfId="35301"/>
    <cellStyle name="Normal 5 7 2 2" xfId="35302"/>
    <cellStyle name="Normal 5 7 2 3" xfId="35303"/>
    <cellStyle name="Normal 5 7 3" xfId="35304"/>
    <cellStyle name="Normal 5 7 3 2" xfId="35305"/>
    <cellStyle name="Normal 5 7 4" xfId="35306"/>
    <cellStyle name="Normal 5 7 5" xfId="35307"/>
    <cellStyle name="Normal 5 7_Lcc_inputs" xfId="35308"/>
    <cellStyle name="Normal 5 8" xfId="35309"/>
    <cellStyle name="Normal 5 8 2" xfId="35310"/>
    <cellStyle name="Normal 5 8 2 2" xfId="35311"/>
    <cellStyle name="Normal 5 8 3" xfId="35312"/>
    <cellStyle name="Normal 5 8 4" xfId="35313"/>
    <cellStyle name="Normal 5 9" xfId="35314"/>
    <cellStyle name="Normal 5 9 2" xfId="35315"/>
    <cellStyle name="Normal 5 9 2 2" xfId="35316"/>
    <cellStyle name="Normal 5 9 3" xfId="35317"/>
    <cellStyle name="Normal 5_Lcc_inputs" xfId="35318"/>
    <cellStyle name="Normal 50" xfId="35319"/>
    <cellStyle name="Normal 50 10" xfId="35320"/>
    <cellStyle name="Normal 50 10 2" xfId="35321"/>
    <cellStyle name="Normal 50 10 2 2" xfId="35322"/>
    <cellStyle name="Normal 50 10 2 2 2" xfId="35323"/>
    <cellStyle name="Normal 50 10 2 2 3" xfId="35324"/>
    <cellStyle name="Normal 50 10 2 3" xfId="35325"/>
    <cellStyle name="Normal 50 10 2 4" xfId="35326"/>
    <cellStyle name="Normal 50 10 2_Lcc_inputs" xfId="35327"/>
    <cellStyle name="Normal 50 10 3" xfId="35328"/>
    <cellStyle name="Normal 50 10 3 2" xfId="35329"/>
    <cellStyle name="Normal 50 10 3 2 2" xfId="35330"/>
    <cellStyle name="Normal 50 10 3 3" xfId="35331"/>
    <cellStyle name="Normal 50 10 4" xfId="35332"/>
    <cellStyle name="Normal 50 10 4 2" xfId="35333"/>
    <cellStyle name="Normal 50 10 5" xfId="35334"/>
    <cellStyle name="Normal 50 10 6" xfId="35335"/>
    <cellStyle name="Normal 50 10 7" xfId="35336"/>
    <cellStyle name="Normal 50 10_Lcc_inputs" xfId="35337"/>
    <cellStyle name="Normal 50 11" xfId="35338"/>
    <cellStyle name="Normal 50 11 2" xfId="35339"/>
    <cellStyle name="Normal 50 11 2 2" xfId="35340"/>
    <cellStyle name="Normal 50 11 2 3" xfId="35341"/>
    <cellStyle name="Normal 50 11 3" xfId="35342"/>
    <cellStyle name="Normal 50 11 3 2" xfId="35343"/>
    <cellStyle name="Normal 50 11 4" xfId="35344"/>
    <cellStyle name="Normal 50 11 5" xfId="35345"/>
    <cellStyle name="Normal 50 11_Lcc_inputs" xfId="35346"/>
    <cellStyle name="Normal 50 12" xfId="35347"/>
    <cellStyle name="Normal 50 12 2" xfId="35348"/>
    <cellStyle name="Normal 50 12 2 2" xfId="35349"/>
    <cellStyle name="Normal 50 12 2 3" xfId="35350"/>
    <cellStyle name="Normal 50 12 3" xfId="35351"/>
    <cellStyle name="Normal 50 12 4" xfId="35352"/>
    <cellStyle name="Normal 50 12_Lcc_inputs" xfId="35353"/>
    <cellStyle name="Normal 50 13" xfId="35354"/>
    <cellStyle name="Normal 50 13 2" xfId="35355"/>
    <cellStyle name="Normal 50 13 3" xfId="35356"/>
    <cellStyle name="Normal 50 14" xfId="35357"/>
    <cellStyle name="Normal 50 14 2" xfId="35358"/>
    <cellStyle name="Normal 50 15" xfId="35359"/>
    <cellStyle name="Normal 50 16" xfId="35360"/>
    <cellStyle name="Normal 50 2" xfId="35361"/>
    <cellStyle name="Normal 50 2 10" xfId="35362"/>
    <cellStyle name="Normal 50 2 2" xfId="35363"/>
    <cellStyle name="Normal 50 2 2 2" xfId="35364"/>
    <cellStyle name="Normal 50 2 2 2 2" xfId="35365"/>
    <cellStyle name="Normal 50 2 2 2 2 2" xfId="35366"/>
    <cellStyle name="Normal 50 2 2 2 2 2 2" xfId="35367"/>
    <cellStyle name="Normal 50 2 2 2 2 3" xfId="35368"/>
    <cellStyle name="Normal 50 2 2 2 3" xfId="35369"/>
    <cellStyle name="Normal 50 2 2 2 3 2" xfId="35370"/>
    <cellStyle name="Normal 50 2 2 2 3 2 2" xfId="35371"/>
    <cellStyle name="Normal 50 2 2 2 3 3" xfId="35372"/>
    <cellStyle name="Normal 50 2 2 2 4" xfId="35373"/>
    <cellStyle name="Normal 50 2 2 2 4 2" xfId="35374"/>
    <cellStyle name="Normal 50 2 2 2 5" xfId="35375"/>
    <cellStyle name="Normal 50 2 2 2_Lcc_inputs" xfId="35376"/>
    <cellStyle name="Normal 50 2 2 3" xfId="35377"/>
    <cellStyle name="Normal 50 2 2 3 2" xfId="35378"/>
    <cellStyle name="Normal 50 2 2 3 2 2" xfId="35379"/>
    <cellStyle name="Normal 50 2 2 3 2 3" xfId="35380"/>
    <cellStyle name="Normal 50 2 2 3 3" xfId="35381"/>
    <cellStyle name="Normal 50 2 2 3 4" xfId="35382"/>
    <cellStyle name="Normal 50 2 2 3_Lcc_inputs" xfId="35383"/>
    <cellStyle name="Normal 50 2 2 4" xfId="35384"/>
    <cellStyle name="Normal 50 2 2 4 2" xfId="35385"/>
    <cellStyle name="Normal 50 2 2 4 2 2" xfId="35386"/>
    <cellStyle name="Normal 50 2 2 4 3" xfId="35387"/>
    <cellStyle name="Normal 50 2 2 5" xfId="35388"/>
    <cellStyle name="Normal 50 2 2 5 2" xfId="35389"/>
    <cellStyle name="Normal 50 2 2 6" xfId="35390"/>
    <cellStyle name="Normal 50 2 2 7" xfId="35391"/>
    <cellStyle name="Normal 50 2 2 8" xfId="35392"/>
    <cellStyle name="Normal 50 2 2_Lcc_inputs" xfId="35393"/>
    <cellStyle name="Normal 50 2 3" xfId="35394"/>
    <cellStyle name="Normal 50 2 3 2" xfId="35395"/>
    <cellStyle name="Normal 50 2 3 2 2" xfId="35396"/>
    <cellStyle name="Normal 50 2 3 2 2 2" xfId="35397"/>
    <cellStyle name="Normal 50 2 3 2 2 3" xfId="35398"/>
    <cellStyle name="Normal 50 2 3 2 3" xfId="35399"/>
    <cellStyle name="Normal 50 2 3 2 4" xfId="35400"/>
    <cellStyle name="Normal 50 2 3 2_Lcc_inputs" xfId="35401"/>
    <cellStyle name="Normal 50 2 3 3" xfId="35402"/>
    <cellStyle name="Normal 50 2 3 3 2" xfId="35403"/>
    <cellStyle name="Normal 50 2 3 3 2 2" xfId="35404"/>
    <cellStyle name="Normal 50 2 3 3 3" xfId="35405"/>
    <cellStyle name="Normal 50 2 3 4" xfId="35406"/>
    <cellStyle name="Normal 50 2 3 4 2" xfId="35407"/>
    <cellStyle name="Normal 50 2 3 5" xfId="35408"/>
    <cellStyle name="Normal 50 2 3 6" xfId="35409"/>
    <cellStyle name="Normal 50 2 3 7" xfId="35410"/>
    <cellStyle name="Normal 50 2 3_Lcc_inputs" xfId="35411"/>
    <cellStyle name="Normal 50 2 4" xfId="35412"/>
    <cellStyle name="Normal 50 2 4 2" xfId="35413"/>
    <cellStyle name="Normal 50 2 4 2 2" xfId="35414"/>
    <cellStyle name="Normal 50 2 4 2 3" xfId="35415"/>
    <cellStyle name="Normal 50 2 4 3" xfId="35416"/>
    <cellStyle name="Normal 50 2 4 3 2" xfId="35417"/>
    <cellStyle name="Normal 50 2 4 4" xfId="35418"/>
    <cellStyle name="Normal 50 2 4 5" xfId="35419"/>
    <cellStyle name="Normal 50 2 4_Lcc_inputs" xfId="35420"/>
    <cellStyle name="Normal 50 2 5" xfId="35421"/>
    <cellStyle name="Normal 50 2 5 2" xfId="35422"/>
    <cellStyle name="Normal 50 2 5 2 2" xfId="35423"/>
    <cellStyle name="Normal 50 2 5 2 3" xfId="35424"/>
    <cellStyle name="Normal 50 2 5 3" xfId="35425"/>
    <cellStyle name="Normal 50 2 5 3 2" xfId="35426"/>
    <cellStyle name="Normal 50 2 5 4" xfId="35427"/>
    <cellStyle name="Normal 50 2 5 5" xfId="35428"/>
    <cellStyle name="Normal 50 2 5_Lcc_inputs" xfId="35429"/>
    <cellStyle name="Normal 50 2 6" xfId="35430"/>
    <cellStyle name="Normal 50 2 6 2" xfId="35431"/>
    <cellStyle name="Normal 50 2 6 2 2" xfId="35432"/>
    <cellStyle name="Normal 50 2 6 3" xfId="35433"/>
    <cellStyle name="Normal 50 2 6 4" xfId="35434"/>
    <cellStyle name="Normal 50 2 6_Lcc_inputs" xfId="35435"/>
    <cellStyle name="Normal 50 2 7" xfId="35436"/>
    <cellStyle name="Normal 50 2 7 2" xfId="35437"/>
    <cellStyle name="Normal 50 2 7 3" xfId="35438"/>
    <cellStyle name="Normal 50 2 8" xfId="35439"/>
    <cellStyle name="Normal 50 2 8 2" xfId="35440"/>
    <cellStyle name="Normal 50 2 9" xfId="35441"/>
    <cellStyle name="Normal 50 2_Lcc_inputs" xfId="35442"/>
    <cellStyle name="Normal 50 3" xfId="35443"/>
    <cellStyle name="Normal 50 3 2" xfId="35444"/>
    <cellStyle name="Normal 50 3 2 2" xfId="35445"/>
    <cellStyle name="Normal 50 3 2 2 2" xfId="35446"/>
    <cellStyle name="Normal 50 3 2 2 2 2" xfId="35447"/>
    <cellStyle name="Normal 50 3 2 2 2 2 2" xfId="35448"/>
    <cellStyle name="Normal 50 3 2 2 2 3" xfId="35449"/>
    <cellStyle name="Normal 50 3 2 2 3" xfId="35450"/>
    <cellStyle name="Normal 50 3 2 2 3 2" xfId="35451"/>
    <cellStyle name="Normal 50 3 2 2 3 2 2" xfId="35452"/>
    <cellStyle name="Normal 50 3 2 2 3 3" xfId="35453"/>
    <cellStyle name="Normal 50 3 2 2 4" xfId="35454"/>
    <cellStyle name="Normal 50 3 2 2 4 2" xfId="35455"/>
    <cellStyle name="Normal 50 3 2 2 5" xfId="35456"/>
    <cellStyle name="Normal 50 3 2 2_Lcc_inputs" xfId="35457"/>
    <cellStyle name="Normal 50 3 2 3" xfId="35458"/>
    <cellStyle name="Normal 50 3 2 3 2" xfId="35459"/>
    <cellStyle name="Normal 50 3 2 3 2 2" xfId="35460"/>
    <cellStyle name="Normal 50 3 2 3 2 3" xfId="35461"/>
    <cellStyle name="Normal 50 3 2 3 3" xfId="35462"/>
    <cellStyle name="Normal 50 3 2 3 4" xfId="35463"/>
    <cellStyle name="Normal 50 3 2 3_Lcc_inputs" xfId="35464"/>
    <cellStyle name="Normal 50 3 2 4" xfId="35465"/>
    <cellStyle name="Normal 50 3 2 4 2" xfId="35466"/>
    <cellStyle name="Normal 50 3 2 4 2 2" xfId="35467"/>
    <cellStyle name="Normal 50 3 2 4 3" xfId="35468"/>
    <cellStyle name="Normal 50 3 2 5" xfId="35469"/>
    <cellStyle name="Normal 50 3 2 5 2" xfId="35470"/>
    <cellStyle name="Normal 50 3 2 6" xfId="35471"/>
    <cellStyle name="Normal 50 3 2 7" xfId="35472"/>
    <cellStyle name="Normal 50 3 2 8" xfId="35473"/>
    <cellStyle name="Normal 50 3 2_Lcc_inputs" xfId="35474"/>
    <cellStyle name="Normal 50 3 3" xfId="35475"/>
    <cellStyle name="Normal 50 3 3 2" xfId="35476"/>
    <cellStyle name="Normal 50 3 3 2 2" xfId="35477"/>
    <cellStyle name="Normal 50 3 3 2 2 2" xfId="35478"/>
    <cellStyle name="Normal 50 3 3 2 2 3" xfId="35479"/>
    <cellStyle name="Normal 50 3 3 2 3" xfId="35480"/>
    <cellStyle name="Normal 50 3 3 2 4" xfId="35481"/>
    <cellStyle name="Normal 50 3 3 2_Lcc_inputs" xfId="35482"/>
    <cellStyle name="Normal 50 3 3 3" xfId="35483"/>
    <cellStyle name="Normal 50 3 3 3 2" xfId="35484"/>
    <cellStyle name="Normal 50 3 3 3 2 2" xfId="35485"/>
    <cellStyle name="Normal 50 3 3 3 3" xfId="35486"/>
    <cellStyle name="Normal 50 3 3 4" xfId="35487"/>
    <cellStyle name="Normal 50 3 3 4 2" xfId="35488"/>
    <cellStyle name="Normal 50 3 3 5" xfId="35489"/>
    <cellStyle name="Normal 50 3 3 6" xfId="35490"/>
    <cellStyle name="Normal 50 3 3 7" xfId="35491"/>
    <cellStyle name="Normal 50 3 3_Lcc_inputs" xfId="35492"/>
    <cellStyle name="Normal 50 3 4" xfId="35493"/>
    <cellStyle name="Normal 50 3 4 2" xfId="35494"/>
    <cellStyle name="Normal 50 3 4 2 2" xfId="35495"/>
    <cellStyle name="Normal 50 3 4 2 3" xfId="35496"/>
    <cellStyle name="Normal 50 3 4 3" xfId="35497"/>
    <cellStyle name="Normal 50 3 4 3 2" xfId="35498"/>
    <cellStyle name="Normal 50 3 4 4" xfId="35499"/>
    <cellStyle name="Normal 50 3 4 5" xfId="35500"/>
    <cellStyle name="Normal 50 3 4_Lcc_inputs" xfId="35501"/>
    <cellStyle name="Normal 50 3 5" xfId="35502"/>
    <cellStyle name="Normal 50 3 5 2" xfId="35503"/>
    <cellStyle name="Normal 50 3 5 2 2" xfId="35504"/>
    <cellStyle name="Normal 50 3 5 2 3" xfId="35505"/>
    <cellStyle name="Normal 50 3 5 3" xfId="35506"/>
    <cellStyle name="Normal 50 3 5 4" xfId="35507"/>
    <cellStyle name="Normal 50 3 5_Lcc_inputs" xfId="35508"/>
    <cellStyle name="Normal 50 3 6" xfId="35509"/>
    <cellStyle name="Normal 50 3 6 2" xfId="35510"/>
    <cellStyle name="Normal 50 3 6 3" xfId="35511"/>
    <cellStyle name="Normal 50 3 7" xfId="35512"/>
    <cellStyle name="Normal 50 3 7 2" xfId="35513"/>
    <cellStyle name="Normal 50 3 8" xfId="35514"/>
    <cellStyle name="Normal 50 3 9" xfId="35515"/>
    <cellStyle name="Normal 50 3_Lcc_inputs" xfId="35516"/>
    <cellStyle name="Normal 50 4" xfId="35517"/>
    <cellStyle name="Normal 50 4 2" xfId="35518"/>
    <cellStyle name="Normal 50 4 2 2" xfId="35519"/>
    <cellStyle name="Normal 50 4 2 2 2" xfId="35520"/>
    <cellStyle name="Normal 50 4 2 2 2 2" xfId="35521"/>
    <cellStyle name="Normal 50 4 2 2 2 2 2" xfId="35522"/>
    <cellStyle name="Normal 50 4 2 2 2 3" xfId="35523"/>
    <cellStyle name="Normal 50 4 2 2 3" xfId="35524"/>
    <cellStyle name="Normal 50 4 2 2 3 2" xfId="35525"/>
    <cellStyle name="Normal 50 4 2 2 3 2 2" xfId="35526"/>
    <cellStyle name="Normal 50 4 2 2 3 3" xfId="35527"/>
    <cellStyle name="Normal 50 4 2 2 4" xfId="35528"/>
    <cellStyle name="Normal 50 4 2 2 4 2" xfId="35529"/>
    <cellStyle name="Normal 50 4 2 2 5" xfId="35530"/>
    <cellStyle name="Normal 50 4 2 2_Lcc_inputs" xfId="35531"/>
    <cellStyle name="Normal 50 4 2 3" xfId="35532"/>
    <cellStyle name="Normal 50 4 2 3 2" xfId="35533"/>
    <cellStyle name="Normal 50 4 2 3 2 2" xfId="35534"/>
    <cellStyle name="Normal 50 4 2 3 2 3" xfId="35535"/>
    <cellStyle name="Normal 50 4 2 3 3" xfId="35536"/>
    <cellStyle name="Normal 50 4 2 3 4" xfId="35537"/>
    <cellStyle name="Normal 50 4 2 3_Lcc_inputs" xfId="35538"/>
    <cellStyle name="Normal 50 4 2 4" xfId="35539"/>
    <cellStyle name="Normal 50 4 2 4 2" xfId="35540"/>
    <cellStyle name="Normal 50 4 2 4 2 2" xfId="35541"/>
    <cellStyle name="Normal 50 4 2 4 3" xfId="35542"/>
    <cellStyle name="Normal 50 4 2 5" xfId="35543"/>
    <cellStyle name="Normal 50 4 2 5 2" xfId="35544"/>
    <cellStyle name="Normal 50 4 2 6" xfId="35545"/>
    <cellStyle name="Normal 50 4 2 7" xfId="35546"/>
    <cellStyle name="Normal 50 4 2 8" xfId="35547"/>
    <cellStyle name="Normal 50 4 2_Lcc_inputs" xfId="35548"/>
    <cellStyle name="Normal 50 4 3" xfId="35549"/>
    <cellStyle name="Normal 50 4 3 2" xfId="35550"/>
    <cellStyle name="Normal 50 4 3 2 2" xfId="35551"/>
    <cellStyle name="Normal 50 4 3 2 2 2" xfId="35552"/>
    <cellStyle name="Normal 50 4 3 2 3" xfId="35553"/>
    <cellStyle name="Normal 50 4 3 3" xfId="35554"/>
    <cellStyle name="Normal 50 4 3 3 2" xfId="35555"/>
    <cellStyle name="Normal 50 4 3 3 2 2" xfId="35556"/>
    <cellStyle name="Normal 50 4 3 3 3" xfId="35557"/>
    <cellStyle name="Normal 50 4 3 4" xfId="35558"/>
    <cellStyle name="Normal 50 4 3 4 2" xfId="35559"/>
    <cellStyle name="Normal 50 4 3 5" xfId="35560"/>
    <cellStyle name="Normal 50 4 3_Lcc_inputs" xfId="35561"/>
    <cellStyle name="Normal 50 4 4" xfId="35562"/>
    <cellStyle name="Normal 50 4 4 2" xfId="35563"/>
    <cellStyle name="Normal 50 4 4 2 2" xfId="35564"/>
    <cellStyle name="Normal 50 4 4 2 3" xfId="35565"/>
    <cellStyle name="Normal 50 4 4 3" xfId="35566"/>
    <cellStyle name="Normal 50 4 4 4" xfId="35567"/>
    <cellStyle name="Normal 50 4 4_Lcc_inputs" xfId="35568"/>
    <cellStyle name="Normal 50 4 5" xfId="35569"/>
    <cellStyle name="Normal 50 4 5 2" xfId="35570"/>
    <cellStyle name="Normal 50 4 5 2 2" xfId="35571"/>
    <cellStyle name="Normal 50 4 5 3" xfId="35572"/>
    <cellStyle name="Normal 50 4 6" xfId="35573"/>
    <cellStyle name="Normal 50 4 6 2" xfId="35574"/>
    <cellStyle name="Normal 50 4 7" xfId="35575"/>
    <cellStyle name="Normal 50 4 8" xfId="35576"/>
    <cellStyle name="Normal 50 4 9" xfId="35577"/>
    <cellStyle name="Normal 50 4_Lcc_inputs" xfId="35578"/>
    <cellStyle name="Normal 50 5" xfId="35579"/>
    <cellStyle name="Normal 50 5 2" xfId="35580"/>
    <cellStyle name="Normal 50 5 2 2" xfId="35581"/>
    <cellStyle name="Normal 50 5 2 2 2" xfId="35582"/>
    <cellStyle name="Normal 50 5 2 2 2 2" xfId="35583"/>
    <cellStyle name="Normal 50 5 2 2 2 2 2" xfId="35584"/>
    <cellStyle name="Normal 50 5 2 2 2 3" xfId="35585"/>
    <cellStyle name="Normal 50 5 2 2 3" xfId="35586"/>
    <cellStyle name="Normal 50 5 2 2 3 2" xfId="35587"/>
    <cellStyle name="Normal 50 5 2 2 3 2 2" xfId="35588"/>
    <cellStyle name="Normal 50 5 2 2 3 3" xfId="35589"/>
    <cellStyle name="Normal 50 5 2 2 4" xfId="35590"/>
    <cellStyle name="Normal 50 5 2 2 4 2" xfId="35591"/>
    <cellStyle name="Normal 50 5 2 2 5" xfId="35592"/>
    <cellStyle name="Normal 50 5 2 2_Lcc_inputs" xfId="35593"/>
    <cellStyle name="Normal 50 5 2 3" xfId="35594"/>
    <cellStyle name="Normal 50 5 2 3 2" xfId="35595"/>
    <cellStyle name="Normal 50 5 2 3 2 2" xfId="35596"/>
    <cellStyle name="Normal 50 5 2 3 2 3" xfId="35597"/>
    <cellStyle name="Normal 50 5 2 3 3" xfId="35598"/>
    <cellStyle name="Normal 50 5 2 3 4" xfId="35599"/>
    <cellStyle name="Normal 50 5 2 3_Lcc_inputs" xfId="35600"/>
    <cellStyle name="Normal 50 5 2 4" xfId="35601"/>
    <cellStyle name="Normal 50 5 2 4 2" xfId="35602"/>
    <cellStyle name="Normal 50 5 2 4 2 2" xfId="35603"/>
    <cellStyle name="Normal 50 5 2 4 3" xfId="35604"/>
    <cellStyle name="Normal 50 5 2 5" xfId="35605"/>
    <cellStyle name="Normal 50 5 2 5 2" xfId="35606"/>
    <cellStyle name="Normal 50 5 2 6" xfId="35607"/>
    <cellStyle name="Normal 50 5 2 7" xfId="35608"/>
    <cellStyle name="Normal 50 5 2 8" xfId="35609"/>
    <cellStyle name="Normal 50 5 2_Lcc_inputs" xfId="35610"/>
    <cellStyle name="Normal 50 5 3" xfId="35611"/>
    <cellStyle name="Normal 50 5 3 2" xfId="35612"/>
    <cellStyle name="Normal 50 5 3 2 2" xfId="35613"/>
    <cellStyle name="Normal 50 5 3 2 2 2" xfId="35614"/>
    <cellStyle name="Normal 50 5 3 2 3" xfId="35615"/>
    <cellStyle name="Normal 50 5 3 3" xfId="35616"/>
    <cellStyle name="Normal 50 5 3 3 2" xfId="35617"/>
    <cellStyle name="Normal 50 5 3 3 2 2" xfId="35618"/>
    <cellStyle name="Normal 50 5 3 3 3" xfId="35619"/>
    <cellStyle name="Normal 50 5 3 4" xfId="35620"/>
    <cellStyle name="Normal 50 5 3 4 2" xfId="35621"/>
    <cellStyle name="Normal 50 5 3 5" xfId="35622"/>
    <cellStyle name="Normal 50 5 3_Lcc_inputs" xfId="35623"/>
    <cellStyle name="Normal 50 5 4" xfId="35624"/>
    <cellStyle name="Normal 50 5 4 2" xfId="35625"/>
    <cellStyle name="Normal 50 5 4 2 2" xfId="35626"/>
    <cellStyle name="Normal 50 5 4 2 3" xfId="35627"/>
    <cellStyle name="Normal 50 5 4 3" xfId="35628"/>
    <cellStyle name="Normal 50 5 4 4" xfId="35629"/>
    <cellStyle name="Normal 50 5 4_Lcc_inputs" xfId="35630"/>
    <cellStyle name="Normal 50 5 5" xfId="35631"/>
    <cellStyle name="Normal 50 5 5 2" xfId="35632"/>
    <cellStyle name="Normal 50 5 5 2 2" xfId="35633"/>
    <cellStyle name="Normal 50 5 5 3" xfId="35634"/>
    <cellStyle name="Normal 50 5 6" xfId="35635"/>
    <cellStyle name="Normal 50 5 6 2" xfId="35636"/>
    <cellStyle name="Normal 50 5 7" xfId="35637"/>
    <cellStyle name="Normal 50 5 8" xfId="35638"/>
    <cellStyle name="Normal 50 5 9" xfId="35639"/>
    <cellStyle name="Normal 50 5_Lcc_inputs" xfId="35640"/>
    <cellStyle name="Normal 50 6" xfId="35641"/>
    <cellStyle name="Normal 50 6 2" xfId="35642"/>
    <cellStyle name="Normal 50 6 2 2" xfId="35643"/>
    <cellStyle name="Normal 50 6 2 2 2" xfId="35644"/>
    <cellStyle name="Normal 50 6 2 2 2 2" xfId="35645"/>
    <cellStyle name="Normal 50 6 2 2 2 2 2" xfId="35646"/>
    <cellStyle name="Normal 50 6 2 2 2 3" xfId="35647"/>
    <cellStyle name="Normal 50 6 2 2 3" xfId="35648"/>
    <cellStyle name="Normal 50 6 2 2 3 2" xfId="35649"/>
    <cellStyle name="Normal 50 6 2 2 3 2 2" xfId="35650"/>
    <cellStyle name="Normal 50 6 2 2 3 3" xfId="35651"/>
    <cellStyle name="Normal 50 6 2 2 4" xfId="35652"/>
    <cellStyle name="Normal 50 6 2 2 4 2" xfId="35653"/>
    <cellStyle name="Normal 50 6 2 2 5" xfId="35654"/>
    <cellStyle name="Normal 50 6 2 2_Lcc_inputs" xfId="35655"/>
    <cellStyle name="Normal 50 6 2 3" xfId="35656"/>
    <cellStyle name="Normal 50 6 2 3 2" xfId="35657"/>
    <cellStyle name="Normal 50 6 2 3 2 2" xfId="35658"/>
    <cellStyle name="Normal 50 6 2 3 2 3" xfId="35659"/>
    <cellStyle name="Normal 50 6 2 3 3" xfId="35660"/>
    <cellStyle name="Normal 50 6 2 3 4" xfId="35661"/>
    <cellStyle name="Normal 50 6 2 3_Lcc_inputs" xfId="35662"/>
    <cellStyle name="Normal 50 6 2 4" xfId="35663"/>
    <cellStyle name="Normal 50 6 2 4 2" xfId="35664"/>
    <cellStyle name="Normal 50 6 2 4 2 2" xfId="35665"/>
    <cellStyle name="Normal 50 6 2 4 3" xfId="35666"/>
    <cellStyle name="Normal 50 6 2 5" xfId="35667"/>
    <cellStyle name="Normal 50 6 2 5 2" xfId="35668"/>
    <cellStyle name="Normal 50 6 2 6" xfId="35669"/>
    <cellStyle name="Normal 50 6 2 7" xfId="35670"/>
    <cellStyle name="Normal 50 6 2 8" xfId="35671"/>
    <cellStyle name="Normal 50 6 2_Lcc_inputs" xfId="35672"/>
    <cellStyle name="Normal 50 6 3" xfId="35673"/>
    <cellStyle name="Normal 50 6 3 2" xfId="35674"/>
    <cellStyle name="Normal 50 6 3 2 2" xfId="35675"/>
    <cellStyle name="Normal 50 6 3 2 2 2" xfId="35676"/>
    <cellStyle name="Normal 50 6 3 2 3" xfId="35677"/>
    <cellStyle name="Normal 50 6 3 3" xfId="35678"/>
    <cellStyle name="Normal 50 6 3 3 2" xfId="35679"/>
    <cellStyle name="Normal 50 6 3 3 2 2" xfId="35680"/>
    <cellStyle name="Normal 50 6 3 3 3" xfId="35681"/>
    <cellStyle name="Normal 50 6 3 4" xfId="35682"/>
    <cellStyle name="Normal 50 6 3 4 2" xfId="35683"/>
    <cellStyle name="Normal 50 6 3 5" xfId="35684"/>
    <cellStyle name="Normal 50 6 3_Lcc_inputs" xfId="35685"/>
    <cellStyle name="Normal 50 6 4" xfId="35686"/>
    <cellStyle name="Normal 50 6 4 2" xfId="35687"/>
    <cellStyle name="Normal 50 6 4 2 2" xfId="35688"/>
    <cellStyle name="Normal 50 6 4 2 3" xfId="35689"/>
    <cellStyle name="Normal 50 6 4 3" xfId="35690"/>
    <cellStyle name="Normal 50 6 4 4" xfId="35691"/>
    <cellStyle name="Normal 50 6 4_Lcc_inputs" xfId="35692"/>
    <cellStyle name="Normal 50 6 5" xfId="35693"/>
    <cellStyle name="Normal 50 6 5 2" xfId="35694"/>
    <cellStyle name="Normal 50 6 5 2 2" xfId="35695"/>
    <cellStyle name="Normal 50 6 5 3" xfId="35696"/>
    <cellStyle name="Normal 50 6 6" xfId="35697"/>
    <cellStyle name="Normal 50 6 6 2" xfId="35698"/>
    <cellStyle name="Normal 50 6 7" xfId="35699"/>
    <cellStyle name="Normal 50 6 8" xfId="35700"/>
    <cellStyle name="Normal 50 6 9" xfId="35701"/>
    <cellStyle name="Normal 50 6_Lcc_inputs" xfId="35702"/>
    <cellStyle name="Normal 50 7" xfId="35703"/>
    <cellStyle name="Normal 50 7 2" xfId="35704"/>
    <cellStyle name="Normal 50 7 2 2" xfId="35705"/>
    <cellStyle name="Normal 50 7 2 2 2" xfId="35706"/>
    <cellStyle name="Normal 50 7 2 2 2 2" xfId="35707"/>
    <cellStyle name="Normal 50 7 2 2 2 2 2" xfId="35708"/>
    <cellStyle name="Normal 50 7 2 2 2 3" xfId="35709"/>
    <cellStyle name="Normal 50 7 2 2 3" xfId="35710"/>
    <cellStyle name="Normal 50 7 2 2 3 2" xfId="35711"/>
    <cellStyle name="Normal 50 7 2 2 3 2 2" xfId="35712"/>
    <cellStyle name="Normal 50 7 2 2 3 3" xfId="35713"/>
    <cellStyle name="Normal 50 7 2 2 4" xfId="35714"/>
    <cellStyle name="Normal 50 7 2 2 4 2" xfId="35715"/>
    <cellStyle name="Normal 50 7 2 2 5" xfId="35716"/>
    <cellStyle name="Normal 50 7 2 2_Lcc_inputs" xfId="35717"/>
    <cellStyle name="Normal 50 7 2 3" xfId="35718"/>
    <cellStyle name="Normal 50 7 2 3 2" xfId="35719"/>
    <cellStyle name="Normal 50 7 2 3 2 2" xfId="35720"/>
    <cellStyle name="Normal 50 7 2 3 2 3" xfId="35721"/>
    <cellStyle name="Normal 50 7 2 3 3" xfId="35722"/>
    <cellStyle name="Normal 50 7 2 3 4" xfId="35723"/>
    <cellStyle name="Normal 50 7 2 3_Lcc_inputs" xfId="35724"/>
    <cellStyle name="Normal 50 7 2 4" xfId="35725"/>
    <cellStyle name="Normal 50 7 2 4 2" xfId="35726"/>
    <cellStyle name="Normal 50 7 2 4 2 2" xfId="35727"/>
    <cellStyle name="Normal 50 7 2 4 3" xfId="35728"/>
    <cellStyle name="Normal 50 7 2 5" xfId="35729"/>
    <cellStyle name="Normal 50 7 2 5 2" xfId="35730"/>
    <cellStyle name="Normal 50 7 2 6" xfId="35731"/>
    <cellStyle name="Normal 50 7 2 7" xfId="35732"/>
    <cellStyle name="Normal 50 7 2 8" xfId="35733"/>
    <cellStyle name="Normal 50 7 2_Lcc_inputs" xfId="35734"/>
    <cellStyle name="Normal 50 7 3" xfId="35735"/>
    <cellStyle name="Normal 50 7 3 2" xfId="35736"/>
    <cellStyle name="Normal 50 7 3 2 2" xfId="35737"/>
    <cellStyle name="Normal 50 7 3 2 2 2" xfId="35738"/>
    <cellStyle name="Normal 50 7 3 2 3" xfId="35739"/>
    <cellStyle name="Normal 50 7 3 3" xfId="35740"/>
    <cellStyle name="Normal 50 7 3 3 2" xfId="35741"/>
    <cellStyle name="Normal 50 7 3 3 2 2" xfId="35742"/>
    <cellStyle name="Normal 50 7 3 3 3" xfId="35743"/>
    <cellStyle name="Normal 50 7 3 4" xfId="35744"/>
    <cellStyle name="Normal 50 7 3 4 2" xfId="35745"/>
    <cellStyle name="Normal 50 7 3 5" xfId="35746"/>
    <cellStyle name="Normal 50 7 3_Lcc_inputs" xfId="35747"/>
    <cellStyle name="Normal 50 7 4" xfId="35748"/>
    <cellStyle name="Normal 50 7 4 2" xfId="35749"/>
    <cellStyle name="Normal 50 7 4 2 2" xfId="35750"/>
    <cellStyle name="Normal 50 7 4 2 3" xfId="35751"/>
    <cellStyle name="Normal 50 7 4 3" xfId="35752"/>
    <cellStyle name="Normal 50 7 4 4" xfId="35753"/>
    <cellStyle name="Normal 50 7 4_Lcc_inputs" xfId="35754"/>
    <cellStyle name="Normal 50 7 5" xfId="35755"/>
    <cellStyle name="Normal 50 7 5 2" xfId="35756"/>
    <cellStyle name="Normal 50 7 5 2 2" xfId="35757"/>
    <cellStyle name="Normal 50 7 5 3" xfId="35758"/>
    <cellStyle name="Normal 50 7 6" xfId="35759"/>
    <cellStyle name="Normal 50 7 6 2" xfId="35760"/>
    <cellStyle name="Normal 50 7 7" xfId="35761"/>
    <cellStyle name="Normal 50 7 8" xfId="35762"/>
    <cellStyle name="Normal 50 7 9" xfId="35763"/>
    <cellStyle name="Normal 50 7_Lcc_inputs" xfId="35764"/>
    <cellStyle name="Normal 50 8" xfId="35765"/>
    <cellStyle name="Normal 50 8 2" xfId="35766"/>
    <cellStyle name="Normal 50 8 2 2" xfId="35767"/>
    <cellStyle name="Normal 50 8 2 2 2" xfId="35768"/>
    <cellStyle name="Normal 50 8 2 2 2 2" xfId="35769"/>
    <cellStyle name="Normal 50 8 2 2 3" xfId="35770"/>
    <cellStyle name="Normal 50 8 2 3" xfId="35771"/>
    <cellStyle name="Normal 50 8 2 3 2" xfId="35772"/>
    <cellStyle name="Normal 50 8 2 3 2 2" xfId="35773"/>
    <cellStyle name="Normal 50 8 2 3 3" xfId="35774"/>
    <cellStyle name="Normal 50 8 2 4" xfId="35775"/>
    <cellStyle name="Normal 50 8 2 4 2" xfId="35776"/>
    <cellStyle name="Normal 50 8 2 5" xfId="35777"/>
    <cellStyle name="Normal 50 8 2_Lcc_inputs" xfId="35778"/>
    <cellStyle name="Normal 50 8 3" xfId="35779"/>
    <cellStyle name="Normal 50 8 3 2" xfId="35780"/>
    <cellStyle name="Normal 50 8 3 2 2" xfId="35781"/>
    <cellStyle name="Normal 50 8 3 2 3" xfId="35782"/>
    <cellStyle name="Normal 50 8 3 3" xfId="35783"/>
    <cellStyle name="Normal 50 8 3 4" xfId="35784"/>
    <cellStyle name="Normal 50 8 3_Lcc_inputs" xfId="35785"/>
    <cellStyle name="Normal 50 8 4" xfId="35786"/>
    <cellStyle name="Normal 50 8 4 2" xfId="35787"/>
    <cellStyle name="Normal 50 8 4 2 2" xfId="35788"/>
    <cellStyle name="Normal 50 8 4 3" xfId="35789"/>
    <cellStyle name="Normal 50 8 5" xfId="35790"/>
    <cellStyle name="Normal 50 8 5 2" xfId="35791"/>
    <cellStyle name="Normal 50 8 6" xfId="35792"/>
    <cellStyle name="Normal 50 8 7" xfId="35793"/>
    <cellStyle name="Normal 50 8 8" xfId="35794"/>
    <cellStyle name="Normal 50 8_Lcc_inputs" xfId="35795"/>
    <cellStyle name="Normal 50 9" xfId="35796"/>
    <cellStyle name="Normal 50 9 2" xfId="35797"/>
    <cellStyle name="Normal 50 9 2 2" xfId="35798"/>
    <cellStyle name="Normal 50 9 2 2 2" xfId="35799"/>
    <cellStyle name="Normal 50 9 2 2 2 2" xfId="35800"/>
    <cellStyle name="Normal 50 9 2 2 3" xfId="35801"/>
    <cellStyle name="Normal 50 9 2 3" xfId="35802"/>
    <cellStyle name="Normal 50 9 2 3 2" xfId="35803"/>
    <cellStyle name="Normal 50 9 2 3 2 2" xfId="35804"/>
    <cellStyle name="Normal 50 9 2 3 3" xfId="35805"/>
    <cellStyle name="Normal 50 9 2 4" xfId="35806"/>
    <cellStyle name="Normal 50 9 2 4 2" xfId="35807"/>
    <cellStyle name="Normal 50 9 2 5" xfId="35808"/>
    <cellStyle name="Normal 50 9 2_Lcc_inputs" xfId="35809"/>
    <cellStyle name="Normal 50 9 3" xfId="35810"/>
    <cellStyle name="Normal 50 9 3 2" xfId="35811"/>
    <cellStyle name="Normal 50 9 3 2 2" xfId="35812"/>
    <cellStyle name="Normal 50 9 3 2 3" xfId="35813"/>
    <cellStyle name="Normal 50 9 3 3" xfId="35814"/>
    <cellStyle name="Normal 50 9 3 4" xfId="35815"/>
    <cellStyle name="Normal 50 9 3_Lcc_inputs" xfId="35816"/>
    <cellStyle name="Normal 50 9 4" xfId="35817"/>
    <cellStyle name="Normal 50 9 4 2" xfId="35818"/>
    <cellStyle name="Normal 50 9 4 2 2" xfId="35819"/>
    <cellStyle name="Normal 50 9 4 3" xfId="35820"/>
    <cellStyle name="Normal 50 9 5" xfId="35821"/>
    <cellStyle name="Normal 50 9 5 2" xfId="35822"/>
    <cellStyle name="Normal 50 9 6" xfId="35823"/>
    <cellStyle name="Normal 50 9 7" xfId="35824"/>
    <cellStyle name="Normal 50 9 8" xfId="35825"/>
    <cellStyle name="Normal 50 9_Lcc_inputs" xfId="35826"/>
    <cellStyle name="Normal 50_Lcc_inputs" xfId="35827"/>
    <cellStyle name="Normal 51" xfId="35828"/>
    <cellStyle name="Normal 51 10" xfId="35829"/>
    <cellStyle name="Normal 51 10 2" xfId="35830"/>
    <cellStyle name="Normal 51 10 2 2" xfId="35831"/>
    <cellStyle name="Normal 51 10 2 2 2" xfId="35832"/>
    <cellStyle name="Normal 51 10 2 2 3" xfId="35833"/>
    <cellStyle name="Normal 51 10 2 3" xfId="35834"/>
    <cellStyle name="Normal 51 10 2 4" xfId="35835"/>
    <cellStyle name="Normal 51 10 2_Lcc_inputs" xfId="35836"/>
    <cellStyle name="Normal 51 10 3" xfId="35837"/>
    <cellStyle name="Normal 51 10 3 2" xfId="35838"/>
    <cellStyle name="Normal 51 10 3 2 2" xfId="35839"/>
    <cellStyle name="Normal 51 10 3 3" xfId="35840"/>
    <cellStyle name="Normal 51 10 4" xfId="35841"/>
    <cellStyle name="Normal 51 10 4 2" xfId="35842"/>
    <cellStyle name="Normal 51 10 5" xfId="35843"/>
    <cellStyle name="Normal 51 10 6" xfId="35844"/>
    <cellStyle name="Normal 51 10 7" xfId="35845"/>
    <cellStyle name="Normal 51 10_Lcc_inputs" xfId="35846"/>
    <cellStyle name="Normal 51 11" xfId="35847"/>
    <cellStyle name="Normal 51 11 2" xfId="35848"/>
    <cellStyle name="Normal 51 11 2 2" xfId="35849"/>
    <cellStyle name="Normal 51 11 2 3" xfId="35850"/>
    <cellStyle name="Normal 51 11 3" xfId="35851"/>
    <cellStyle name="Normal 51 11 3 2" xfId="35852"/>
    <cellStyle name="Normal 51 11 4" xfId="35853"/>
    <cellStyle name="Normal 51 11 5" xfId="35854"/>
    <cellStyle name="Normal 51 11_Lcc_inputs" xfId="35855"/>
    <cellStyle name="Normal 51 12" xfId="35856"/>
    <cellStyle name="Normal 51 12 2" xfId="35857"/>
    <cellStyle name="Normal 51 12 2 2" xfId="35858"/>
    <cellStyle name="Normal 51 12 2 3" xfId="35859"/>
    <cellStyle name="Normal 51 12 3" xfId="35860"/>
    <cellStyle name="Normal 51 12 4" xfId="35861"/>
    <cellStyle name="Normal 51 12_Lcc_inputs" xfId="35862"/>
    <cellStyle name="Normal 51 13" xfId="35863"/>
    <cellStyle name="Normal 51 13 2" xfId="35864"/>
    <cellStyle name="Normal 51 13 3" xfId="35865"/>
    <cellStyle name="Normal 51 14" xfId="35866"/>
    <cellStyle name="Normal 51 14 2" xfId="35867"/>
    <cellStyle name="Normal 51 15" xfId="35868"/>
    <cellStyle name="Normal 51 16" xfId="35869"/>
    <cellStyle name="Normal 51 2" xfId="35870"/>
    <cellStyle name="Normal 51 2 10" xfId="35871"/>
    <cellStyle name="Normal 51 2 2" xfId="35872"/>
    <cellStyle name="Normal 51 2 2 2" xfId="35873"/>
    <cellStyle name="Normal 51 2 2 2 2" xfId="35874"/>
    <cellStyle name="Normal 51 2 2 2 2 2" xfId="35875"/>
    <cellStyle name="Normal 51 2 2 2 2 2 2" xfId="35876"/>
    <cellStyle name="Normal 51 2 2 2 2 3" xfId="35877"/>
    <cellStyle name="Normal 51 2 2 2 3" xfId="35878"/>
    <cellStyle name="Normal 51 2 2 2 3 2" xfId="35879"/>
    <cellStyle name="Normal 51 2 2 2 3 2 2" xfId="35880"/>
    <cellStyle name="Normal 51 2 2 2 3 3" xfId="35881"/>
    <cellStyle name="Normal 51 2 2 2 4" xfId="35882"/>
    <cellStyle name="Normal 51 2 2 2 4 2" xfId="35883"/>
    <cellStyle name="Normal 51 2 2 2 5" xfId="35884"/>
    <cellStyle name="Normal 51 2 2 2_Lcc_inputs" xfId="35885"/>
    <cellStyle name="Normal 51 2 2 3" xfId="35886"/>
    <cellStyle name="Normal 51 2 2 3 2" xfId="35887"/>
    <cellStyle name="Normal 51 2 2 3 2 2" xfId="35888"/>
    <cellStyle name="Normal 51 2 2 3 2 3" xfId="35889"/>
    <cellStyle name="Normal 51 2 2 3 3" xfId="35890"/>
    <cellStyle name="Normal 51 2 2 3 4" xfId="35891"/>
    <cellStyle name="Normal 51 2 2 3_Lcc_inputs" xfId="35892"/>
    <cellStyle name="Normal 51 2 2 4" xfId="35893"/>
    <cellStyle name="Normal 51 2 2 4 2" xfId="35894"/>
    <cellStyle name="Normal 51 2 2 4 2 2" xfId="35895"/>
    <cellStyle name="Normal 51 2 2 4 3" xfId="35896"/>
    <cellStyle name="Normal 51 2 2 5" xfId="35897"/>
    <cellStyle name="Normal 51 2 2 5 2" xfId="35898"/>
    <cellStyle name="Normal 51 2 2 6" xfId="35899"/>
    <cellStyle name="Normal 51 2 2 7" xfId="35900"/>
    <cellStyle name="Normal 51 2 2 8" xfId="35901"/>
    <cellStyle name="Normal 51 2 2_Lcc_inputs" xfId="35902"/>
    <cellStyle name="Normal 51 2 3" xfId="35903"/>
    <cellStyle name="Normal 51 2 3 2" xfId="35904"/>
    <cellStyle name="Normal 51 2 3 2 2" xfId="35905"/>
    <cellStyle name="Normal 51 2 3 2 2 2" xfId="35906"/>
    <cellStyle name="Normal 51 2 3 2 2 3" xfId="35907"/>
    <cellStyle name="Normal 51 2 3 2 3" xfId="35908"/>
    <cellStyle name="Normal 51 2 3 2 4" xfId="35909"/>
    <cellStyle name="Normal 51 2 3 2_Lcc_inputs" xfId="35910"/>
    <cellStyle name="Normal 51 2 3 3" xfId="35911"/>
    <cellStyle name="Normal 51 2 3 3 2" xfId="35912"/>
    <cellStyle name="Normal 51 2 3 3 2 2" xfId="35913"/>
    <cellStyle name="Normal 51 2 3 3 3" xfId="35914"/>
    <cellStyle name="Normal 51 2 3 4" xfId="35915"/>
    <cellStyle name="Normal 51 2 3 4 2" xfId="35916"/>
    <cellStyle name="Normal 51 2 3 5" xfId="35917"/>
    <cellStyle name="Normal 51 2 3 6" xfId="35918"/>
    <cellStyle name="Normal 51 2 3 7" xfId="35919"/>
    <cellStyle name="Normal 51 2 3_Lcc_inputs" xfId="35920"/>
    <cellStyle name="Normal 51 2 4" xfId="35921"/>
    <cellStyle name="Normal 51 2 4 2" xfId="35922"/>
    <cellStyle name="Normal 51 2 4 2 2" xfId="35923"/>
    <cellStyle name="Normal 51 2 4 2 3" xfId="35924"/>
    <cellStyle name="Normal 51 2 4 3" xfId="35925"/>
    <cellStyle name="Normal 51 2 4 3 2" xfId="35926"/>
    <cellStyle name="Normal 51 2 4 4" xfId="35927"/>
    <cellStyle name="Normal 51 2 4 5" xfId="35928"/>
    <cellStyle name="Normal 51 2 4_Lcc_inputs" xfId="35929"/>
    <cellStyle name="Normal 51 2 5" xfId="35930"/>
    <cellStyle name="Normal 51 2 5 2" xfId="35931"/>
    <cellStyle name="Normal 51 2 5 2 2" xfId="35932"/>
    <cellStyle name="Normal 51 2 5 2 3" xfId="35933"/>
    <cellStyle name="Normal 51 2 5 3" xfId="35934"/>
    <cellStyle name="Normal 51 2 5 3 2" xfId="35935"/>
    <cellStyle name="Normal 51 2 5 4" xfId="35936"/>
    <cellStyle name="Normal 51 2 5 5" xfId="35937"/>
    <cellStyle name="Normal 51 2 5_Lcc_inputs" xfId="35938"/>
    <cellStyle name="Normal 51 2 6" xfId="35939"/>
    <cellStyle name="Normal 51 2 6 2" xfId="35940"/>
    <cellStyle name="Normal 51 2 6 2 2" xfId="35941"/>
    <cellStyle name="Normal 51 2 6 3" xfId="35942"/>
    <cellStyle name="Normal 51 2 6 4" xfId="35943"/>
    <cellStyle name="Normal 51 2 6_Lcc_inputs" xfId="35944"/>
    <cellStyle name="Normal 51 2 7" xfId="35945"/>
    <cellStyle name="Normal 51 2 7 2" xfId="35946"/>
    <cellStyle name="Normal 51 2 7 3" xfId="35947"/>
    <cellStyle name="Normal 51 2 8" xfId="35948"/>
    <cellStyle name="Normal 51 2 8 2" xfId="35949"/>
    <cellStyle name="Normal 51 2 9" xfId="35950"/>
    <cellStyle name="Normal 51 2_Lcc_inputs" xfId="35951"/>
    <cellStyle name="Normal 51 3" xfId="35952"/>
    <cellStyle name="Normal 51 3 2" xfId="35953"/>
    <cellStyle name="Normal 51 3 2 2" xfId="35954"/>
    <cellStyle name="Normal 51 3 2 2 2" xfId="35955"/>
    <cellStyle name="Normal 51 3 2 2 2 2" xfId="35956"/>
    <cellStyle name="Normal 51 3 2 2 2 2 2" xfId="35957"/>
    <cellStyle name="Normal 51 3 2 2 2 3" xfId="35958"/>
    <cellStyle name="Normal 51 3 2 2 3" xfId="35959"/>
    <cellStyle name="Normal 51 3 2 2 3 2" xfId="35960"/>
    <cellStyle name="Normal 51 3 2 2 3 2 2" xfId="35961"/>
    <cellStyle name="Normal 51 3 2 2 3 3" xfId="35962"/>
    <cellStyle name="Normal 51 3 2 2 4" xfId="35963"/>
    <cellStyle name="Normal 51 3 2 2 4 2" xfId="35964"/>
    <cellStyle name="Normal 51 3 2 2 5" xfId="35965"/>
    <cellStyle name="Normal 51 3 2 2_Lcc_inputs" xfId="35966"/>
    <cellStyle name="Normal 51 3 2 3" xfId="35967"/>
    <cellStyle name="Normal 51 3 2 3 2" xfId="35968"/>
    <cellStyle name="Normal 51 3 2 3 2 2" xfId="35969"/>
    <cellStyle name="Normal 51 3 2 3 2 3" xfId="35970"/>
    <cellStyle name="Normal 51 3 2 3 3" xfId="35971"/>
    <cellStyle name="Normal 51 3 2 3 4" xfId="35972"/>
    <cellStyle name="Normal 51 3 2 3_Lcc_inputs" xfId="35973"/>
    <cellStyle name="Normal 51 3 2 4" xfId="35974"/>
    <cellStyle name="Normal 51 3 2 4 2" xfId="35975"/>
    <cellStyle name="Normal 51 3 2 4 2 2" xfId="35976"/>
    <cellStyle name="Normal 51 3 2 4 3" xfId="35977"/>
    <cellStyle name="Normal 51 3 2 5" xfId="35978"/>
    <cellStyle name="Normal 51 3 2 5 2" xfId="35979"/>
    <cellStyle name="Normal 51 3 2 6" xfId="35980"/>
    <cellStyle name="Normal 51 3 2 7" xfId="35981"/>
    <cellStyle name="Normal 51 3 2 8" xfId="35982"/>
    <cellStyle name="Normal 51 3 2_Lcc_inputs" xfId="35983"/>
    <cellStyle name="Normal 51 3 3" xfId="35984"/>
    <cellStyle name="Normal 51 3 3 2" xfId="35985"/>
    <cellStyle name="Normal 51 3 3 2 2" xfId="35986"/>
    <cellStyle name="Normal 51 3 3 2 2 2" xfId="35987"/>
    <cellStyle name="Normal 51 3 3 2 2 3" xfId="35988"/>
    <cellStyle name="Normal 51 3 3 2 3" xfId="35989"/>
    <cellStyle name="Normal 51 3 3 2 4" xfId="35990"/>
    <cellStyle name="Normal 51 3 3 2_Lcc_inputs" xfId="35991"/>
    <cellStyle name="Normal 51 3 3 3" xfId="35992"/>
    <cellStyle name="Normal 51 3 3 3 2" xfId="35993"/>
    <cellStyle name="Normal 51 3 3 3 2 2" xfId="35994"/>
    <cellStyle name="Normal 51 3 3 3 3" xfId="35995"/>
    <cellStyle name="Normal 51 3 3 4" xfId="35996"/>
    <cellStyle name="Normal 51 3 3 4 2" xfId="35997"/>
    <cellStyle name="Normal 51 3 3 5" xfId="35998"/>
    <cellStyle name="Normal 51 3 3 6" xfId="35999"/>
    <cellStyle name="Normal 51 3 3 7" xfId="36000"/>
    <cellStyle name="Normal 51 3 3_Lcc_inputs" xfId="36001"/>
    <cellStyle name="Normal 51 3 4" xfId="36002"/>
    <cellStyle name="Normal 51 3 4 2" xfId="36003"/>
    <cellStyle name="Normal 51 3 4 2 2" xfId="36004"/>
    <cellStyle name="Normal 51 3 4 2 3" xfId="36005"/>
    <cellStyle name="Normal 51 3 4 3" xfId="36006"/>
    <cellStyle name="Normal 51 3 4 3 2" xfId="36007"/>
    <cellStyle name="Normal 51 3 4 4" xfId="36008"/>
    <cellStyle name="Normal 51 3 4 5" xfId="36009"/>
    <cellStyle name="Normal 51 3 4_Lcc_inputs" xfId="36010"/>
    <cellStyle name="Normal 51 3 5" xfId="36011"/>
    <cellStyle name="Normal 51 3 5 2" xfId="36012"/>
    <cellStyle name="Normal 51 3 5 2 2" xfId="36013"/>
    <cellStyle name="Normal 51 3 5 2 3" xfId="36014"/>
    <cellStyle name="Normal 51 3 5 3" xfId="36015"/>
    <cellStyle name="Normal 51 3 5 4" xfId="36016"/>
    <cellStyle name="Normal 51 3 5_Lcc_inputs" xfId="36017"/>
    <cellStyle name="Normal 51 3 6" xfId="36018"/>
    <cellStyle name="Normal 51 3 6 2" xfId="36019"/>
    <cellStyle name="Normal 51 3 6 3" xfId="36020"/>
    <cellStyle name="Normal 51 3 7" xfId="36021"/>
    <cellStyle name="Normal 51 3 7 2" xfId="36022"/>
    <cellStyle name="Normal 51 3 8" xfId="36023"/>
    <cellStyle name="Normal 51 3 9" xfId="36024"/>
    <cellStyle name="Normal 51 3_Lcc_inputs" xfId="36025"/>
    <cellStyle name="Normal 51 4" xfId="36026"/>
    <cellStyle name="Normal 51 4 2" xfId="36027"/>
    <cellStyle name="Normal 51 4 2 2" xfId="36028"/>
    <cellStyle name="Normal 51 4 2 2 2" xfId="36029"/>
    <cellStyle name="Normal 51 4 2 2 2 2" xfId="36030"/>
    <cellStyle name="Normal 51 4 2 2 2 2 2" xfId="36031"/>
    <cellStyle name="Normal 51 4 2 2 2 3" xfId="36032"/>
    <cellStyle name="Normal 51 4 2 2 3" xfId="36033"/>
    <cellStyle name="Normal 51 4 2 2 3 2" xfId="36034"/>
    <cellStyle name="Normal 51 4 2 2 3 2 2" xfId="36035"/>
    <cellStyle name="Normal 51 4 2 2 3 3" xfId="36036"/>
    <cellStyle name="Normal 51 4 2 2 4" xfId="36037"/>
    <cellStyle name="Normal 51 4 2 2 4 2" xfId="36038"/>
    <cellStyle name="Normal 51 4 2 2 5" xfId="36039"/>
    <cellStyle name="Normal 51 4 2 2_Lcc_inputs" xfId="36040"/>
    <cellStyle name="Normal 51 4 2 3" xfId="36041"/>
    <cellStyle name="Normal 51 4 2 3 2" xfId="36042"/>
    <cellStyle name="Normal 51 4 2 3 2 2" xfId="36043"/>
    <cellStyle name="Normal 51 4 2 3 2 3" xfId="36044"/>
    <cellStyle name="Normal 51 4 2 3 3" xfId="36045"/>
    <cellStyle name="Normal 51 4 2 3 4" xfId="36046"/>
    <cellStyle name="Normal 51 4 2 3_Lcc_inputs" xfId="36047"/>
    <cellStyle name="Normal 51 4 2 4" xfId="36048"/>
    <cellStyle name="Normal 51 4 2 4 2" xfId="36049"/>
    <cellStyle name="Normal 51 4 2 4 2 2" xfId="36050"/>
    <cellStyle name="Normal 51 4 2 4 3" xfId="36051"/>
    <cellStyle name="Normal 51 4 2 5" xfId="36052"/>
    <cellStyle name="Normal 51 4 2 5 2" xfId="36053"/>
    <cellStyle name="Normal 51 4 2 6" xfId="36054"/>
    <cellStyle name="Normal 51 4 2 7" xfId="36055"/>
    <cellStyle name="Normal 51 4 2 8" xfId="36056"/>
    <cellStyle name="Normal 51 4 2_Lcc_inputs" xfId="36057"/>
    <cellStyle name="Normal 51 4 3" xfId="36058"/>
    <cellStyle name="Normal 51 4 3 2" xfId="36059"/>
    <cellStyle name="Normal 51 4 3 2 2" xfId="36060"/>
    <cellStyle name="Normal 51 4 3 2 2 2" xfId="36061"/>
    <cellStyle name="Normal 51 4 3 2 3" xfId="36062"/>
    <cellStyle name="Normal 51 4 3 3" xfId="36063"/>
    <cellStyle name="Normal 51 4 3 3 2" xfId="36064"/>
    <cellStyle name="Normal 51 4 3 3 2 2" xfId="36065"/>
    <cellStyle name="Normal 51 4 3 3 3" xfId="36066"/>
    <cellStyle name="Normal 51 4 3 4" xfId="36067"/>
    <cellStyle name="Normal 51 4 3 4 2" xfId="36068"/>
    <cellStyle name="Normal 51 4 3 5" xfId="36069"/>
    <cellStyle name="Normal 51 4 3_Lcc_inputs" xfId="36070"/>
    <cellStyle name="Normal 51 4 4" xfId="36071"/>
    <cellStyle name="Normal 51 4 4 2" xfId="36072"/>
    <cellStyle name="Normal 51 4 4 2 2" xfId="36073"/>
    <cellStyle name="Normal 51 4 4 2 3" xfId="36074"/>
    <cellStyle name="Normal 51 4 4 3" xfId="36075"/>
    <cellStyle name="Normal 51 4 4 4" xfId="36076"/>
    <cellStyle name="Normal 51 4 4_Lcc_inputs" xfId="36077"/>
    <cellStyle name="Normal 51 4 5" xfId="36078"/>
    <cellStyle name="Normal 51 4 5 2" xfId="36079"/>
    <cellStyle name="Normal 51 4 5 2 2" xfId="36080"/>
    <cellStyle name="Normal 51 4 5 3" xfId="36081"/>
    <cellStyle name="Normal 51 4 6" xfId="36082"/>
    <cellStyle name="Normal 51 4 6 2" xfId="36083"/>
    <cellStyle name="Normal 51 4 7" xfId="36084"/>
    <cellStyle name="Normal 51 4 8" xfId="36085"/>
    <cellStyle name="Normal 51 4 9" xfId="36086"/>
    <cellStyle name="Normal 51 4_Lcc_inputs" xfId="36087"/>
    <cellStyle name="Normal 51 5" xfId="36088"/>
    <cellStyle name="Normal 51 5 2" xfId="36089"/>
    <cellStyle name="Normal 51 5 2 2" xfId="36090"/>
    <cellStyle name="Normal 51 5 2 2 2" xfId="36091"/>
    <cellStyle name="Normal 51 5 2 2 2 2" xfId="36092"/>
    <cellStyle name="Normal 51 5 2 2 2 2 2" xfId="36093"/>
    <cellStyle name="Normal 51 5 2 2 2 3" xfId="36094"/>
    <cellStyle name="Normal 51 5 2 2 3" xfId="36095"/>
    <cellStyle name="Normal 51 5 2 2 3 2" xfId="36096"/>
    <cellStyle name="Normal 51 5 2 2 3 2 2" xfId="36097"/>
    <cellStyle name="Normal 51 5 2 2 3 3" xfId="36098"/>
    <cellStyle name="Normal 51 5 2 2 4" xfId="36099"/>
    <cellStyle name="Normal 51 5 2 2 4 2" xfId="36100"/>
    <cellStyle name="Normal 51 5 2 2 5" xfId="36101"/>
    <cellStyle name="Normal 51 5 2 2_Lcc_inputs" xfId="36102"/>
    <cellStyle name="Normal 51 5 2 3" xfId="36103"/>
    <cellStyle name="Normal 51 5 2 3 2" xfId="36104"/>
    <cellStyle name="Normal 51 5 2 3 2 2" xfId="36105"/>
    <cellStyle name="Normal 51 5 2 3 2 3" xfId="36106"/>
    <cellStyle name="Normal 51 5 2 3 3" xfId="36107"/>
    <cellStyle name="Normal 51 5 2 3 4" xfId="36108"/>
    <cellStyle name="Normal 51 5 2 3_Lcc_inputs" xfId="36109"/>
    <cellStyle name="Normal 51 5 2 4" xfId="36110"/>
    <cellStyle name="Normal 51 5 2 4 2" xfId="36111"/>
    <cellStyle name="Normal 51 5 2 4 2 2" xfId="36112"/>
    <cellStyle name="Normal 51 5 2 4 3" xfId="36113"/>
    <cellStyle name="Normal 51 5 2 5" xfId="36114"/>
    <cellStyle name="Normal 51 5 2 5 2" xfId="36115"/>
    <cellStyle name="Normal 51 5 2 6" xfId="36116"/>
    <cellStyle name="Normal 51 5 2 7" xfId="36117"/>
    <cellStyle name="Normal 51 5 2 8" xfId="36118"/>
    <cellStyle name="Normal 51 5 2_Lcc_inputs" xfId="36119"/>
    <cellStyle name="Normal 51 5 3" xfId="36120"/>
    <cellStyle name="Normal 51 5 3 2" xfId="36121"/>
    <cellStyle name="Normal 51 5 3 2 2" xfId="36122"/>
    <cellStyle name="Normal 51 5 3 2 2 2" xfId="36123"/>
    <cellStyle name="Normal 51 5 3 2 3" xfId="36124"/>
    <cellStyle name="Normal 51 5 3 3" xfId="36125"/>
    <cellStyle name="Normal 51 5 3 3 2" xfId="36126"/>
    <cellStyle name="Normal 51 5 3 3 2 2" xfId="36127"/>
    <cellStyle name="Normal 51 5 3 3 3" xfId="36128"/>
    <cellStyle name="Normal 51 5 3 4" xfId="36129"/>
    <cellStyle name="Normal 51 5 3 4 2" xfId="36130"/>
    <cellStyle name="Normal 51 5 3 5" xfId="36131"/>
    <cellStyle name="Normal 51 5 3_Lcc_inputs" xfId="36132"/>
    <cellStyle name="Normal 51 5 4" xfId="36133"/>
    <cellStyle name="Normal 51 5 4 2" xfId="36134"/>
    <cellStyle name="Normal 51 5 4 2 2" xfId="36135"/>
    <cellStyle name="Normal 51 5 4 2 3" xfId="36136"/>
    <cellStyle name="Normal 51 5 4 3" xfId="36137"/>
    <cellStyle name="Normal 51 5 4 4" xfId="36138"/>
    <cellStyle name="Normal 51 5 4_Lcc_inputs" xfId="36139"/>
    <cellStyle name="Normal 51 5 5" xfId="36140"/>
    <cellStyle name="Normal 51 5 5 2" xfId="36141"/>
    <cellStyle name="Normal 51 5 5 2 2" xfId="36142"/>
    <cellStyle name="Normal 51 5 5 3" xfId="36143"/>
    <cellStyle name="Normal 51 5 6" xfId="36144"/>
    <cellStyle name="Normal 51 5 6 2" xfId="36145"/>
    <cellStyle name="Normal 51 5 7" xfId="36146"/>
    <cellStyle name="Normal 51 5 8" xfId="36147"/>
    <cellStyle name="Normal 51 5 9" xfId="36148"/>
    <cellStyle name="Normal 51 5_Lcc_inputs" xfId="36149"/>
    <cellStyle name="Normal 51 6" xfId="36150"/>
    <cellStyle name="Normal 51 6 2" xfId="36151"/>
    <cellStyle name="Normal 51 6 2 2" xfId="36152"/>
    <cellStyle name="Normal 51 6 2 2 2" xfId="36153"/>
    <cellStyle name="Normal 51 6 2 2 2 2" xfId="36154"/>
    <cellStyle name="Normal 51 6 2 2 2 2 2" xfId="36155"/>
    <cellStyle name="Normal 51 6 2 2 2 3" xfId="36156"/>
    <cellStyle name="Normal 51 6 2 2 3" xfId="36157"/>
    <cellStyle name="Normal 51 6 2 2 3 2" xfId="36158"/>
    <cellStyle name="Normal 51 6 2 2 3 2 2" xfId="36159"/>
    <cellStyle name="Normal 51 6 2 2 3 3" xfId="36160"/>
    <cellStyle name="Normal 51 6 2 2 4" xfId="36161"/>
    <cellStyle name="Normal 51 6 2 2 4 2" xfId="36162"/>
    <cellStyle name="Normal 51 6 2 2 5" xfId="36163"/>
    <cellStyle name="Normal 51 6 2 2_Lcc_inputs" xfId="36164"/>
    <cellStyle name="Normal 51 6 2 3" xfId="36165"/>
    <cellStyle name="Normal 51 6 2 3 2" xfId="36166"/>
    <cellStyle name="Normal 51 6 2 3 2 2" xfId="36167"/>
    <cellStyle name="Normal 51 6 2 3 2 3" xfId="36168"/>
    <cellStyle name="Normal 51 6 2 3 3" xfId="36169"/>
    <cellStyle name="Normal 51 6 2 3 4" xfId="36170"/>
    <cellStyle name="Normal 51 6 2 3_Lcc_inputs" xfId="36171"/>
    <cellStyle name="Normal 51 6 2 4" xfId="36172"/>
    <cellStyle name="Normal 51 6 2 4 2" xfId="36173"/>
    <cellStyle name="Normal 51 6 2 4 2 2" xfId="36174"/>
    <cellStyle name="Normal 51 6 2 4 3" xfId="36175"/>
    <cellStyle name="Normal 51 6 2 5" xfId="36176"/>
    <cellStyle name="Normal 51 6 2 5 2" xfId="36177"/>
    <cellStyle name="Normal 51 6 2 6" xfId="36178"/>
    <cellStyle name="Normal 51 6 2 7" xfId="36179"/>
    <cellStyle name="Normal 51 6 2 8" xfId="36180"/>
    <cellStyle name="Normal 51 6 2_Lcc_inputs" xfId="36181"/>
    <cellStyle name="Normal 51 6 3" xfId="36182"/>
    <cellStyle name="Normal 51 6 3 2" xfId="36183"/>
    <cellStyle name="Normal 51 6 3 2 2" xfId="36184"/>
    <cellStyle name="Normal 51 6 3 2 2 2" xfId="36185"/>
    <cellStyle name="Normal 51 6 3 2 3" xfId="36186"/>
    <cellStyle name="Normal 51 6 3 3" xfId="36187"/>
    <cellStyle name="Normal 51 6 3 3 2" xfId="36188"/>
    <cellStyle name="Normal 51 6 3 3 2 2" xfId="36189"/>
    <cellStyle name="Normal 51 6 3 3 3" xfId="36190"/>
    <cellStyle name="Normal 51 6 3 4" xfId="36191"/>
    <cellStyle name="Normal 51 6 3 4 2" xfId="36192"/>
    <cellStyle name="Normal 51 6 3 5" xfId="36193"/>
    <cellStyle name="Normal 51 6 3_Lcc_inputs" xfId="36194"/>
    <cellStyle name="Normal 51 6 4" xfId="36195"/>
    <cellStyle name="Normal 51 6 4 2" xfId="36196"/>
    <cellStyle name="Normal 51 6 4 2 2" xfId="36197"/>
    <cellStyle name="Normal 51 6 4 2 3" xfId="36198"/>
    <cellStyle name="Normal 51 6 4 3" xfId="36199"/>
    <cellStyle name="Normal 51 6 4 4" xfId="36200"/>
    <cellStyle name="Normal 51 6 4_Lcc_inputs" xfId="36201"/>
    <cellStyle name="Normal 51 6 5" xfId="36202"/>
    <cellStyle name="Normal 51 6 5 2" xfId="36203"/>
    <cellStyle name="Normal 51 6 5 2 2" xfId="36204"/>
    <cellStyle name="Normal 51 6 5 3" xfId="36205"/>
    <cellStyle name="Normal 51 6 6" xfId="36206"/>
    <cellStyle name="Normal 51 6 6 2" xfId="36207"/>
    <cellStyle name="Normal 51 6 7" xfId="36208"/>
    <cellStyle name="Normal 51 6 8" xfId="36209"/>
    <cellStyle name="Normal 51 6 9" xfId="36210"/>
    <cellStyle name="Normal 51 6_Lcc_inputs" xfId="36211"/>
    <cellStyle name="Normal 51 7" xfId="36212"/>
    <cellStyle name="Normal 51 7 2" xfId="36213"/>
    <cellStyle name="Normal 51 7 2 2" xfId="36214"/>
    <cellStyle name="Normal 51 7 2 2 2" xfId="36215"/>
    <cellStyle name="Normal 51 7 2 2 2 2" xfId="36216"/>
    <cellStyle name="Normal 51 7 2 2 2 2 2" xfId="36217"/>
    <cellStyle name="Normal 51 7 2 2 2 3" xfId="36218"/>
    <cellStyle name="Normal 51 7 2 2 3" xfId="36219"/>
    <cellStyle name="Normal 51 7 2 2 3 2" xfId="36220"/>
    <cellStyle name="Normal 51 7 2 2 3 2 2" xfId="36221"/>
    <cellStyle name="Normal 51 7 2 2 3 3" xfId="36222"/>
    <cellStyle name="Normal 51 7 2 2 4" xfId="36223"/>
    <cellStyle name="Normal 51 7 2 2 4 2" xfId="36224"/>
    <cellStyle name="Normal 51 7 2 2 5" xfId="36225"/>
    <cellStyle name="Normal 51 7 2 2_Lcc_inputs" xfId="36226"/>
    <cellStyle name="Normal 51 7 2 3" xfId="36227"/>
    <cellStyle name="Normal 51 7 2 3 2" xfId="36228"/>
    <cellStyle name="Normal 51 7 2 3 2 2" xfId="36229"/>
    <cellStyle name="Normal 51 7 2 3 2 3" xfId="36230"/>
    <cellStyle name="Normal 51 7 2 3 3" xfId="36231"/>
    <cellStyle name="Normal 51 7 2 3 4" xfId="36232"/>
    <cellStyle name="Normal 51 7 2 3_Lcc_inputs" xfId="36233"/>
    <cellStyle name="Normal 51 7 2 4" xfId="36234"/>
    <cellStyle name="Normal 51 7 2 4 2" xfId="36235"/>
    <cellStyle name="Normal 51 7 2 4 2 2" xfId="36236"/>
    <cellStyle name="Normal 51 7 2 4 3" xfId="36237"/>
    <cellStyle name="Normal 51 7 2 5" xfId="36238"/>
    <cellStyle name="Normal 51 7 2 5 2" xfId="36239"/>
    <cellStyle name="Normal 51 7 2 6" xfId="36240"/>
    <cellStyle name="Normal 51 7 2 7" xfId="36241"/>
    <cellStyle name="Normal 51 7 2 8" xfId="36242"/>
    <cellStyle name="Normal 51 7 2_Lcc_inputs" xfId="36243"/>
    <cellStyle name="Normal 51 7 3" xfId="36244"/>
    <cellStyle name="Normal 51 7 3 2" xfId="36245"/>
    <cellStyle name="Normal 51 7 3 2 2" xfId="36246"/>
    <cellStyle name="Normal 51 7 3 2 2 2" xfId="36247"/>
    <cellStyle name="Normal 51 7 3 2 3" xfId="36248"/>
    <cellStyle name="Normal 51 7 3 3" xfId="36249"/>
    <cellStyle name="Normal 51 7 3 3 2" xfId="36250"/>
    <cellStyle name="Normal 51 7 3 3 2 2" xfId="36251"/>
    <cellStyle name="Normal 51 7 3 3 3" xfId="36252"/>
    <cellStyle name="Normal 51 7 3 4" xfId="36253"/>
    <cellStyle name="Normal 51 7 3 4 2" xfId="36254"/>
    <cellStyle name="Normal 51 7 3 5" xfId="36255"/>
    <cellStyle name="Normal 51 7 3_Lcc_inputs" xfId="36256"/>
    <cellStyle name="Normal 51 7 4" xfId="36257"/>
    <cellStyle name="Normal 51 7 4 2" xfId="36258"/>
    <cellStyle name="Normal 51 7 4 2 2" xfId="36259"/>
    <cellStyle name="Normal 51 7 4 2 3" xfId="36260"/>
    <cellStyle name="Normal 51 7 4 3" xfId="36261"/>
    <cellStyle name="Normal 51 7 4 4" xfId="36262"/>
    <cellStyle name="Normal 51 7 4_Lcc_inputs" xfId="36263"/>
    <cellStyle name="Normal 51 7 5" xfId="36264"/>
    <cellStyle name="Normal 51 7 5 2" xfId="36265"/>
    <cellStyle name="Normal 51 7 5 2 2" xfId="36266"/>
    <cellStyle name="Normal 51 7 5 3" xfId="36267"/>
    <cellStyle name="Normal 51 7 6" xfId="36268"/>
    <cellStyle name="Normal 51 7 6 2" xfId="36269"/>
    <cellStyle name="Normal 51 7 7" xfId="36270"/>
    <cellStyle name="Normal 51 7 8" xfId="36271"/>
    <cellStyle name="Normal 51 7 9" xfId="36272"/>
    <cellStyle name="Normal 51 7_Lcc_inputs" xfId="36273"/>
    <cellStyle name="Normal 51 8" xfId="36274"/>
    <cellStyle name="Normal 51 8 2" xfId="36275"/>
    <cellStyle name="Normal 51 8 2 2" xfId="36276"/>
    <cellStyle name="Normal 51 8 2 2 2" xfId="36277"/>
    <cellStyle name="Normal 51 8 2 2 2 2" xfId="36278"/>
    <cellStyle name="Normal 51 8 2 2 3" xfId="36279"/>
    <cellStyle name="Normal 51 8 2 3" xfId="36280"/>
    <cellStyle name="Normal 51 8 2 3 2" xfId="36281"/>
    <cellStyle name="Normal 51 8 2 3 2 2" xfId="36282"/>
    <cellStyle name="Normal 51 8 2 3 3" xfId="36283"/>
    <cellStyle name="Normal 51 8 2 4" xfId="36284"/>
    <cellStyle name="Normal 51 8 2 4 2" xfId="36285"/>
    <cellStyle name="Normal 51 8 2 5" xfId="36286"/>
    <cellStyle name="Normal 51 8 2_Lcc_inputs" xfId="36287"/>
    <cellStyle name="Normal 51 8 3" xfId="36288"/>
    <cellStyle name="Normal 51 8 3 2" xfId="36289"/>
    <cellStyle name="Normal 51 8 3 2 2" xfId="36290"/>
    <cellStyle name="Normal 51 8 3 2 3" xfId="36291"/>
    <cellStyle name="Normal 51 8 3 3" xfId="36292"/>
    <cellStyle name="Normal 51 8 3 4" xfId="36293"/>
    <cellStyle name="Normal 51 8 3_Lcc_inputs" xfId="36294"/>
    <cellStyle name="Normal 51 8 4" xfId="36295"/>
    <cellStyle name="Normal 51 8 4 2" xfId="36296"/>
    <cellStyle name="Normal 51 8 4 2 2" xfId="36297"/>
    <cellStyle name="Normal 51 8 4 3" xfId="36298"/>
    <cellStyle name="Normal 51 8 5" xfId="36299"/>
    <cellStyle name="Normal 51 8 5 2" xfId="36300"/>
    <cellStyle name="Normal 51 8 6" xfId="36301"/>
    <cellStyle name="Normal 51 8 7" xfId="36302"/>
    <cellStyle name="Normal 51 8 8" xfId="36303"/>
    <cellStyle name="Normal 51 8_Lcc_inputs" xfId="36304"/>
    <cellStyle name="Normal 51 9" xfId="36305"/>
    <cellStyle name="Normal 51 9 2" xfId="36306"/>
    <cellStyle name="Normal 51 9 2 2" xfId="36307"/>
    <cellStyle name="Normal 51 9 2 2 2" xfId="36308"/>
    <cellStyle name="Normal 51 9 2 2 2 2" xfId="36309"/>
    <cellStyle name="Normal 51 9 2 2 3" xfId="36310"/>
    <cellStyle name="Normal 51 9 2 3" xfId="36311"/>
    <cellStyle name="Normal 51 9 2 3 2" xfId="36312"/>
    <cellStyle name="Normal 51 9 2 3 2 2" xfId="36313"/>
    <cellStyle name="Normal 51 9 2 3 3" xfId="36314"/>
    <cellStyle name="Normal 51 9 2 4" xfId="36315"/>
    <cellStyle name="Normal 51 9 2 4 2" xfId="36316"/>
    <cellStyle name="Normal 51 9 2 5" xfId="36317"/>
    <cellStyle name="Normal 51 9 2_Lcc_inputs" xfId="36318"/>
    <cellStyle name="Normal 51 9 3" xfId="36319"/>
    <cellStyle name="Normal 51 9 3 2" xfId="36320"/>
    <cellStyle name="Normal 51 9 3 2 2" xfId="36321"/>
    <cellStyle name="Normal 51 9 3 2 3" xfId="36322"/>
    <cellStyle name="Normal 51 9 3 3" xfId="36323"/>
    <cellStyle name="Normal 51 9 3 4" xfId="36324"/>
    <cellStyle name="Normal 51 9 3_Lcc_inputs" xfId="36325"/>
    <cellStyle name="Normal 51 9 4" xfId="36326"/>
    <cellStyle name="Normal 51 9 4 2" xfId="36327"/>
    <cellStyle name="Normal 51 9 4 2 2" xfId="36328"/>
    <cellStyle name="Normal 51 9 4 3" xfId="36329"/>
    <cellStyle name="Normal 51 9 5" xfId="36330"/>
    <cellStyle name="Normal 51 9 5 2" xfId="36331"/>
    <cellStyle name="Normal 51 9 6" xfId="36332"/>
    <cellStyle name="Normal 51 9 7" xfId="36333"/>
    <cellStyle name="Normal 51 9 8" xfId="36334"/>
    <cellStyle name="Normal 51 9_Lcc_inputs" xfId="36335"/>
    <cellStyle name="Normal 51_Lcc_inputs" xfId="36336"/>
    <cellStyle name="Normal 52" xfId="36337"/>
    <cellStyle name="Normal 52 10" xfId="36338"/>
    <cellStyle name="Normal 52 10 2" xfId="36339"/>
    <cellStyle name="Normal 52 10 2 2" xfId="36340"/>
    <cellStyle name="Normal 52 10 2 2 2" xfId="36341"/>
    <cellStyle name="Normal 52 10 2 2 3" xfId="36342"/>
    <cellStyle name="Normal 52 10 2 3" xfId="36343"/>
    <cellStyle name="Normal 52 10 2 4" xfId="36344"/>
    <cellStyle name="Normal 52 10 2_Lcc_inputs" xfId="36345"/>
    <cellStyle name="Normal 52 10 3" xfId="36346"/>
    <cellStyle name="Normal 52 10 3 2" xfId="36347"/>
    <cellStyle name="Normal 52 10 3 2 2" xfId="36348"/>
    <cellStyle name="Normal 52 10 3 3" xfId="36349"/>
    <cellStyle name="Normal 52 10 4" xfId="36350"/>
    <cellStyle name="Normal 52 10 4 2" xfId="36351"/>
    <cellStyle name="Normal 52 10 5" xfId="36352"/>
    <cellStyle name="Normal 52 10 6" xfId="36353"/>
    <cellStyle name="Normal 52 10 7" xfId="36354"/>
    <cellStyle name="Normal 52 10_Lcc_inputs" xfId="36355"/>
    <cellStyle name="Normal 52 11" xfId="36356"/>
    <cellStyle name="Normal 52 11 2" xfId="36357"/>
    <cellStyle name="Normal 52 11 2 2" xfId="36358"/>
    <cellStyle name="Normal 52 11 2 3" xfId="36359"/>
    <cellStyle name="Normal 52 11 3" xfId="36360"/>
    <cellStyle name="Normal 52 11 3 2" xfId="36361"/>
    <cellStyle name="Normal 52 11 4" xfId="36362"/>
    <cellStyle name="Normal 52 11 5" xfId="36363"/>
    <cellStyle name="Normal 52 11_Lcc_inputs" xfId="36364"/>
    <cellStyle name="Normal 52 12" xfId="36365"/>
    <cellStyle name="Normal 52 12 2" xfId="36366"/>
    <cellStyle name="Normal 52 12 2 2" xfId="36367"/>
    <cellStyle name="Normal 52 12 2 3" xfId="36368"/>
    <cellStyle name="Normal 52 12 3" xfId="36369"/>
    <cellStyle name="Normal 52 12 4" xfId="36370"/>
    <cellStyle name="Normal 52 12_Lcc_inputs" xfId="36371"/>
    <cellStyle name="Normal 52 13" xfId="36372"/>
    <cellStyle name="Normal 52 13 2" xfId="36373"/>
    <cellStyle name="Normal 52 13 3" xfId="36374"/>
    <cellStyle name="Normal 52 14" xfId="36375"/>
    <cellStyle name="Normal 52 14 2" xfId="36376"/>
    <cellStyle name="Normal 52 15" xfId="36377"/>
    <cellStyle name="Normal 52 16" xfId="36378"/>
    <cellStyle name="Normal 52 2" xfId="36379"/>
    <cellStyle name="Normal 52 2 10" xfId="36380"/>
    <cellStyle name="Normal 52 2 2" xfId="36381"/>
    <cellStyle name="Normal 52 2 2 2" xfId="36382"/>
    <cellStyle name="Normal 52 2 2 2 2" xfId="36383"/>
    <cellStyle name="Normal 52 2 2 2 2 2" xfId="36384"/>
    <cellStyle name="Normal 52 2 2 2 2 2 2" xfId="36385"/>
    <cellStyle name="Normal 52 2 2 2 2 3" xfId="36386"/>
    <cellStyle name="Normal 52 2 2 2 3" xfId="36387"/>
    <cellStyle name="Normal 52 2 2 2 3 2" xfId="36388"/>
    <cellStyle name="Normal 52 2 2 2 3 2 2" xfId="36389"/>
    <cellStyle name="Normal 52 2 2 2 3 3" xfId="36390"/>
    <cellStyle name="Normal 52 2 2 2 4" xfId="36391"/>
    <cellStyle name="Normal 52 2 2 2 4 2" xfId="36392"/>
    <cellStyle name="Normal 52 2 2 2 5" xfId="36393"/>
    <cellStyle name="Normal 52 2 2 2_Lcc_inputs" xfId="36394"/>
    <cellStyle name="Normal 52 2 2 3" xfId="36395"/>
    <cellStyle name="Normal 52 2 2 3 2" xfId="36396"/>
    <cellStyle name="Normal 52 2 2 3 2 2" xfId="36397"/>
    <cellStyle name="Normal 52 2 2 3 2 3" xfId="36398"/>
    <cellStyle name="Normal 52 2 2 3 3" xfId="36399"/>
    <cellStyle name="Normal 52 2 2 3 4" xfId="36400"/>
    <cellStyle name="Normal 52 2 2 3_Lcc_inputs" xfId="36401"/>
    <cellStyle name="Normal 52 2 2 4" xfId="36402"/>
    <cellStyle name="Normal 52 2 2 4 2" xfId="36403"/>
    <cellStyle name="Normal 52 2 2 4 2 2" xfId="36404"/>
    <cellStyle name="Normal 52 2 2 4 3" xfId="36405"/>
    <cellStyle name="Normal 52 2 2 5" xfId="36406"/>
    <cellStyle name="Normal 52 2 2 5 2" xfId="36407"/>
    <cellStyle name="Normal 52 2 2 6" xfId="36408"/>
    <cellStyle name="Normal 52 2 2 7" xfId="36409"/>
    <cellStyle name="Normal 52 2 2 8" xfId="36410"/>
    <cellStyle name="Normal 52 2 2_Lcc_inputs" xfId="36411"/>
    <cellStyle name="Normal 52 2 3" xfId="36412"/>
    <cellStyle name="Normal 52 2 3 2" xfId="36413"/>
    <cellStyle name="Normal 52 2 3 2 2" xfId="36414"/>
    <cellStyle name="Normal 52 2 3 2 2 2" xfId="36415"/>
    <cellStyle name="Normal 52 2 3 2 2 3" xfId="36416"/>
    <cellStyle name="Normal 52 2 3 2 3" xfId="36417"/>
    <cellStyle name="Normal 52 2 3 2 4" xfId="36418"/>
    <cellStyle name="Normal 52 2 3 2_Lcc_inputs" xfId="36419"/>
    <cellStyle name="Normal 52 2 3 3" xfId="36420"/>
    <cellStyle name="Normal 52 2 3 3 2" xfId="36421"/>
    <cellStyle name="Normal 52 2 3 3 2 2" xfId="36422"/>
    <cellStyle name="Normal 52 2 3 3 3" xfId="36423"/>
    <cellStyle name="Normal 52 2 3 4" xfId="36424"/>
    <cellStyle name="Normal 52 2 3 4 2" xfId="36425"/>
    <cellStyle name="Normal 52 2 3 5" xfId="36426"/>
    <cellStyle name="Normal 52 2 3 6" xfId="36427"/>
    <cellStyle name="Normal 52 2 3 7" xfId="36428"/>
    <cellStyle name="Normal 52 2 3_Lcc_inputs" xfId="36429"/>
    <cellStyle name="Normal 52 2 4" xfId="36430"/>
    <cellStyle name="Normal 52 2 4 2" xfId="36431"/>
    <cellStyle name="Normal 52 2 4 2 2" xfId="36432"/>
    <cellStyle name="Normal 52 2 4 2 3" xfId="36433"/>
    <cellStyle name="Normal 52 2 4 3" xfId="36434"/>
    <cellStyle name="Normal 52 2 4 3 2" xfId="36435"/>
    <cellStyle name="Normal 52 2 4 4" xfId="36436"/>
    <cellStyle name="Normal 52 2 4 5" xfId="36437"/>
    <cellStyle name="Normal 52 2 4_Lcc_inputs" xfId="36438"/>
    <cellStyle name="Normal 52 2 5" xfId="36439"/>
    <cellStyle name="Normal 52 2 5 2" xfId="36440"/>
    <cellStyle name="Normal 52 2 5 2 2" xfId="36441"/>
    <cellStyle name="Normal 52 2 5 2 3" xfId="36442"/>
    <cellStyle name="Normal 52 2 5 3" xfId="36443"/>
    <cellStyle name="Normal 52 2 5 3 2" xfId="36444"/>
    <cellStyle name="Normal 52 2 5 4" xfId="36445"/>
    <cellStyle name="Normal 52 2 5 5" xfId="36446"/>
    <cellStyle name="Normal 52 2 5_Lcc_inputs" xfId="36447"/>
    <cellStyle name="Normal 52 2 6" xfId="36448"/>
    <cellStyle name="Normal 52 2 6 2" xfId="36449"/>
    <cellStyle name="Normal 52 2 6 2 2" xfId="36450"/>
    <cellStyle name="Normal 52 2 6 3" xfId="36451"/>
    <cellStyle name="Normal 52 2 6 4" xfId="36452"/>
    <cellStyle name="Normal 52 2 6_Lcc_inputs" xfId="36453"/>
    <cellStyle name="Normal 52 2 7" xfId="36454"/>
    <cellStyle name="Normal 52 2 7 2" xfId="36455"/>
    <cellStyle name="Normal 52 2 7 3" xfId="36456"/>
    <cellStyle name="Normal 52 2 8" xfId="36457"/>
    <cellStyle name="Normal 52 2 8 2" xfId="36458"/>
    <cellStyle name="Normal 52 2 9" xfId="36459"/>
    <cellStyle name="Normal 52 2_Lcc_inputs" xfId="36460"/>
    <cellStyle name="Normal 52 3" xfId="36461"/>
    <cellStyle name="Normal 52 3 2" xfId="36462"/>
    <cellStyle name="Normal 52 3 2 2" xfId="36463"/>
    <cellStyle name="Normal 52 3 2 2 2" xfId="36464"/>
    <cellStyle name="Normal 52 3 2 2 2 2" xfId="36465"/>
    <cellStyle name="Normal 52 3 2 2 2 2 2" xfId="36466"/>
    <cellStyle name="Normal 52 3 2 2 2 3" xfId="36467"/>
    <cellStyle name="Normal 52 3 2 2 3" xfId="36468"/>
    <cellStyle name="Normal 52 3 2 2 3 2" xfId="36469"/>
    <cellStyle name="Normal 52 3 2 2 3 2 2" xfId="36470"/>
    <cellStyle name="Normal 52 3 2 2 3 3" xfId="36471"/>
    <cellStyle name="Normal 52 3 2 2 4" xfId="36472"/>
    <cellStyle name="Normal 52 3 2 2 4 2" xfId="36473"/>
    <cellStyle name="Normal 52 3 2 2 5" xfId="36474"/>
    <cellStyle name="Normal 52 3 2 2_Lcc_inputs" xfId="36475"/>
    <cellStyle name="Normal 52 3 2 3" xfId="36476"/>
    <cellStyle name="Normal 52 3 2 3 2" xfId="36477"/>
    <cellStyle name="Normal 52 3 2 3 2 2" xfId="36478"/>
    <cellStyle name="Normal 52 3 2 3 2 3" xfId="36479"/>
    <cellStyle name="Normal 52 3 2 3 3" xfId="36480"/>
    <cellStyle name="Normal 52 3 2 3 4" xfId="36481"/>
    <cellStyle name="Normal 52 3 2 3_Lcc_inputs" xfId="36482"/>
    <cellStyle name="Normal 52 3 2 4" xfId="36483"/>
    <cellStyle name="Normal 52 3 2 4 2" xfId="36484"/>
    <cellStyle name="Normal 52 3 2 4 2 2" xfId="36485"/>
    <cellStyle name="Normal 52 3 2 4 3" xfId="36486"/>
    <cellStyle name="Normal 52 3 2 5" xfId="36487"/>
    <cellStyle name="Normal 52 3 2 5 2" xfId="36488"/>
    <cellStyle name="Normal 52 3 2 6" xfId="36489"/>
    <cellStyle name="Normal 52 3 2 7" xfId="36490"/>
    <cellStyle name="Normal 52 3 2 8" xfId="36491"/>
    <cellStyle name="Normal 52 3 2_Lcc_inputs" xfId="36492"/>
    <cellStyle name="Normal 52 3 3" xfId="36493"/>
    <cellStyle name="Normal 52 3 3 2" xfId="36494"/>
    <cellStyle name="Normal 52 3 3 2 2" xfId="36495"/>
    <cellStyle name="Normal 52 3 3 2 2 2" xfId="36496"/>
    <cellStyle name="Normal 52 3 3 2 2 3" xfId="36497"/>
    <cellStyle name="Normal 52 3 3 2 3" xfId="36498"/>
    <cellStyle name="Normal 52 3 3 2 4" xfId="36499"/>
    <cellStyle name="Normal 52 3 3 2_Lcc_inputs" xfId="36500"/>
    <cellStyle name="Normal 52 3 3 3" xfId="36501"/>
    <cellStyle name="Normal 52 3 3 3 2" xfId="36502"/>
    <cellStyle name="Normal 52 3 3 3 2 2" xfId="36503"/>
    <cellStyle name="Normal 52 3 3 3 3" xfId="36504"/>
    <cellStyle name="Normal 52 3 3 4" xfId="36505"/>
    <cellStyle name="Normal 52 3 3 4 2" xfId="36506"/>
    <cellStyle name="Normal 52 3 3 5" xfId="36507"/>
    <cellStyle name="Normal 52 3 3 6" xfId="36508"/>
    <cellStyle name="Normal 52 3 3 7" xfId="36509"/>
    <cellStyle name="Normal 52 3 3_Lcc_inputs" xfId="36510"/>
    <cellStyle name="Normal 52 3 4" xfId="36511"/>
    <cellStyle name="Normal 52 3 4 2" xfId="36512"/>
    <cellStyle name="Normal 52 3 4 2 2" xfId="36513"/>
    <cellStyle name="Normal 52 3 4 2 3" xfId="36514"/>
    <cellStyle name="Normal 52 3 4 3" xfId="36515"/>
    <cellStyle name="Normal 52 3 4 3 2" xfId="36516"/>
    <cellStyle name="Normal 52 3 4 4" xfId="36517"/>
    <cellStyle name="Normal 52 3 4 5" xfId="36518"/>
    <cellStyle name="Normal 52 3 4_Lcc_inputs" xfId="36519"/>
    <cellStyle name="Normal 52 3 5" xfId="36520"/>
    <cellStyle name="Normal 52 3 5 2" xfId="36521"/>
    <cellStyle name="Normal 52 3 5 2 2" xfId="36522"/>
    <cellStyle name="Normal 52 3 5 2 3" xfId="36523"/>
    <cellStyle name="Normal 52 3 5 3" xfId="36524"/>
    <cellStyle name="Normal 52 3 5 4" xfId="36525"/>
    <cellStyle name="Normal 52 3 5_Lcc_inputs" xfId="36526"/>
    <cellStyle name="Normal 52 3 6" xfId="36527"/>
    <cellStyle name="Normal 52 3 6 2" xfId="36528"/>
    <cellStyle name="Normal 52 3 6 3" xfId="36529"/>
    <cellStyle name="Normal 52 3 7" xfId="36530"/>
    <cellStyle name="Normal 52 3 7 2" xfId="36531"/>
    <cellStyle name="Normal 52 3 8" xfId="36532"/>
    <cellStyle name="Normal 52 3 9" xfId="36533"/>
    <cellStyle name="Normal 52 3_Lcc_inputs" xfId="36534"/>
    <cellStyle name="Normal 52 4" xfId="36535"/>
    <cellStyle name="Normal 52 4 2" xfId="36536"/>
    <cellStyle name="Normal 52 4 2 2" xfId="36537"/>
    <cellStyle name="Normal 52 4 2 2 2" xfId="36538"/>
    <cellStyle name="Normal 52 4 2 2 2 2" xfId="36539"/>
    <cellStyle name="Normal 52 4 2 2 2 2 2" xfId="36540"/>
    <cellStyle name="Normal 52 4 2 2 2 3" xfId="36541"/>
    <cellStyle name="Normal 52 4 2 2 3" xfId="36542"/>
    <cellStyle name="Normal 52 4 2 2 3 2" xfId="36543"/>
    <cellStyle name="Normal 52 4 2 2 3 2 2" xfId="36544"/>
    <cellStyle name="Normal 52 4 2 2 3 3" xfId="36545"/>
    <cellStyle name="Normal 52 4 2 2 4" xfId="36546"/>
    <cellStyle name="Normal 52 4 2 2 4 2" xfId="36547"/>
    <cellStyle name="Normal 52 4 2 2 5" xfId="36548"/>
    <cellStyle name="Normal 52 4 2 2_Lcc_inputs" xfId="36549"/>
    <cellStyle name="Normal 52 4 2 3" xfId="36550"/>
    <cellStyle name="Normal 52 4 2 3 2" xfId="36551"/>
    <cellStyle name="Normal 52 4 2 3 2 2" xfId="36552"/>
    <cellStyle name="Normal 52 4 2 3 2 3" xfId="36553"/>
    <cellStyle name="Normal 52 4 2 3 3" xfId="36554"/>
    <cellStyle name="Normal 52 4 2 3 4" xfId="36555"/>
    <cellStyle name="Normal 52 4 2 3_Lcc_inputs" xfId="36556"/>
    <cellStyle name="Normal 52 4 2 4" xfId="36557"/>
    <cellStyle name="Normal 52 4 2 4 2" xfId="36558"/>
    <cellStyle name="Normal 52 4 2 4 2 2" xfId="36559"/>
    <cellStyle name="Normal 52 4 2 4 3" xfId="36560"/>
    <cellStyle name="Normal 52 4 2 5" xfId="36561"/>
    <cellStyle name="Normal 52 4 2 5 2" xfId="36562"/>
    <cellStyle name="Normal 52 4 2 6" xfId="36563"/>
    <cellStyle name="Normal 52 4 2 7" xfId="36564"/>
    <cellStyle name="Normal 52 4 2 8" xfId="36565"/>
    <cellStyle name="Normal 52 4 2_Lcc_inputs" xfId="36566"/>
    <cellStyle name="Normal 52 4 3" xfId="36567"/>
    <cellStyle name="Normal 52 4 3 2" xfId="36568"/>
    <cellStyle name="Normal 52 4 3 2 2" xfId="36569"/>
    <cellStyle name="Normal 52 4 3 2 2 2" xfId="36570"/>
    <cellStyle name="Normal 52 4 3 2 3" xfId="36571"/>
    <cellStyle name="Normal 52 4 3 3" xfId="36572"/>
    <cellStyle name="Normal 52 4 3 3 2" xfId="36573"/>
    <cellStyle name="Normal 52 4 3 3 2 2" xfId="36574"/>
    <cellStyle name="Normal 52 4 3 3 3" xfId="36575"/>
    <cellStyle name="Normal 52 4 3 4" xfId="36576"/>
    <cellStyle name="Normal 52 4 3 4 2" xfId="36577"/>
    <cellStyle name="Normal 52 4 3 5" xfId="36578"/>
    <cellStyle name="Normal 52 4 3_Lcc_inputs" xfId="36579"/>
    <cellStyle name="Normal 52 4 4" xfId="36580"/>
    <cellStyle name="Normal 52 4 4 2" xfId="36581"/>
    <cellStyle name="Normal 52 4 4 2 2" xfId="36582"/>
    <cellStyle name="Normal 52 4 4 2 3" xfId="36583"/>
    <cellStyle name="Normal 52 4 4 3" xfId="36584"/>
    <cellStyle name="Normal 52 4 4 4" xfId="36585"/>
    <cellStyle name="Normal 52 4 4_Lcc_inputs" xfId="36586"/>
    <cellStyle name="Normal 52 4 5" xfId="36587"/>
    <cellStyle name="Normal 52 4 5 2" xfId="36588"/>
    <cellStyle name="Normal 52 4 5 2 2" xfId="36589"/>
    <cellStyle name="Normal 52 4 5 3" xfId="36590"/>
    <cellStyle name="Normal 52 4 6" xfId="36591"/>
    <cellStyle name="Normal 52 4 6 2" xfId="36592"/>
    <cellStyle name="Normal 52 4 7" xfId="36593"/>
    <cellStyle name="Normal 52 4 8" xfId="36594"/>
    <cellStyle name="Normal 52 4 9" xfId="36595"/>
    <cellStyle name="Normal 52 4_Lcc_inputs" xfId="36596"/>
    <cellStyle name="Normal 52 5" xfId="36597"/>
    <cellStyle name="Normal 52 5 2" xfId="36598"/>
    <cellStyle name="Normal 52 5 2 2" xfId="36599"/>
    <cellStyle name="Normal 52 5 2 2 2" xfId="36600"/>
    <cellStyle name="Normal 52 5 2 2 2 2" xfId="36601"/>
    <cellStyle name="Normal 52 5 2 2 2 2 2" xfId="36602"/>
    <cellStyle name="Normal 52 5 2 2 2 3" xfId="36603"/>
    <cellStyle name="Normal 52 5 2 2 3" xfId="36604"/>
    <cellStyle name="Normal 52 5 2 2 3 2" xfId="36605"/>
    <cellStyle name="Normal 52 5 2 2 3 2 2" xfId="36606"/>
    <cellStyle name="Normal 52 5 2 2 3 3" xfId="36607"/>
    <cellStyle name="Normal 52 5 2 2 4" xfId="36608"/>
    <cellStyle name="Normal 52 5 2 2 4 2" xfId="36609"/>
    <cellStyle name="Normal 52 5 2 2 5" xfId="36610"/>
    <cellStyle name="Normal 52 5 2 2_Lcc_inputs" xfId="36611"/>
    <cellStyle name="Normal 52 5 2 3" xfId="36612"/>
    <cellStyle name="Normal 52 5 2 3 2" xfId="36613"/>
    <cellStyle name="Normal 52 5 2 3 2 2" xfId="36614"/>
    <cellStyle name="Normal 52 5 2 3 2 3" xfId="36615"/>
    <cellStyle name="Normal 52 5 2 3 3" xfId="36616"/>
    <cellStyle name="Normal 52 5 2 3 4" xfId="36617"/>
    <cellStyle name="Normal 52 5 2 3_Lcc_inputs" xfId="36618"/>
    <cellStyle name="Normal 52 5 2 4" xfId="36619"/>
    <cellStyle name="Normal 52 5 2 4 2" xfId="36620"/>
    <cellStyle name="Normal 52 5 2 4 2 2" xfId="36621"/>
    <cellStyle name="Normal 52 5 2 4 3" xfId="36622"/>
    <cellStyle name="Normal 52 5 2 5" xfId="36623"/>
    <cellStyle name="Normal 52 5 2 5 2" xfId="36624"/>
    <cellStyle name="Normal 52 5 2 6" xfId="36625"/>
    <cellStyle name="Normal 52 5 2 7" xfId="36626"/>
    <cellStyle name="Normal 52 5 2 8" xfId="36627"/>
    <cellStyle name="Normal 52 5 2_Lcc_inputs" xfId="36628"/>
    <cellStyle name="Normal 52 5 3" xfId="36629"/>
    <cellStyle name="Normal 52 5 3 2" xfId="36630"/>
    <cellStyle name="Normal 52 5 3 2 2" xfId="36631"/>
    <cellStyle name="Normal 52 5 3 2 2 2" xfId="36632"/>
    <cellStyle name="Normal 52 5 3 2 3" xfId="36633"/>
    <cellStyle name="Normal 52 5 3 3" xfId="36634"/>
    <cellStyle name="Normal 52 5 3 3 2" xfId="36635"/>
    <cellStyle name="Normal 52 5 3 3 2 2" xfId="36636"/>
    <cellStyle name="Normal 52 5 3 3 3" xfId="36637"/>
    <cellStyle name="Normal 52 5 3 4" xfId="36638"/>
    <cellStyle name="Normal 52 5 3 4 2" xfId="36639"/>
    <cellStyle name="Normal 52 5 3 5" xfId="36640"/>
    <cellStyle name="Normal 52 5 3_Lcc_inputs" xfId="36641"/>
    <cellStyle name="Normal 52 5 4" xfId="36642"/>
    <cellStyle name="Normal 52 5 4 2" xfId="36643"/>
    <cellStyle name="Normal 52 5 4 2 2" xfId="36644"/>
    <cellStyle name="Normal 52 5 4 2 3" xfId="36645"/>
    <cellStyle name="Normal 52 5 4 3" xfId="36646"/>
    <cellStyle name="Normal 52 5 4 4" xfId="36647"/>
    <cellStyle name="Normal 52 5 4_Lcc_inputs" xfId="36648"/>
    <cellStyle name="Normal 52 5 5" xfId="36649"/>
    <cellStyle name="Normal 52 5 5 2" xfId="36650"/>
    <cellStyle name="Normal 52 5 5 2 2" xfId="36651"/>
    <cellStyle name="Normal 52 5 5 3" xfId="36652"/>
    <cellStyle name="Normal 52 5 6" xfId="36653"/>
    <cellStyle name="Normal 52 5 6 2" xfId="36654"/>
    <cellStyle name="Normal 52 5 7" xfId="36655"/>
    <cellStyle name="Normal 52 5 8" xfId="36656"/>
    <cellStyle name="Normal 52 5 9" xfId="36657"/>
    <cellStyle name="Normal 52 5_Lcc_inputs" xfId="36658"/>
    <cellStyle name="Normal 52 6" xfId="36659"/>
    <cellStyle name="Normal 52 6 2" xfId="36660"/>
    <cellStyle name="Normal 52 6 2 2" xfId="36661"/>
    <cellStyle name="Normal 52 6 2 2 2" xfId="36662"/>
    <cellStyle name="Normal 52 6 2 2 2 2" xfId="36663"/>
    <cellStyle name="Normal 52 6 2 2 2 2 2" xfId="36664"/>
    <cellStyle name="Normal 52 6 2 2 2 3" xfId="36665"/>
    <cellStyle name="Normal 52 6 2 2 3" xfId="36666"/>
    <cellStyle name="Normal 52 6 2 2 3 2" xfId="36667"/>
    <cellStyle name="Normal 52 6 2 2 3 2 2" xfId="36668"/>
    <cellStyle name="Normal 52 6 2 2 3 3" xfId="36669"/>
    <cellStyle name="Normal 52 6 2 2 4" xfId="36670"/>
    <cellStyle name="Normal 52 6 2 2 4 2" xfId="36671"/>
    <cellStyle name="Normal 52 6 2 2 5" xfId="36672"/>
    <cellStyle name="Normal 52 6 2 2_Lcc_inputs" xfId="36673"/>
    <cellStyle name="Normal 52 6 2 3" xfId="36674"/>
    <cellStyle name="Normal 52 6 2 3 2" xfId="36675"/>
    <cellStyle name="Normal 52 6 2 3 2 2" xfId="36676"/>
    <cellStyle name="Normal 52 6 2 3 2 3" xfId="36677"/>
    <cellStyle name="Normal 52 6 2 3 3" xfId="36678"/>
    <cellStyle name="Normal 52 6 2 3 4" xfId="36679"/>
    <cellStyle name="Normal 52 6 2 3_Lcc_inputs" xfId="36680"/>
    <cellStyle name="Normal 52 6 2 4" xfId="36681"/>
    <cellStyle name="Normal 52 6 2 4 2" xfId="36682"/>
    <cellStyle name="Normal 52 6 2 4 2 2" xfId="36683"/>
    <cellStyle name="Normal 52 6 2 4 3" xfId="36684"/>
    <cellStyle name="Normal 52 6 2 5" xfId="36685"/>
    <cellStyle name="Normal 52 6 2 5 2" xfId="36686"/>
    <cellStyle name="Normal 52 6 2 6" xfId="36687"/>
    <cellStyle name="Normal 52 6 2 7" xfId="36688"/>
    <cellStyle name="Normal 52 6 2 8" xfId="36689"/>
    <cellStyle name="Normal 52 6 2_Lcc_inputs" xfId="36690"/>
    <cellStyle name="Normal 52 6 3" xfId="36691"/>
    <cellStyle name="Normal 52 6 3 2" xfId="36692"/>
    <cellStyle name="Normal 52 6 3 2 2" xfId="36693"/>
    <cellStyle name="Normal 52 6 3 2 2 2" xfId="36694"/>
    <cellStyle name="Normal 52 6 3 2 3" xfId="36695"/>
    <cellStyle name="Normal 52 6 3 3" xfId="36696"/>
    <cellStyle name="Normal 52 6 3 3 2" xfId="36697"/>
    <cellStyle name="Normal 52 6 3 3 2 2" xfId="36698"/>
    <cellStyle name="Normal 52 6 3 3 3" xfId="36699"/>
    <cellStyle name="Normal 52 6 3 4" xfId="36700"/>
    <cellStyle name="Normal 52 6 3 4 2" xfId="36701"/>
    <cellStyle name="Normal 52 6 3 5" xfId="36702"/>
    <cellStyle name="Normal 52 6 3_Lcc_inputs" xfId="36703"/>
    <cellStyle name="Normal 52 6 4" xfId="36704"/>
    <cellStyle name="Normal 52 6 4 2" xfId="36705"/>
    <cellStyle name="Normal 52 6 4 2 2" xfId="36706"/>
    <cellStyle name="Normal 52 6 4 2 3" xfId="36707"/>
    <cellStyle name="Normal 52 6 4 3" xfId="36708"/>
    <cellStyle name="Normal 52 6 4 4" xfId="36709"/>
    <cellStyle name="Normal 52 6 4_Lcc_inputs" xfId="36710"/>
    <cellStyle name="Normal 52 6 5" xfId="36711"/>
    <cellStyle name="Normal 52 6 5 2" xfId="36712"/>
    <cellStyle name="Normal 52 6 5 2 2" xfId="36713"/>
    <cellStyle name="Normal 52 6 5 3" xfId="36714"/>
    <cellStyle name="Normal 52 6 6" xfId="36715"/>
    <cellStyle name="Normal 52 6 6 2" xfId="36716"/>
    <cellStyle name="Normal 52 6 7" xfId="36717"/>
    <cellStyle name="Normal 52 6 8" xfId="36718"/>
    <cellStyle name="Normal 52 6 9" xfId="36719"/>
    <cellStyle name="Normal 52 6_Lcc_inputs" xfId="36720"/>
    <cellStyle name="Normal 52 7" xfId="36721"/>
    <cellStyle name="Normal 52 7 2" xfId="36722"/>
    <cellStyle name="Normal 52 7 2 2" xfId="36723"/>
    <cellStyle name="Normal 52 7 2 2 2" xfId="36724"/>
    <cellStyle name="Normal 52 7 2 2 2 2" xfId="36725"/>
    <cellStyle name="Normal 52 7 2 2 2 2 2" xfId="36726"/>
    <cellStyle name="Normal 52 7 2 2 2 3" xfId="36727"/>
    <cellStyle name="Normal 52 7 2 2 3" xfId="36728"/>
    <cellStyle name="Normal 52 7 2 2 3 2" xfId="36729"/>
    <cellStyle name="Normal 52 7 2 2 3 2 2" xfId="36730"/>
    <cellStyle name="Normal 52 7 2 2 3 3" xfId="36731"/>
    <cellStyle name="Normal 52 7 2 2 4" xfId="36732"/>
    <cellStyle name="Normal 52 7 2 2 4 2" xfId="36733"/>
    <cellStyle name="Normal 52 7 2 2 5" xfId="36734"/>
    <cellStyle name="Normal 52 7 2 2_Lcc_inputs" xfId="36735"/>
    <cellStyle name="Normal 52 7 2 3" xfId="36736"/>
    <cellStyle name="Normal 52 7 2 3 2" xfId="36737"/>
    <cellStyle name="Normal 52 7 2 3 2 2" xfId="36738"/>
    <cellStyle name="Normal 52 7 2 3 2 3" xfId="36739"/>
    <cellStyle name="Normal 52 7 2 3 3" xfId="36740"/>
    <cellStyle name="Normal 52 7 2 3 4" xfId="36741"/>
    <cellStyle name="Normal 52 7 2 3_Lcc_inputs" xfId="36742"/>
    <cellStyle name="Normal 52 7 2 4" xfId="36743"/>
    <cellStyle name="Normal 52 7 2 4 2" xfId="36744"/>
    <cellStyle name="Normal 52 7 2 4 2 2" xfId="36745"/>
    <cellStyle name="Normal 52 7 2 4 3" xfId="36746"/>
    <cellStyle name="Normal 52 7 2 5" xfId="36747"/>
    <cellStyle name="Normal 52 7 2 5 2" xfId="36748"/>
    <cellStyle name="Normal 52 7 2 6" xfId="36749"/>
    <cellStyle name="Normal 52 7 2 7" xfId="36750"/>
    <cellStyle name="Normal 52 7 2 8" xfId="36751"/>
    <cellStyle name="Normal 52 7 2_Lcc_inputs" xfId="36752"/>
    <cellStyle name="Normal 52 7 3" xfId="36753"/>
    <cellStyle name="Normal 52 7 3 2" xfId="36754"/>
    <cellStyle name="Normal 52 7 3 2 2" xfId="36755"/>
    <cellStyle name="Normal 52 7 3 2 2 2" xfId="36756"/>
    <cellStyle name="Normal 52 7 3 2 3" xfId="36757"/>
    <cellStyle name="Normal 52 7 3 3" xfId="36758"/>
    <cellStyle name="Normal 52 7 3 3 2" xfId="36759"/>
    <cellStyle name="Normal 52 7 3 3 2 2" xfId="36760"/>
    <cellStyle name="Normal 52 7 3 3 3" xfId="36761"/>
    <cellStyle name="Normal 52 7 3 4" xfId="36762"/>
    <cellStyle name="Normal 52 7 3 4 2" xfId="36763"/>
    <cellStyle name="Normal 52 7 3 5" xfId="36764"/>
    <cellStyle name="Normal 52 7 3_Lcc_inputs" xfId="36765"/>
    <cellStyle name="Normal 52 7 4" xfId="36766"/>
    <cellStyle name="Normal 52 7 4 2" xfId="36767"/>
    <cellStyle name="Normal 52 7 4 2 2" xfId="36768"/>
    <cellStyle name="Normal 52 7 4 2 3" xfId="36769"/>
    <cellStyle name="Normal 52 7 4 3" xfId="36770"/>
    <cellStyle name="Normal 52 7 4 4" xfId="36771"/>
    <cellStyle name="Normal 52 7 4_Lcc_inputs" xfId="36772"/>
    <cellStyle name="Normal 52 7 5" xfId="36773"/>
    <cellStyle name="Normal 52 7 5 2" xfId="36774"/>
    <cellStyle name="Normal 52 7 5 2 2" xfId="36775"/>
    <cellStyle name="Normal 52 7 5 3" xfId="36776"/>
    <cellStyle name="Normal 52 7 6" xfId="36777"/>
    <cellStyle name="Normal 52 7 6 2" xfId="36778"/>
    <cellStyle name="Normal 52 7 7" xfId="36779"/>
    <cellStyle name="Normal 52 7 8" xfId="36780"/>
    <cellStyle name="Normal 52 7 9" xfId="36781"/>
    <cellStyle name="Normal 52 7_Lcc_inputs" xfId="36782"/>
    <cellStyle name="Normal 52 8" xfId="36783"/>
    <cellStyle name="Normal 52 8 2" xfId="36784"/>
    <cellStyle name="Normal 52 8 2 2" xfId="36785"/>
    <cellStyle name="Normal 52 8 2 2 2" xfId="36786"/>
    <cellStyle name="Normal 52 8 2 2 2 2" xfId="36787"/>
    <cellStyle name="Normal 52 8 2 2 3" xfId="36788"/>
    <cellStyle name="Normal 52 8 2 3" xfId="36789"/>
    <cellStyle name="Normal 52 8 2 3 2" xfId="36790"/>
    <cellStyle name="Normal 52 8 2 3 2 2" xfId="36791"/>
    <cellStyle name="Normal 52 8 2 3 3" xfId="36792"/>
    <cellStyle name="Normal 52 8 2 4" xfId="36793"/>
    <cellStyle name="Normal 52 8 2 4 2" xfId="36794"/>
    <cellStyle name="Normal 52 8 2 5" xfId="36795"/>
    <cellStyle name="Normal 52 8 2_Lcc_inputs" xfId="36796"/>
    <cellStyle name="Normal 52 8 3" xfId="36797"/>
    <cellStyle name="Normal 52 8 3 2" xfId="36798"/>
    <cellStyle name="Normal 52 8 3 2 2" xfId="36799"/>
    <cellStyle name="Normal 52 8 3 2 3" xfId="36800"/>
    <cellStyle name="Normal 52 8 3 3" xfId="36801"/>
    <cellStyle name="Normal 52 8 3 4" xfId="36802"/>
    <cellStyle name="Normal 52 8 3_Lcc_inputs" xfId="36803"/>
    <cellStyle name="Normal 52 8 4" xfId="36804"/>
    <cellStyle name="Normal 52 8 4 2" xfId="36805"/>
    <cellStyle name="Normal 52 8 4 2 2" xfId="36806"/>
    <cellStyle name="Normal 52 8 4 3" xfId="36807"/>
    <cellStyle name="Normal 52 8 5" xfId="36808"/>
    <cellStyle name="Normal 52 8 5 2" xfId="36809"/>
    <cellStyle name="Normal 52 8 6" xfId="36810"/>
    <cellStyle name="Normal 52 8 7" xfId="36811"/>
    <cellStyle name="Normal 52 8 8" xfId="36812"/>
    <cellStyle name="Normal 52 8_Lcc_inputs" xfId="36813"/>
    <cellStyle name="Normal 52 9" xfId="36814"/>
    <cellStyle name="Normal 52 9 2" xfId="36815"/>
    <cellStyle name="Normal 52 9 2 2" xfId="36816"/>
    <cellStyle name="Normal 52 9 2 2 2" xfId="36817"/>
    <cellStyle name="Normal 52 9 2 2 2 2" xfId="36818"/>
    <cellStyle name="Normal 52 9 2 2 3" xfId="36819"/>
    <cellStyle name="Normal 52 9 2 3" xfId="36820"/>
    <cellStyle name="Normal 52 9 2 3 2" xfId="36821"/>
    <cellStyle name="Normal 52 9 2 3 2 2" xfId="36822"/>
    <cellStyle name="Normal 52 9 2 3 3" xfId="36823"/>
    <cellStyle name="Normal 52 9 2 4" xfId="36824"/>
    <cellStyle name="Normal 52 9 2 4 2" xfId="36825"/>
    <cellStyle name="Normal 52 9 2 5" xfId="36826"/>
    <cellStyle name="Normal 52 9 2_Lcc_inputs" xfId="36827"/>
    <cellStyle name="Normal 52 9 3" xfId="36828"/>
    <cellStyle name="Normal 52 9 3 2" xfId="36829"/>
    <cellStyle name="Normal 52 9 3 2 2" xfId="36830"/>
    <cellStyle name="Normal 52 9 3 2 3" xfId="36831"/>
    <cellStyle name="Normal 52 9 3 3" xfId="36832"/>
    <cellStyle name="Normal 52 9 3 4" xfId="36833"/>
    <cellStyle name="Normal 52 9 3_Lcc_inputs" xfId="36834"/>
    <cellStyle name="Normal 52 9 4" xfId="36835"/>
    <cellStyle name="Normal 52 9 4 2" xfId="36836"/>
    <cellStyle name="Normal 52 9 4 2 2" xfId="36837"/>
    <cellStyle name="Normal 52 9 4 3" xfId="36838"/>
    <cellStyle name="Normal 52 9 5" xfId="36839"/>
    <cellStyle name="Normal 52 9 5 2" xfId="36840"/>
    <cellStyle name="Normal 52 9 6" xfId="36841"/>
    <cellStyle name="Normal 52 9 7" xfId="36842"/>
    <cellStyle name="Normal 52 9 8" xfId="36843"/>
    <cellStyle name="Normal 52 9_Lcc_inputs" xfId="36844"/>
    <cellStyle name="Normal 52_Lcc_inputs" xfId="36845"/>
    <cellStyle name="Normal 53" xfId="36846"/>
    <cellStyle name="Normal 53 2" xfId="36847"/>
    <cellStyle name="Normal 53 3" xfId="36848"/>
    <cellStyle name="Normal 54" xfId="36849"/>
    <cellStyle name="Normal 54 10" xfId="36850"/>
    <cellStyle name="Normal 54 10 2" xfId="36851"/>
    <cellStyle name="Normal 54 10 2 2" xfId="36852"/>
    <cellStyle name="Normal 54 10 2 2 2" xfId="36853"/>
    <cellStyle name="Normal 54 10 2 2 3" xfId="36854"/>
    <cellStyle name="Normal 54 10 2 3" xfId="36855"/>
    <cellStyle name="Normal 54 10 2 4" xfId="36856"/>
    <cellStyle name="Normal 54 10 2_Lcc_inputs" xfId="36857"/>
    <cellStyle name="Normal 54 10 3" xfId="36858"/>
    <cellStyle name="Normal 54 10 3 2" xfId="36859"/>
    <cellStyle name="Normal 54 10 3 2 2" xfId="36860"/>
    <cellStyle name="Normal 54 10 3 3" xfId="36861"/>
    <cellStyle name="Normal 54 10 4" xfId="36862"/>
    <cellStyle name="Normal 54 10 4 2" xfId="36863"/>
    <cellStyle name="Normal 54 10 5" xfId="36864"/>
    <cellStyle name="Normal 54 10 6" xfId="36865"/>
    <cellStyle name="Normal 54 10 7" xfId="36866"/>
    <cellStyle name="Normal 54 10_Lcc_inputs" xfId="36867"/>
    <cellStyle name="Normal 54 11" xfId="36868"/>
    <cellStyle name="Normal 54 11 2" xfId="36869"/>
    <cellStyle name="Normal 54 11 2 2" xfId="36870"/>
    <cellStyle name="Normal 54 11 2 3" xfId="36871"/>
    <cellStyle name="Normal 54 11 3" xfId="36872"/>
    <cellStyle name="Normal 54 11 3 2" xfId="36873"/>
    <cellStyle name="Normal 54 11 4" xfId="36874"/>
    <cellStyle name="Normal 54 11 5" xfId="36875"/>
    <cellStyle name="Normal 54 11_Lcc_inputs" xfId="36876"/>
    <cellStyle name="Normal 54 12" xfId="36877"/>
    <cellStyle name="Normal 54 12 2" xfId="36878"/>
    <cellStyle name="Normal 54 12 2 2" xfId="36879"/>
    <cellStyle name="Normal 54 12 2 3" xfId="36880"/>
    <cellStyle name="Normal 54 12 3" xfId="36881"/>
    <cellStyle name="Normal 54 12 4" xfId="36882"/>
    <cellStyle name="Normal 54 12_Lcc_inputs" xfId="36883"/>
    <cellStyle name="Normal 54 13" xfId="36884"/>
    <cellStyle name="Normal 54 13 2" xfId="36885"/>
    <cellStyle name="Normal 54 13 3" xfId="36886"/>
    <cellStyle name="Normal 54 14" xfId="36887"/>
    <cellStyle name="Normal 54 14 2" xfId="36888"/>
    <cellStyle name="Normal 54 15" xfId="36889"/>
    <cellStyle name="Normal 54 16" xfId="36890"/>
    <cellStyle name="Normal 54 2" xfId="36891"/>
    <cellStyle name="Normal 54 2 10" xfId="36892"/>
    <cellStyle name="Normal 54 2 2" xfId="36893"/>
    <cellStyle name="Normal 54 2 2 2" xfId="36894"/>
    <cellStyle name="Normal 54 2 2 2 2" xfId="36895"/>
    <cellStyle name="Normal 54 2 2 2 2 2" xfId="36896"/>
    <cellStyle name="Normal 54 2 2 2 2 2 2" xfId="36897"/>
    <cellStyle name="Normal 54 2 2 2 2 3" xfId="36898"/>
    <cellStyle name="Normal 54 2 2 2 3" xfId="36899"/>
    <cellStyle name="Normal 54 2 2 2 3 2" xfId="36900"/>
    <cellStyle name="Normal 54 2 2 2 3 2 2" xfId="36901"/>
    <cellStyle name="Normal 54 2 2 2 3 3" xfId="36902"/>
    <cellStyle name="Normal 54 2 2 2 4" xfId="36903"/>
    <cellStyle name="Normal 54 2 2 2 4 2" xfId="36904"/>
    <cellStyle name="Normal 54 2 2 2 5" xfId="36905"/>
    <cellStyle name="Normal 54 2 2 2_Lcc_inputs" xfId="36906"/>
    <cellStyle name="Normal 54 2 2 3" xfId="36907"/>
    <cellStyle name="Normal 54 2 2 3 2" xfId="36908"/>
    <cellStyle name="Normal 54 2 2 3 2 2" xfId="36909"/>
    <cellStyle name="Normal 54 2 2 3 2 3" xfId="36910"/>
    <cellStyle name="Normal 54 2 2 3 3" xfId="36911"/>
    <cellStyle name="Normal 54 2 2 3 4" xfId="36912"/>
    <cellStyle name="Normal 54 2 2 3_Lcc_inputs" xfId="36913"/>
    <cellStyle name="Normal 54 2 2 4" xfId="36914"/>
    <cellStyle name="Normal 54 2 2 4 2" xfId="36915"/>
    <cellStyle name="Normal 54 2 2 4 2 2" xfId="36916"/>
    <cellStyle name="Normal 54 2 2 4 3" xfId="36917"/>
    <cellStyle name="Normal 54 2 2 5" xfId="36918"/>
    <cellStyle name="Normal 54 2 2 5 2" xfId="36919"/>
    <cellStyle name="Normal 54 2 2 6" xfId="36920"/>
    <cellStyle name="Normal 54 2 2 7" xfId="36921"/>
    <cellStyle name="Normal 54 2 2 8" xfId="36922"/>
    <cellStyle name="Normal 54 2 2_Lcc_inputs" xfId="36923"/>
    <cellStyle name="Normal 54 2 3" xfId="36924"/>
    <cellStyle name="Normal 54 2 3 2" xfId="36925"/>
    <cellStyle name="Normal 54 2 3 2 2" xfId="36926"/>
    <cellStyle name="Normal 54 2 3 2 2 2" xfId="36927"/>
    <cellStyle name="Normal 54 2 3 2 2 3" xfId="36928"/>
    <cellStyle name="Normal 54 2 3 2 3" xfId="36929"/>
    <cellStyle name="Normal 54 2 3 2 4" xfId="36930"/>
    <cellStyle name="Normal 54 2 3 2_Lcc_inputs" xfId="36931"/>
    <cellStyle name="Normal 54 2 3 3" xfId="36932"/>
    <cellStyle name="Normal 54 2 3 3 2" xfId="36933"/>
    <cellStyle name="Normal 54 2 3 3 2 2" xfId="36934"/>
    <cellStyle name="Normal 54 2 3 3 3" xfId="36935"/>
    <cellStyle name="Normal 54 2 3 4" xfId="36936"/>
    <cellStyle name="Normal 54 2 3 4 2" xfId="36937"/>
    <cellStyle name="Normal 54 2 3 5" xfId="36938"/>
    <cellStyle name="Normal 54 2 3 6" xfId="36939"/>
    <cellStyle name="Normal 54 2 3 7" xfId="36940"/>
    <cellStyle name="Normal 54 2 3_Lcc_inputs" xfId="36941"/>
    <cellStyle name="Normal 54 2 4" xfId="36942"/>
    <cellStyle name="Normal 54 2 4 2" xfId="36943"/>
    <cellStyle name="Normal 54 2 4 2 2" xfId="36944"/>
    <cellStyle name="Normal 54 2 4 2 3" xfId="36945"/>
    <cellStyle name="Normal 54 2 4 3" xfId="36946"/>
    <cellStyle name="Normal 54 2 4 3 2" xfId="36947"/>
    <cellStyle name="Normal 54 2 4 4" xfId="36948"/>
    <cellStyle name="Normal 54 2 4 5" xfId="36949"/>
    <cellStyle name="Normal 54 2 4_Lcc_inputs" xfId="36950"/>
    <cellStyle name="Normal 54 2 5" xfId="36951"/>
    <cellStyle name="Normal 54 2 5 2" xfId="36952"/>
    <cellStyle name="Normal 54 2 5 2 2" xfId="36953"/>
    <cellStyle name="Normal 54 2 5 2 3" xfId="36954"/>
    <cellStyle name="Normal 54 2 5 3" xfId="36955"/>
    <cellStyle name="Normal 54 2 5 3 2" xfId="36956"/>
    <cellStyle name="Normal 54 2 5 4" xfId="36957"/>
    <cellStyle name="Normal 54 2 5 5" xfId="36958"/>
    <cellStyle name="Normal 54 2 5_Lcc_inputs" xfId="36959"/>
    <cellStyle name="Normal 54 2 6" xfId="36960"/>
    <cellStyle name="Normal 54 2 6 2" xfId="36961"/>
    <cellStyle name="Normal 54 2 6 2 2" xfId="36962"/>
    <cellStyle name="Normal 54 2 6 3" xfId="36963"/>
    <cellStyle name="Normal 54 2 6 4" xfId="36964"/>
    <cellStyle name="Normal 54 2 6_Lcc_inputs" xfId="36965"/>
    <cellStyle name="Normal 54 2 7" xfId="36966"/>
    <cellStyle name="Normal 54 2 7 2" xfId="36967"/>
    <cellStyle name="Normal 54 2 7 3" xfId="36968"/>
    <cellStyle name="Normal 54 2 8" xfId="36969"/>
    <cellStyle name="Normal 54 2 8 2" xfId="36970"/>
    <cellStyle name="Normal 54 2 9" xfId="36971"/>
    <cellStyle name="Normal 54 2_Lcc_inputs" xfId="36972"/>
    <cellStyle name="Normal 54 3" xfId="36973"/>
    <cellStyle name="Normal 54 3 2" xfId="36974"/>
    <cellStyle name="Normal 54 3 2 2" xfId="36975"/>
    <cellStyle name="Normal 54 3 2 2 2" xfId="36976"/>
    <cellStyle name="Normal 54 3 2 2 2 2" xfId="36977"/>
    <cellStyle name="Normal 54 3 2 2 2 2 2" xfId="36978"/>
    <cellStyle name="Normal 54 3 2 2 2 3" xfId="36979"/>
    <cellStyle name="Normal 54 3 2 2 3" xfId="36980"/>
    <cellStyle name="Normal 54 3 2 2 3 2" xfId="36981"/>
    <cellStyle name="Normal 54 3 2 2 3 2 2" xfId="36982"/>
    <cellStyle name="Normal 54 3 2 2 3 3" xfId="36983"/>
    <cellStyle name="Normal 54 3 2 2 4" xfId="36984"/>
    <cellStyle name="Normal 54 3 2 2 4 2" xfId="36985"/>
    <cellStyle name="Normal 54 3 2 2 5" xfId="36986"/>
    <cellStyle name="Normal 54 3 2 2_Lcc_inputs" xfId="36987"/>
    <cellStyle name="Normal 54 3 2 3" xfId="36988"/>
    <cellStyle name="Normal 54 3 2 3 2" xfId="36989"/>
    <cellStyle name="Normal 54 3 2 3 2 2" xfId="36990"/>
    <cellStyle name="Normal 54 3 2 3 2 3" xfId="36991"/>
    <cellStyle name="Normal 54 3 2 3 3" xfId="36992"/>
    <cellStyle name="Normal 54 3 2 3 4" xfId="36993"/>
    <cellStyle name="Normal 54 3 2 3_Lcc_inputs" xfId="36994"/>
    <cellStyle name="Normal 54 3 2 4" xfId="36995"/>
    <cellStyle name="Normal 54 3 2 4 2" xfId="36996"/>
    <cellStyle name="Normal 54 3 2 4 2 2" xfId="36997"/>
    <cellStyle name="Normal 54 3 2 4 3" xfId="36998"/>
    <cellStyle name="Normal 54 3 2 5" xfId="36999"/>
    <cellStyle name="Normal 54 3 2 5 2" xfId="37000"/>
    <cellStyle name="Normal 54 3 2 6" xfId="37001"/>
    <cellStyle name="Normal 54 3 2 7" xfId="37002"/>
    <cellStyle name="Normal 54 3 2 8" xfId="37003"/>
    <cellStyle name="Normal 54 3 2_Lcc_inputs" xfId="37004"/>
    <cellStyle name="Normal 54 3 3" xfId="37005"/>
    <cellStyle name="Normal 54 3 3 2" xfId="37006"/>
    <cellStyle name="Normal 54 3 3 2 2" xfId="37007"/>
    <cellStyle name="Normal 54 3 3 2 2 2" xfId="37008"/>
    <cellStyle name="Normal 54 3 3 2 2 3" xfId="37009"/>
    <cellStyle name="Normal 54 3 3 2 3" xfId="37010"/>
    <cellStyle name="Normal 54 3 3 2 4" xfId="37011"/>
    <cellStyle name="Normal 54 3 3 2_Lcc_inputs" xfId="37012"/>
    <cellStyle name="Normal 54 3 3 3" xfId="37013"/>
    <cellStyle name="Normal 54 3 3 3 2" xfId="37014"/>
    <cellStyle name="Normal 54 3 3 3 2 2" xfId="37015"/>
    <cellStyle name="Normal 54 3 3 3 3" xfId="37016"/>
    <cellStyle name="Normal 54 3 3 4" xfId="37017"/>
    <cellStyle name="Normal 54 3 3 4 2" xfId="37018"/>
    <cellStyle name="Normal 54 3 3 5" xfId="37019"/>
    <cellStyle name="Normal 54 3 3 6" xfId="37020"/>
    <cellStyle name="Normal 54 3 3 7" xfId="37021"/>
    <cellStyle name="Normal 54 3 3_Lcc_inputs" xfId="37022"/>
    <cellStyle name="Normal 54 3 4" xfId="37023"/>
    <cellStyle name="Normal 54 3 4 2" xfId="37024"/>
    <cellStyle name="Normal 54 3 4 2 2" xfId="37025"/>
    <cellStyle name="Normal 54 3 4 2 3" xfId="37026"/>
    <cellStyle name="Normal 54 3 4 3" xfId="37027"/>
    <cellStyle name="Normal 54 3 4 3 2" xfId="37028"/>
    <cellStyle name="Normal 54 3 4 4" xfId="37029"/>
    <cellStyle name="Normal 54 3 4 5" xfId="37030"/>
    <cellStyle name="Normal 54 3 4_Lcc_inputs" xfId="37031"/>
    <cellStyle name="Normal 54 3 5" xfId="37032"/>
    <cellStyle name="Normal 54 3 5 2" xfId="37033"/>
    <cellStyle name="Normal 54 3 5 2 2" xfId="37034"/>
    <cellStyle name="Normal 54 3 5 2 3" xfId="37035"/>
    <cellStyle name="Normal 54 3 5 3" xfId="37036"/>
    <cellStyle name="Normal 54 3 5 4" xfId="37037"/>
    <cellStyle name="Normal 54 3 5_Lcc_inputs" xfId="37038"/>
    <cellStyle name="Normal 54 3 6" xfId="37039"/>
    <cellStyle name="Normal 54 3 6 2" xfId="37040"/>
    <cellStyle name="Normal 54 3 6 3" xfId="37041"/>
    <cellStyle name="Normal 54 3 7" xfId="37042"/>
    <cellStyle name="Normal 54 3 7 2" xfId="37043"/>
    <cellStyle name="Normal 54 3 8" xfId="37044"/>
    <cellStyle name="Normal 54 3 9" xfId="37045"/>
    <cellStyle name="Normal 54 3_Lcc_inputs" xfId="37046"/>
    <cellStyle name="Normal 54 4" xfId="37047"/>
    <cellStyle name="Normal 54 4 2" xfId="37048"/>
    <cellStyle name="Normal 54 4 2 2" xfId="37049"/>
    <cellStyle name="Normal 54 4 2 2 2" xfId="37050"/>
    <cellStyle name="Normal 54 4 2 2 2 2" xfId="37051"/>
    <cellStyle name="Normal 54 4 2 2 2 2 2" xfId="37052"/>
    <cellStyle name="Normal 54 4 2 2 2 3" xfId="37053"/>
    <cellStyle name="Normal 54 4 2 2 3" xfId="37054"/>
    <cellStyle name="Normal 54 4 2 2 3 2" xfId="37055"/>
    <cellStyle name="Normal 54 4 2 2 3 2 2" xfId="37056"/>
    <cellStyle name="Normal 54 4 2 2 3 3" xfId="37057"/>
    <cellStyle name="Normal 54 4 2 2 4" xfId="37058"/>
    <cellStyle name="Normal 54 4 2 2 4 2" xfId="37059"/>
    <cellStyle name="Normal 54 4 2 2 5" xfId="37060"/>
    <cellStyle name="Normal 54 4 2 2_Lcc_inputs" xfId="37061"/>
    <cellStyle name="Normal 54 4 2 3" xfId="37062"/>
    <cellStyle name="Normal 54 4 2 3 2" xfId="37063"/>
    <cellStyle name="Normal 54 4 2 3 2 2" xfId="37064"/>
    <cellStyle name="Normal 54 4 2 3 2 3" xfId="37065"/>
    <cellStyle name="Normal 54 4 2 3 3" xfId="37066"/>
    <cellStyle name="Normal 54 4 2 3 4" xfId="37067"/>
    <cellStyle name="Normal 54 4 2 3_Lcc_inputs" xfId="37068"/>
    <cellStyle name="Normal 54 4 2 4" xfId="37069"/>
    <cellStyle name="Normal 54 4 2 4 2" xfId="37070"/>
    <cellStyle name="Normal 54 4 2 4 2 2" xfId="37071"/>
    <cellStyle name="Normal 54 4 2 4 3" xfId="37072"/>
    <cellStyle name="Normal 54 4 2 5" xfId="37073"/>
    <cellStyle name="Normal 54 4 2 5 2" xfId="37074"/>
    <cellStyle name="Normal 54 4 2 6" xfId="37075"/>
    <cellStyle name="Normal 54 4 2 7" xfId="37076"/>
    <cellStyle name="Normal 54 4 2 8" xfId="37077"/>
    <cellStyle name="Normal 54 4 2_Lcc_inputs" xfId="37078"/>
    <cellStyle name="Normal 54 4 3" xfId="37079"/>
    <cellStyle name="Normal 54 4 3 2" xfId="37080"/>
    <cellStyle name="Normal 54 4 3 2 2" xfId="37081"/>
    <cellStyle name="Normal 54 4 3 2 2 2" xfId="37082"/>
    <cellStyle name="Normal 54 4 3 2 3" xfId="37083"/>
    <cellStyle name="Normal 54 4 3 3" xfId="37084"/>
    <cellStyle name="Normal 54 4 3 3 2" xfId="37085"/>
    <cellStyle name="Normal 54 4 3 3 2 2" xfId="37086"/>
    <cellStyle name="Normal 54 4 3 3 3" xfId="37087"/>
    <cellStyle name="Normal 54 4 3 4" xfId="37088"/>
    <cellStyle name="Normal 54 4 3 4 2" xfId="37089"/>
    <cellStyle name="Normal 54 4 3 5" xfId="37090"/>
    <cellStyle name="Normal 54 4 3_Lcc_inputs" xfId="37091"/>
    <cellStyle name="Normal 54 4 4" xfId="37092"/>
    <cellStyle name="Normal 54 4 4 2" xfId="37093"/>
    <cellStyle name="Normal 54 4 4 2 2" xfId="37094"/>
    <cellStyle name="Normal 54 4 4 2 3" xfId="37095"/>
    <cellStyle name="Normal 54 4 4 3" xfId="37096"/>
    <cellStyle name="Normal 54 4 4 4" xfId="37097"/>
    <cellStyle name="Normal 54 4 4_Lcc_inputs" xfId="37098"/>
    <cellStyle name="Normal 54 4 5" xfId="37099"/>
    <cellStyle name="Normal 54 4 5 2" xfId="37100"/>
    <cellStyle name="Normal 54 4 5 2 2" xfId="37101"/>
    <cellStyle name="Normal 54 4 5 3" xfId="37102"/>
    <cellStyle name="Normal 54 4 6" xfId="37103"/>
    <cellStyle name="Normal 54 4 6 2" xfId="37104"/>
    <cellStyle name="Normal 54 4 7" xfId="37105"/>
    <cellStyle name="Normal 54 4 8" xfId="37106"/>
    <cellStyle name="Normal 54 4 9" xfId="37107"/>
    <cellStyle name="Normal 54 4_Lcc_inputs" xfId="37108"/>
    <cellStyle name="Normal 54 5" xfId="37109"/>
    <cellStyle name="Normal 54 5 2" xfId="37110"/>
    <cellStyle name="Normal 54 5 2 2" xfId="37111"/>
    <cellStyle name="Normal 54 5 2 2 2" xfId="37112"/>
    <cellStyle name="Normal 54 5 2 2 2 2" xfId="37113"/>
    <cellStyle name="Normal 54 5 2 2 2 2 2" xfId="37114"/>
    <cellStyle name="Normal 54 5 2 2 2 3" xfId="37115"/>
    <cellStyle name="Normal 54 5 2 2 3" xfId="37116"/>
    <cellStyle name="Normal 54 5 2 2 3 2" xfId="37117"/>
    <cellStyle name="Normal 54 5 2 2 3 2 2" xfId="37118"/>
    <cellStyle name="Normal 54 5 2 2 3 3" xfId="37119"/>
    <cellStyle name="Normal 54 5 2 2 4" xfId="37120"/>
    <cellStyle name="Normal 54 5 2 2 4 2" xfId="37121"/>
    <cellStyle name="Normal 54 5 2 2 5" xfId="37122"/>
    <cellStyle name="Normal 54 5 2 2_Lcc_inputs" xfId="37123"/>
    <cellStyle name="Normal 54 5 2 3" xfId="37124"/>
    <cellStyle name="Normal 54 5 2 3 2" xfId="37125"/>
    <cellStyle name="Normal 54 5 2 3 2 2" xfId="37126"/>
    <cellStyle name="Normal 54 5 2 3 2 3" xfId="37127"/>
    <cellStyle name="Normal 54 5 2 3 3" xfId="37128"/>
    <cellStyle name="Normal 54 5 2 3 4" xfId="37129"/>
    <cellStyle name="Normal 54 5 2 3_Lcc_inputs" xfId="37130"/>
    <cellStyle name="Normal 54 5 2 4" xfId="37131"/>
    <cellStyle name="Normal 54 5 2 4 2" xfId="37132"/>
    <cellStyle name="Normal 54 5 2 4 2 2" xfId="37133"/>
    <cellStyle name="Normal 54 5 2 4 3" xfId="37134"/>
    <cellStyle name="Normal 54 5 2 5" xfId="37135"/>
    <cellStyle name="Normal 54 5 2 5 2" xfId="37136"/>
    <cellStyle name="Normal 54 5 2 6" xfId="37137"/>
    <cellStyle name="Normal 54 5 2 7" xfId="37138"/>
    <cellStyle name="Normal 54 5 2 8" xfId="37139"/>
    <cellStyle name="Normal 54 5 2_Lcc_inputs" xfId="37140"/>
    <cellStyle name="Normal 54 5 3" xfId="37141"/>
    <cellStyle name="Normal 54 5 3 2" xfId="37142"/>
    <cellStyle name="Normal 54 5 3 2 2" xfId="37143"/>
    <cellStyle name="Normal 54 5 3 2 2 2" xfId="37144"/>
    <cellStyle name="Normal 54 5 3 2 3" xfId="37145"/>
    <cellStyle name="Normal 54 5 3 3" xfId="37146"/>
    <cellStyle name="Normal 54 5 3 3 2" xfId="37147"/>
    <cellStyle name="Normal 54 5 3 3 2 2" xfId="37148"/>
    <cellStyle name="Normal 54 5 3 3 3" xfId="37149"/>
    <cellStyle name="Normal 54 5 3 4" xfId="37150"/>
    <cellStyle name="Normal 54 5 3 4 2" xfId="37151"/>
    <cellStyle name="Normal 54 5 3 5" xfId="37152"/>
    <cellStyle name="Normal 54 5 3_Lcc_inputs" xfId="37153"/>
    <cellStyle name="Normal 54 5 4" xfId="37154"/>
    <cellStyle name="Normal 54 5 4 2" xfId="37155"/>
    <cellStyle name="Normal 54 5 4 2 2" xfId="37156"/>
    <cellStyle name="Normal 54 5 4 2 3" xfId="37157"/>
    <cellStyle name="Normal 54 5 4 3" xfId="37158"/>
    <cellStyle name="Normal 54 5 4 4" xfId="37159"/>
    <cellStyle name="Normal 54 5 4_Lcc_inputs" xfId="37160"/>
    <cellStyle name="Normal 54 5 5" xfId="37161"/>
    <cellStyle name="Normal 54 5 5 2" xfId="37162"/>
    <cellStyle name="Normal 54 5 5 2 2" xfId="37163"/>
    <cellStyle name="Normal 54 5 5 3" xfId="37164"/>
    <cellStyle name="Normal 54 5 6" xfId="37165"/>
    <cellStyle name="Normal 54 5 6 2" xfId="37166"/>
    <cellStyle name="Normal 54 5 7" xfId="37167"/>
    <cellStyle name="Normal 54 5 8" xfId="37168"/>
    <cellStyle name="Normal 54 5 9" xfId="37169"/>
    <cellStyle name="Normal 54 5_Lcc_inputs" xfId="37170"/>
    <cellStyle name="Normal 54 6" xfId="37171"/>
    <cellStyle name="Normal 54 6 2" xfId="37172"/>
    <cellStyle name="Normal 54 6 2 2" xfId="37173"/>
    <cellStyle name="Normal 54 6 2 2 2" xfId="37174"/>
    <cellStyle name="Normal 54 6 2 2 2 2" xfId="37175"/>
    <cellStyle name="Normal 54 6 2 2 2 2 2" xfId="37176"/>
    <cellStyle name="Normal 54 6 2 2 2 3" xfId="37177"/>
    <cellStyle name="Normal 54 6 2 2 3" xfId="37178"/>
    <cellStyle name="Normal 54 6 2 2 3 2" xfId="37179"/>
    <cellStyle name="Normal 54 6 2 2 3 2 2" xfId="37180"/>
    <cellStyle name="Normal 54 6 2 2 3 3" xfId="37181"/>
    <cellStyle name="Normal 54 6 2 2 4" xfId="37182"/>
    <cellStyle name="Normal 54 6 2 2 4 2" xfId="37183"/>
    <cellStyle name="Normal 54 6 2 2 5" xfId="37184"/>
    <cellStyle name="Normal 54 6 2 2_Lcc_inputs" xfId="37185"/>
    <cellStyle name="Normal 54 6 2 3" xfId="37186"/>
    <cellStyle name="Normal 54 6 2 3 2" xfId="37187"/>
    <cellStyle name="Normal 54 6 2 3 2 2" xfId="37188"/>
    <cellStyle name="Normal 54 6 2 3 2 3" xfId="37189"/>
    <cellStyle name="Normal 54 6 2 3 3" xfId="37190"/>
    <cellStyle name="Normal 54 6 2 3 4" xfId="37191"/>
    <cellStyle name="Normal 54 6 2 3_Lcc_inputs" xfId="37192"/>
    <cellStyle name="Normal 54 6 2 4" xfId="37193"/>
    <cellStyle name="Normal 54 6 2 4 2" xfId="37194"/>
    <cellStyle name="Normal 54 6 2 4 2 2" xfId="37195"/>
    <cellStyle name="Normal 54 6 2 4 3" xfId="37196"/>
    <cellStyle name="Normal 54 6 2 5" xfId="37197"/>
    <cellStyle name="Normal 54 6 2 5 2" xfId="37198"/>
    <cellStyle name="Normal 54 6 2 6" xfId="37199"/>
    <cellStyle name="Normal 54 6 2 7" xfId="37200"/>
    <cellStyle name="Normal 54 6 2 8" xfId="37201"/>
    <cellStyle name="Normal 54 6 2_Lcc_inputs" xfId="37202"/>
    <cellStyle name="Normal 54 6 3" xfId="37203"/>
    <cellStyle name="Normal 54 6 3 2" xfId="37204"/>
    <cellStyle name="Normal 54 6 3 2 2" xfId="37205"/>
    <cellStyle name="Normal 54 6 3 2 2 2" xfId="37206"/>
    <cellStyle name="Normal 54 6 3 2 3" xfId="37207"/>
    <cellStyle name="Normal 54 6 3 3" xfId="37208"/>
    <cellStyle name="Normal 54 6 3 3 2" xfId="37209"/>
    <cellStyle name="Normal 54 6 3 3 2 2" xfId="37210"/>
    <cellStyle name="Normal 54 6 3 3 3" xfId="37211"/>
    <cellStyle name="Normal 54 6 3 4" xfId="37212"/>
    <cellStyle name="Normal 54 6 3 4 2" xfId="37213"/>
    <cellStyle name="Normal 54 6 3 5" xfId="37214"/>
    <cellStyle name="Normal 54 6 3_Lcc_inputs" xfId="37215"/>
    <cellStyle name="Normal 54 6 4" xfId="37216"/>
    <cellStyle name="Normal 54 6 4 2" xfId="37217"/>
    <cellStyle name="Normal 54 6 4 2 2" xfId="37218"/>
    <cellStyle name="Normal 54 6 4 2 3" xfId="37219"/>
    <cellStyle name="Normal 54 6 4 3" xfId="37220"/>
    <cellStyle name="Normal 54 6 4 4" xfId="37221"/>
    <cellStyle name="Normal 54 6 4_Lcc_inputs" xfId="37222"/>
    <cellStyle name="Normal 54 6 5" xfId="37223"/>
    <cellStyle name="Normal 54 6 5 2" xfId="37224"/>
    <cellStyle name="Normal 54 6 5 2 2" xfId="37225"/>
    <cellStyle name="Normal 54 6 5 3" xfId="37226"/>
    <cellStyle name="Normal 54 6 6" xfId="37227"/>
    <cellStyle name="Normal 54 6 6 2" xfId="37228"/>
    <cellStyle name="Normal 54 6 7" xfId="37229"/>
    <cellStyle name="Normal 54 6 8" xfId="37230"/>
    <cellStyle name="Normal 54 6 9" xfId="37231"/>
    <cellStyle name="Normal 54 6_Lcc_inputs" xfId="37232"/>
    <cellStyle name="Normal 54 7" xfId="37233"/>
    <cellStyle name="Normal 54 7 2" xfId="37234"/>
    <cellStyle name="Normal 54 7 2 2" xfId="37235"/>
    <cellStyle name="Normal 54 7 2 2 2" xfId="37236"/>
    <cellStyle name="Normal 54 7 2 2 2 2" xfId="37237"/>
    <cellStyle name="Normal 54 7 2 2 2 2 2" xfId="37238"/>
    <cellStyle name="Normal 54 7 2 2 2 3" xfId="37239"/>
    <cellStyle name="Normal 54 7 2 2 3" xfId="37240"/>
    <cellStyle name="Normal 54 7 2 2 3 2" xfId="37241"/>
    <cellStyle name="Normal 54 7 2 2 3 2 2" xfId="37242"/>
    <cellStyle name="Normal 54 7 2 2 3 3" xfId="37243"/>
    <cellStyle name="Normal 54 7 2 2 4" xfId="37244"/>
    <cellStyle name="Normal 54 7 2 2 4 2" xfId="37245"/>
    <cellStyle name="Normal 54 7 2 2 5" xfId="37246"/>
    <cellStyle name="Normal 54 7 2 2_Lcc_inputs" xfId="37247"/>
    <cellStyle name="Normal 54 7 2 3" xfId="37248"/>
    <cellStyle name="Normal 54 7 2 3 2" xfId="37249"/>
    <cellStyle name="Normal 54 7 2 3 2 2" xfId="37250"/>
    <cellStyle name="Normal 54 7 2 3 2 3" xfId="37251"/>
    <cellStyle name="Normal 54 7 2 3 3" xfId="37252"/>
    <cellStyle name="Normal 54 7 2 3 4" xfId="37253"/>
    <cellStyle name="Normal 54 7 2 3_Lcc_inputs" xfId="37254"/>
    <cellStyle name="Normal 54 7 2 4" xfId="37255"/>
    <cellStyle name="Normal 54 7 2 4 2" xfId="37256"/>
    <cellStyle name="Normal 54 7 2 4 2 2" xfId="37257"/>
    <cellStyle name="Normal 54 7 2 4 3" xfId="37258"/>
    <cellStyle name="Normal 54 7 2 5" xfId="37259"/>
    <cellStyle name="Normal 54 7 2 5 2" xfId="37260"/>
    <cellStyle name="Normal 54 7 2 6" xfId="37261"/>
    <cellStyle name="Normal 54 7 2 7" xfId="37262"/>
    <cellStyle name="Normal 54 7 2 8" xfId="37263"/>
    <cellStyle name="Normal 54 7 2_Lcc_inputs" xfId="37264"/>
    <cellStyle name="Normal 54 7 3" xfId="37265"/>
    <cellStyle name="Normal 54 7 3 2" xfId="37266"/>
    <cellStyle name="Normal 54 7 3 2 2" xfId="37267"/>
    <cellStyle name="Normal 54 7 3 2 2 2" xfId="37268"/>
    <cellStyle name="Normal 54 7 3 2 3" xfId="37269"/>
    <cellStyle name="Normal 54 7 3 3" xfId="37270"/>
    <cellStyle name="Normal 54 7 3 3 2" xfId="37271"/>
    <cellStyle name="Normal 54 7 3 3 2 2" xfId="37272"/>
    <cellStyle name="Normal 54 7 3 3 3" xfId="37273"/>
    <cellStyle name="Normal 54 7 3 4" xfId="37274"/>
    <cellStyle name="Normal 54 7 3 4 2" xfId="37275"/>
    <cellStyle name="Normal 54 7 3 5" xfId="37276"/>
    <cellStyle name="Normal 54 7 3_Lcc_inputs" xfId="37277"/>
    <cellStyle name="Normal 54 7 4" xfId="37278"/>
    <cellStyle name="Normal 54 7 4 2" xfId="37279"/>
    <cellStyle name="Normal 54 7 4 2 2" xfId="37280"/>
    <cellStyle name="Normal 54 7 4 2 3" xfId="37281"/>
    <cellStyle name="Normal 54 7 4 3" xfId="37282"/>
    <cellStyle name="Normal 54 7 4 4" xfId="37283"/>
    <cellStyle name="Normal 54 7 4_Lcc_inputs" xfId="37284"/>
    <cellStyle name="Normal 54 7 5" xfId="37285"/>
    <cellStyle name="Normal 54 7 5 2" xfId="37286"/>
    <cellStyle name="Normal 54 7 5 2 2" xfId="37287"/>
    <cellStyle name="Normal 54 7 5 3" xfId="37288"/>
    <cellStyle name="Normal 54 7 6" xfId="37289"/>
    <cellStyle name="Normal 54 7 6 2" xfId="37290"/>
    <cellStyle name="Normal 54 7 7" xfId="37291"/>
    <cellStyle name="Normal 54 7 8" xfId="37292"/>
    <cellStyle name="Normal 54 7 9" xfId="37293"/>
    <cellStyle name="Normal 54 7_Lcc_inputs" xfId="37294"/>
    <cellStyle name="Normal 54 8" xfId="37295"/>
    <cellStyle name="Normal 54 8 2" xfId="37296"/>
    <cellStyle name="Normal 54 8 2 2" xfId="37297"/>
    <cellStyle name="Normal 54 8 2 2 2" xfId="37298"/>
    <cellStyle name="Normal 54 8 2 2 2 2" xfId="37299"/>
    <cellStyle name="Normal 54 8 2 2 3" xfId="37300"/>
    <cellStyle name="Normal 54 8 2 3" xfId="37301"/>
    <cellStyle name="Normal 54 8 2 3 2" xfId="37302"/>
    <cellStyle name="Normal 54 8 2 3 2 2" xfId="37303"/>
    <cellStyle name="Normal 54 8 2 3 3" xfId="37304"/>
    <cellStyle name="Normal 54 8 2 4" xfId="37305"/>
    <cellStyle name="Normal 54 8 2 4 2" xfId="37306"/>
    <cellStyle name="Normal 54 8 2 5" xfId="37307"/>
    <cellStyle name="Normal 54 8 2_Lcc_inputs" xfId="37308"/>
    <cellStyle name="Normal 54 8 3" xfId="37309"/>
    <cellStyle name="Normal 54 8 3 2" xfId="37310"/>
    <cellStyle name="Normal 54 8 3 2 2" xfId="37311"/>
    <cellStyle name="Normal 54 8 3 2 3" xfId="37312"/>
    <cellStyle name="Normal 54 8 3 3" xfId="37313"/>
    <cellStyle name="Normal 54 8 3 4" xfId="37314"/>
    <cellStyle name="Normal 54 8 3_Lcc_inputs" xfId="37315"/>
    <cellStyle name="Normal 54 8 4" xfId="37316"/>
    <cellStyle name="Normal 54 8 4 2" xfId="37317"/>
    <cellStyle name="Normal 54 8 4 2 2" xfId="37318"/>
    <cellStyle name="Normal 54 8 4 3" xfId="37319"/>
    <cellStyle name="Normal 54 8 5" xfId="37320"/>
    <cellStyle name="Normal 54 8 5 2" xfId="37321"/>
    <cellStyle name="Normal 54 8 6" xfId="37322"/>
    <cellStyle name="Normal 54 8 7" xfId="37323"/>
    <cellStyle name="Normal 54 8 8" xfId="37324"/>
    <cellStyle name="Normal 54 8_Lcc_inputs" xfId="37325"/>
    <cellStyle name="Normal 54 9" xfId="37326"/>
    <cellStyle name="Normal 54 9 2" xfId="37327"/>
    <cellStyle name="Normal 54 9 2 2" xfId="37328"/>
    <cellStyle name="Normal 54 9 2 2 2" xfId="37329"/>
    <cellStyle name="Normal 54 9 2 2 2 2" xfId="37330"/>
    <cellStyle name="Normal 54 9 2 2 3" xfId="37331"/>
    <cellStyle name="Normal 54 9 2 3" xfId="37332"/>
    <cellStyle name="Normal 54 9 2 3 2" xfId="37333"/>
    <cellStyle name="Normal 54 9 2 3 2 2" xfId="37334"/>
    <cellStyle name="Normal 54 9 2 3 3" xfId="37335"/>
    <cellStyle name="Normal 54 9 2 4" xfId="37336"/>
    <cellStyle name="Normal 54 9 2 4 2" xfId="37337"/>
    <cellStyle name="Normal 54 9 2 5" xfId="37338"/>
    <cellStyle name="Normal 54 9 2_Lcc_inputs" xfId="37339"/>
    <cellStyle name="Normal 54 9 3" xfId="37340"/>
    <cellStyle name="Normal 54 9 3 2" xfId="37341"/>
    <cellStyle name="Normal 54 9 3 2 2" xfId="37342"/>
    <cellStyle name="Normal 54 9 3 2 3" xfId="37343"/>
    <cellStyle name="Normal 54 9 3 3" xfId="37344"/>
    <cellStyle name="Normal 54 9 3 4" xfId="37345"/>
    <cellStyle name="Normal 54 9 3_Lcc_inputs" xfId="37346"/>
    <cellStyle name="Normal 54 9 4" xfId="37347"/>
    <cellStyle name="Normal 54 9 4 2" xfId="37348"/>
    <cellStyle name="Normal 54 9 4 2 2" xfId="37349"/>
    <cellStyle name="Normal 54 9 4 3" xfId="37350"/>
    <cellStyle name="Normal 54 9 5" xfId="37351"/>
    <cellStyle name="Normal 54 9 5 2" xfId="37352"/>
    <cellStyle name="Normal 54 9 6" xfId="37353"/>
    <cellStyle name="Normal 54 9 7" xfId="37354"/>
    <cellStyle name="Normal 54 9 8" xfId="37355"/>
    <cellStyle name="Normal 54 9_Lcc_inputs" xfId="37356"/>
    <cellStyle name="Normal 54_Lcc_inputs" xfId="37357"/>
    <cellStyle name="Normal 55" xfId="37358"/>
    <cellStyle name="Normal 55 10" xfId="37359"/>
    <cellStyle name="Normal 55 10 2" xfId="37360"/>
    <cellStyle name="Normal 55 10 2 2" xfId="37361"/>
    <cellStyle name="Normal 55 10 2 2 2" xfId="37362"/>
    <cellStyle name="Normal 55 10 2 2 3" xfId="37363"/>
    <cellStyle name="Normal 55 10 2 3" xfId="37364"/>
    <cellStyle name="Normal 55 10 2 4" xfId="37365"/>
    <cellStyle name="Normal 55 10 2_Lcc_inputs" xfId="37366"/>
    <cellStyle name="Normal 55 10 3" xfId="37367"/>
    <cellStyle name="Normal 55 10 3 2" xfId="37368"/>
    <cellStyle name="Normal 55 10 3 2 2" xfId="37369"/>
    <cellStyle name="Normal 55 10 3 3" xfId="37370"/>
    <cellStyle name="Normal 55 10 4" xfId="37371"/>
    <cellStyle name="Normal 55 10 4 2" xfId="37372"/>
    <cellStyle name="Normal 55 10 5" xfId="37373"/>
    <cellStyle name="Normal 55 10 6" xfId="37374"/>
    <cellStyle name="Normal 55 10 7" xfId="37375"/>
    <cellStyle name="Normal 55 10_Lcc_inputs" xfId="37376"/>
    <cellStyle name="Normal 55 11" xfId="37377"/>
    <cellStyle name="Normal 55 11 2" xfId="37378"/>
    <cellStyle name="Normal 55 11 2 2" xfId="37379"/>
    <cellStyle name="Normal 55 11 2 3" xfId="37380"/>
    <cellStyle name="Normal 55 11 3" xfId="37381"/>
    <cellStyle name="Normal 55 11 3 2" xfId="37382"/>
    <cellStyle name="Normal 55 11 4" xfId="37383"/>
    <cellStyle name="Normal 55 11 5" xfId="37384"/>
    <cellStyle name="Normal 55 11_Lcc_inputs" xfId="37385"/>
    <cellStyle name="Normal 55 12" xfId="37386"/>
    <cellStyle name="Normal 55 12 2" xfId="37387"/>
    <cellStyle name="Normal 55 12 2 2" xfId="37388"/>
    <cellStyle name="Normal 55 12 2 3" xfId="37389"/>
    <cellStyle name="Normal 55 12 3" xfId="37390"/>
    <cellStyle name="Normal 55 12 4" xfId="37391"/>
    <cellStyle name="Normal 55 12_Lcc_inputs" xfId="37392"/>
    <cellStyle name="Normal 55 13" xfId="37393"/>
    <cellStyle name="Normal 55 13 2" xfId="37394"/>
    <cellStyle name="Normal 55 13 3" xfId="37395"/>
    <cellStyle name="Normal 55 14" xfId="37396"/>
    <cellStyle name="Normal 55 14 2" xfId="37397"/>
    <cellStyle name="Normal 55 15" xfId="37398"/>
    <cellStyle name="Normal 55 16" xfId="37399"/>
    <cellStyle name="Normal 55 2" xfId="37400"/>
    <cellStyle name="Normal 55 2 10" xfId="37401"/>
    <cellStyle name="Normal 55 2 2" xfId="37402"/>
    <cellStyle name="Normal 55 2 2 2" xfId="37403"/>
    <cellStyle name="Normal 55 2 2 2 2" xfId="37404"/>
    <cellStyle name="Normal 55 2 2 2 2 2" xfId="37405"/>
    <cellStyle name="Normal 55 2 2 2 2 2 2" xfId="37406"/>
    <cellStyle name="Normal 55 2 2 2 2 3" xfId="37407"/>
    <cellStyle name="Normal 55 2 2 2 3" xfId="37408"/>
    <cellStyle name="Normal 55 2 2 2 3 2" xfId="37409"/>
    <cellStyle name="Normal 55 2 2 2 3 2 2" xfId="37410"/>
    <cellStyle name="Normal 55 2 2 2 3 3" xfId="37411"/>
    <cellStyle name="Normal 55 2 2 2 4" xfId="37412"/>
    <cellStyle name="Normal 55 2 2 2 4 2" xfId="37413"/>
    <cellStyle name="Normal 55 2 2 2 5" xfId="37414"/>
    <cellStyle name="Normal 55 2 2 2_Lcc_inputs" xfId="37415"/>
    <cellStyle name="Normal 55 2 2 3" xfId="37416"/>
    <cellStyle name="Normal 55 2 2 3 2" xfId="37417"/>
    <cellStyle name="Normal 55 2 2 3 2 2" xfId="37418"/>
    <cellStyle name="Normal 55 2 2 3 2 3" xfId="37419"/>
    <cellStyle name="Normal 55 2 2 3 3" xfId="37420"/>
    <cellStyle name="Normal 55 2 2 3 4" xfId="37421"/>
    <cellStyle name="Normal 55 2 2 3_Lcc_inputs" xfId="37422"/>
    <cellStyle name="Normal 55 2 2 4" xfId="37423"/>
    <cellStyle name="Normal 55 2 2 4 2" xfId="37424"/>
    <cellStyle name="Normal 55 2 2 4 2 2" xfId="37425"/>
    <cellStyle name="Normal 55 2 2 4 3" xfId="37426"/>
    <cellStyle name="Normal 55 2 2 5" xfId="37427"/>
    <cellStyle name="Normal 55 2 2 5 2" xfId="37428"/>
    <cellStyle name="Normal 55 2 2 6" xfId="37429"/>
    <cellStyle name="Normal 55 2 2 7" xfId="37430"/>
    <cellStyle name="Normal 55 2 2 8" xfId="37431"/>
    <cellStyle name="Normal 55 2 2_Lcc_inputs" xfId="37432"/>
    <cellStyle name="Normal 55 2 3" xfId="37433"/>
    <cellStyle name="Normal 55 2 3 2" xfId="37434"/>
    <cellStyle name="Normal 55 2 3 2 2" xfId="37435"/>
    <cellStyle name="Normal 55 2 3 2 2 2" xfId="37436"/>
    <cellStyle name="Normal 55 2 3 2 2 3" xfId="37437"/>
    <cellStyle name="Normal 55 2 3 2 3" xfId="37438"/>
    <cellStyle name="Normal 55 2 3 2 4" xfId="37439"/>
    <cellStyle name="Normal 55 2 3 2_Lcc_inputs" xfId="37440"/>
    <cellStyle name="Normal 55 2 3 3" xfId="37441"/>
    <cellStyle name="Normal 55 2 3 3 2" xfId="37442"/>
    <cellStyle name="Normal 55 2 3 3 2 2" xfId="37443"/>
    <cellStyle name="Normal 55 2 3 3 3" xfId="37444"/>
    <cellStyle name="Normal 55 2 3 4" xfId="37445"/>
    <cellStyle name="Normal 55 2 3 4 2" xfId="37446"/>
    <cellStyle name="Normal 55 2 3 5" xfId="37447"/>
    <cellStyle name="Normal 55 2 3 6" xfId="37448"/>
    <cellStyle name="Normal 55 2 3 7" xfId="37449"/>
    <cellStyle name="Normal 55 2 3_Lcc_inputs" xfId="37450"/>
    <cellStyle name="Normal 55 2 4" xfId="37451"/>
    <cellStyle name="Normal 55 2 4 2" xfId="37452"/>
    <cellStyle name="Normal 55 2 4 2 2" xfId="37453"/>
    <cellStyle name="Normal 55 2 4 2 3" xfId="37454"/>
    <cellStyle name="Normal 55 2 4 3" xfId="37455"/>
    <cellStyle name="Normal 55 2 4 3 2" xfId="37456"/>
    <cellStyle name="Normal 55 2 4 4" xfId="37457"/>
    <cellStyle name="Normal 55 2 4 5" xfId="37458"/>
    <cellStyle name="Normal 55 2 4_Lcc_inputs" xfId="37459"/>
    <cellStyle name="Normal 55 2 5" xfId="37460"/>
    <cellStyle name="Normal 55 2 5 2" xfId="37461"/>
    <cellStyle name="Normal 55 2 5 2 2" xfId="37462"/>
    <cellStyle name="Normal 55 2 5 2 3" xfId="37463"/>
    <cellStyle name="Normal 55 2 5 3" xfId="37464"/>
    <cellStyle name="Normal 55 2 5 3 2" xfId="37465"/>
    <cellStyle name="Normal 55 2 5 4" xfId="37466"/>
    <cellStyle name="Normal 55 2 5 5" xfId="37467"/>
    <cellStyle name="Normal 55 2 5_Lcc_inputs" xfId="37468"/>
    <cellStyle name="Normal 55 2 6" xfId="37469"/>
    <cellStyle name="Normal 55 2 6 2" xfId="37470"/>
    <cellStyle name="Normal 55 2 6 2 2" xfId="37471"/>
    <cellStyle name="Normal 55 2 6 3" xfId="37472"/>
    <cellStyle name="Normal 55 2 6 4" xfId="37473"/>
    <cellStyle name="Normal 55 2 6_Lcc_inputs" xfId="37474"/>
    <cellStyle name="Normal 55 2 7" xfId="37475"/>
    <cellStyle name="Normal 55 2 7 2" xfId="37476"/>
    <cellStyle name="Normal 55 2 7 3" xfId="37477"/>
    <cellStyle name="Normal 55 2 8" xfId="37478"/>
    <cellStyle name="Normal 55 2 8 2" xfId="37479"/>
    <cellStyle name="Normal 55 2 9" xfId="37480"/>
    <cellStyle name="Normal 55 2_Lcc_inputs" xfId="37481"/>
    <cellStyle name="Normal 55 3" xfId="37482"/>
    <cellStyle name="Normal 55 3 2" xfId="37483"/>
    <cellStyle name="Normal 55 3 2 2" xfId="37484"/>
    <cellStyle name="Normal 55 3 2 2 2" xfId="37485"/>
    <cellStyle name="Normal 55 3 2 2 2 2" xfId="37486"/>
    <cellStyle name="Normal 55 3 2 2 2 2 2" xfId="37487"/>
    <cellStyle name="Normal 55 3 2 2 2 3" xfId="37488"/>
    <cellStyle name="Normal 55 3 2 2 3" xfId="37489"/>
    <cellStyle name="Normal 55 3 2 2 3 2" xfId="37490"/>
    <cellStyle name="Normal 55 3 2 2 3 2 2" xfId="37491"/>
    <cellStyle name="Normal 55 3 2 2 3 3" xfId="37492"/>
    <cellStyle name="Normal 55 3 2 2 4" xfId="37493"/>
    <cellStyle name="Normal 55 3 2 2 4 2" xfId="37494"/>
    <cellStyle name="Normal 55 3 2 2 5" xfId="37495"/>
    <cellStyle name="Normal 55 3 2 2_Lcc_inputs" xfId="37496"/>
    <cellStyle name="Normal 55 3 2 3" xfId="37497"/>
    <cellStyle name="Normal 55 3 2 3 2" xfId="37498"/>
    <cellStyle name="Normal 55 3 2 3 2 2" xfId="37499"/>
    <cellStyle name="Normal 55 3 2 3 2 3" xfId="37500"/>
    <cellStyle name="Normal 55 3 2 3 3" xfId="37501"/>
    <cellStyle name="Normal 55 3 2 3 4" xfId="37502"/>
    <cellStyle name="Normal 55 3 2 3_Lcc_inputs" xfId="37503"/>
    <cellStyle name="Normal 55 3 2 4" xfId="37504"/>
    <cellStyle name="Normal 55 3 2 4 2" xfId="37505"/>
    <cellStyle name="Normal 55 3 2 4 2 2" xfId="37506"/>
    <cellStyle name="Normal 55 3 2 4 3" xfId="37507"/>
    <cellStyle name="Normal 55 3 2 5" xfId="37508"/>
    <cellStyle name="Normal 55 3 2 5 2" xfId="37509"/>
    <cellStyle name="Normal 55 3 2 6" xfId="37510"/>
    <cellStyle name="Normal 55 3 2 7" xfId="37511"/>
    <cellStyle name="Normal 55 3 2 8" xfId="37512"/>
    <cellStyle name="Normal 55 3 2_Lcc_inputs" xfId="37513"/>
    <cellStyle name="Normal 55 3 3" xfId="37514"/>
    <cellStyle name="Normal 55 3 3 2" xfId="37515"/>
    <cellStyle name="Normal 55 3 3 2 2" xfId="37516"/>
    <cellStyle name="Normal 55 3 3 2 2 2" xfId="37517"/>
    <cellStyle name="Normal 55 3 3 2 2 3" xfId="37518"/>
    <cellStyle name="Normal 55 3 3 2 3" xfId="37519"/>
    <cellStyle name="Normal 55 3 3 2 4" xfId="37520"/>
    <cellStyle name="Normal 55 3 3 2_Lcc_inputs" xfId="37521"/>
    <cellStyle name="Normal 55 3 3 3" xfId="37522"/>
    <cellStyle name="Normal 55 3 3 3 2" xfId="37523"/>
    <cellStyle name="Normal 55 3 3 3 2 2" xfId="37524"/>
    <cellStyle name="Normal 55 3 3 3 3" xfId="37525"/>
    <cellStyle name="Normal 55 3 3 4" xfId="37526"/>
    <cellStyle name="Normal 55 3 3 4 2" xfId="37527"/>
    <cellStyle name="Normal 55 3 3 5" xfId="37528"/>
    <cellStyle name="Normal 55 3 3 6" xfId="37529"/>
    <cellStyle name="Normal 55 3 3 7" xfId="37530"/>
    <cellStyle name="Normal 55 3 3_Lcc_inputs" xfId="37531"/>
    <cellStyle name="Normal 55 3 4" xfId="37532"/>
    <cellStyle name="Normal 55 3 4 2" xfId="37533"/>
    <cellStyle name="Normal 55 3 4 2 2" xfId="37534"/>
    <cellStyle name="Normal 55 3 4 2 3" xfId="37535"/>
    <cellStyle name="Normal 55 3 4 3" xfId="37536"/>
    <cellStyle name="Normal 55 3 4 3 2" xfId="37537"/>
    <cellStyle name="Normal 55 3 4 4" xfId="37538"/>
    <cellStyle name="Normal 55 3 4 5" xfId="37539"/>
    <cellStyle name="Normal 55 3 4_Lcc_inputs" xfId="37540"/>
    <cellStyle name="Normal 55 3 5" xfId="37541"/>
    <cellStyle name="Normal 55 3 5 2" xfId="37542"/>
    <cellStyle name="Normal 55 3 5 2 2" xfId="37543"/>
    <cellStyle name="Normal 55 3 5 2 3" xfId="37544"/>
    <cellStyle name="Normal 55 3 5 3" xfId="37545"/>
    <cellStyle name="Normal 55 3 5 4" xfId="37546"/>
    <cellStyle name="Normal 55 3 5_Lcc_inputs" xfId="37547"/>
    <cellStyle name="Normal 55 3 6" xfId="37548"/>
    <cellStyle name="Normal 55 3 6 2" xfId="37549"/>
    <cellStyle name="Normal 55 3 6 3" xfId="37550"/>
    <cellStyle name="Normal 55 3 7" xfId="37551"/>
    <cellStyle name="Normal 55 3 7 2" xfId="37552"/>
    <cellStyle name="Normal 55 3 8" xfId="37553"/>
    <cellStyle name="Normal 55 3 9" xfId="37554"/>
    <cellStyle name="Normal 55 3_Lcc_inputs" xfId="37555"/>
    <cellStyle name="Normal 55 4" xfId="37556"/>
    <cellStyle name="Normal 55 4 2" xfId="37557"/>
    <cellStyle name="Normal 55 4 2 2" xfId="37558"/>
    <cellStyle name="Normal 55 4 2 2 2" xfId="37559"/>
    <cellStyle name="Normal 55 4 2 2 2 2" xfId="37560"/>
    <cellStyle name="Normal 55 4 2 2 2 2 2" xfId="37561"/>
    <cellStyle name="Normal 55 4 2 2 2 3" xfId="37562"/>
    <cellStyle name="Normal 55 4 2 2 3" xfId="37563"/>
    <cellStyle name="Normal 55 4 2 2 3 2" xfId="37564"/>
    <cellStyle name="Normal 55 4 2 2 3 2 2" xfId="37565"/>
    <cellStyle name="Normal 55 4 2 2 3 3" xfId="37566"/>
    <cellStyle name="Normal 55 4 2 2 4" xfId="37567"/>
    <cellStyle name="Normal 55 4 2 2 4 2" xfId="37568"/>
    <cellStyle name="Normal 55 4 2 2 5" xfId="37569"/>
    <cellStyle name="Normal 55 4 2 2_Lcc_inputs" xfId="37570"/>
    <cellStyle name="Normal 55 4 2 3" xfId="37571"/>
    <cellStyle name="Normal 55 4 2 3 2" xfId="37572"/>
    <cellStyle name="Normal 55 4 2 3 2 2" xfId="37573"/>
    <cellStyle name="Normal 55 4 2 3 2 3" xfId="37574"/>
    <cellStyle name="Normal 55 4 2 3 3" xfId="37575"/>
    <cellStyle name="Normal 55 4 2 3 4" xfId="37576"/>
    <cellStyle name="Normal 55 4 2 3_Lcc_inputs" xfId="37577"/>
    <cellStyle name="Normal 55 4 2 4" xfId="37578"/>
    <cellStyle name="Normal 55 4 2 4 2" xfId="37579"/>
    <cellStyle name="Normal 55 4 2 4 2 2" xfId="37580"/>
    <cellStyle name="Normal 55 4 2 4 3" xfId="37581"/>
    <cellStyle name="Normal 55 4 2 5" xfId="37582"/>
    <cellStyle name="Normal 55 4 2 5 2" xfId="37583"/>
    <cellStyle name="Normal 55 4 2 6" xfId="37584"/>
    <cellStyle name="Normal 55 4 2 7" xfId="37585"/>
    <cellStyle name="Normal 55 4 2 8" xfId="37586"/>
    <cellStyle name="Normal 55 4 2_Lcc_inputs" xfId="37587"/>
    <cellStyle name="Normal 55 4 3" xfId="37588"/>
    <cellStyle name="Normal 55 4 3 2" xfId="37589"/>
    <cellStyle name="Normal 55 4 3 2 2" xfId="37590"/>
    <cellStyle name="Normal 55 4 3 2 2 2" xfId="37591"/>
    <cellStyle name="Normal 55 4 3 2 3" xfId="37592"/>
    <cellStyle name="Normal 55 4 3 3" xfId="37593"/>
    <cellStyle name="Normal 55 4 3 3 2" xfId="37594"/>
    <cellStyle name="Normal 55 4 3 3 2 2" xfId="37595"/>
    <cellStyle name="Normal 55 4 3 3 3" xfId="37596"/>
    <cellStyle name="Normal 55 4 3 4" xfId="37597"/>
    <cellStyle name="Normal 55 4 3 4 2" xfId="37598"/>
    <cellStyle name="Normal 55 4 3 5" xfId="37599"/>
    <cellStyle name="Normal 55 4 3_Lcc_inputs" xfId="37600"/>
    <cellStyle name="Normal 55 4 4" xfId="37601"/>
    <cellStyle name="Normal 55 4 4 2" xfId="37602"/>
    <cellStyle name="Normal 55 4 4 2 2" xfId="37603"/>
    <cellStyle name="Normal 55 4 4 2 3" xfId="37604"/>
    <cellStyle name="Normal 55 4 4 3" xfId="37605"/>
    <cellStyle name="Normal 55 4 4 4" xfId="37606"/>
    <cellStyle name="Normal 55 4 4_Lcc_inputs" xfId="37607"/>
    <cellStyle name="Normal 55 4 5" xfId="37608"/>
    <cellStyle name="Normal 55 4 5 2" xfId="37609"/>
    <cellStyle name="Normal 55 4 5 2 2" xfId="37610"/>
    <cellStyle name="Normal 55 4 5 3" xfId="37611"/>
    <cellStyle name="Normal 55 4 6" xfId="37612"/>
    <cellStyle name="Normal 55 4 6 2" xfId="37613"/>
    <cellStyle name="Normal 55 4 7" xfId="37614"/>
    <cellStyle name="Normal 55 4 8" xfId="37615"/>
    <cellStyle name="Normal 55 4 9" xfId="37616"/>
    <cellStyle name="Normal 55 4_Lcc_inputs" xfId="37617"/>
    <cellStyle name="Normal 55 5" xfId="37618"/>
    <cellStyle name="Normal 55 5 2" xfId="37619"/>
    <cellStyle name="Normal 55 5 2 2" xfId="37620"/>
    <cellStyle name="Normal 55 5 2 2 2" xfId="37621"/>
    <cellStyle name="Normal 55 5 2 2 2 2" xfId="37622"/>
    <cellStyle name="Normal 55 5 2 2 2 2 2" xfId="37623"/>
    <cellStyle name="Normal 55 5 2 2 2 3" xfId="37624"/>
    <cellStyle name="Normal 55 5 2 2 3" xfId="37625"/>
    <cellStyle name="Normal 55 5 2 2 3 2" xfId="37626"/>
    <cellStyle name="Normal 55 5 2 2 3 2 2" xfId="37627"/>
    <cellStyle name="Normal 55 5 2 2 3 3" xfId="37628"/>
    <cellStyle name="Normal 55 5 2 2 4" xfId="37629"/>
    <cellStyle name="Normal 55 5 2 2 4 2" xfId="37630"/>
    <cellStyle name="Normal 55 5 2 2 5" xfId="37631"/>
    <cellStyle name="Normal 55 5 2 2_Lcc_inputs" xfId="37632"/>
    <cellStyle name="Normal 55 5 2 3" xfId="37633"/>
    <cellStyle name="Normal 55 5 2 3 2" xfId="37634"/>
    <cellStyle name="Normal 55 5 2 3 2 2" xfId="37635"/>
    <cellStyle name="Normal 55 5 2 3 2 3" xfId="37636"/>
    <cellStyle name="Normal 55 5 2 3 3" xfId="37637"/>
    <cellStyle name="Normal 55 5 2 3 4" xfId="37638"/>
    <cellStyle name="Normal 55 5 2 3_Lcc_inputs" xfId="37639"/>
    <cellStyle name="Normal 55 5 2 4" xfId="37640"/>
    <cellStyle name="Normal 55 5 2 4 2" xfId="37641"/>
    <cellStyle name="Normal 55 5 2 4 2 2" xfId="37642"/>
    <cellStyle name="Normal 55 5 2 4 3" xfId="37643"/>
    <cellStyle name="Normal 55 5 2 5" xfId="37644"/>
    <cellStyle name="Normal 55 5 2 5 2" xfId="37645"/>
    <cellStyle name="Normal 55 5 2 6" xfId="37646"/>
    <cellStyle name="Normal 55 5 2 7" xfId="37647"/>
    <cellStyle name="Normal 55 5 2 8" xfId="37648"/>
    <cellStyle name="Normal 55 5 2_Lcc_inputs" xfId="37649"/>
    <cellStyle name="Normal 55 5 3" xfId="37650"/>
    <cellStyle name="Normal 55 5 3 2" xfId="37651"/>
    <cellStyle name="Normal 55 5 3 2 2" xfId="37652"/>
    <cellStyle name="Normal 55 5 3 2 2 2" xfId="37653"/>
    <cellStyle name="Normal 55 5 3 2 3" xfId="37654"/>
    <cellStyle name="Normal 55 5 3 3" xfId="37655"/>
    <cellStyle name="Normal 55 5 3 3 2" xfId="37656"/>
    <cellStyle name="Normal 55 5 3 3 2 2" xfId="37657"/>
    <cellStyle name="Normal 55 5 3 3 3" xfId="37658"/>
    <cellStyle name="Normal 55 5 3 4" xfId="37659"/>
    <cellStyle name="Normal 55 5 3 4 2" xfId="37660"/>
    <cellStyle name="Normal 55 5 3 5" xfId="37661"/>
    <cellStyle name="Normal 55 5 3_Lcc_inputs" xfId="37662"/>
    <cellStyle name="Normal 55 5 4" xfId="37663"/>
    <cellStyle name="Normal 55 5 4 2" xfId="37664"/>
    <cellStyle name="Normal 55 5 4 2 2" xfId="37665"/>
    <cellStyle name="Normal 55 5 4 2 3" xfId="37666"/>
    <cellStyle name="Normal 55 5 4 3" xfId="37667"/>
    <cellStyle name="Normal 55 5 4 4" xfId="37668"/>
    <cellStyle name="Normal 55 5 4_Lcc_inputs" xfId="37669"/>
    <cellStyle name="Normal 55 5 5" xfId="37670"/>
    <cellStyle name="Normal 55 5 5 2" xfId="37671"/>
    <cellStyle name="Normal 55 5 5 2 2" xfId="37672"/>
    <cellStyle name="Normal 55 5 5 3" xfId="37673"/>
    <cellStyle name="Normal 55 5 6" xfId="37674"/>
    <cellStyle name="Normal 55 5 6 2" xfId="37675"/>
    <cellStyle name="Normal 55 5 7" xfId="37676"/>
    <cellStyle name="Normal 55 5 8" xfId="37677"/>
    <cellStyle name="Normal 55 5 9" xfId="37678"/>
    <cellStyle name="Normal 55 5_Lcc_inputs" xfId="37679"/>
    <cellStyle name="Normal 55 6" xfId="37680"/>
    <cellStyle name="Normal 55 6 2" xfId="37681"/>
    <cellStyle name="Normal 55 6 2 2" xfId="37682"/>
    <cellStyle name="Normal 55 6 2 2 2" xfId="37683"/>
    <cellStyle name="Normal 55 6 2 2 2 2" xfId="37684"/>
    <cellStyle name="Normal 55 6 2 2 2 2 2" xfId="37685"/>
    <cellStyle name="Normal 55 6 2 2 2 3" xfId="37686"/>
    <cellStyle name="Normal 55 6 2 2 3" xfId="37687"/>
    <cellStyle name="Normal 55 6 2 2 3 2" xfId="37688"/>
    <cellStyle name="Normal 55 6 2 2 3 2 2" xfId="37689"/>
    <cellStyle name="Normal 55 6 2 2 3 3" xfId="37690"/>
    <cellStyle name="Normal 55 6 2 2 4" xfId="37691"/>
    <cellStyle name="Normal 55 6 2 2 4 2" xfId="37692"/>
    <cellStyle name="Normal 55 6 2 2 5" xfId="37693"/>
    <cellStyle name="Normal 55 6 2 2_Lcc_inputs" xfId="37694"/>
    <cellStyle name="Normal 55 6 2 3" xfId="37695"/>
    <cellStyle name="Normal 55 6 2 3 2" xfId="37696"/>
    <cellStyle name="Normal 55 6 2 3 2 2" xfId="37697"/>
    <cellStyle name="Normal 55 6 2 3 2 3" xfId="37698"/>
    <cellStyle name="Normal 55 6 2 3 3" xfId="37699"/>
    <cellStyle name="Normal 55 6 2 3 4" xfId="37700"/>
    <cellStyle name="Normal 55 6 2 3_Lcc_inputs" xfId="37701"/>
    <cellStyle name="Normal 55 6 2 4" xfId="37702"/>
    <cellStyle name="Normal 55 6 2 4 2" xfId="37703"/>
    <cellStyle name="Normal 55 6 2 4 2 2" xfId="37704"/>
    <cellStyle name="Normal 55 6 2 4 3" xfId="37705"/>
    <cellStyle name="Normal 55 6 2 5" xfId="37706"/>
    <cellStyle name="Normal 55 6 2 5 2" xfId="37707"/>
    <cellStyle name="Normal 55 6 2 6" xfId="37708"/>
    <cellStyle name="Normal 55 6 2 7" xfId="37709"/>
    <cellStyle name="Normal 55 6 2 8" xfId="37710"/>
    <cellStyle name="Normal 55 6 2_Lcc_inputs" xfId="37711"/>
    <cellStyle name="Normal 55 6 3" xfId="37712"/>
    <cellStyle name="Normal 55 6 3 2" xfId="37713"/>
    <cellStyle name="Normal 55 6 3 2 2" xfId="37714"/>
    <cellStyle name="Normal 55 6 3 2 2 2" xfId="37715"/>
    <cellStyle name="Normal 55 6 3 2 3" xfId="37716"/>
    <cellStyle name="Normal 55 6 3 3" xfId="37717"/>
    <cellStyle name="Normal 55 6 3 3 2" xfId="37718"/>
    <cellStyle name="Normal 55 6 3 3 2 2" xfId="37719"/>
    <cellStyle name="Normal 55 6 3 3 3" xfId="37720"/>
    <cellStyle name="Normal 55 6 3 4" xfId="37721"/>
    <cellStyle name="Normal 55 6 3 4 2" xfId="37722"/>
    <cellStyle name="Normal 55 6 3 5" xfId="37723"/>
    <cellStyle name="Normal 55 6 3_Lcc_inputs" xfId="37724"/>
    <cellStyle name="Normal 55 6 4" xfId="37725"/>
    <cellStyle name="Normal 55 6 4 2" xfId="37726"/>
    <cellStyle name="Normal 55 6 4 2 2" xfId="37727"/>
    <cellStyle name="Normal 55 6 4 2 3" xfId="37728"/>
    <cellStyle name="Normal 55 6 4 3" xfId="37729"/>
    <cellStyle name="Normal 55 6 4 4" xfId="37730"/>
    <cellStyle name="Normal 55 6 4_Lcc_inputs" xfId="37731"/>
    <cellStyle name="Normal 55 6 5" xfId="37732"/>
    <cellStyle name="Normal 55 6 5 2" xfId="37733"/>
    <cellStyle name="Normal 55 6 5 2 2" xfId="37734"/>
    <cellStyle name="Normal 55 6 5 3" xfId="37735"/>
    <cellStyle name="Normal 55 6 6" xfId="37736"/>
    <cellStyle name="Normal 55 6 6 2" xfId="37737"/>
    <cellStyle name="Normal 55 6 7" xfId="37738"/>
    <cellStyle name="Normal 55 6 8" xfId="37739"/>
    <cellStyle name="Normal 55 6 9" xfId="37740"/>
    <cellStyle name="Normal 55 6_Lcc_inputs" xfId="37741"/>
    <cellStyle name="Normal 55 7" xfId="37742"/>
    <cellStyle name="Normal 55 7 2" xfId="37743"/>
    <cellStyle name="Normal 55 7 2 2" xfId="37744"/>
    <cellStyle name="Normal 55 7 2 2 2" xfId="37745"/>
    <cellStyle name="Normal 55 7 2 2 2 2" xfId="37746"/>
    <cellStyle name="Normal 55 7 2 2 2 2 2" xfId="37747"/>
    <cellStyle name="Normal 55 7 2 2 2 3" xfId="37748"/>
    <cellStyle name="Normal 55 7 2 2 3" xfId="37749"/>
    <cellStyle name="Normal 55 7 2 2 3 2" xfId="37750"/>
    <cellStyle name="Normal 55 7 2 2 3 2 2" xfId="37751"/>
    <cellStyle name="Normal 55 7 2 2 3 3" xfId="37752"/>
    <cellStyle name="Normal 55 7 2 2 4" xfId="37753"/>
    <cellStyle name="Normal 55 7 2 2 4 2" xfId="37754"/>
    <cellStyle name="Normal 55 7 2 2 5" xfId="37755"/>
    <cellStyle name="Normal 55 7 2 2_Lcc_inputs" xfId="37756"/>
    <cellStyle name="Normal 55 7 2 3" xfId="37757"/>
    <cellStyle name="Normal 55 7 2 3 2" xfId="37758"/>
    <cellStyle name="Normal 55 7 2 3 2 2" xfId="37759"/>
    <cellStyle name="Normal 55 7 2 3 2 3" xfId="37760"/>
    <cellStyle name="Normal 55 7 2 3 3" xfId="37761"/>
    <cellStyle name="Normal 55 7 2 3 4" xfId="37762"/>
    <cellStyle name="Normal 55 7 2 3_Lcc_inputs" xfId="37763"/>
    <cellStyle name="Normal 55 7 2 4" xfId="37764"/>
    <cellStyle name="Normal 55 7 2 4 2" xfId="37765"/>
    <cellStyle name="Normal 55 7 2 4 2 2" xfId="37766"/>
    <cellStyle name="Normal 55 7 2 4 3" xfId="37767"/>
    <cellStyle name="Normal 55 7 2 5" xfId="37768"/>
    <cellStyle name="Normal 55 7 2 5 2" xfId="37769"/>
    <cellStyle name="Normal 55 7 2 6" xfId="37770"/>
    <cellStyle name="Normal 55 7 2 7" xfId="37771"/>
    <cellStyle name="Normal 55 7 2 8" xfId="37772"/>
    <cellStyle name="Normal 55 7 2_Lcc_inputs" xfId="37773"/>
    <cellStyle name="Normal 55 7 3" xfId="37774"/>
    <cellStyle name="Normal 55 7 3 2" xfId="37775"/>
    <cellStyle name="Normal 55 7 3 2 2" xfId="37776"/>
    <cellStyle name="Normal 55 7 3 2 2 2" xfId="37777"/>
    <cellStyle name="Normal 55 7 3 2 3" xfId="37778"/>
    <cellStyle name="Normal 55 7 3 3" xfId="37779"/>
    <cellStyle name="Normal 55 7 3 3 2" xfId="37780"/>
    <cellStyle name="Normal 55 7 3 3 2 2" xfId="37781"/>
    <cellStyle name="Normal 55 7 3 3 3" xfId="37782"/>
    <cellStyle name="Normal 55 7 3 4" xfId="37783"/>
    <cellStyle name="Normal 55 7 3 4 2" xfId="37784"/>
    <cellStyle name="Normal 55 7 3 5" xfId="37785"/>
    <cellStyle name="Normal 55 7 3_Lcc_inputs" xfId="37786"/>
    <cellStyle name="Normal 55 7 4" xfId="37787"/>
    <cellStyle name="Normal 55 7 4 2" xfId="37788"/>
    <cellStyle name="Normal 55 7 4 2 2" xfId="37789"/>
    <cellStyle name="Normal 55 7 4 2 3" xfId="37790"/>
    <cellStyle name="Normal 55 7 4 3" xfId="37791"/>
    <cellStyle name="Normal 55 7 4 4" xfId="37792"/>
    <cellStyle name="Normal 55 7 4_Lcc_inputs" xfId="37793"/>
    <cellStyle name="Normal 55 7 5" xfId="37794"/>
    <cellStyle name="Normal 55 7 5 2" xfId="37795"/>
    <cellStyle name="Normal 55 7 5 2 2" xfId="37796"/>
    <cellStyle name="Normal 55 7 5 3" xfId="37797"/>
    <cellStyle name="Normal 55 7 6" xfId="37798"/>
    <cellStyle name="Normal 55 7 6 2" xfId="37799"/>
    <cellStyle name="Normal 55 7 7" xfId="37800"/>
    <cellStyle name="Normal 55 7 8" xfId="37801"/>
    <cellStyle name="Normal 55 7 9" xfId="37802"/>
    <cellStyle name="Normal 55 7_Lcc_inputs" xfId="37803"/>
    <cellStyle name="Normal 55 8" xfId="37804"/>
    <cellStyle name="Normal 55 8 2" xfId="37805"/>
    <cellStyle name="Normal 55 8 2 2" xfId="37806"/>
    <cellStyle name="Normal 55 8 2 2 2" xfId="37807"/>
    <cellStyle name="Normal 55 8 2 2 2 2" xfId="37808"/>
    <cellStyle name="Normal 55 8 2 2 3" xfId="37809"/>
    <cellStyle name="Normal 55 8 2 3" xfId="37810"/>
    <cellStyle name="Normal 55 8 2 3 2" xfId="37811"/>
    <cellStyle name="Normal 55 8 2 3 2 2" xfId="37812"/>
    <cellStyle name="Normal 55 8 2 3 3" xfId="37813"/>
    <cellStyle name="Normal 55 8 2 4" xfId="37814"/>
    <cellStyle name="Normal 55 8 2 4 2" xfId="37815"/>
    <cellStyle name="Normal 55 8 2 5" xfId="37816"/>
    <cellStyle name="Normal 55 8 2_Lcc_inputs" xfId="37817"/>
    <cellStyle name="Normal 55 8 3" xfId="37818"/>
    <cellStyle name="Normal 55 8 3 2" xfId="37819"/>
    <cellStyle name="Normal 55 8 3 2 2" xfId="37820"/>
    <cellStyle name="Normal 55 8 3 2 3" xfId="37821"/>
    <cellStyle name="Normal 55 8 3 3" xfId="37822"/>
    <cellStyle name="Normal 55 8 3 4" xfId="37823"/>
    <cellStyle name="Normal 55 8 3_Lcc_inputs" xfId="37824"/>
    <cellStyle name="Normal 55 8 4" xfId="37825"/>
    <cellStyle name="Normal 55 8 4 2" xfId="37826"/>
    <cellStyle name="Normal 55 8 4 2 2" xfId="37827"/>
    <cellStyle name="Normal 55 8 4 3" xfId="37828"/>
    <cellStyle name="Normal 55 8 5" xfId="37829"/>
    <cellStyle name="Normal 55 8 5 2" xfId="37830"/>
    <cellStyle name="Normal 55 8 6" xfId="37831"/>
    <cellStyle name="Normal 55 8 7" xfId="37832"/>
    <cellStyle name="Normal 55 8 8" xfId="37833"/>
    <cellStyle name="Normal 55 8_Lcc_inputs" xfId="37834"/>
    <cellStyle name="Normal 55 9" xfId="37835"/>
    <cellStyle name="Normal 55 9 2" xfId="37836"/>
    <cellStyle name="Normal 55 9 2 2" xfId="37837"/>
    <cellStyle name="Normal 55 9 2 2 2" xfId="37838"/>
    <cellStyle name="Normal 55 9 2 2 2 2" xfId="37839"/>
    <cellStyle name="Normal 55 9 2 2 3" xfId="37840"/>
    <cellStyle name="Normal 55 9 2 3" xfId="37841"/>
    <cellStyle name="Normal 55 9 2 3 2" xfId="37842"/>
    <cellStyle name="Normal 55 9 2 3 2 2" xfId="37843"/>
    <cellStyle name="Normal 55 9 2 3 3" xfId="37844"/>
    <cellStyle name="Normal 55 9 2 4" xfId="37845"/>
    <cellStyle name="Normal 55 9 2 4 2" xfId="37846"/>
    <cellStyle name="Normal 55 9 2 5" xfId="37847"/>
    <cellStyle name="Normal 55 9 2_Lcc_inputs" xfId="37848"/>
    <cellStyle name="Normal 55 9 3" xfId="37849"/>
    <cellStyle name="Normal 55 9 3 2" xfId="37850"/>
    <cellStyle name="Normal 55 9 3 2 2" xfId="37851"/>
    <cellStyle name="Normal 55 9 3 2 3" xfId="37852"/>
    <cellStyle name="Normal 55 9 3 3" xfId="37853"/>
    <cellStyle name="Normal 55 9 3 4" xfId="37854"/>
    <cellStyle name="Normal 55 9 3_Lcc_inputs" xfId="37855"/>
    <cellStyle name="Normal 55 9 4" xfId="37856"/>
    <cellStyle name="Normal 55 9 4 2" xfId="37857"/>
    <cellStyle name="Normal 55 9 4 2 2" xfId="37858"/>
    <cellStyle name="Normal 55 9 4 3" xfId="37859"/>
    <cellStyle name="Normal 55 9 5" xfId="37860"/>
    <cellStyle name="Normal 55 9 5 2" xfId="37861"/>
    <cellStyle name="Normal 55 9 6" xfId="37862"/>
    <cellStyle name="Normal 55 9 7" xfId="37863"/>
    <cellStyle name="Normal 55 9 8" xfId="37864"/>
    <cellStyle name="Normal 55 9_Lcc_inputs" xfId="37865"/>
    <cellStyle name="Normal 55_Lcc_inputs" xfId="37866"/>
    <cellStyle name="Normal 56" xfId="37867"/>
    <cellStyle name="Normal 56 10" xfId="37868"/>
    <cellStyle name="Normal 56 10 2" xfId="37869"/>
    <cellStyle name="Normal 56 10 2 2" xfId="37870"/>
    <cellStyle name="Normal 56 10 2 2 2" xfId="37871"/>
    <cellStyle name="Normal 56 10 2 2 3" xfId="37872"/>
    <cellStyle name="Normal 56 10 2 3" xfId="37873"/>
    <cellStyle name="Normal 56 10 2 4" xfId="37874"/>
    <cellStyle name="Normal 56 10 2_Lcc_inputs" xfId="37875"/>
    <cellStyle name="Normal 56 10 3" xfId="37876"/>
    <cellStyle name="Normal 56 10 3 2" xfId="37877"/>
    <cellStyle name="Normal 56 10 3 2 2" xfId="37878"/>
    <cellStyle name="Normal 56 10 3 3" xfId="37879"/>
    <cellStyle name="Normal 56 10 4" xfId="37880"/>
    <cellStyle name="Normal 56 10 4 2" xfId="37881"/>
    <cellStyle name="Normal 56 10 5" xfId="37882"/>
    <cellStyle name="Normal 56 10 6" xfId="37883"/>
    <cellStyle name="Normal 56 10 7" xfId="37884"/>
    <cellStyle name="Normal 56 10_Lcc_inputs" xfId="37885"/>
    <cellStyle name="Normal 56 11" xfId="37886"/>
    <cellStyle name="Normal 56 11 2" xfId="37887"/>
    <cellStyle name="Normal 56 11 2 2" xfId="37888"/>
    <cellStyle name="Normal 56 11 2 3" xfId="37889"/>
    <cellStyle name="Normal 56 11 3" xfId="37890"/>
    <cellStyle name="Normal 56 11 3 2" xfId="37891"/>
    <cellStyle name="Normal 56 11 4" xfId="37892"/>
    <cellStyle name="Normal 56 11 5" xfId="37893"/>
    <cellStyle name="Normal 56 11_Lcc_inputs" xfId="37894"/>
    <cellStyle name="Normal 56 12" xfId="37895"/>
    <cellStyle name="Normal 56 12 2" xfId="37896"/>
    <cellStyle name="Normal 56 12 2 2" xfId="37897"/>
    <cellStyle name="Normal 56 12 2 3" xfId="37898"/>
    <cellStyle name="Normal 56 12 3" xfId="37899"/>
    <cellStyle name="Normal 56 12 4" xfId="37900"/>
    <cellStyle name="Normal 56 12_Lcc_inputs" xfId="37901"/>
    <cellStyle name="Normal 56 13" xfId="37902"/>
    <cellStyle name="Normal 56 13 2" xfId="37903"/>
    <cellStyle name="Normal 56 13 3" xfId="37904"/>
    <cellStyle name="Normal 56 14" xfId="37905"/>
    <cellStyle name="Normal 56 14 2" xfId="37906"/>
    <cellStyle name="Normal 56 15" xfId="37907"/>
    <cellStyle name="Normal 56 16" xfId="37908"/>
    <cellStyle name="Normal 56 2" xfId="37909"/>
    <cellStyle name="Normal 56 2 10" xfId="37910"/>
    <cellStyle name="Normal 56 2 2" xfId="37911"/>
    <cellStyle name="Normal 56 2 2 2" xfId="37912"/>
    <cellStyle name="Normal 56 2 2 2 2" xfId="37913"/>
    <cellStyle name="Normal 56 2 2 2 2 2" xfId="37914"/>
    <cellStyle name="Normal 56 2 2 2 2 2 2" xfId="37915"/>
    <cellStyle name="Normal 56 2 2 2 2 3" xfId="37916"/>
    <cellStyle name="Normal 56 2 2 2 3" xfId="37917"/>
    <cellStyle name="Normal 56 2 2 2 3 2" xfId="37918"/>
    <cellStyle name="Normal 56 2 2 2 3 2 2" xfId="37919"/>
    <cellStyle name="Normal 56 2 2 2 3 3" xfId="37920"/>
    <cellStyle name="Normal 56 2 2 2 4" xfId="37921"/>
    <cellStyle name="Normal 56 2 2 2 4 2" xfId="37922"/>
    <cellStyle name="Normal 56 2 2 2 5" xfId="37923"/>
    <cellStyle name="Normal 56 2 2 2_Lcc_inputs" xfId="37924"/>
    <cellStyle name="Normal 56 2 2 3" xfId="37925"/>
    <cellStyle name="Normal 56 2 2 3 2" xfId="37926"/>
    <cellStyle name="Normal 56 2 2 3 2 2" xfId="37927"/>
    <cellStyle name="Normal 56 2 2 3 2 3" xfId="37928"/>
    <cellStyle name="Normal 56 2 2 3 3" xfId="37929"/>
    <cellStyle name="Normal 56 2 2 3 4" xfId="37930"/>
    <cellStyle name="Normal 56 2 2 3_Lcc_inputs" xfId="37931"/>
    <cellStyle name="Normal 56 2 2 4" xfId="37932"/>
    <cellStyle name="Normal 56 2 2 4 2" xfId="37933"/>
    <cellStyle name="Normal 56 2 2 4 2 2" xfId="37934"/>
    <cellStyle name="Normal 56 2 2 4 3" xfId="37935"/>
    <cellStyle name="Normal 56 2 2 5" xfId="37936"/>
    <cellStyle name="Normal 56 2 2 5 2" xfId="37937"/>
    <cellStyle name="Normal 56 2 2 6" xfId="37938"/>
    <cellStyle name="Normal 56 2 2 7" xfId="37939"/>
    <cellStyle name="Normal 56 2 2 8" xfId="37940"/>
    <cellStyle name="Normal 56 2 2_Lcc_inputs" xfId="37941"/>
    <cellStyle name="Normal 56 2 3" xfId="37942"/>
    <cellStyle name="Normal 56 2 3 2" xfId="37943"/>
    <cellStyle name="Normal 56 2 3 2 2" xfId="37944"/>
    <cellStyle name="Normal 56 2 3 2 2 2" xfId="37945"/>
    <cellStyle name="Normal 56 2 3 2 2 3" xfId="37946"/>
    <cellStyle name="Normal 56 2 3 2 3" xfId="37947"/>
    <cellStyle name="Normal 56 2 3 2 4" xfId="37948"/>
    <cellStyle name="Normal 56 2 3 2_Lcc_inputs" xfId="37949"/>
    <cellStyle name="Normal 56 2 3 3" xfId="37950"/>
    <cellStyle name="Normal 56 2 3 3 2" xfId="37951"/>
    <cellStyle name="Normal 56 2 3 3 2 2" xfId="37952"/>
    <cellStyle name="Normal 56 2 3 3 3" xfId="37953"/>
    <cellStyle name="Normal 56 2 3 4" xfId="37954"/>
    <cellStyle name="Normal 56 2 3 4 2" xfId="37955"/>
    <cellStyle name="Normal 56 2 3 5" xfId="37956"/>
    <cellStyle name="Normal 56 2 3 6" xfId="37957"/>
    <cellStyle name="Normal 56 2 3 7" xfId="37958"/>
    <cellStyle name="Normal 56 2 3_Lcc_inputs" xfId="37959"/>
    <cellStyle name="Normal 56 2 4" xfId="37960"/>
    <cellStyle name="Normal 56 2 4 2" xfId="37961"/>
    <cellStyle name="Normal 56 2 4 2 2" xfId="37962"/>
    <cellStyle name="Normal 56 2 4 2 3" xfId="37963"/>
    <cellStyle name="Normal 56 2 4 3" xfId="37964"/>
    <cellStyle name="Normal 56 2 4 3 2" xfId="37965"/>
    <cellStyle name="Normal 56 2 4 4" xfId="37966"/>
    <cellStyle name="Normal 56 2 4 5" xfId="37967"/>
    <cellStyle name="Normal 56 2 4_Lcc_inputs" xfId="37968"/>
    <cellStyle name="Normal 56 2 5" xfId="37969"/>
    <cellStyle name="Normal 56 2 5 2" xfId="37970"/>
    <cellStyle name="Normal 56 2 5 2 2" xfId="37971"/>
    <cellStyle name="Normal 56 2 5 2 3" xfId="37972"/>
    <cellStyle name="Normal 56 2 5 3" xfId="37973"/>
    <cellStyle name="Normal 56 2 5 3 2" xfId="37974"/>
    <cellStyle name="Normal 56 2 5 4" xfId="37975"/>
    <cellStyle name="Normal 56 2 5 5" xfId="37976"/>
    <cellStyle name="Normal 56 2 5_Lcc_inputs" xfId="37977"/>
    <cellStyle name="Normal 56 2 6" xfId="37978"/>
    <cellStyle name="Normal 56 2 6 2" xfId="37979"/>
    <cellStyle name="Normal 56 2 6 2 2" xfId="37980"/>
    <cellStyle name="Normal 56 2 6 3" xfId="37981"/>
    <cellStyle name="Normal 56 2 6 4" xfId="37982"/>
    <cellStyle name="Normal 56 2 6_Lcc_inputs" xfId="37983"/>
    <cellStyle name="Normal 56 2 7" xfId="37984"/>
    <cellStyle name="Normal 56 2 7 2" xfId="37985"/>
    <cellStyle name="Normal 56 2 7 3" xfId="37986"/>
    <cellStyle name="Normal 56 2 8" xfId="37987"/>
    <cellStyle name="Normal 56 2 8 2" xfId="37988"/>
    <cellStyle name="Normal 56 2 9" xfId="37989"/>
    <cellStyle name="Normal 56 2_Lcc_inputs" xfId="37990"/>
    <cellStyle name="Normal 56 3" xfId="37991"/>
    <cellStyle name="Normal 56 3 2" xfId="37992"/>
    <cellStyle name="Normal 56 3 2 2" xfId="37993"/>
    <cellStyle name="Normal 56 3 2 2 2" xfId="37994"/>
    <cellStyle name="Normal 56 3 2 2 2 2" xfId="37995"/>
    <cellStyle name="Normal 56 3 2 2 2 2 2" xfId="37996"/>
    <cellStyle name="Normal 56 3 2 2 2 3" xfId="37997"/>
    <cellStyle name="Normal 56 3 2 2 3" xfId="37998"/>
    <cellStyle name="Normal 56 3 2 2 3 2" xfId="37999"/>
    <cellStyle name="Normal 56 3 2 2 3 2 2" xfId="38000"/>
    <cellStyle name="Normal 56 3 2 2 3 3" xfId="38001"/>
    <cellStyle name="Normal 56 3 2 2 4" xfId="38002"/>
    <cellStyle name="Normal 56 3 2 2 4 2" xfId="38003"/>
    <cellStyle name="Normal 56 3 2 2 5" xfId="38004"/>
    <cellStyle name="Normal 56 3 2 2_Lcc_inputs" xfId="38005"/>
    <cellStyle name="Normal 56 3 2 3" xfId="38006"/>
    <cellStyle name="Normal 56 3 2 3 2" xfId="38007"/>
    <cellStyle name="Normal 56 3 2 3 2 2" xfId="38008"/>
    <cellStyle name="Normal 56 3 2 3 2 3" xfId="38009"/>
    <cellStyle name="Normal 56 3 2 3 3" xfId="38010"/>
    <cellStyle name="Normal 56 3 2 3 4" xfId="38011"/>
    <cellStyle name="Normal 56 3 2 3_Lcc_inputs" xfId="38012"/>
    <cellStyle name="Normal 56 3 2 4" xfId="38013"/>
    <cellStyle name="Normal 56 3 2 4 2" xfId="38014"/>
    <cellStyle name="Normal 56 3 2 4 2 2" xfId="38015"/>
    <cellStyle name="Normal 56 3 2 4 3" xfId="38016"/>
    <cellStyle name="Normal 56 3 2 5" xfId="38017"/>
    <cellStyle name="Normal 56 3 2 5 2" xfId="38018"/>
    <cellStyle name="Normal 56 3 2 6" xfId="38019"/>
    <cellStyle name="Normal 56 3 2 7" xfId="38020"/>
    <cellStyle name="Normal 56 3 2 8" xfId="38021"/>
    <cellStyle name="Normal 56 3 2_Lcc_inputs" xfId="38022"/>
    <cellStyle name="Normal 56 3 3" xfId="38023"/>
    <cellStyle name="Normal 56 3 3 2" xfId="38024"/>
    <cellStyle name="Normal 56 3 3 2 2" xfId="38025"/>
    <cellStyle name="Normal 56 3 3 2 2 2" xfId="38026"/>
    <cellStyle name="Normal 56 3 3 2 2 3" xfId="38027"/>
    <cellStyle name="Normal 56 3 3 2 3" xfId="38028"/>
    <cellStyle name="Normal 56 3 3 2 4" xfId="38029"/>
    <cellStyle name="Normal 56 3 3 2_Lcc_inputs" xfId="38030"/>
    <cellStyle name="Normal 56 3 3 3" xfId="38031"/>
    <cellStyle name="Normal 56 3 3 3 2" xfId="38032"/>
    <cellStyle name="Normal 56 3 3 3 2 2" xfId="38033"/>
    <cellStyle name="Normal 56 3 3 3 3" xfId="38034"/>
    <cellStyle name="Normal 56 3 3 4" xfId="38035"/>
    <cellStyle name="Normal 56 3 3 4 2" xfId="38036"/>
    <cellStyle name="Normal 56 3 3 5" xfId="38037"/>
    <cellStyle name="Normal 56 3 3 6" xfId="38038"/>
    <cellStyle name="Normal 56 3 3 7" xfId="38039"/>
    <cellStyle name="Normal 56 3 3_Lcc_inputs" xfId="38040"/>
    <cellStyle name="Normal 56 3 4" xfId="38041"/>
    <cellStyle name="Normal 56 3 4 2" xfId="38042"/>
    <cellStyle name="Normal 56 3 4 2 2" xfId="38043"/>
    <cellStyle name="Normal 56 3 4 2 3" xfId="38044"/>
    <cellStyle name="Normal 56 3 4 3" xfId="38045"/>
    <cellStyle name="Normal 56 3 4 3 2" xfId="38046"/>
    <cellStyle name="Normal 56 3 4 4" xfId="38047"/>
    <cellStyle name="Normal 56 3 4 5" xfId="38048"/>
    <cellStyle name="Normal 56 3 4_Lcc_inputs" xfId="38049"/>
    <cellStyle name="Normal 56 3 5" xfId="38050"/>
    <cellStyle name="Normal 56 3 5 2" xfId="38051"/>
    <cellStyle name="Normal 56 3 5 2 2" xfId="38052"/>
    <cellStyle name="Normal 56 3 5 2 3" xfId="38053"/>
    <cellStyle name="Normal 56 3 5 3" xfId="38054"/>
    <cellStyle name="Normal 56 3 5 4" xfId="38055"/>
    <cellStyle name="Normal 56 3 5_Lcc_inputs" xfId="38056"/>
    <cellStyle name="Normal 56 3 6" xfId="38057"/>
    <cellStyle name="Normal 56 3 6 2" xfId="38058"/>
    <cellStyle name="Normal 56 3 6 3" xfId="38059"/>
    <cellStyle name="Normal 56 3 7" xfId="38060"/>
    <cellStyle name="Normal 56 3 7 2" xfId="38061"/>
    <cellStyle name="Normal 56 3 8" xfId="38062"/>
    <cellStyle name="Normal 56 3 9" xfId="38063"/>
    <cellStyle name="Normal 56 3_Lcc_inputs" xfId="38064"/>
    <cellStyle name="Normal 56 4" xfId="38065"/>
    <cellStyle name="Normal 56 4 2" xfId="38066"/>
    <cellStyle name="Normal 56 4 2 2" xfId="38067"/>
    <cellStyle name="Normal 56 4 2 2 2" xfId="38068"/>
    <cellStyle name="Normal 56 4 2 2 2 2" xfId="38069"/>
    <cellStyle name="Normal 56 4 2 2 2 2 2" xfId="38070"/>
    <cellStyle name="Normal 56 4 2 2 2 3" xfId="38071"/>
    <cellStyle name="Normal 56 4 2 2 3" xfId="38072"/>
    <cellStyle name="Normal 56 4 2 2 3 2" xfId="38073"/>
    <cellStyle name="Normal 56 4 2 2 3 2 2" xfId="38074"/>
    <cellStyle name="Normal 56 4 2 2 3 3" xfId="38075"/>
    <cellStyle name="Normal 56 4 2 2 4" xfId="38076"/>
    <cellStyle name="Normal 56 4 2 2 4 2" xfId="38077"/>
    <cellStyle name="Normal 56 4 2 2 5" xfId="38078"/>
    <cellStyle name="Normal 56 4 2 2_Lcc_inputs" xfId="38079"/>
    <cellStyle name="Normal 56 4 2 3" xfId="38080"/>
    <cellStyle name="Normal 56 4 2 3 2" xfId="38081"/>
    <cellStyle name="Normal 56 4 2 3 2 2" xfId="38082"/>
    <cellStyle name="Normal 56 4 2 3 2 3" xfId="38083"/>
    <cellStyle name="Normal 56 4 2 3 3" xfId="38084"/>
    <cellStyle name="Normal 56 4 2 3 4" xfId="38085"/>
    <cellStyle name="Normal 56 4 2 3_Lcc_inputs" xfId="38086"/>
    <cellStyle name="Normal 56 4 2 4" xfId="38087"/>
    <cellStyle name="Normal 56 4 2 4 2" xfId="38088"/>
    <cellStyle name="Normal 56 4 2 4 2 2" xfId="38089"/>
    <cellStyle name="Normal 56 4 2 4 3" xfId="38090"/>
    <cellStyle name="Normal 56 4 2 5" xfId="38091"/>
    <cellStyle name="Normal 56 4 2 5 2" xfId="38092"/>
    <cellStyle name="Normal 56 4 2 6" xfId="38093"/>
    <cellStyle name="Normal 56 4 2 7" xfId="38094"/>
    <cellStyle name="Normal 56 4 2 8" xfId="38095"/>
    <cellStyle name="Normal 56 4 2_Lcc_inputs" xfId="38096"/>
    <cellStyle name="Normal 56 4 3" xfId="38097"/>
    <cellStyle name="Normal 56 4 3 2" xfId="38098"/>
    <cellStyle name="Normal 56 4 3 2 2" xfId="38099"/>
    <cellStyle name="Normal 56 4 3 2 2 2" xfId="38100"/>
    <cellStyle name="Normal 56 4 3 2 3" xfId="38101"/>
    <cellStyle name="Normal 56 4 3 3" xfId="38102"/>
    <cellStyle name="Normal 56 4 3 3 2" xfId="38103"/>
    <cellStyle name="Normal 56 4 3 3 2 2" xfId="38104"/>
    <cellStyle name="Normal 56 4 3 3 3" xfId="38105"/>
    <cellStyle name="Normal 56 4 3 4" xfId="38106"/>
    <cellStyle name="Normal 56 4 3 4 2" xfId="38107"/>
    <cellStyle name="Normal 56 4 3 5" xfId="38108"/>
    <cellStyle name="Normal 56 4 3_Lcc_inputs" xfId="38109"/>
    <cellStyle name="Normal 56 4 4" xfId="38110"/>
    <cellStyle name="Normal 56 4 4 2" xfId="38111"/>
    <cellStyle name="Normal 56 4 4 2 2" xfId="38112"/>
    <cellStyle name="Normal 56 4 4 2 3" xfId="38113"/>
    <cellStyle name="Normal 56 4 4 3" xfId="38114"/>
    <cellStyle name="Normal 56 4 4 4" xfId="38115"/>
    <cellStyle name="Normal 56 4 4_Lcc_inputs" xfId="38116"/>
    <cellStyle name="Normal 56 4 5" xfId="38117"/>
    <cellStyle name="Normal 56 4 5 2" xfId="38118"/>
    <cellStyle name="Normal 56 4 5 2 2" xfId="38119"/>
    <cellStyle name="Normal 56 4 5 3" xfId="38120"/>
    <cellStyle name="Normal 56 4 6" xfId="38121"/>
    <cellStyle name="Normal 56 4 6 2" xfId="38122"/>
    <cellStyle name="Normal 56 4 7" xfId="38123"/>
    <cellStyle name="Normal 56 4 8" xfId="38124"/>
    <cellStyle name="Normal 56 4 9" xfId="38125"/>
    <cellStyle name="Normal 56 4_Lcc_inputs" xfId="38126"/>
    <cellStyle name="Normal 56 5" xfId="38127"/>
    <cellStyle name="Normal 56 5 2" xfId="38128"/>
    <cellStyle name="Normal 56 5 2 2" xfId="38129"/>
    <cellStyle name="Normal 56 5 2 2 2" xfId="38130"/>
    <cellStyle name="Normal 56 5 2 2 2 2" xfId="38131"/>
    <cellStyle name="Normal 56 5 2 2 2 2 2" xfId="38132"/>
    <cellStyle name="Normal 56 5 2 2 2 3" xfId="38133"/>
    <cellStyle name="Normal 56 5 2 2 3" xfId="38134"/>
    <cellStyle name="Normal 56 5 2 2 3 2" xfId="38135"/>
    <cellStyle name="Normal 56 5 2 2 3 2 2" xfId="38136"/>
    <cellStyle name="Normal 56 5 2 2 3 3" xfId="38137"/>
    <cellStyle name="Normal 56 5 2 2 4" xfId="38138"/>
    <cellStyle name="Normal 56 5 2 2 4 2" xfId="38139"/>
    <cellStyle name="Normal 56 5 2 2 5" xfId="38140"/>
    <cellStyle name="Normal 56 5 2 2_Lcc_inputs" xfId="38141"/>
    <cellStyle name="Normal 56 5 2 3" xfId="38142"/>
    <cellStyle name="Normal 56 5 2 3 2" xfId="38143"/>
    <cellStyle name="Normal 56 5 2 3 2 2" xfId="38144"/>
    <cellStyle name="Normal 56 5 2 3 2 3" xfId="38145"/>
    <cellStyle name="Normal 56 5 2 3 3" xfId="38146"/>
    <cellStyle name="Normal 56 5 2 3 4" xfId="38147"/>
    <cellStyle name="Normal 56 5 2 3_Lcc_inputs" xfId="38148"/>
    <cellStyle name="Normal 56 5 2 4" xfId="38149"/>
    <cellStyle name="Normal 56 5 2 4 2" xfId="38150"/>
    <cellStyle name="Normal 56 5 2 4 2 2" xfId="38151"/>
    <cellStyle name="Normal 56 5 2 4 3" xfId="38152"/>
    <cellStyle name="Normal 56 5 2 5" xfId="38153"/>
    <cellStyle name="Normal 56 5 2 5 2" xfId="38154"/>
    <cellStyle name="Normal 56 5 2 6" xfId="38155"/>
    <cellStyle name="Normal 56 5 2 7" xfId="38156"/>
    <cellStyle name="Normal 56 5 2 8" xfId="38157"/>
    <cellStyle name="Normal 56 5 2_Lcc_inputs" xfId="38158"/>
    <cellStyle name="Normal 56 5 3" xfId="38159"/>
    <cellStyle name="Normal 56 5 3 2" xfId="38160"/>
    <cellStyle name="Normal 56 5 3 2 2" xfId="38161"/>
    <cellStyle name="Normal 56 5 3 2 2 2" xfId="38162"/>
    <cellStyle name="Normal 56 5 3 2 3" xfId="38163"/>
    <cellStyle name="Normal 56 5 3 3" xfId="38164"/>
    <cellStyle name="Normal 56 5 3 3 2" xfId="38165"/>
    <cellStyle name="Normal 56 5 3 3 2 2" xfId="38166"/>
    <cellStyle name="Normal 56 5 3 3 3" xfId="38167"/>
    <cellStyle name="Normal 56 5 3 4" xfId="38168"/>
    <cellStyle name="Normal 56 5 3 4 2" xfId="38169"/>
    <cellStyle name="Normal 56 5 3 5" xfId="38170"/>
    <cellStyle name="Normal 56 5 3_Lcc_inputs" xfId="38171"/>
    <cellStyle name="Normal 56 5 4" xfId="38172"/>
    <cellStyle name="Normal 56 5 4 2" xfId="38173"/>
    <cellStyle name="Normal 56 5 4 2 2" xfId="38174"/>
    <cellStyle name="Normal 56 5 4 2 3" xfId="38175"/>
    <cellStyle name="Normal 56 5 4 3" xfId="38176"/>
    <cellStyle name="Normal 56 5 4 4" xfId="38177"/>
    <cellStyle name="Normal 56 5 4_Lcc_inputs" xfId="38178"/>
    <cellStyle name="Normal 56 5 5" xfId="38179"/>
    <cellStyle name="Normal 56 5 5 2" xfId="38180"/>
    <cellStyle name="Normal 56 5 5 2 2" xfId="38181"/>
    <cellStyle name="Normal 56 5 5 3" xfId="38182"/>
    <cellStyle name="Normal 56 5 6" xfId="38183"/>
    <cellStyle name="Normal 56 5 6 2" xfId="38184"/>
    <cellStyle name="Normal 56 5 7" xfId="38185"/>
    <cellStyle name="Normal 56 5 8" xfId="38186"/>
    <cellStyle name="Normal 56 5 9" xfId="38187"/>
    <cellStyle name="Normal 56 5_Lcc_inputs" xfId="38188"/>
    <cellStyle name="Normal 56 6" xfId="38189"/>
    <cellStyle name="Normal 56 6 2" xfId="38190"/>
    <cellStyle name="Normal 56 6 2 2" xfId="38191"/>
    <cellStyle name="Normal 56 6 2 2 2" xfId="38192"/>
    <cellStyle name="Normal 56 6 2 2 2 2" xfId="38193"/>
    <cellStyle name="Normal 56 6 2 2 2 2 2" xfId="38194"/>
    <cellStyle name="Normal 56 6 2 2 2 3" xfId="38195"/>
    <cellStyle name="Normal 56 6 2 2 3" xfId="38196"/>
    <cellStyle name="Normal 56 6 2 2 3 2" xfId="38197"/>
    <cellStyle name="Normal 56 6 2 2 3 2 2" xfId="38198"/>
    <cellStyle name="Normal 56 6 2 2 3 3" xfId="38199"/>
    <cellStyle name="Normal 56 6 2 2 4" xfId="38200"/>
    <cellStyle name="Normal 56 6 2 2 4 2" xfId="38201"/>
    <cellStyle name="Normal 56 6 2 2 5" xfId="38202"/>
    <cellStyle name="Normal 56 6 2 2_Lcc_inputs" xfId="38203"/>
    <cellStyle name="Normal 56 6 2 3" xfId="38204"/>
    <cellStyle name="Normal 56 6 2 3 2" xfId="38205"/>
    <cellStyle name="Normal 56 6 2 3 2 2" xfId="38206"/>
    <cellStyle name="Normal 56 6 2 3 2 3" xfId="38207"/>
    <cellStyle name="Normal 56 6 2 3 3" xfId="38208"/>
    <cellStyle name="Normal 56 6 2 3 4" xfId="38209"/>
    <cellStyle name="Normal 56 6 2 3_Lcc_inputs" xfId="38210"/>
    <cellStyle name="Normal 56 6 2 4" xfId="38211"/>
    <cellStyle name="Normal 56 6 2 4 2" xfId="38212"/>
    <cellStyle name="Normal 56 6 2 4 2 2" xfId="38213"/>
    <cellStyle name="Normal 56 6 2 4 3" xfId="38214"/>
    <cellStyle name="Normal 56 6 2 5" xfId="38215"/>
    <cellStyle name="Normal 56 6 2 5 2" xfId="38216"/>
    <cellStyle name="Normal 56 6 2 6" xfId="38217"/>
    <cellStyle name="Normal 56 6 2 7" xfId="38218"/>
    <cellStyle name="Normal 56 6 2 8" xfId="38219"/>
    <cellStyle name="Normal 56 6 2_Lcc_inputs" xfId="38220"/>
    <cellStyle name="Normal 56 6 3" xfId="38221"/>
    <cellStyle name="Normal 56 6 3 2" xfId="38222"/>
    <cellStyle name="Normal 56 6 3 2 2" xfId="38223"/>
    <cellStyle name="Normal 56 6 3 2 2 2" xfId="38224"/>
    <cellStyle name="Normal 56 6 3 2 3" xfId="38225"/>
    <cellStyle name="Normal 56 6 3 3" xfId="38226"/>
    <cellStyle name="Normal 56 6 3 3 2" xfId="38227"/>
    <cellStyle name="Normal 56 6 3 3 2 2" xfId="38228"/>
    <cellStyle name="Normal 56 6 3 3 3" xfId="38229"/>
    <cellStyle name="Normal 56 6 3 4" xfId="38230"/>
    <cellStyle name="Normal 56 6 3 4 2" xfId="38231"/>
    <cellStyle name="Normal 56 6 3 5" xfId="38232"/>
    <cellStyle name="Normal 56 6 3_Lcc_inputs" xfId="38233"/>
    <cellStyle name="Normal 56 6 4" xfId="38234"/>
    <cellStyle name="Normal 56 6 4 2" xfId="38235"/>
    <cellStyle name="Normal 56 6 4 2 2" xfId="38236"/>
    <cellStyle name="Normal 56 6 4 2 3" xfId="38237"/>
    <cellStyle name="Normal 56 6 4 3" xfId="38238"/>
    <cellStyle name="Normal 56 6 4 4" xfId="38239"/>
    <cellStyle name="Normal 56 6 4_Lcc_inputs" xfId="38240"/>
    <cellStyle name="Normal 56 6 5" xfId="38241"/>
    <cellStyle name="Normal 56 6 5 2" xfId="38242"/>
    <cellStyle name="Normal 56 6 5 2 2" xfId="38243"/>
    <cellStyle name="Normal 56 6 5 3" xfId="38244"/>
    <cellStyle name="Normal 56 6 6" xfId="38245"/>
    <cellStyle name="Normal 56 6 6 2" xfId="38246"/>
    <cellStyle name="Normal 56 6 7" xfId="38247"/>
    <cellStyle name="Normal 56 6 8" xfId="38248"/>
    <cellStyle name="Normal 56 6 9" xfId="38249"/>
    <cellStyle name="Normal 56 6_Lcc_inputs" xfId="38250"/>
    <cellStyle name="Normal 56 7" xfId="38251"/>
    <cellStyle name="Normal 56 7 2" xfId="38252"/>
    <cellStyle name="Normal 56 7 2 2" xfId="38253"/>
    <cellStyle name="Normal 56 7 2 2 2" xfId="38254"/>
    <cellStyle name="Normal 56 7 2 2 2 2" xfId="38255"/>
    <cellStyle name="Normal 56 7 2 2 2 2 2" xfId="38256"/>
    <cellStyle name="Normal 56 7 2 2 2 3" xfId="38257"/>
    <cellStyle name="Normal 56 7 2 2 3" xfId="38258"/>
    <cellStyle name="Normal 56 7 2 2 3 2" xfId="38259"/>
    <cellStyle name="Normal 56 7 2 2 3 2 2" xfId="38260"/>
    <cellStyle name="Normal 56 7 2 2 3 3" xfId="38261"/>
    <cellStyle name="Normal 56 7 2 2 4" xfId="38262"/>
    <cellStyle name="Normal 56 7 2 2 4 2" xfId="38263"/>
    <cellStyle name="Normal 56 7 2 2 5" xfId="38264"/>
    <cellStyle name="Normal 56 7 2 2_Lcc_inputs" xfId="38265"/>
    <cellStyle name="Normal 56 7 2 3" xfId="38266"/>
    <cellStyle name="Normal 56 7 2 3 2" xfId="38267"/>
    <cellStyle name="Normal 56 7 2 3 2 2" xfId="38268"/>
    <cellStyle name="Normal 56 7 2 3 2 3" xfId="38269"/>
    <cellStyle name="Normal 56 7 2 3 3" xfId="38270"/>
    <cellStyle name="Normal 56 7 2 3 4" xfId="38271"/>
    <cellStyle name="Normal 56 7 2 3_Lcc_inputs" xfId="38272"/>
    <cellStyle name="Normal 56 7 2 4" xfId="38273"/>
    <cellStyle name="Normal 56 7 2 4 2" xfId="38274"/>
    <cellStyle name="Normal 56 7 2 4 2 2" xfId="38275"/>
    <cellStyle name="Normal 56 7 2 4 3" xfId="38276"/>
    <cellStyle name="Normal 56 7 2 5" xfId="38277"/>
    <cellStyle name="Normal 56 7 2 5 2" xfId="38278"/>
    <cellStyle name="Normal 56 7 2 6" xfId="38279"/>
    <cellStyle name="Normal 56 7 2 7" xfId="38280"/>
    <cellStyle name="Normal 56 7 2 8" xfId="38281"/>
    <cellStyle name="Normal 56 7 2_Lcc_inputs" xfId="38282"/>
    <cellStyle name="Normal 56 7 3" xfId="38283"/>
    <cellStyle name="Normal 56 7 3 2" xfId="38284"/>
    <cellStyle name="Normal 56 7 3 2 2" xfId="38285"/>
    <cellStyle name="Normal 56 7 3 2 2 2" xfId="38286"/>
    <cellStyle name="Normal 56 7 3 2 3" xfId="38287"/>
    <cellStyle name="Normal 56 7 3 3" xfId="38288"/>
    <cellStyle name="Normal 56 7 3 3 2" xfId="38289"/>
    <cellStyle name="Normal 56 7 3 3 2 2" xfId="38290"/>
    <cellStyle name="Normal 56 7 3 3 3" xfId="38291"/>
    <cellStyle name="Normal 56 7 3 4" xfId="38292"/>
    <cellStyle name="Normal 56 7 3 4 2" xfId="38293"/>
    <cellStyle name="Normal 56 7 3 5" xfId="38294"/>
    <cellStyle name="Normal 56 7 3_Lcc_inputs" xfId="38295"/>
    <cellStyle name="Normal 56 7 4" xfId="38296"/>
    <cellStyle name="Normal 56 7 4 2" xfId="38297"/>
    <cellStyle name="Normal 56 7 4 2 2" xfId="38298"/>
    <cellStyle name="Normal 56 7 4 2 3" xfId="38299"/>
    <cellStyle name="Normal 56 7 4 3" xfId="38300"/>
    <cellStyle name="Normal 56 7 4 4" xfId="38301"/>
    <cellStyle name="Normal 56 7 4_Lcc_inputs" xfId="38302"/>
    <cellStyle name="Normal 56 7 5" xfId="38303"/>
    <cellStyle name="Normal 56 7 5 2" xfId="38304"/>
    <cellStyle name="Normal 56 7 5 2 2" xfId="38305"/>
    <cellStyle name="Normal 56 7 5 3" xfId="38306"/>
    <cellStyle name="Normal 56 7 6" xfId="38307"/>
    <cellStyle name="Normal 56 7 6 2" xfId="38308"/>
    <cellStyle name="Normal 56 7 7" xfId="38309"/>
    <cellStyle name="Normal 56 7 8" xfId="38310"/>
    <cellStyle name="Normal 56 7 9" xfId="38311"/>
    <cellStyle name="Normal 56 7_Lcc_inputs" xfId="38312"/>
    <cellStyle name="Normal 56 8" xfId="38313"/>
    <cellStyle name="Normal 56 8 2" xfId="38314"/>
    <cellStyle name="Normal 56 8 2 2" xfId="38315"/>
    <cellStyle name="Normal 56 8 2 2 2" xfId="38316"/>
    <cellStyle name="Normal 56 8 2 2 2 2" xfId="38317"/>
    <cellStyle name="Normal 56 8 2 2 3" xfId="38318"/>
    <cellStyle name="Normal 56 8 2 3" xfId="38319"/>
    <cellStyle name="Normal 56 8 2 3 2" xfId="38320"/>
    <cellStyle name="Normal 56 8 2 3 2 2" xfId="38321"/>
    <cellStyle name="Normal 56 8 2 3 3" xfId="38322"/>
    <cellStyle name="Normal 56 8 2 4" xfId="38323"/>
    <cellStyle name="Normal 56 8 2 4 2" xfId="38324"/>
    <cellStyle name="Normal 56 8 2 5" xfId="38325"/>
    <cellStyle name="Normal 56 8 2_Lcc_inputs" xfId="38326"/>
    <cellStyle name="Normal 56 8 3" xfId="38327"/>
    <cellStyle name="Normal 56 8 3 2" xfId="38328"/>
    <cellStyle name="Normal 56 8 3 2 2" xfId="38329"/>
    <cellStyle name="Normal 56 8 3 2 3" xfId="38330"/>
    <cellStyle name="Normal 56 8 3 3" xfId="38331"/>
    <cellStyle name="Normal 56 8 3 4" xfId="38332"/>
    <cellStyle name="Normal 56 8 3_Lcc_inputs" xfId="38333"/>
    <cellStyle name="Normal 56 8 4" xfId="38334"/>
    <cellStyle name="Normal 56 8 4 2" xfId="38335"/>
    <cellStyle name="Normal 56 8 4 2 2" xfId="38336"/>
    <cellStyle name="Normal 56 8 4 3" xfId="38337"/>
    <cellStyle name="Normal 56 8 5" xfId="38338"/>
    <cellStyle name="Normal 56 8 5 2" xfId="38339"/>
    <cellStyle name="Normal 56 8 6" xfId="38340"/>
    <cellStyle name="Normal 56 8 7" xfId="38341"/>
    <cellStyle name="Normal 56 8 8" xfId="38342"/>
    <cellStyle name="Normal 56 8_Lcc_inputs" xfId="38343"/>
    <cellStyle name="Normal 56 9" xfId="38344"/>
    <cellStyle name="Normal 56 9 2" xfId="38345"/>
    <cellStyle name="Normal 56 9 2 2" xfId="38346"/>
    <cellStyle name="Normal 56 9 2 2 2" xfId="38347"/>
    <cellStyle name="Normal 56 9 2 2 2 2" xfId="38348"/>
    <cellStyle name="Normal 56 9 2 2 3" xfId="38349"/>
    <cellStyle name="Normal 56 9 2 3" xfId="38350"/>
    <cellStyle name="Normal 56 9 2 3 2" xfId="38351"/>
    <cellStyle name="Normal 56 9 2 3 2 2" xfId="38352"/>
    <cellStyle name="Normal 56 9 2 3 3" xfId="38353"/>
    <cellStyle name="Normal 56 9 2 4" xfId="38354"/>
    <cellStyle name="Normal 56 9 2 4 2" xfId="38355"/>
    <cellStyle name="Normal 56 9 2 5" xfId="38356"/>
    <cellStyle name="Normal 56 9 2_Lcc_inputs" xfId="38357"/>
    <cellStyle name="Normal 56 9 3" xfId="38358"/>
    <cellStyle name="Normal 56 9 3 2" xfId="38359"/>
    <cellStyle name="Normal 56 9 3 2 2" xfId="38360"/>
    <cellStyle name="Normal 56 9 3 2 3" xfId="38361"/>
    <cellStyle name="Normal 56 9 3 3" xfId="38362"/>
    <cellStyle name="Normal 56 9 3 4" xfId="38363"/>
    <cellStyle name="Normal 56 9 3_Lcc_inputs" xfId="38364"/>
    <cellStyle name="Normal 56 9 4" xfId="38365"/>
    <cellStyle name="Normal 56 9 4 2" xfId="38366"/>
    <cellStyle name="Normal 56 9 4 2 2" xfId="38367"/>
    <cellStyle name="Normal 56 9 4 3" xfId="38368"/>
    <cellStyle name="Normal 56 9 5" xfId="38369"/>
    <cellStyle name="Normal 56 9 5 2" xfId="38370"/>
    <cellStyle name="Normal 56 9 6" xfId="38371"/>
    <cellStyle name="Normal 56 9 7" xfId="38372"/>
    <cellStyle name="Normal 56 9 8" xfId="38373"/>
    <cellStyle name="Normal 56 9_Lcc_inputs" xfId="38374"/>
    <cellStyle name="Normal 56_Lcc_inputs" xfId="38375"/>
    <cellStyle name="Normal 57" xfId="38376"/>
    <cellStyle name="Normal 57 10" xfId="38377"/>
    <cellStyle name="Normal 57 10 2" xfId="38378"/>
    <cellStyle name="Normal 57 10 2 2" xfId="38379"/>
    <cellStyle name="Normal 57 10 2 2 2" xfId="38380"/>
    <cellStyle name="Normal 57 10 2 2 3" xfId="38381"/>
    <cellStyle name="Normal 57 10 2 3" xfId="38382"/>
    <cellStyle name="Normal 57 10 2 4" xfId="38383"/>
    <cellStyle name="Normal 57 10 2_Lcc_inputs" xfId="38384"/>
    <cellStyle name="Normal 57 10 3" xfId="38385"/>
    <cellStyle name="Normal 57 10 3 2" xfId="38386"/>
    <cellStyle name="Normal 57 10 3 2 2" xfId="38387"/>
    <cellStyle name="Normal 57 10 3 3" xfId="38388"/>
    <cellStyle name="Normal 57 10 4" xfId="38389"/>
    <cellStyle name="Normal 57 10 4 2" xfId="38390"/>
    <cellStyle name="Normal 57 10 5" xfId="38391"/>
    <cellStyle name="Normal 57 10 6" xfId="38392"/>
    <cellStyle name="Normal 57 10 7" xfId="38393"/>
    <cellStyle name="Normal 57 10_Lcc_inputs" xfId="38394"/>
    <cellStyle name="Normal 57 11" xfId="38395"/>
    <cellStyle name="Normal 57 11 2" xfId="38396"/>
    <cellStyle name="Normal 57 11 2 2" xfId="38397"/>
    <cellStyle name="Normal 57 11 2 3" xfId="38398"/>
    <cellStyle name="Normal 57 11 3" xfId="38399"/>
    <cellStyle name="Normal 57 11 3 2" xfId="38400"/>
    <cellStyle name="Normal 57 11 4" xfId="38401"/>
    <cellStyle name="Normal 57 11 5" xfId="38402"/>
    <cellStyle name="Normal 57 11_Lcc_inputs" xfId="38403"/>
    <cellStyle name="Normal 57 12" xfId="38404"/>
    <cellStyle name="Normal 57 12 2" xfId="38405"/>
    <cellStyle name="Normal 57 12 2 2" xfId="38406"/>
    <cellStyle name="Normal 57 12 2 3" xfId="38407"/>
    <cellStyle name="Normal 57 12 3" xfId="38408"/>
    <cellStyle name="Normal 57 12 4" xfId="38409"/>
    <cellStyle name="Normal 57 12_Lcc_inputs" xfId="38410"/>
    <cellStyle name="Normal 57 13" xfId="38411"/>
    <cellStyle name="Normal 57 13 2" xfId="38412"/>
    <cellStyle name="Normal 57 13 3" xfId="38413"/>
    <cellStyle name="Normal 57 14" xfId="38414"/>
    <cellStyle name="Normal 57 14 2" xfId="38415"/>
    <cellStyle name="Normal 57 15" xfId="38416"/>
    <cellStyle name="Normal 57 16" xfId="38417"/>
    <cellStyle name="Normal 57 2" xfId="38418"/>
    <cellStyle name="Normal 57 2 10" xfId="38419"/>
    <cellStyle name="Normal 57 2 2" xfId="38420"/>
    <cellStyle name="Normal 57 2 2 2" xfId="38421"/>
    <cellStyle name="Normal 57 2 2 2 2" xfId="38422"/>
    <cellStyle name="Normal 57 2 2 2 2 2" xfId="38423"/>
    <cellStyle name="Normal 57 2 2 2 2 2 2" xfId="38424"/>
    <cellStyle name="Normal 57 2 2 2 2 3" xfId="38425"/>
    <cellStyle name="Normal 57 2 2 2 3" xfId="38426"/>
    <cellStyle name="Normal 57 2 2 2 3 2" xfId="38427"/>
    <cellStyle name="Normal 57 2 2 2 3 2 2" xfId="38428"/>
    <cellStyle name="Normal 57 2 2 2 3 3" xfId="38429"/>
    <cellStyle name="Normal 57 2 2 2 4" xfId="38430"/>
    <cellStyle name="Normal 57 2 2 2 4 2" xfId="38431"/>
    <cellStyle name="Normal 57 2 2 2 5" xfId="38432"/>
    <cellStyle name="Normal 57 2 2 2_Lcc_inputs" xfId="38433"/>
    <cellStyle name="Normal 57 2 2 3" xfId="38434"/>
    <cellStyle name="Normal 57 2 2 3 2" xfId="38435"/>
    <cellStyle name="Normal 57 2 2 3 2 2" xfId="38436"/>
    <cellStyle name="Normal 57 2 2 3 2 3" xfId="38437"/>
    <cellStyle name="Normal 57 2 2 3 3" xfId="38438"/>
    <cellStyle name="Normal 57 2 2 3 4" xfId="38439"/>
    <cellStyle name="Normal 57 2 2 3_Lcc_inputs" xfId="38440"/>
    <cellStyle name="Normal 57 2 2 4" xfId="38441"/>
    <cellStyle name="Normal 57 2 2 4 2" xfId="38442"/>
    <cellStyle name="Normal 57 2 2 4 2 2" xfId="38443"/>
    <cellStyle name="Normal 57 2 2 4 3" xfId="38444"/>
    <cellStyle name="Normal 57 2 2 5" xfId="38445"/>
    <cellStyle name="Normal 57 2 2 5 2" xfId="38446"/>
    <cellStyle name="Normal 57 2 2 6" xfId="38447"/>
    <cellStyle name="Normal 57 2 2 7" xfId="38448"/>
    <cellStyle name="Normal 57 2 2 8" xfId="38449"/>
    <cellStyle name="Normal 57 2 2_Lcc_inputs" xfId="38450"/>
    <cellStyle name="Normal 57 2 3" xfId="38451"/>
    <cellStyle name="Normal 57 2 3 2" xfId="38452"/>
    <cellStyle name="Normal 57 2 3 2 2" xfId="38453"/>
    <cellStyle name="Normal 57 2 3 2 2 2" xfId="38454"/>
    <cellStyle name="Normal 57 2 3 2 2 3" xfId="38455"/>
    <cellStyle name="Normal 57 2 3 2 3" xfId="38456"/>
    <cellStyle name="Normal 57 2 3 2 4" xfId="38457"/>
    <cellStyle name="Normal 57 2 3 2_Lcc_inputs" xfId="38458"/>
    <cellStyle name="Normal 57 2 3 3" xfId="38459"/>
    <cellStyle name="Normal 57 2 3 3 2" xfId="38460"/>
    <cellStyle name="Normal 57 2 3 3 2 2" xfId="38461"/>
    <cellStyle name="Normal 57 2 3 3 3" xfId="38462"/>
    <cellStyle name="Normal 57 2 3 4" xfId="38463"/>
    <cellStyle name="Normal 57 2 3 4 2" xfId="38464"/>
    <cellStyle name="Normal 57 2 3 5" xfId="38465"/>
    <cellStyle name="Normal 57 2 3 6" xfId="38466"/>
    <cellStyle name="Normal 57 2 3 7" xfId="38467"/>
    <cellStyle name="Normal 57 2 3_Lcc_inputs" xfId="38468"/>
    <cellStyle name="Normal 57 2 4" xfId="38469"/>
    <cellStyle name="Normal 57 2 4 2" xfId="38470"/>
    <cellStyle name="Normal 57 2 4 2 2" xfId="38471"/>
    <cellStyle name="Normal 57 2 4 2 3" xfId="38472"/>
    <cellStyle name="Normal 57 2 4 3" xfId="38473"/>
    <cellStyle name="Normal 57 2 4 3 2" xfId="38474"/>
    <cellStyle name="Normal 57 2 4 4" xfId="38475"/>
    <cellStyle name="Normal 57 2 4 5" xfId="38476"/>
    <cellStyle name="Normal 57 2 4_Lcc_inputs" xfId="38477"/>
    <cellStyle name="Normal 57 2 5" xfId="38478"/>
    <cellStyle name="Normal 57 2 5 2" xfId="38479"/>
    <cellStyle name="Normal 57 2 5 2 2" xfId="38480"/>
    <cellStyle name="Normal 57 2 5 2 3" xfId="38481"/>
    <cellStyle name="Normal 57 2 5 3" xfId="38482"/>
    <cellStyle name="Normal 57 2 5 3 2" xfId="38483"/>
    <cellStyle name="Normal 57 2 5 4" xfId="38484"/>
    <cellStyle name="Normal 57 2 5 5" xfId="38485"/>
    <cellStyle name="Normal 57 2 5_Lcc_inputs" xfId="38486"/>
    <cellStyle name="Normal 57 2 6" xfId="38487"/>
    <cellStyle name="Normal 57 2 6 2" xfId="38488"/>
    <cellStyle name="Normal 57 2 6 2 2" xfId="38489"/>
    <cellStyle name="Normal 57 2 6 3" xfId="38490"/>
    <cellStyle name="Normal 57 2 6 4" xfId="38491"/>
    <cellStyle name="Normal 57 2 6_Lcc_inputs" xfId="38492"/>
    <cellStyle name="Normal 57 2 7" xfId="38493"/>
    <cellStyle name="Normal 57 2 7 2" xfId="38494"/>
    <cellStyle name="Normal 57 2 7 3" xfId="38495"/>
    <cellStyle name="Normal 57 2 8" xfId="38496"/>
    <cellStyle name="Normal 57 2 8 2" xfId="38497"/>
    <cellStyle name="Normal 57 2 9" xfId="38498"/>
    <cellStyle name="Normal 57 2_Lcc_inputs" xfId="38499"/>
    <cellStyle name="Normal 57 3" xfId="38500"/>
    <cellStyle name="Normal 57 3 2" xfId="38501"/>
    <cellStyle name="Normal 57 3 2 2" xfId="38502"/>
    <cellStyle name="Normal 57 3 2 2 2" xfId="38503"/>
    <cellStyle name="Normal 57 3 2 2 2 2" xfId="38504"/>
    <cellStyle name="Normal 57 3 2 2 2 2 2" xfId="38505"/>
    <cellStyle name="Normal 57 3 2 2 2 3" xfId="38506"/>
    <cellStyle name="Normal 57 3 2 2 3" xfId="38507"/>
    <cellStyle name="Normal 57 3 2 2 3 2" xfId="38508"/>
    <cellStyle name="Normal 57 3 2 2 3 2 2" xfId="38509"/>
    <cellStyle name="Normal 57 3 2 2 3 3" xfId="38510"/>
    <cellStyle name="Normal 57 3 2 2 4" xfId="38511"/>
    <cellStyle name="Normal 57 3 2 2 4 2" xfId="38512"/>
    <cellStyle name="Normal 57 3 2 2 5" xfId="38513"/>
    <cellStyle name="Normal 57 3 2 2_Lcc_inputs" xfId="38514"/>
    <cellStyle name="Normal 57 3 2 3" xfId="38515"/>
    <cellStyle name="Normal 57 3 2 3 2" xfId="38516"/>
    <cellStyle name="Normal 57 3 2 3 2 2" xfId="38517"/>
    <cellStyle name="Normal 57 3 2 3 2 3" xfId="38518"/>
    <cellStyle name="Normal 57 3 2 3 3" xfId="38519"/>
    <cellStyle name="Normal 57 3 2 3 4" xfId="38520"/>
    <cellStyle name="Normal 57 3 2 3_Lcc_inputs" xfId="38521"/>
    <cellStyle name="Normal 57 3 2 4" xfId="38522"/>
    <cellStyle name="Normal 57 3 2 4 2" xfId="38523"/>
    <cellStyle name="Normal 57 3 2 4 2 2" xfId="38524"/>
    <cellStyle name="Normal 57 3 2 4 3" xfId="38525"/>
    <cellStyle name="Normal 57 3 2 5" xfId="38526"/>
    <cellStyle name="Normal 57 3 2 5 2" xfId="38527"/>
    <cellStyle name="Normal 57 3 2 6" xfId="38528"/>
    <cellStyle name="Normal 57 3 2 7" xfId="38529"/>
    <cellStyle name="Normal 57 3 2 8" xfId="38530"/>
    <cellStyle name="Normal 57 3 2_Lcc_inputs" xfId="38531"/>
    <cellStyle name="Normal 57 3 3" xfId="38532"/>
    <cellStyle name="Normal 57 3 3 2" xfId="38533"/>
    <cellStyle name="Normal 57 3 3 2 2" xfId="38534"/>
    <cellStyle name="Normal 57 3 3 2 2 2" xfId="38535"/>
    <cellStyle name="Normal 57 3 3 2 2 3" xfId="38536"/>
    <cellStyle name="Normal 57 3 3 2 3" xfId="38537"/>
    <cellStyle name="Normal 57 3 3 2 4" xfId="38538"/>
    <cellStyle name="Normal 57 3 3 2_Lcc_inputs" xfId="38539"/>
    <cellStyle name="Normal 57 3 3 3" xfId="38540"/>
    <cellStyle name="Normal 57 3 3 3 2" xfId="38541"/>
    <cellStyle name="Normal 57 3 3 3 2 2" xfId="38542"/>
    <cellStyle name="Normal 57 3 3 3 3" xfId="38543"/>
    <cellStyle name="Normal 57 3 3 4" xfId="38544"/>
    <cellStyle name="Normal 57 3 3 4 2" xfId="38545"/>
    <cellStyle name="Normal 57 3 3 5" xfId="38546"/>
    <cellStyle name="Normal 57 3 3 6" xfId="38547"/>
    <cellStyle name="Normal 57 3 3 7" xfId="38548"/>
    <cellStyle name="Normal 57 3 3_Lcc_inputs" xfId="38549"/>
    <cellStyle name="Normal 57 3 4" xfId="38550"/>
    <cellStyle name="Normal 57 3 4 2" xfId="38551"/>
    <cellStyle name="Normal 57 3 4 2 2" xfId="38552"/>
    <cellStyle name="Normal 57 3 4 2 3" xfId="38553"/>
    <cellStyle name="Normal 57 3 4 3" xfId="38554"/>
    <cellStyle name="Normal 57 3 4 3 2" xfId="38555"/>
    <cellStyle name="Normal 57 3 4 4" xfId="38556"/>
    <cellStyle name="Normal 57 3 4 5" xfId="38557"/>
    <cellStyle name="Normal 57 3 4_Lcc_inputs" xfId="38558"/>
    <cellStyle name="Normal 57 3 5" xfId="38559"/>
    <cellStyle name="Normal 57 3 5 2" xfId="38560"/>
    <cellStyle name="Normal 57 3 5 2 2" xfId="38561"/>
    <cellStyle name="Normal 57 3 5 2 3" xfId="38562"/>
    <cellStyle name="Normal 57 3 5 3" xfId="38563"/>
    <cellStyle name="Normal 57 3 5 4" xfId="38564"/>
    <cellStyle name="Normal 57 3 5_Lcc_inputs" xfId="38565"/>
    <cellStyle name="Normal 57 3 6" xfId="38566"/>
    <cellStyle name="Normal 57 3 6 2" xfId="38567"/>
    <cellStyle name="Normal 57 3 6 3" xfId="38568"/>
    <cellStyle name="Normal 57 3 7" xfId="38569"/>
    <cellStyle name="Normal 57 3 7 2" xfId="38570"/>
    <cellStyle name="Normal 57 3 8" xfId="38571"/>
    <cellStyle name="Normal 57 3 9" xfId="38572"/>
    <cellStyle name="Normal 57 3_Lcc_inputs" xfId="38573"/>
    <cellStyle name="Normal 57 4" xfId="38574"/>
    <cellStyle name="Normal 57 4 2" xfId="38575"/>
    <cellStyle name="Normal 57 4 2 2" xfId="38576"/>
    <cellStyle name="Normal 57 4 2 2 2" xfId="38577"/>
    <cellStyle name="Normal 57 4 2 2 2 2" xfId="38578"/>
    <cellStyle name="Normal 57 4 2 2 2 2 2" xfId="38579"/>
    <cellStyle name="Normal 57 4 2 2 2 3" xfId="38580"/>
    <cellStyle name="Normal 57 4 2 2 3" xfId="38581"/>
    <cellStyle name="Normal 57 4 2 2 3 2" xfId="38582"/>
    <cellStyle name="Normal 57 4 2 2 3 2 2" xfId="38583"/>
    <cellStyle name="Normal 57 4 2 2 3 3" xfId="38584"/>
    <cellStyle name="Normal 57 4 2 2 4" xfId="38585"/>
    <cellStyle name="Normal 57 4 2 2 4 2" xfId="38586"/>
    <cellStyle name="Normal 57 4 2 2 5" xfId="38587"/>
    <cellStyle name="Normal 57 4 2 2_Lcc_inputs" xfId="38588"/>
    <cellStyle name="Normal 57 4 2 3" xfId="38589"/>
    <cellStyle name="Normal 57 4 2 3 2" xfId="38590"/>
    <cellStyle name="Normal 57 4 2 3 2 2" xfId="38591"/>
    <cellStyle name="Normal 57 4 2 3 2 3" xfId="38592"/>
    <cellStyle name="Normal 57 4 2 3 3" xfId="38593"/>
    <cellStyle name="Normal 57 4 2 3 4" xfId="38594"/>
    <cellStyle name="Normal 57 4 2 3_Lcc_inputs" xfId="38595"/>
    <cellStyle name="Normal 57 4 2 4" xfId="38596"/>
    <cellStyle name="Normal 57 4 2 4 2" xfId="38597"/>
    <cellStyle name="Normal 57 4 2 4 2 2" xfId="38598"/>
    <cellStyle name="Normal 57 4 2 4 3" xfId="38599"/>
    <cellStyle name="Normal 57 4 2 5" xfId="38600"/>
    <cellStyle name="Normal 57 4 2 5 2" xfId="38601"/>
    <cellStyle name="Normal 57 4 2 6" xfId="38602"/>
    <cellStyle name="Normal 57 4 2 7" xfId="38603"/>
    <cellStyle name="Normal 57 4 2 8" xfId="38604"/>
    <cellStyle name="Normal 57 4 2_Lcc_inputs" xfId="38605"/>
    <cellStyle name="Normal 57 4 3" xfId="38606"/>
    <cellStyle name="Normal 57 4 3 2" xfId="38607"/>
    <cellStyle name="Normal 57 4 3 2 2" xfId="38608"/>
    <cellStyle name="Normal 57 4 3 2 2 2" xfId="38609"/>
    <cellStyle name="Normal 57 4 3 2 3" xfId="38610"/>
    <cellStyle name="Normal 57 4 3 3" xfId="38611"/>
    <cellStyle name="Normal 57 4 3 3 2" xfId="38612"/>
    <cellStyle name="Normal 57 4 3 3 2 2" xfId="38613"/>
    <cellStyle name="Normal 57 4 3 3 3" xfId="38614"/>
    <cellStyle name="Normal 57 4 3 4" xfId="38615"/>
    <cellStyle name="Normal 57 4 3 4 2" xfId="38616"/>
    <cellStyle name="Normal 57 4 3 5" xfId="38617"/>
    <cellStyle name="Normal 57 4 3_Lcc_inputs" xfId="38618"/>
    <cellStyle name="Normal 57 4 4" xfId="38619"/>
    <cellStyle name="Normal 57 4 4 2" xfId="38620"/>
    <cellStyle name="Normal 57 4 4 2 2" xfId="38621"/>
    <cellStyle name="Normal 57 4 4 2 3" xfId="38622"/>
    <cellStyle name="Normal 57 4 4 3" xfId="38623"/>
    <cellStyle name="Normal 57 4 4 4" xfId="38624"/>
    <cellStyle name="Normal 57 4 4_Lcc_inputs" xfId="38625"/>
    <cellStyle name="Normal 57 4 5" xfId="38626"/>
    <cellStyle name="Normal 57 4 5 2" xfId="38627"/>
    <cellStyle name="Normal 57 4 5 2 2" xfId="38628"/>
    <cellStyle name="Normal 57 4 5 3" xfId="38629"/>
    <cellStyle name="Normal 57 4 6" xfId="38630"/>
    <cellStyle name="Normal 57 4 6 2" xfId="38631"/>
    <cellStyle name="Normal 57 4 7" xfId="38632"/>
    <cellStyle name="Normal 57 4 8" xfId="38633"/>
    <cellStyle name="Normal 57 4 9" xfId="38634"/>
    <cellStyle name="Normal 57 4_Lcc_inputs" xfId="38635"/>
    <cellStyle name="Normal 57 5" xfId="38636"/>
    <cellStyle name="Normal 57 5 2" xfId="38637"/>
    <cellStyle name="Normal 57 5 2 2" xfId="38638"/>
    <cellStyle name="Normal 57 5 2 2 2" xfId="38639"/>
    <cellStyle name="Normal 57 5 2 2 2 2" xfId="38640"/>
    <cellStyle name="Normal 57 5 2 2 2 2 2" xfId="38641"/>
    <cellStyle name="Normal 57 5 2 2 2 3" xfId="38642"/>
    <cellStyle name="Normal 57 5 2 2 3" xfId="38643"/>
    <cellStyle name="Normal 57 5 2 2 3 2" xfId="38644"/>
    <cellStyle name="Normal 57 5 2 2 3 2 2" xfId="38645"/>
    <cellStyle name="Normal 57 5 2 2 3 3" xfId="38646"/>
    <cellStyle name="Normal 57 5 2 2 4" xfId="38647"/>
    <cellStyle name="Normal 57 5 2 2 4 2" xfId="38648"/>
    <cellStyle name="Normal 57 5 2 2 5" xfId="38649"/>
    <cellStyle name="Normal 57 5 2 2_Lcc_inputs" xfId="38650"/>
    <cellStyle name="Normal 57 5 2 3" xfId="38651"/>
    <cellStyle name="Normal 57 5 2 3 2" xfId="38652"/>
    <cellStyle name="Normal 57 5 2 3 2 2" xfId="38653"/>
    <cellStyle name="Normal 57 5 2 3 2 3" xfId="38654"/>
    <cellStyle name="Normal 57 5 2 3 3" xfId="38655"/>
    <cellStyle name="Normal 57 5 2 3 4" xfId="38656"/>
    <cellStyle name="Normal 57 5 2 3_Lcc_inputs" xfId="38657"/>
    <cellStyle name="Normal 57 5 2 4" xfId="38658"/>
    <cellStyle name="Normal 57 5 2 4 2" xfId="38659"/>
    <cellStyle name="Normal 57 5 2 4 2 2" xfId="38660"/>
    <cellStyle name="Normal 57 5 2 4 3" xfId="38661"/>
    <cellStyle name="Normal 57 5 2 5" xfId="38662"/>
    <cellStyle name="Normal 57 5 2 5 2" xfId="38663"/>
    <cellStyle name="Normal 57 5 2 6" xfId="38664"/>
    <cellStyle name="Normal 57 5 2 7" xfId="38665"/>
    <cellStyle name="Normal 57 5 2 8" xfId="38666"/>
    <cellStyle name="Normal 57 5 2_Lcc_inputs" xfId="38667"/>
    <cellStyle name="Normal 57 5 3" xfId="38668"/>
    <cellStyle name="Normal 57 5 3 2" xfId="38669"/>
    <cellStyle name="Normal 57 5 3 2 2" xfId="38670"/>
    <cellStyle name="Normal 57 5 3 2 2 2" xfId="38671"/>
    <cellStyle name="Normal 57 5 3 2 3" xfId="38672"/>
    <cellStyle name="Normal 57 5 3 3" xfId="38673"/>
    <cellStyle name="Normal 57 5 3 3 2" xfId="38674"/>
    <cellStyle name="Normal 57 5 3 3 2 2" xfId="38675"/>
    <cellStyle name="Normal 57 5 3 3 3" xfId="38676"/>
    <cellStyle name="Normal 57 5 3 4" xfId="38677"/>
    <cellStyle name="Normal 57 5 3 4 2" xfId="38678"/>
    <cellStyle name="Normal 57 5 3 5" xfId="38679"/>
    <cellStyle name="Normal 57 5 3_Lcc_inputs" xfId="38680"/>
    <cellStyle name="Normal 57 5 4" xfId="38681"/>
    <cellStyle name="Normal 57 5 4 2" xfId="38682"/>
    <cellStyle name="Normal 57 5 4 2 2" xfId="38683"/>
    <cellStyle name="Normal 57 5 4 2 3" xfId="38684"/>
    <cellStyle name="Normal 57 5 4 3" xfId="38685"/>
    <cellStyle name="Normal 57 5 4 4" xfId="38686"/>
    <cellStyle name="Normal 57 5 4_Lcc_inputs" xfId="38687"/>
    <cellStyle name="Normal 57 5 5" xfId="38688"/>
    <cellStyle name="Normal 57 5 5 2" xfId="38689"/>
    <cellStyle name="Normal 57 5 5 2 2" xfId="38690"/>
    <cellStyle name="Normal 57 5 5 3" xfId="38691"/>
    <cellStyle name="Normal 57 5 6" xfId="38692"/>
    <cellStyle name="Normal 57 5 6 2" xfId="38693"/>
    <cellStyle name="Normal 57 5 7" xfId="38694"/>
    <cellStyle name="Normal 57 5 8" xfId="38695"/>
    <cellStyle name="Normal 57 5 9" xfId="38696"/>
    <cellStyle name="Normal 57 5_Lcc_inputs" xfId="38697"/>
    <cellStyle name="Normal 57 6" xfId="38698"/>
    <cellStyle name="Normal 57 6 2" xfId="38699"/>
    <cellStyle name="Normal 57 6 2 2" xfId="38700"/>
    <cellStyle name="Normal 57 6 2 2 2" xfId="38701"/>
    <cellStyle name="Normal 57 6 2 2 2 2" xfId="38702"/>
    <cellStyle name="Normal 57 6 2 2 2 2 2" xfId="38703"/>
    <cellStyle name="Normal 57 6 2 2 2 3" xfId="38704"/>
    <cellStyle name="Normal 57 6 2 2 3" xfId="38705"/>
    <cellStyle name="Normal 57 6 2 2 3 2" xfId="38706"/>
    <cellStyle name="Normal 57 6 2 2 3 2 2" xfId="38707"/>
    <cellStyle name="Normal 57 6 2 2 3 3" xfId="38708"/>
    <cellStyle name="Normal 57 6 2 2 4" xfId="38709"/>
    <cellStyle name="Normal 57 6 2 2 4 2" xfId="38710"/>
    <cellStyle name="Normal 57 6 2 2 5" xfId="38711"/>
    <cellStyle name="Normal 57 6 2 2_Lcc_inputs" xfId="38712"/>
    <cellStyle name="Normal 57 6 2 3" xfId="38713"/>
    <cellStyle name="Normal 57 6 2 3 2" xfId="38714"/>
    <cellStyle name="Normal 57 6 2 3 2 2" xfId="38715"/>
    <cellStyle name="Normal 57 6 2 3 2 3" xfId="38716"/>
    <cellStyle name="Normal 57 6 2 3 3" xfId="38717"/>
    <cellStyle name="Normal 57 6 2 3 4" xfId="38718"/>
    <cellStyle name="Normal 57 6 2 3_Lcc_inputs" xfId="38719"/>
    <cellStyle name="Normal 57 6 2 4" xfId="38720"/>
    <cellStyle name="Normal 57 6 2 4 2" xfId="38721"/>
    <cellStyle name="Normal 57 6 2 4 2 2" xfId="38722"/>
    <cellStyle name="Normal 57 6 2 4 3" xfId="38723"/>
    <cellStyle name="Normal 57 6 2 5" xfId="38724"/>
    <cellStyle name="Normal 57 6 2 5 2" xfId="38725"/>
    <cellStyle name="Normal 57 6 2 6" xfId="38726"/>
    <cellStyle name="Normal 57 6 2 7" xfId="38727"/>
    <cellStyle name="Normal 57 6 2 8" xfId="38728"/>
    <cellStyle name="Normal 57 6 2_Lcc_inputs" xfId="38729"/>
    <cellStyle name="Normal 57 6 3" xfId="38730"/>
    <cellStyle name="Normal 57 6 3 2" xfId="38731"/>
    <cellStyle name="Normal 57 6 3 2 2" xfId="38732"/>
    <cellStyle name="Normal 57 6 3 2 2 2" xfId="38733"/>
    <cellStyle name="Normal 57 6 3 2 3" xfId="38734"/>
    <cellStyle name="Normal 57 6 3 3" xfId="38735"/>
    <cellStyle name="Normal 57 6 3 3 2" xfId="38736"/>
    <cellStyle name="Normal 57 6 3 3 2 2" xfId="38737"/>
    <cellStyle name="Normal 57 6 3 3 3" xfId="38738"/>
    <cellStyle name="Normal 57 6 3 4" xfId="38739"/>
    <cellStyle name="Normal 57 6 3 4 2" xfId="38740"/>
    <cellStyle name="Normal 57 6 3 5" xfId="38741"/>
    <cellStyle name="Normal 57 6 3_Lcc_inputs" xfId="38742"/>
    <cellStyle name="Normal 57 6 4" xfId="38743"/>
    <cellStyle name="Normal 57 6 4 2" xfId="38744"/>
    <cellStyle name="Normal 57 6 4 2 2" xfId="38745"/>
    <cellStyle name="Normal 57 6 4 2 3" xfId="38746"/>
    <cellStyle name="Normal 57 6 4 3" xfId="38747"/>
    <cellStyle name="Normal 57 6 4 4" xfId="38748"/>
    <cellStyle name="Normal 57 6 4_Lcc_inputs" xfId="38749"/>
    <cellStyle name="Normal 57 6 5" xfId="38750"/>
    <cellStyle name="Normal 57 6 5 2" xfId="38751"/>
    <cellStyle name="Normal 57 6 5 2 2" xfId="38752"/>
    <cellStyle name="Normal 57 6 5 3" xfId="38753"/>
    <cellStyle name="Normal 57 6 6" xfId="38754"/>
    <cellStyle name="Normal 57 6 6 2" xfId="38755"/>
    <cellStyle name="Normal 57 6 7" xfId="38756"/>
    <cellStyle name="Normal 57 6 8" xfId="38757"/>
    <cellStyle name="Normal 57 6 9" xfId="38758"/>
    <cellStyle name="Normal 57 6_Lcc_inputs" xfId="38759"/>
    <cellStyle name="Normal 57 7" xfId="38760"/>
    <cellStyle name="Normal 57 7 2" xfId="38761"/>
    <cellStyle name="Normal 57 7 2 2" xfId="38762"/>
    <cellStyle name="Normal 57 7 2 2 2" xfId="38763"/>
    <cellStyle name="Normal 57 7 2 2 2 2" xfId="38764"/>
    <cellStyle name="Normal 57 7 2 2 2 2 2" xfId="38765"/>
    <cellStyle name="Normal 57 7 2 2 2 3" xfId="38766"/>
    <cellStyle name="Normal 57 7 2 2 3" xfId="38767"/>
    <cellStyle name="Normal 57 7 2 2 3 2" xfId="38768"/>
    <cellStyle name="Normal 57 7 2 2 3 2 2" xfId="38769"/>
    <cellStyle name="Normal 57 7 2 2 3 3" xfId="38770"/>
    <cellStyle name="Normal 57 7 2 2 4" xfId="38771"/>
    <cellStyle name="Normal 57 7 2 2 4 2" xfId="38772"/>
    <cellStyle name="Normal 57 7 2 2 5" xfId="38773"/>
    <cellStyle name="Normal 57 7 2 2_Lcc_inputs" xfId="38774"/>
    <cellStyle name="Normal 57 7 2 3" xfId="38775"/>
    <cellStyle name="Normal 57 7 2 3 2" xfId="38776"/>
    <cellStyle name="Normal 57 7 2 3 2 2" xfId="38777"/>
    <cellStyle name="Normal 57 7 2 3 2 3" xfId="38778"/>
    <cellStyle name="Normal 57 7 2 3 3" xfId="38779"/>
    <cellStyle name="Normal 57 7 2 3 4" xfId="38780"/>
    <cellStyle name="Normal 57 7 2 3_Lcc_inputs" xfId="38781"/>
    <cellStyle name="Normal 57 7 2 4" xfId="38782"/>
    <cellStyle name="Normal 57 7 2 4 2" xfId="38783"/>
    <cellStyle name="Normal 57 7 2 4 2 2" xfId="38784"/>
    <cellStyle name="Normal 57 7 2 4 3" xfId="38785"/>
    <cellStyle name="Normal 57 7 2 5" xfId="38786"/>
    <cellStyle name="Normal 57 7 2 5 2" xfId="38787"/>
    <cellStyle name="Normal 57 7 2 6" xfId="38788"/>
    <cellStyle name="Normal 57 7 2 7" xfId="38789"/>
    <cellStyle name="Normal 57 7 2 8" xfId="38790"/>
    <cellStyle name="Normal 57 7 2_Lcc_inputs" xfId="38791"/>
    <cellStyle name="Normal 57 7 3" xfId="38792"/>
    <cellStyle name="Normal 57 7 3 2" xfId="38793"/>
    <cellStyle name="Normal 57 7 3 2 2" xfId="38794"/>
    <cellStyle name="Normal 57 7 3 2 2 2" xfId="38795"/>
    <cellStyle name="Normal 57 7 3 2 3" xfId="38796"/>
    <cellStyle name="Normal 57 7 3 3" xfId="38797"/>
    <cellStyle name="Normal 57 7 3 3 2" xfId="38798"/>
    <cellStyle name="Normal 57 7 3 3 2 2" xfId="38799"/>
    <cellStyle name="Normal 57 7 3 3 3" xfId="38800"/>
    <cellStyle name="Normal 57 7 3 4" xfId="38801"/>
    <cellStyle name="Normal 57 7 3 4 2" xfId="38802"/>
    <cellStyle name="Normal 57 7 3 5" xfId="38803"/>
    <cellStyle name="Normal 57 7 3_Lcc_inputs" xfId="38804"/>
    <cellStyle name="Normal 57 7 4" xfId="38805"/>
    <cellStyle name="Normal 57 7 4 2" xfId="38806"/>
    <cellStyle name="Normal 57 7 4 2 2" xfId="38807"/>
    <cellStyle name="Normal 57 7 4 2 3" xfId="38808"/>
    <cellStyle name="Normal 57 7 4 3" xfId="38809"/>
    <cellStyle name="Normal 57 7 4 4" xfId="38810"/>
    <cellStyle name="Normal 57 7 4_Lcc_inputs" xfId="38811"/>
    <cellStyle name="Normal 57 7 5" xfId="38812"/>
    <cellStyle name="Normal 57 7 5 2" xfId="38813"/>
    <cellStyle name="Normal 57 7 5 2 2" xfId="38814"/>
    <cellStyle name="Normal 57 7 5 3" xfId="38815"/>
    <cellStyle name="Normal 57 7 6" xfId="38816"/>
    <cellStyle name="Normal 57 7 6 2" xfId="38817"/>
    <cellStyle name="Normal 57 7 7" xfId="38818"/>
    <cellStyle name="Normal 57 7 8" xfId="38819"/>
    <cellStyle name="Normal 57 7 9" xfId="38820"/>
    <cellStyle name="Normal 57 7_Lcc_inputs" xfId="38821"/>
    <cellStyle name="Normal 57 8" xfId="38822"/>
    <cellStyle name="Normal 57 8 2" xfId="38823"/>
    <cellStyle name="Normal 57 8 2 2" xfId="38824"/>
    <cellStyle name="Normal 57 8 2 2 2" xfId="38825"/>
    <cellStyle name="Normal 57 8 2 2 2 2" xfId="38826"/>
    <cellStyle name="Normal 57 8 2 2 3" xfId="38827"/>
    <cellStyle name="Normal 57 8 2 3" xfId="38828"/>
    <cellStyle name="Normal 57 8 2 3 2" xfId="38829"/>
    <cellStyle name="Normal 57 8 2 3 2 2" xfId="38830"/>
    <cellStyle name="Normal 57 8 2 3 3" xfId="38831"/>
    <cellStyle name="Normal 57 8 2 4" xfId="38832"/>
    <cellStyle name="Normal 57 8 2 4 2" xfId="38833"/>
    <cellStyle name="Normal 57 8 2 5" xfId="38834"/>
    <cellStyle name="Normal 57 8 2_Lcc_inputs" xfId="38835"/>
    <cellStyle name="Normal 57 8 3" xfId="38836"/>
    <cellStyle name="Normal 57 8 3 2" xfId="38837"/>
    <cellStyle name="Normal 57 8 3 2 2" xfId="38838"/>
    <cellStyle name="Normal 57 8 3 2 3" xfId="38839"/>
    <cellStyle name="Normal 57 8 3 3" xfId="38840"/>
    <cellStyle name="Normal 57 8 3 4" xfId="38841"/>
    <cellStyle name="Normal 57 8 3_Lcc_inputs" xfId="38842"/>
    <cellStyle name="Normal 57 8 4" xfId="38843"/>
    <cellStyle name="Normal 57 8 4 2" xfId="38844"/>
    <cellStyle name="Normal 57 8 4 2 2" xfId="38845"/>
    <cellStyle name="Normal 57 8 4 3" xfId="38846"/>
    <cellStyle name="Normal 57 8 5" xfId="38847"/>
    <cellStyle name="Normal 57 8 5 2" xfId="38848"/>
    <cellStyle name="Normal 57 8 6" xfId="38849"/>
    <cellStyle name="Normal 57 8 7" xfId="38850"/>
    <cellStyle name="Normal 57 8 8" xfId="38851"/>
    <cellStyle name="Normal 57 8_Lcc_inputs" xfId="38852"/>
    <cellStyle name="Normal 57 9" xfId="38853"/>
    <cellStyle name="Normal 57 9 2" xfId="38854"/>
    <cellStyle name="Normal 57 9 2 2" xfId="38855"/>
    <cellStyle name="Normal 57 9 2 2 2" xfId="38856"/>
    <cellStyle name="Normal 57 9 2 2 2 2" xfId="38857"/>
    <cellStyle name="Normal 57 9 2 2 3" xfId="38858"/>
    <cellStyle name="Normal 57 9 2 3" xfId="38859"/>
    <cellStyle name="Normal 57 9 2 3 2" xfId="38860"/>
    <cellStyle name="Normal 57 9 2 3 2 2" xfId="38861"/>
    <cellStyle name="Normal 57 9 2 3 3" xfId="38862"/>
    <cellStyle name="Normal 57 9 2 4" xfId="38863"/>
    <cellStyle name="Normal 57 9 2 4 2" xfId="38864"/>
    <cellStyle name="Normal 57 9 2 5" xfId="38865"/>
    <cellStyle name="Normal 57 9 2_Lcc_inputs" xfId="38866"/>
    <cellStyle name="Normal 57 9 3" xfId="38867"/>
    <cellStyle name="Normal 57 9 3 2" xfId="38868"/>
    <cellStyle name="Normal 57 9 3 2 2" xfId="38869"/>
    <cellStyle name="Normal 57 9 3 2 3" xfId="38870"/>
    <cellStyle name="Normal 57 9 3 3" xfId="38871"/>
    <cellStyle name="Normal 57 9 3 4" xfId="38872"/>
    <cellStyle name="Normal 57 9 3_Lcc_inputs" xfId="38873"/>
    <cellStyle name="Normal 57 9 4" xfId="38874"/>
    <cellStyle name="Normal 57 9 4 2" xfId="38875"/>
    <cellStyle name="Normal 57 9 4 2 2" xfId="38876"/>
    <cellStyle name="Normal 57 9 4 3" xfId="38877"/>
    <cellStyle name="Normal 57 9 5" xfId="38878"/>
    <cellStyle name="Normal 57 9 5 2" xfId="38879"/>
    <cellStyle name="Normal 57 9 6" xfId="38880"/>
    <cellStyle name="Normal 57 9 7" xfId="38881"/>
    <cellStyle name="Normal 57 9 8" xfId="38882"/>
    <cellStyle name="Normal 57 9_Lcc_inputs" xfId="38883"/>
    <cellStyle name="Normal 57_Lcc_inputs" xfId="38884"/>
    <cellStyle name="Normal 58" xfId="38885"/>
    <cellStyle name="Normal 58 10" xfId="38886"/>
    <cellStyle name="Normal 58 10 2" xfId="38887"/>
    <cellStyle name="Normal 58 10 2 2" xfId="38888"/>
    <cellStyle name="Normal 58 10 2 2 2" xfId="38889"/>
    <cellStyle name="Normal 58 10 2 2 3" xfId="38890"/>
    <cellStyle name="Normal 58 10 2 3" xfId="38891"/>
    <cellStyle name="Normal 58 10 2 4" xfId="38892"/>
    <cellStyle name="Normal 58 10 2_Lcc_inputs" xfId="38893"/>
    <cellStyle name="Normal 58 10 3" xfId="38894"/>
    <cellStyle name="Normal 58 10 3 2" xfId="38895"/>
    <cellStyle name="Normal 58 10 3 2 2" xfId="38896"/>
    <cellStyle name="Normal 58 10 3 3" xfId="38897"/>
    <cellStyle name="Normal 58 10 4" xfId="38898"/>
    <cellStyle name="Normal 58 10 4 2" xfId="38899"/>
    <cellStyle name="Normal 58 10 5" xfId="38900"/>
    <cellStyle name="Normal 58 10 6" xfId="38901"/>
    <cellStyle name="Normal 58 10 7" xfId="38902"/>
    <cellStyle name="Normal 58 10_Lcc_inputs" xfId="38903"/>
    <cellStyle name="Normal 58 11" xfId="38904"/>
    <cellStyle name="Normal 58 11 2" xfId="38905"/>
    <cellStyle name="Normal 58 11 2 2" xfId="38906"/>
    <cellStyle name="Normal 58 11 2 3" xfId="38907"/>
    <cellStyle name="Normal 58 11 3" xfId="38908"/>
    <cellStyle name="Normal 58 11 3 2" xfId="38909"/>
    <cellStyle name="Normal 58 11 4" xfId="38910"/>
    <cellStyle name="Normal 58 11 5" xfId="38911"/>
    <cellStyle name="Normal 58 11_Lcc_inputs" xfId="38912"/>
    <cellStyle name="Normal 58 12" xfId="38913"/>
    <cellStyle name="Normal 58 12 2" xfId="38914"/>
    <cellStyle name="Normal 58 12 2 2" xfId="38915"/>
    <cellStyle name="Normal 58 12 2 3" xfId="38916"/>
    <cellStyle name="Normal 58 12 3" xfId="38917"/>
    <cellStyle name="Normal 58 12 4" xfId="38918"/>
    <cellStyle name="Normal 58 12_Lcc_inputs" xfId="38919"/>
    <cellStyle name="Normal 58 13" xfId="38920"/>
    <cellStyle name="Normal 58 13 2" xfId="38921"/>
    <cellStyle name="Normal 58 13 3" xfId="38922"/>
    <cellStyle name="Normal 58 14" xfId="38923"/>
    <cellStyle name="Normal 58 14 2" xfId="38924"/>
    <cellStyle name="Normal 58 15" xfId="38925"/>
    <cellStyle name="Normal 58 16" xfId="38926"/>
    <cellStyle name="Normal 58 2" xfId="38927"/>
    <cellStyle name="Normal 58 2 10" xfId="38928"/>
    <cellStyle name="Normal 58 2 2" xfId="38929"/>
    <cellStyle name="Normal 58 2 2 2" xfId="38930"/>
    <cellStyle name="Normal 58 2 2 2 2" xfId="38931"/>
    <cellStyle name="Normal 58 2 2 2 2 2" xfId="38932"/>
    <cellStyle name="Normal 58 2 2 2 2 2 2" xfId="38933"/>
    <cellStyle name="Normal 58 2 2 2 2 3" xfId="38934"/>
    <cellStyle name="Normal 58 2 2 2 3" xfId="38935"/>
    <cellStyle name="Normal 58 2 2 2 3 2" xfId="38936"/>
    <cellStyle name="Normal 58 2 2 2 3 2 2" xfId="38937"/>
    <cellStyle name="Normal 58 2 2 2 3 3" xfId="38938"/>
    <cellStyle name="Normal 58 2 2 2 4" xfId="38939"/>
    <cellStyle name="Normal 58 2 2 2 4 2" xfId="38940"/>
    <cellStyle name="Normal 58 2 2 2 5" xfId="38941"/>
    <cellStyle name="Normal 58 2 2 2_Lcc_inputs" xfId="38942"/>
    <cellStyle name="Normal 58 2 2 3" xfId="38943"/>
    <cellStyle name="Normal 58 2 2 3 2" xfId="38944"/>
    <cellStyle name="Normal 58 2 2 3 2 2" xfId="38945"/>
    <cellStyle name="Normal 58 2 2 3 2 3" xfId="38946"/>
    <cellStyle name="Normal 58 2 2 3 3" xfId="38947"/>
    <cellStyle name="Normal 58 2 2 3 4" xfId="38948"/>
    <cellStyle name="Normal 58 2 2 3_Lcc_inputs" xfId="38949"/>
    <cellStyle name="Normal 58 2 2 4" xfId="38950"/>
    <cellStyle name="Normal 58 2 2 4 2" xfId="38951"/>
    <cellStyle name="Normal 58 2 2 4 2 2" xfId="38952"/>
    <cellStyle name="Normal 58 2 2 4 3" xfId="38953"/>
    <cellStyle name="Normal 58 2 2 5" xfId="38954"/>
    <cellStyle name="Normal 58 2 2 5 2" xfId="38955"/>
    <cellStyle name="Normal 58 2 2 6" xfId="38956"/>
    <cellStyle name="Normal 58 2 2 7" xfId="38957"/>
    <cellStyle name="Normal 58 2 2 8" xfId="38958"/>
    <cellStyle name="Normal 58 2 2_Lcc_inputs" xfId="38959"/>
    <cellStyle name="Normal 58 2 3" xfId="38960"/>
    <cellStyle name="Normal 58 2 3 2" xfId="38961"/>
    <cellStyle name="Normal 58 2 3 2 2" xfId="38962"/>
    <cellStyle name="Normal 58 2 3 2 2 2" xfId="38963"/>
    <cellStyle name="Normal 58 2 3 2 2 3" xfId="38964"/>
    <cellStyle name="Normal 58 2 3 2 3" xfId="38965"/>
    <cellStyle name="Normal 58 2 3 2 4" xfId="38966"/>
    <cellStyle name="Normal 58 2 3 2_Lcc_inputs" xfId="38967"/>
    <cellStyle name="Normal 58 2 3 3" xfId="38968"/>
    <cellStyle name="Normal 58 2 3 3 2" xfId="38969"/>
    <cellStyle name="Normal 58 2 3 3 2 2" xfId="38970"/>
    <cellStyle name="Normal 58 2 3 3 3" xfId="38971"/>
    <cellStyle name="Normal 58 2 3 4" xfId="38972"/>
    <cellStyle name="Normal 58 2 3 4 2" xfId="38973"/>
    <cellStyle name="Normal 58 2 3 5" xfId="38974"/>
    <cellStyle name="Normal 58 2 3 6" xfId="38975"/>
    <cellStyle name="Normal 58 2 3 7" xfId="38976"/>
    <cellStyle name="Normal 58 2 3_Lcc_inputs" xfId="38977"/>
    <cellStyle name="Normal 58 2 4" xfId="38978"/>
    <cellStyle name="Normal 58 2 4 2" xfId="38979"/>
    <cellStyle name="Normal 58 2 4 2 2" xfId="38980"/>
    <cellStyle name="Normal 58 2 4 2 3" xfId="38981"/>
    <cellStyle name="Normal 58 2 4 3" xfId="38982"/>
    <cellStyle name="Normal 58 2 4 3 2" xfId="38983"/>
    <cellStyle name="Normal 58 2 4 4" xfId="38984"/>
    <cellStyle name="Normal 58 2 4 5" xfId="38985"/>
    <cellStyle name="Normal 58 2 4_Lcc_inputs" xfId="38986"/>
    <cellStyle name="Normal 58 2 5" xfId="38987"/>
    <cellStyle name="Normal 58 2 5 2" xfId="38988"/>
    <cellStyle name="Normal 58 2 5 2 2" xfId="38989"/>
    <cellStyle name="Normal 58 2 5 2 3" xfId="38990"/>
    <cellStyle name="Normal 58 2 5 3" xfId="38991"/>
    <cellStyle name="Normal 58 2 5 3 2" xfId="38992"/>
    <cellStyle name="Normal 58 2 5 4" xfId="38993"/>
    <cellStyle name="Normal 58 2 5 5" xfId="38994"/>
    <cellStyle name="Normal 58 2 5_Lcc_inputs" xfId="38995"/>
    <cellStyle name="Normal 58 2 6" xfId="38996"/>
    <cellStyle name="Normal 58 2 6 2" xfId="38997"/>
    <cellStyle name="Normal 58 2 6 2 2" xfId="38998"/>
    <cellStyle name="Normal 58 2 6 3" xfId="38999"/>
    <cellStyle name="Normal 58 2 6 4" xfId="39000"/>
    <cellStyle name="Normal 58 2 6_Lcc_inputs" xfId="39001"/>
    <cellStyle name="Normal 58 2 7" xfId="39002"/>
    <cellStyle name="Normal 58 2 7 2" xfId="39003"/>
    <cellStyle name="Normal 58 2 7 3" xfId="39004"/>
    <cellStyle name="Normal 58 2 8" xfId="39005"/>
    <cellStyle name="Normal 58 2 8 2" xfId="39006"/>
    <cellStyle name="Normal 58 2 9" xfId="39007"/>
    <cellStyle name="Normal 58 2_Lcc_inputs" xfId="39008"/>
    <cellStyle name="Normal 58 3" xfId="39009"/>
    <cellStyle name="Normal 58 3 2" xfId="39010"/>
    <cellStyle name="Normal 58 3 2 2" xfId="39011"/>
    <cellStyle name="Normal 58 3 2 2 2" xfId="39012"/>
    <cellStyle name="Normal 58 3 2 2 2 2" xfId="39013"/>
    <cellStyle name="Normal 58 3 2 2 2 2 2" xfId="39014"/>
    <cellStyle name="Normal 58 3 2 2 2 3" xfId="39015"/>
    <cellStyle name="Normal 58 3 2 2 3" xfId="39016"/>
    <cellStyle name="Normal 58 3 2 2 3 2" xfId="39017"/>
    <cellStyle name="Normal 58 3 2 2 3 2 2" xfId="39018"/>
    <cellStyle name="Normal 58 3 2 2 3 3" xfId="39019"/>
    <cellStyle name="Normal 58 3 2 2 4" xfId="39020"/>
    <cellStyle name="Normal 58 3 2 2 4 2" xfId="39021"/>
    <cellStyle name="Normal 58 3 2 2 5" xfId="39022"/>
    <cellStyle name="Normal 58 3 2 2_Lcc_inputs" xfId="39023"/>
    <cellStyle name="Normal 58 3 2 3" xfId="39024"/>
    <cellStyle name="Normal 58 3 2 3 2" xfId="39025"/>
    <cellStyle name="Normal 58 3 2 3 2 2" xfId="39026"/>
    <cellStyle name="Normal 58 3 2 3 2 3" xfId="39027"/>
    <cellStyle name="Normal 58 3 2 3 3" xfId="39028"/>
    <cellStyle name="Normal 58 3 2 3 4" xfId="39029"/>
    <cellStyle name="Normal 58 3 2 3_Lcc_inputs" xfId="39030"/>
    <cellStyle name="Normal 58 3 2 4" xfId="39031"/>
    <cellStyle name="Normal 58 3 2 4 2" xfId="39032"/>
    <cellStyle name="Normal 58 3 2 4 2 2" xfId="39033"/>
    <cellStyle name="Normal 58 3 2 4 3" xfId="39034"/>
    <cellStyle name="Normal 58 3 2 5" xfId="39035"/>
    <cellStyle name="Normal 58 3 2 5 2" xfId="39036"/>
    <cellStyle name="Normal 58 3 2 6" xfId="39037"/>
    <cellStyle name="Normal 58 3 2 7" xfId="39038"/>
    <cellStyle name="Normal 58 3 2 8" xfId="39039"/>
    <cellStyle name="Normal 58 3 2_Lcc_inputs" xfId="39040"/>
    <cellStyle name="Normal 58 3 3" xfId="39041"/>
    <cellStyle name="Normal 58 3 3 2" xfId="39042"/>
    <cellStyle name="Normal 58 3 3 2 2" xfId="39043"/>
    <cellStyle name="Normal 58 3 3 2 2 2" xfId="39044"/>
    <cellStyle name="Normal 58 3 3 2 2 3" xfId="39045"/>
    <cellStyle name="Normal 58 3 3 2 3" xfId="39046"/>
    <cellStyle name="Normal 58 3 3 2 4" xfId="39047"/>
    <cellStyle name="Normal 58 3 3 2_Lcc_inputs" xfId="39048"/>
    <cellStyle name="Normal 58 3 3 3" xfId="39049"/>
    <cellStyle name="Normal 58 3 3 3 2" xfId="39050"/>
    <cellStyle name="Normal 58 3 3 3 2 2" xfId="39051"/>
    <cellStyle name="Normal 58 3 3 3 3" xfId="39052"/>
    <cellStyle name="Normal 58 3 3 4" xfId="39053"/>
    <cellStyle name="Normal 58 3 3 4 2" xfId="39054"/>
    <cellStyle name="Normal 58 3 3 5" xfId="39055"/>
    <cellStyle name="Normal 58 3 3 6" xfId="39056"/>
    <cellStyle name="Normal 58 3 3 7" xfId="39057"/>
    <cellStyle name="Normal 58 3 3_Lcc_inputs" xfId="39058"/>
    <cellStyle name="Normal 58 3 4" xfId="39059"/>
    <cellStyle name="Normal 58 3 4 2" xfId="39060"/>
    <cellStyle name="Normal 58 3 4 2 2" xfId="39061"/>
    <cellStyle name="Normal 58 3 4 2 3" xfId="39062"/>
    <cellStyle name="Normal 58 3 4 3" xfId="39063"/>
    <cellStyle name="Normal 58 3 4 3 2" xfId="39064"/>
    <cellStyle name="Normal 58 3 4 4" xfId="39065"/>
    <cellStyle name="Normal 58 3 4 5" xfId="39066"/>
    <cellStyle name="Normal 58 3 4_Lcc_inputs" xfId="39067"/>
    <cellStyle name="Normal 58 3 5" xfId="39068"/>
    <cellStyle name="Normal 58 3 5 2" xfId="39069"/>
    <cellStyle name="Normal 58 3 5 2 2" xfId="39070"/>
    <cellStyle name="Normal 58 3 5 2 3" xfId="39071"/>
    <cellStyle name="Normal 58 3 5 3" xfId="39072"/>
    <cellStyle name="Normal 58 3 5 4" xfId="39073"/>
    <cellStyle name="Normal 58 3 5_Lcc_inputs" xfId="39074"/>
    <cellStyle name="Normal 58 3 6" xfId="39075"/>
    <cellStyle name="Normal 58 3 6 2" xfId="39076"/>
    <cellStyle name="Normal 58 3 6 3" xfId="39077"/>
    <cellStyle name="Normal 58 3 7" xfId="39078"/>
    <cellStyle name="Normal 58 3 7 2" xfId="39079"/>
    <cellStyle name="Normal 58 3 8" xfId="39080"/>
    <cellStyle name="Normal 58 3 9" xfId="39081"/>
    <cellStyle name="Normal 58 3_Lcc_inputs" xfId="39082"/>
    <cellStyle name="Normal 58 4" xfId="39083"/>
    <cellStyle name="Normal 58 4 2" xfId="39084"/>
    <cellStyle name="Normal 58 4 2 2" xfId="39085"/>
    <cellStyle name="Normal 58 4 2 2 2" xfId="39086"/>
    <cellStyle name="Normal 58 4 2 2 2 2" xfId="39087"/>
    <cellStyle name="Normal 58 4 2 2 2 2 2" xfId="39088"/>
    <cellStyle name="Normal 58 4 2 2 2 3" xfId="39089"/>
    <cellStyle name="Normal 58 4 2 2 3" xfId="39090"/>
    <cellStyle name="Normal 58 4 2 2 3 2" xfId="39091"/>
    <cellStyle name="Normal 58 4 2 2 3 2 2" xfId="39092"/>
    <cellStyle name="Normal 58 4 2 2 3 3" xfId="39093"/>
    <cellStyle name="Normal 58 4 2 2 4" xfId="39094"/>
    <cellStyle name="Normal 58 4 2 2 4 2" xfId="39095"/>
    <cellStyle name="Normal 58 4 2 2 5" xfId="39096"/>
    <cellStyle name="Normal 58 4 2 2_Lcc_inputs" xfId="39097"/>
    <cellStyle name="Normal 58 4 2 3" xfId="39098"/>
    <cellStyle name="Normal 58 4 2 3 2" xfId="39099"/>
    <cellStyle name="Normal 58 4 2 3 2 2" xfId="39100"/>
    <cellStyle name="Normal 58 4 2 3 2 3" xfId="39101"/>
    <cellStyle name="Normal 58 4 2 3 3" xfId="39102"/>
    <cellStyle name="Normal 58 4 2 3 4" xfId="39103"/>
    <cellStyle name="Normal 58 4 2 3_Lcc_inputs" xfId="39104"/>
    <cellStyle name="Normal 58 4 2 4" xfId="39105"/>
    <cellStyle name="Normal 58 4 2 4 2" xfId="39106"/>
    <cellStyle name="Normal 58 4 2 4 2 2" xfId="39107"/>
    <cellStyle name="Normal 58 4 2 4 3" xfId="39108"/>
    <cellStyle name="Normal 58 4 2 5" xfId="39109"/>
    <cellStyle name="Normal 58 4 2 5 2" xfId="39110"/>
    <cellStyle name="Normal 58 4 2 6" xfId="39111"/>
    <cellStyle name="Normal 58 4 2 7" xfId="39112"/>
    <cellStyle name="Normal 58 4 2 8" xfId="39113"/>
    <cellStyle name="Normal 58 4 2_Lcc_inputs" xfId="39114"/>
    <cellStyle name="Normal 58 4 3" xfId="39115"/>
    <cellStyle name="Normal 58 4 3 2" xfId="39116"/>
    <cellStyle name="Normal 58 4 3 2 2" xfId="39117"/>
    <cellStyle name="Normal 58 4 3 2 2 2" xfId="39118"/>
    <cellStyle name="Normal 58 4 3 2 3" xfId="39119"/>
    <cellStyle name="Normal 58 4 3 3" xfId="39120"/>
    <cellStyle name="Normal 58 4 3 3 2" xfId="39121"/>
    <cellStyle name="Normal 58 4 3 3 2 2" xfId="39122"/>
    <cellStyle name="Normal 58 4 3 3 3" xfId="39123"/>
    <cellStyle name="Normal 58 4 3 4" xfId="39124"/>
    <cellStyle name="Normal 58 4 3 4 2" xfId="39125"/>
    <cellStyle name="Normal 58 4 3 5" xfId="39126"/>
    <cellStyle name="Normal 58 4 3_Lcc_inputs" xfId="39127"/>
    <cellStyle name="Normal 58 4 4" xfId="39128"/>
    <cellStyle name="Normal 58 4 4 2" xfId="39129"/>
    <cellStyle name="Normal 58 4 4 2 2" xfId="39130"/>
    <cellStyle name="Normal 58 4 4 2 3" xfId="39131"/>
    <cellStyle name="Normal 58 4 4 3" xfId="39132"/>
    <cellStyle name="Normal 58 4 4 4" xfId="39133"/>
    <cellStyle name="Normal 58 4 4_Lcc_inputs" xfId="39134"/>
    <cellStyle name="Normal 58 4 5" xfId="39135"/>
    <cellStyle name="Normal 58 4 5 2" xfId="39136"/>
    <cellStyle name="Normal 58 4 5 2 2" xfId="39137"/>
    <cellStyle name="Normal 58 4 5 3" xfId="39138"/>
    <cellStyle name="Normal 58 4 6" xfId="39139"/>
    <cellStyle name="Normal 58 4 6 2" xfId="39140"/>
    <cellStyle name="Normal 58 4 7" xfId="39141"/>
    <cellStyle name="Normal 58 4 8" xfId="39142"/>
    <cellStyle name="Normal 58 4 9" xfId="39143"/>
    <cellStyle name="Normal 58 4_Lcc_inputs" xfId="39144"/>
    <cellStyle name="Normal 58 5" xfId="39145"/>
    <cellStyle name="Normal 58 5 2" xfId="39146"/>
    <cellStyle name="Normal 58 5 2 2" xfId="39147"/>
    <cellStyle name="Normal 58 5 2 2 2" xfId="39148"/>
    <cellStyle name="Normal 58 5 2 2 2 2" xfId="39149"/>
    <cellStyle name="Normal 58 5 2 2 2 2 2" xfId="39150"/>
    <cellStyle name="Normal 58 5 2 2 2 3" xfId="39151"/>
    <cellStyle name="Normal 58 5 2 2 3" xfId="39152"/>
    <cellStyle name="Normal 58 5 2 2 3 2" xfId="39153"/>
    <cellStyle name="Normal 58 5 2 2 3 2 2" xfId="39154"/>
    <cellStyle name="Normal 58 5 2 2 3 3" xfId="39155"/>
    <cellStyle name="Normal 58 5 2 2 4" xfId="39156"/>
    <cellStyle name="Normal 58 5 2 2 4 2" xfId="39157"/>
    <cellStyle name="Normal 58 5 2 2 5" xfId="39158"/>
    <cellStyle name="Normal 58 5 2 2_Lcc_inputs" xfId="39159"/>
    <cellStyle name="Normal 58 5 2 3" xfId="39160"/>
    <cellStyle name="Normal 58 5 2 3 2" xfId="39161"/>
    <cellStyle name="Normal 58 5 2 3 2 2" xfId="39162"/>
    <cellStyle name="Normal 58 5 2 3 2 3" xfId="39163"/>
    <cellStyle name="Normal 58 5 2 3 3" xfId="39164"/>
    <cellStyle name="Normal 58 5 2 3 4" xfId="39165"/>
    <cellStyle name="Normal 58 5 2 3_Lcc_inputs" xfId="39166"/>
    <cellStyle name="Normal 58 5 2 4" xfId="39167"/>
    <cellStyle name="Normal 58 5 2 4 2" xfId="39168"/>
    <cellStyle name="Normal 58 5 2 4 2 2" xfId="39169"/>
    <cellStyle name="Normal 58 5 2 4 3" xfId="39170"/>
    <cellStyle name="Normal 58 5 2 5" xfId="39171"/>
    <cellStyle name="Normal 58 5 2 5 2" xfId="39172"/>
    <cellStyle name="Normal 58 5 2 6" xfId="39173"/>
    <cellStyle name="Normal 58 5 2 7" xfId="39174"/>
    <cellStyle name="Normal 58 5 2 8" xfId="39175"/>
    <cellStyle name="Normal 58 5 2_Lcc_inputs" xfId="39176"/>
    <cellStyle name="Normal 58 5 3" xfId="39177"/>
    <cellStyle name="Normal 58 5 3 2" xfId="39178"/>
    <cellStyle name="Normal 58 5 3 2 2" xfId="39179"/>
    <cellStyle name="Normal 58 5 3 2 2 2" xfId="39180"/>
    <cellStyle name="Normal 58 5 3 2 3" xfId="39181"/>
    <cellStyle name="Normal 58 5 3 3" xfId="39182"/>
    <cellStyle name="Normal 58 5 3 3 2" xfId="39183"/>
    <cellStyle name="Normal 58 5 3 3 2 2" xfId="39184"/>
    <cellStyle name="Normal 58 5 3 3 3" xfId="39185"/>
    <cellStyle name="Normal 58 5 3 4" xfId="39186"/>
    <cellStyle name="Normal 58 5 3 4 2" xfId="39187"/>
    <cellStyle name="Normal 58 5 3 5" xfId="39188"/>
    <cellStyle name="Normal 58 5 3_Lcc_inputs" xfId="39189"/>
    <cellStyle name="Normal 58 5 4" xfId="39190"/>
    <cellStyle name="Normal 58 5 4 2" xfId="39191"/>
    <cellStyle name="Normal 58 5 4 2 2" xfId="39192"/>
    <cellStyle name="Normal 58 5 4 2 3" xfId="39193"/>
    <cellStyle name="Normal 58 5 4 3" xfId="39194"/>
    <cellStyle name="Normal 58 5 4 4" xfId="39195"/>
    <cellStyle name="Normal 58 5 4_Lcc_inputs" xfId="39196"/>
    <cellStyle name="Normal 58 5 5" xfId="39197"/>
    <cellStyle name="Normal 58 5 5 2" xfId="39198"/>
    <cellStyle name="Normal 58 5 5 2 2" xfId="39199"/>
    <cellStyle name="Normal 58 5 5 3" xfId="39200"/>
    <cellStyle name="Normal 58 5 6" xfId="39201"/>
    <cellStyle name="Normal 58 5 6 2" xfId="39202"/>
    <cellStyle name="Normal 58 5 7" xfId="39203"/>
    <cellStyle name="Normal 58 5 8" xfId="39204"/>
    <cellStyle name="Normal 58 5 9" xfId="39205"/>
    <cellStyle name="Normal 58 5_Lcc_inputs" xfId="39206"/>
    <cellStyle name="Normal 58 6" xfId="39207"/>
    <cellStyle name="Normal 58 6 2" xfId="39208"/>
    <cellStyle name="Normal 58 6 2 2" xfId="39209"/>
    <cellStyle name="Normal 58 6 2 2 2" xfId="39210"/>
    <cellStyle name="Normal 58 6 2 2 2 2" xfId="39211"/>
    <cellStyle name="Normal 58 6 2 2 2 2 2" xfId="39212"/>
    <cellStyle name="Normal 58 6 2 2 2 3" xfId="39213"/>
    <cellStyle name="Normal 58 6 2 2 3" xfId="39214"/>
    <cellStyle name="Normal 58 6 2 2 3 2" xfId="39215"/>
    <cellStyle name="Normal 58 6 2 2 3 2 2" xfId="39216"/>
    <cellStyle name="Normal 58 6 2 2 3 3" xfId="39217"/>
    <cellStyle name="Normal 58 6 2 2 4" xfId="39218"/>
    <cellStyle name="Normal 58 6 2 2 4 2" xfId="39219"/>
    <cellStyle name="Normal 58 6 2 2 5" xfId="39220"/>
    <cellStyle name="Normal 58 6 2 2_Lcc_inputs" xfId="39221"/>
    <cellStyle name="Normal 58 6 2 3" xfId="39222"/>
    <cellStyle name="Normal 58 6 2 3 2" xfId="39223"/>
    <cellStyle name="Normal 58 6 2 3 2 2" xfId="39224"/>
    <cellStyle name="Normal 58 6 2 3 2 3" xfId="39225"/>
    <cellStyle name="Normal 58 6 2 3 3" xfId="39226"/>
    <cellStyle name="Normal 58 6 2 3 4" xfId="39227"/>
    <cellStyle name="Normal 58 6 2 3_Lcc_inputs" xfId="39228"/>
    <cellStyle name="Normal 58 6 2 4" xfId="39229"/>
    <cellStyle name="Normal 58 6 2 4 2" xfId="39230"/>
    <cellStyle name="Normal 58 6 2 4 2 2" xfId="39231"/>
    <cellStyle name="Normal 58 6 2 4 3" xfId="39232"/>
    <cellStyle name="Normal 58 6 2 5" xfId="39233"/>
    <cellStyle name="Normal 58 6 2 5 2" xfId="39234"/>
    <cellStyle name="Normal 58 6 2 6" xfId="39235"/>
    <cellStyle name="Normal 58 6 2 7" xfId="39236"/>
    <cellStyle name="Normal 58 6 2 8" xfId="39237"/>
    <cellStyle name="Normal 58 6 2_Lcc_inputs" xfId="39238"/>
    <cellStyle name="Normal 58 6 3" xfId="39239"/>
    <cellStyle name="Normal 58 6 3 2" xfId="39240"/>
    <cellStyle name="Normal 58 6 3 2 2" xfId="39241"/>
    <cellStyle name="Normal 58 6 3 2 2 2" xfId="39242"/>
    <cellStyle name="Normal 58 6 3 2 3" xfId="39243"/>
    <cellStyle name="Normal 58 6 3 3" xfId="39244"/>
    <cellStyle name="Normal 58 6 3 3 2" xfId="39245"/>
    <cellStyle name="Normal 58 6 3 3 2 2" xfId="39246"/>
    <cellStyle name="Normal 58 6 3 3 3" xfId="39247"/>
    <cellStyle name="Normal 58 6 3 4" xfId="39248"/>
    <cellStyle name="Normal 58 6 3 4 2" xfId="39249"/>
    <cellStyle name="Normal 58 6 3 5" xfId="39250"/>
    <cellStyle name="Normal 58 6 3_Lcc_inputs" xfId="39251"/>
    <cellStyle name="Normal 58 6 4" xfId="39252"/>
    <cellStyle name="Normal 58 6 4 2" xfId="39253"/>
    <cellStyle name="Normal 58 6 4 2 2" xfId="39254"/>
    <cellStyle name="Normal 58 6 4 2 3" xfId="39255"/>
    <cellStyle name="Normal 58 6 4 3" xfId="39256"/>
    <cellStyle name="Normal 58 6 4 4" xfId="39257"/>
    <cellStyle name="Normal 58 6 4_Lcc_inputs" xfId="39258"/>
    <cellStyle name="Normal 58 6 5" xfId="39259"/>
    <cellStyle name="Normal 58 6 5 2" xfId="39260"/>
    <cellStyle name="Normal 58 6 5 2 2" xfId="39261"/>
    <cellStyle name="Normal 58 6 5 3" xfId="39262"/>
    <cellStyle name="Normal 58 6 6" xfId="39263"/>
    <cellStyle name="Normal 58 6 6 2" xfId="39264"/>
    <cellStyle name="Normal 58 6 7" xfId="39265"/>
    <cellStyle name="Normal 58 6 8" xfId="39266"/>
    <cellStyle name="Normal 58 6 9" xfId="39267"/>
    <cellStyle name="Normal 58 6_Lcc_inputs" xfId="39268"/>
    <cellStyle name="Normal 58 7" xfId="39269"/>
    <cellStyle name="Normal 58 7 2" xfId="39270"/>
    <cellStyle name="Normal 58 7 2 2" xfId="39271"/>
    <cellStyle name="Normal 58 7 2 2 2" xfId="39272"/>
    <cellStyle name="Normal 58 7 2 2 2 2" xfId="39273"/>
    <cellStyle name="Normal 58 7 2 2 2 2 2" xfId="39274"/>
    <cellStyle name="Normal 58 7 2 2 2 3" xfId="39275"/>
    <cellStyle name="Normal 58 7 2 2 3" xfId="39276"/>
    <cellStyle name="Normal 58 7 2 2 3 2" xfId="39277"/>
    <cellStyle name="Normal 58 7 2 2 3 2 2" xfId="39278"/>
    <cellStyle name="Normal 58 7 2 2 3 3" xfId="39279"/>
    <cellStyle name="Normal 58 7 2 2 4" xfId="39280"/>
    <cellStyle name="Normal 58 7 2 2 4 2" xfId="39281"/>
    <cellStyle name="Normal 58 7 2 2 5" xfId="39282"/>
    <cellStyle name="Normal 58 7 2 2_Lcc_inputs" xfId="39283"/>
    <cellStyle name="Normal 58 7 2 3" xfId="39284"/>
    <cellStyle name="Normal 58 7 2 3 2" xfId="39285"/>
    <cellStyle name="Normal 58 7 2 3 2 2" xfId="39286"/>
    <cellStyle name="Normal 58 7 2 3 2 3" xfId="39287"/>
    <cellStyle name="Normal 58 7 2 3 3" xfId="39288"/>
    <cellStyle name="Normal 58 7 2 3 4" xfId="39289"/>
    <cellStyle name="Normal 58 7 2 3_Lcc_inputs" xfId="39290"/>
    <cellStyle name="Normal 58 7 2 4" xfId="39291"/>
    <cellStyle name="Normal 58 7 2 4 2" xfId="39292"/>
    <cellStyle name="Normal 58 7 2 4 2 2" xfId="39293"/>
    <cellStyle name="Normal 58 7 2 4 3" xfId="39294"/>
    <cellStyle name="Normal 58 7 2 5" xfId="39295"/>
    <cellStyle name="Normal 58 7 2 5 2" xfId="39296"/>
    <cellStyle name="Normal 58 7 2 6" xfId="39297"/>
    <cellStyle name="Normal 58 7 2 7" xfId="39298"/>
    <cellStyle name="Normal 58 7 2 8" xfId="39299"/>
    <cellStyle name="Normal 58 7 2_Lcc_inputs" xfId="39300"/>
    <cellStyle name="Normal 58 7 3" xfId="39301"/>
    <cellStyle name="Normal 58 7 3 2" xfId="39302"/>
    <cellStyle name="Normal 58 7 3 2 2" xfId="39303"/>
    <cellStyle name="Normal 58 7 3 2 2 2" xfId="39304"/>
    <cellStyle name="Normal 58 7 3 2 3" xfId="39305"/>
    <cellStyle name="Normal 58 7 3 3" xfId="39306"/>
    <cellStyle name="Normal 58 7 3 3 2" xfId="39307"/>
    <cellStyle name="Normal 58 7 3 3 2 2" xfId="39308"/>
    <cellStyle name="Normal 58 7 3 3 3" xfId="39309"/>
    <cellStyle name="Normal 58 7 3 4" xfId="39310"/>
    <cellStyle name="Normal 58 7 3 4 2" xfId="39311"/>
    <cellStyle name="Normal 58 7 3 5" xfId="39312"/>
    <cellStyle name="Normal 58 7 3_Lcc_inputs" xfId="39313"/>
    <cellStyle name="Normal 58 7 4" xfId="39314"/>
    <cellStyle name="Normal 58 7 4 2" xfId="39315"/>
    <cellStyle name="Normal 58 7 4 2 2" xfId="39316"/>
    <cellStyle name="Normal 58 7 4 2 3" xfId="39317"/>
    <cellStyle name="Normal 58 7 4 3" xfId="39318"/>
    <cellStyle name="Normal 58 7 4 4" xfId="39319"/>
    <cellStyle name="Normal 58 7 4_Lcc_inputs" xfId="39320"/>
    <cellStyle name="Normal 58 7 5" xfId="39321"/>
    <cellStyle name="Normal 58 7 5 2" xfId="39322"/>
    <cellStyle name="Normal 58 7 5 2 2" xfId="39323"/>
    <cellStyle name="Normal 58 7 5 3" xfId="39324"/>
    <cellStyle name="Normal 58 7 6" xfId="39325"/>
    <cellStyle name="Normal 58 7 6 2" xfId="39326"/>
    <cellStyle name="Normal 58 7 7" xfId="39327"/>
    <cellStyle name="Normal 58 7 8" xfId="39328"/>
    <cellStyle name="Normal 58 7 9" xfId="39329"/>
    <cellStyle name="Normal 58 7_Lcc_inputs" xfId="39330"/>
    <cellStyle name="Normal 58 8" xfId="39331"/>
    <cellStyle name="Normal 58 8 2" xfId="39332"/>
    <cellStyle name="Normal 58 8 2 2" xfId="39333"/>
    <cellStyle name="Normal 58 8 2 2 2" xfId="39334"/>
    <cellStyle name="Normal 58 8 2 2 2 2" xfId="39335"/>
    <cellStyle name="Normal 58 8 2 2 3" xfId="39336"/>
    <cellStyle name="Normal 58 8 2 3" xfId="39337"/>
    <cellStyle name="Normal 58 8 2 3 2" xfId="39338"/>
    <cellStyle name="Normal 58 8 2 3 2 2" xfId="39339"/>
    <cellStyle name="Normal 58 8 2 3 3" xfId="39340"/>
    <cellStyle name="Normal 58 8 2 4" xfId="39341"/>
    <cellStyle name="Normal 58 8 2 4 2" xfId="39342"/>
    <cellStyle name="Normal 58 8 2 5" xfId="39343"/>
    <cellStyle name="Normal 58 8 2_Lcc_inputs" xfId="39344"/>
    <cellStyle name="Normal 58 8 3" xfId="39345"/>
    <cellStyle name="Normal 58 8 3 2" xfId="39346"/>
    <cellStyle name="Normal 58 8 3 2 2" xfId="39347"/>
    <cellStyle name="Normal 58 8 3 2 3" xfId="39348"/>
    <cellStyle name="Normal 58 8 3 3" xfId="39349"/>
    <cellStyle name="Normal 58 8 3 4" xfId="39350"/>
    <cellStyle name="Normal 58 8 3_Lcc_inputs" xfId="39351"/>
    <cellStyle name="Normal 58 8 4" xfId="39352"/>
    <cellStyle name="Normal 58 8 4 2" xfId="39353"/>
    <cellStyle name="Normal 58 8 4 2 2" xfId="39354"/>
    <cellStyle name="Normal 58 8 4 3" xfId="39355"/>
    <cellStyle name="Normal 58 8 5" xfId="39356"/>
    <cellStyle name="Normal 58 8 5 2" xfId="39357"/>
    <cellStyle name="Normal 58 8 6" xfId="39358"/>
    <cellStyle name="Normal 58 8 7" xfId="39359"/>
    <cellStyle name="Normal 58 8 8" xfId="39360"/>
    <cellStyle name="Normal 58 8_Lcc_inputs" xfId="39361"/>
    <cellStyle name="Normal 58 9" xfId="39362"/>
    <cellStyle name="Normal 58 9 2" xfId="39363"/>
    <cellStyle name="Normal 58 9 2 2" xfId="39364"/>
    <cellStyle name="Normal 58 9 2 2 2" xfId="39365"/>
    <cellStyle name="Normal 58 9 2 2 2 2" xfId="39366"/>
    <cellStyle name="Normal 58 9 2 2 3" xfId="39367"/>
    <cellStyle name="Normal 58 9 2 3" xfId="39368"/>
    <cellStyle name="Normal 58 9 2 3 2" xfId="39369"/>
    <cellStyle name="Normal 58 9 2 3 2 2" xfId="39370"/>
    <cellStyle name="Normal 58 9 2 3 3" xfId="39371"/>
    <cellStyle name="Normal 58 9 2 4" xfId="39372"/>
    <cellStyle name="Normal 58 9 2 4 2" xfId="39373"/>
    <cellStyle name="Normal 58 9 2 5" xfId="39374"/>
    <cellStyle name="Normal 58 9 2_Lcc_inputs" xfId="39375"/>
    <cellStyle name="Normal 58 9 3" xfId="39376"/>
    <cellStyle name="Normal 58 9 3 2" xfId="39377"/>
    <cellStyle name="Normal 58 9 3 2 2" xfId="39378"/>
    <cellStyle name="Normal 58 9 3 2 3" xfId="39379"/>
    <cellStyle name="Normal 58 9 3 3" xfId="39380"/>
    <cellStyle name="Normal 58 9 3 4" xfId="39381"/>
    <cellStyle name="Normal 58 9 3_Lcc_inputs" xfId="39382"/>
    <cellStyle name="Normal 58 9 4" xfId="39383"/>
    <cellStyle name="Normal 58 9 4 2" xfId="39384"/>
    <cellStyle name="Normal 58 9 4 2 2" xfId="39385"/>
    <cellStyle name="Normal 58 9 4 3" xfId="39386"/>
    <cellStyle name="Normal 58 9 5" xfId="39387"/>
    <cellStyle name="Normal 58 9 5 2" xfId="39388"/>
    <cellStyle name="Normal 58 9 6" xfId="39389"/>
    <cellStyle name="Normal 58 9 7" xfId="39390"/>
    <cellStyle name="Normal 58 9 8" xfId="39391"/>
    <cellStyle name="Normal 58 9_Lcc_inputs" xfId="39392"/>
    <cellStyle name="Normal 58_Lcc_inputs" xfId="39393"/>
    <cellStyle name="Normal 59" xfId="39394"/>
    <cellStyle name="Normal 59 10" xfId="39395"/>
    <cellStyle name="Normal 59 10 2" xfId="39396"/>
    <cellStyle name="Normal 59 10 2 2" xfId="39397"/>
    <cellStyle name="Normal 59 10 2 2 2" xfId="39398"/>
    <cellStyle name="Normal 59 10 2 2 3" xfId="39399"/>
    <cellStyle name="Normal 59 10 2 3" xfId="39400"/>
    <cellStyle name="Normal 59 10 2 4" xfId="39401"/>
    <cellStyle name="Normal 59 10 2_Lcc_inputs" xfId="39402"/>
    <cellStyle name="Normal 59 10 3" xfId="39403"/>
    <cellStyle name="Normal 59 10 3 2" xfId="39404"/>
    <cellStyle name="Normal 59 10 3 2 2" xfId="39405"/>
    <cellStyle name="Normal 59 10 3 3" xfId="39406"/>
    <cellStyle name="Normal 59 10 4" xfId="39407"/>
    <cellStyle name="Normal 59 10 4 2" xfId="39408"/>
    <cellStyle name="Normal 59 10 5" xfId="39409"/>
    <cellStyle name="Normal 59 10 6" xfId="39410"/>
    <cellStyle name="Normal 59 10 7" xfId="39411"/>
    <cellStyle name="Normal 59 10_Lcc_inputs" xfId="39412"/>
    <cellStyle name="Normal 59 11" xfId="39413"/>
    <cellStyle name="Normal 59 11 2" xfId="39414"/>
    <cellStyle name="Normal 59 11 2 2" xfId="39415"/>
    <cellStyle name="Normal 59 11 2 3" xfId="39416"/>
    <cellStyle name="Normal 59 11 3" xfId="39417"/>
    <cellStyle name="Normal 59 11 3 2" xfId="39418"/>
    <cellStyle name="Normal 59 11 4" xfId="39419"/>
    <cellStyle name="Normal 59 11 5" xfId="39420"/>
    <cellStyle name="Normal 59 11_Lcc_inputs" xfId="39421"/>
    <cellStyle name="Normal 59 12" xfId="39422"/>
    <cellStyle name="Normal 59 12 2" xfId="39423"/>
    <cellStyle name="Normal 59 12 2 2" xfId="39424"/>
    <cellStyle name="Normal 59 12 2 3" xfId="39425"/>
    <cellStyle name="Normal 59 12 3" xfId="39426"/>
    <cellStyle name="Normal 59 12 4" xfId="39427"/>
    <cellStyle name="Normal 59 12_Lcc_inputs" xfId="39428"/>
    <cellStyle name="Normal 59 13" xfId="39429"/>
    <cellStyle name="Normal 59 13 2" xfId="39430"/>
    <cellStyle name="Normal 59 13 3" xfId="39431"/>
    <cellStyle name="Normal 59 14" xfId="39432"/>
    <cellStyle name="Normal 59 14 2" xfId="39433"/>
    <cellStyle name="Normal 59 15" xfId="39434"/>
    <cellStyle name="Normal 59 16" xfId="39435"/>
    <cellStyle name="Normal 59 2" xfId="39436"/>
    <cellStyle name="Normal 59 2 10" xfId="39437"/>
    <cellStyle name="Normal 59 2 2" xfId="39438"/>
    <cellStyle name="Normal 59 2 2 2" xfId="39439"/>
    <cellStyle name="Normal 59 2 2 2 2" xfId="39440"/>
    <cellStyle name="Normal 59 2 2 2 2 2" xfId="39441"/>
    <cellStyle name="Normal 59 2 2 2 2 2 2" xfId="39442"/>
    <cellStyle name="Normal 59 2 2 2 2 3" xfId="39443"/>
    <cellStyle name="Normal 59 2 2 2 3" xfId="39444"/>
    <cellStyle name="Normal 59 2 2 2 3 2" xfId="39445"/>
    <cellStyle name="Normal 59 2 2 2 3 2 2" xfId="39446"/>
    <cellStyle name="Normal 59 2 2 2 3 3" xfId="39447"/>
    <cellStyle name="Normal 59 2 2 2 4" xfId="39448"/>
    <cellStyle name="Normal 59 2 2 2 4 2" xfId="39449"/>
    <cellStyle name="Normal 59 2 2 2 5" xfId="39450"/>
    <cellStyle name="Normal 59 2 2 2_Lcc_inputs" xfId="39451"/>
    <cellStyle name="Normal 59 2 2 3" xfId="39452"/>
    <cellStyle name="Normal 59 2 2 3 2" xfId="39453"/>
    <cellStyle name="Normal 59 2 2 3 2 2" xfId="39454"/>
    <cellStyle name="Normal 59 2 2 3 2 3" xfId="39455"/>
    <cellStyle name="Normal 59 2 2 3 3" xfId="39456"/>
    <cellStyle name="Normal 59 2 2 3 4" xfId="39457"/>
    <cellStyle name="Normal 59 2 2 3_Lcc_inputs" xfId="39458"/>
    <cellStyle name="Normal 59 2 2 4" xfId="39459"/>
    <cellStyle name="Normal 59 2 2 4 2" xfId="39460"/>
    <cellStyle name="Normal 59 2 2 4 2 2" xfId="39461"/>
    <cellStyle name="Normal 59 2 2 4 3" xfId="39462"/>
    <cellStyle name="Normal 59 2 2 5" xfId="39463"/>
    <cellStyle name="Normal 59 2 2 5 2" xfId="39464"/>
    <cellStyle name="Normal 59 2 2 6" xfId="39465"/>
    <cellStyle name="Normal 59 2 2 7" xfId="39466"/>
    <cellStyle name="Normal 59 2 2 8" xfId="39467"/>
    <cellStyle name="Normal 59 2 2_Lcc_inputs" xfId="39468"/>
    <cellStyle name="Normal 59 2 3" xfId="39469"/>
    <cellStyle name="Normal 59 2 3 2" xfId="39470"/>
    <cellStyle name="Normal 59 2 3 2 2" xfId="39471"/>
    <cellStyle name="Normal 59 2 3 2 2 2" xfId="39472"/>
    <cellStyle name="Normal 59 2 3 2 2 3" xfId="39473"/>
    <cellStyle name="Normal 59 2 3 2 3" xfId="39474"/>
    <cellStyle name="Normal 59 2 3 2 4" xfId="39475"/>
    <cellStyle name="Normal 59 2 3 2_Lcc_inputs" xfId="39476"/>
    <cellStyle name="Normal 59 2 3 3" xfId="39477"/>
    <cellStyle name="Normal 59 2 3 3 2" xfId="39478"/>
    <cellStyle name="Normal 59 2 3 3 2 2" xfId="39479"/>
    <cellStyle name="Normal 59 2 3 3 3" xfId="39480"/>
    <cellStyle name="Normal 59 2 3 4" xfId="39481"/>
    <cellStyle name="Normal 59 2 3 4 2" xfId="39482"/>
    <cellStyle name="Normal 59 2 3 5" xfId="39483"/>
    <cellStyle name="Normal 59 2 3 6" xfId="39484"/>
    <cellStyle name="Normal 59 2 3 7" xfId="39485"/>
    <cellStyle name="Normal 59 2 3_Lcc_inputs" xfId="39486"/>
    <cellStyle name="Normal 59 2 4" xfId="39487"/>
    <cellStyle name="Normal 59 2 4 2" xfId="39488"/>
    <cellStyle name="Normal 59 2 4 2 2" xfId="39489"/>
    <cellStyle name="Normal 59 2 4 2 3" xfId="39490"/>
    <cellStyle name="Normal 59 2 4 3" xfId="39491"/>
    <cellStyle name="Normal 59 2 4 3 2" xfId="39492"/>
    <cellStyle name="Normal 59 2 4 4" xfId="39493"/>
    <cellStyle name="Normal 59 2 4 5" xfId="39494"/>
    <cellStyle name="Normal 59 2 4_Lcc_inputs" xfId="39495"/>
    <cellStyle name="Normal 59 2 5" xfId="39496"/>
    <cellStyle name="Normal 59 2 5 2" xfId="39497"/>
    <cellStyle name="Normal 59 2 5 2 2" xfId="39498"/>
    <cellStyle name="Normal 59 2 5 2 3" xfId="39499"/>
    <cellStyle name="Normal 59 2 5 3" xfId="39500"/>
    <cellStyle name="Normal 59 2 5 3 2" xfId="39501"/>
    <cellStyle name="Normal 59 2 5 4" xfId="39502"/>
    <cellStyle name="Normal 59 2 5 5" xfId="39503"/>
    <cellStyle name="Normal 59 2 5_Lcc_inputs" xfId="39504"/>
    <cellStyle name="Normal 59 2 6" xfId="39505"/>
    <cellStyle name="Normal 59 2 6 2" xfId="39506"/>
    <cellStyle name="Normal 59 2 6 2 2" xfId="39507"/>
    <cellStyle name="Normal 59 2 6 3" xfId="39508"/>
    <cellStyle name="Normal 59 2 6 4" xfId="39509"/>
    <cellStyle name="Normal 59 2 6_Lcc_inputs" xfId="39510"/>
    <cellStyle name="Normal 59 2 7" xfId="39511"/>
    <cellStyle name="Normal 59 2 7 2" xfId="39512"/>
    <cellStyle name="Normal 59 2 7 3" xfId="39513"/>
    <cellStyle name="Normal 59 2 8" xfId="39514"/>
    <cellStyle name="Normal 59 2 8 2" xfId="39515"/>
    <cellStyle name="Normal 59 2 9" xfId="39516"/>
    <cellStyle name="Normal 59 2_Lcc_inputs" xfId="39517"/>
    <cellStyle name="Normal 59 3" xfId="39518"/>
    <cellStyle name="Normal 59 3 2" xfId="39519"/>
    <cellStyle name="Normal 59 3 2 2" xfId="39520"/>
    <cellStyle name="Normal 59 3 2 2 2" xfId="39521"/>
    <cellStyle name="Normal 59 3 2 2 2 2" xfId="39522"/>
    <cellStyle name="Normal 59 3 2 2 2 2 2" xfId="39523"/>
    <cellStyle name="Normal 59 3 2 2 2 3" xfId="39524"/>
    <cellStyle name="Normal 59 3 2 2 3" xfId="39525"/>
    <cellStyle name="Normal 59 3 2 2 3 2" xfId="39526"/>
    <cellStyle name="Normal 59 3 2 2 3 2 2" xfId="39527"/>
    <cellStyle name="Normal 59 3 2 2 3 3" xfId="39528"/>
    <cellStyle name="Normal 59 3 2 2 4" xfId="39529"/>
    <cellStyle name="Normal 59 3 2 2 4 2" xfId="39530"/>
    <cellStyle name="Normal 59 3 2 2 5" xfId="39531"/>
    <cellStyle name="Normal 59 3 2 2_Lcc_inputs" xfId="39532"/>
    <cellStyle name="Normal 59 3 2 3" xfId="39533"/>
    <cellStyle name="Normal 59 3 2 3 2" xfId="39534"/>
    <cellStyle name="Normal 59 3 2 3 2 2" xfId="39535"/>
    <cellStyle name="Normal 59 3 2 3 2 3" xfId="39536"/>
    <cellStyle name="Normal 59 3 2 3 3" xfId="39537"/>
    <cellStyle name="Normal 59 3 2 3 4" xfId="39538"/>
    <cellStyle name="Normal 59 3 2 3_Lcc_inputs" xfId="39539"/>
    <cellStyle name="Normal 59 3 2 4" xfId="39540"/>
    <cellStyle name="Normal 59 3 2 4 2" xfId="39541"/>
    <cellStyle name="Normal 59 3 2 4 2 2" xfId="39542"/>
    <cellStyle name="Normal 59 3 2 4 3" xfId="39543"/>
    <cellStyle name="Normal 59 3 2 5" xfId="39544"/>
    <cellStyle name="Normal 59 3 2 5 2" xfId="39545"/>
    <cellStyle name="Normal 59 3 2 6" xfId="39546"/>
    <cellStyle name="Normal 59 3 2 7" xfId="39547"/>
    <cellStyle name="Normal 59 3 2 8" xfId="39548"/>
    <cellStyle name="Normal 59 3 2_Lcc_inputs" xfId="39549"/>
    <cellStyle name="Normal 59 3 3" xfId="39550"/>
    <cellStyle name="Normal 59 3 3 2" xfId="39551"/>
    <cellStyle name="Normal 59 3 3 2 2" xfId="39552"/>
    <cellStyle name="Normal 59 3 3 2 2 2" xfId="39553"/>
    <cellStyle name="Normal 59 3 3 2 2 3" xfId="39554"/>
    <cellStyle name="Normal 59 3 3 2 3" xfId="39555"/>
    <cellStyle name="Normal 59 3 3 2 4" xfId="39556"/>
    <cellStyle name="Normal 59 3 3 2_Lcc_inputs" xfId="39557"/>
    <cellStyle name="Normal 59 3 3 3" xfId="39558"/>
    <cellStyle name="Normal 59 3 3 3 2" xfId="39559"/>
    <cellStyle name="Normal 59 3 3 3 2 2" xfId="39560"/>
    <cellStyle name="Normal 59 3 3 3 3" xfId="39561"/>
    <cellStyle name="Normal 59 3 3 4" xfId="39562"/>
    <cellStyle name="Normal 59 3 3 4 2" xfId="39563"/>
    <cellStyle name="Normal 59 3 3 5" xfId="39564"/>
    <cellStyle name="Normal 59 3 3 6" xfId="39565"/>
    <cellStyle name="Normal 59 3 3 7" xfId="39566"/>
    <cellStyle name="Normal 59 3 3_Lcc_inputs" xfId="39567"/>
    <cellStyle name="Normal 59 3 4" xfId="39568"/>
    <cellStyle name="Normal 59 3 4 2" xfId="39569"/>
    <cellStyle name="Normal 59 3 4 2 2" xfId="39570"/>
    <cellStyle name="Normal 59 3 4 2 3" xfId="39571"/>
    <cellStyle name="Normal 59 3 4 3" xfId="39572"/>
    <cellStyle name="Normal 59 3 4 3 2" xfId="39573"/>
    <cellStyle name="Normal 59 3 4 4" xfId="39574"/>
    <cellStyle name="Normal 59 3 4 5" xfId="39575"/>
    <cellStyle name="Normal 59 3 4_Lcc_inputs" xfId="39576"/>
    <cellStyle name="Normal 59 3 5" xfId="39577"/>
    <cellStyle name="Normal 59 3 5 2" xfId="39578"/>
    <cellStyle name="Normal 59 3 5 2 2" xfId="39579"/>
    <cellStyle name="Normal 59 3 5 2 3" xfId="39580"/>
    <cellStyle name="Normal 59 3 5 3" xfId="39581"/>
    <cellStyle name="Normal 59 3 5 4" xfId="39582"/>
    <cellStyle name="Normal 59 3 5_Lcc_inputs" xfId="39583"/>
    <cellStyle name="Normal 59 3 6" xfId="39584"/>
    <cellStyle name="Normal 59 3 6 2" xfId="39585"/>
    <cellStyle name="Normal 59 3 6 3" xfId="39586"/>
    <cellStyle name="Normal 59 3 7" xfId="39587"/>
    <cellStyle name="Normal 59 3 7 2" xfId="39588"/>
    <cellStyle name="Normal 59 3 8" xfId="39589"/>
    <cellStyle name="Normal 59 3 9" xfId="39590"/>
    <cellStyle name="Normal 59 3_Lcc_inputs" xfId="39591"/>
    <cellStyle name="Normal 59 4" xfId="39592"/>
    <cellStyle name="Normal 59 4 2" xfId="39593"/>
    <cellStyle name="Normal 59 4 2 2" xfId="39594"/>
    <cellStyle name="Normal 59 4 2 2 2" xfId="39595"/>
    <cellStyle name="Normal 59 4 2 2 2 2" xfId="39596"/>
    <cellStyle name="Normal 59 4 2 2 2 2 2" xfId="39597"/>
    <cellStyle name="Normal 59 4 2 2 2 3" xfId="39598"/>
    <cellStyle name="Normal 59 4 2 2 3" xfId="39599"/>
    <cellStyle name="Normal 59 4 2 2 3 2" xfId="39600"/>
    <cellStyle name="Normal 59 4 2 2 3 2 2" xfId="39601"/>
    <cellStyle name="Normal 59 4 2 2 3 3" xfId="39602"/>
    <cellStyle name="Normal 59 4 2 2 4" xfId="39603"/>
    <cellStyle name="Normal 59 4 2 2 4 2" xfId="39604"/>
    <cellStyle name="Normal 59 4 2 2 5" xfId="39605"/>
    <cellStyle name="Normal 59 4 2 2_Lcc_inputs" xfId="39606"/>
    <cellStyle name="Normal 59 4 2 3" xfId="39607"/>
    <cellStyle name="Normal 59 4 2 3 2" xfId="39608"/>
    <cellStyle name="Normal 59 4 2 3 2 2" xfId="39609"/>
    <cellStyle name="Normal 59 4 2 3 2 3" xfId="39610"/>
    <cellStyle name="Normal 59 4 2 3 3" xfId="39611"/>
    <cellStyle name="Normal 59 4 2 3 4" xfId="39612"/>
    <cellStyle name="Normal 59 4 2 3_Lcc_inputs" xfId="39613"/>
    <cellStyle name="Normal 59 4 2 4" xfId="39614"/>
    <cellStyle name="Normal 59 4 2 4 2" xfId="39615"/>
    <cellStyle name="Normal 59 4 2 4 2 2" xfId="39616"/>
    <cellStyle name="Normal 59 4 2 4 3" xfId="39617"/>
    <cellStyle name="Normal 59 4 2 5" xfId="39618"/>
    <cellStyle name="Normal 59 4 2 5 2" xfId="39619"/>
    <cellStyle name="Normal 59 4 2 6" xfId="39620"/>
    <cellStyle name="Normal 59 4 2 7" xfId="39621"/>
    <cellStyle name="Normal 59 4 2 8" xfId="39622"/>
    <cellStyle name="Normal 59 4 2_Lcc_inputs" xfId="39623"/>
    <cellStyle name="Normal 59 4 3" xfId="39624"/>
    <cellStyle name="Normal 59 4 3 2" xfId="39625"/>
    <cellStyle name="Normal 59 4 3 2 2" xfId="39626"/>
    <cellStyle name="Normal 59 4 3 2 2 2" xfId="39627"/>
    <cellStyle name="Normal 59 4 3 2 3" xfId="39628"/>
    <cellStyle name="Normal 59 4 3 3" xfId="39629"/>
    <cellStyle name="Normal 59 4 3 3 2" xfId="39630"/>
    <cellStyle name="Normal 59 4 3 3 2 2" xfId="39631"/>
    <cellStyle name="Normal 59 4 3 3 3" xfId="39632"/>
    <cellStyle name="Normal 59 4 3 4" xfId="39633"/>
    <cellStyle name="Normal 59 4 3 4 2" xfId="39634"/>
    <cellStyle name="Normal 59 4 3 5" xfId="39635"/>
    <cellStyle name="Normal 59 4 3_Lcc_inputs" xfId="39636"/>
    <cellStyle name="Normal 59 4 4" xfId="39637"/>
    <cellStyle name="Normal 59 4 4 2" xfId="39638"/>
    <cellStyle name="Normal 59 4 4 2 2" xfId="39639"/>
    <cellStyle name="Normal 59 4 4 2 3" xfId="39640"/>
    <cellStyle name="Normal 59 4 4 3" xfId="39641"/>
    <cellStyle name="Normal 59 4 4 4" xfId="39642"/>
    <cellStyle name="Normal 59 4 4_Lcc_inputs" xfId="39643"/>
    <cellStyle name="Normal 59 4 5" xfId="39644"/>
    <cellStyle name="Normal 59 4 5 2" xfId="39645"/>
    <cellStyle name="Normal 59 4 5 2 2" xfId="39646"/>
    <cellStyle name="Normal 59 4 5 3" xfId="39647"/>
    <cellStyle name="Normal 59 4 6" xfId="39648"/>
    <cellStyle name="Normal 59 4 6 2" xfId="39649"/>
    <cellStyle name="Normal 59 4 7" xfId="39650"/>
    <cellStyle name="Normal 59 4 8" xfId="39651"/>
    <cellStyle name="Normal 59 4 9" xfId="39652"/>
    <cellStyle name="Normal 59 4_Lcc_inputs" xfId="39653"/>
    <cellStyle name="Normal 59 5" xfId="39654"/>
    <cellStyle name="Normal 59 5 2" xfId="39655"/>
    <cellStyle name="Normal 59 5 2 2" xfId="39656"/>
    <cellStyle name="Normal 59 5 2 2 2" xfId="39657"/>
    <cellStyle name="Normal 59 5 2 2 2 2" xfId="39658"/>
    <cellStyle name="Normal 59 5 2 2 2 2 2" xfId="39659"/>
    <cellStyle name="Normal 59 5 2 2 2 3" xfId="39660"/>
    <cellStyle name="Normal 59 5 2 2 3" xfId="39661"/>
    <cellStyle name="Normal 59 5 2 2 3 2" xfId="39662"/>
    <cellStyle name="Normal 59 5 2 2 3 2 2" xfId="39663"/>
    <cellStyle name="Normal 59 5 2 2 3 3" xfId="39664"/>
    <cellStyle name="Normal 59 5 2 2 4" xfId="39665"/>
    <cellStyle name="Normal 59 5 2 2 4 2" xfId="39666"/>
    <cellStyle name="Normal 59 5 2 2 5" xfId="39667"/>
    <cellStyle name="Normal 59 5 2 2_Lcc_inputs" xfId="39668"/>
    <cellStyle name="Normal 59 5 2 3" xfId="39669"/>
    <cellStyle name="Normal 59 5 2 3 2" xfId="39670"/>
    <cellStyle name="Normal 59 5 2 3 2 2" xfId="39671"/>
    <cellStyle name="Normal 59 5 2 3 2 3" xfId="39672"/>
    <cellStyle name="Normal 59 5 2 3 3" xfId="39673"/>
    <cellStyle name="Normal 59 5 2 3 4" xfId="39674"/>
    <cellStyle name="Normal 59 5 2 3_Lcc_inputs" xfId="39675"/>
    <cellStyle name="Normal 59 5 2 4" xfId="39676"/>
    <cellStyle name="Normal 59 5 2 4 2" xfId="39677"/>
    <cellStyle name="Normal 59 5 2 4 2 2" xfId="39678"/>
    <cellStyle name="Normal 59 5 2 4 3" xfId="39679"/>
    <cellStyle name="Normal 59 5 2 5" xfId="39680"/>
    <cellStyle name="Normal 59 5 2 5 2" xfId="39681"/>
    <cellStyle name="Normal 59 5 2 6" xfId="39682"/>
    <cellStyle name="Normal 59 5 2 7" xfId="39683"/>
    <cellStyle name="Normal 59 5 2 8" xfId="39684"/>
    <cellStyle name="Normal 59 5 2_Lcc_inputs" xfId="39685"/>
    <cellStyle name="Normal 59 5 3" xfId="39686"/>
    <cellStyle name="Normal 59 5 3 2" xfId="39687"/>
    <cellStyle name="Normal 59 5 3 2 2" xfId="39688"/>
    <cellStyle name="Normal 59 5 3 2 2 2" xfId="39689"/>
    <cellStyle name="Normal 59 5 3 2 3" xfId="39690"/>
    <cellStyle name="Normal 59 5 3 3" xfId="39691"/>
    <cellStyle name="Normal 59 5 3 3 2" xfId="39692"/>
    <cellStyle name="Normal 59 5 3 3 2 2" xfId="39693"/>
    <cellStyle name="Normal 59 5 3 3 3" xfId="39694"/>
    <cellStyle name="Normal 59 5 3 4" xfId="39695"/>
    <cellStyle name="Normal 59 5 3 4 2" xfId="39696"/>
    <cellStyle name="Normal 59 5 3 5" xfId="39697"/>
    <cellStyle name="Normal 59 5 3_Lcc_inputs" xfId="39698"/>
    <cellStyle name="Normal 59 5 4" xfId="39699"/>
    <cellStyle name="Normal 59 5 4 2" xfId="39700"/>
    <cellStyle name="Normal 59 5 4 2 2" xfId="39701"/>
    <cellStyle name="Normal 59 5 4 2 3" xfId="39702"/>
    <cellStyle name="Normal 59 5 4 3" xfId="39703"/>
    <cellStyle name="Normal 59 5 4 4" xfId="39704"/>
    <cellStyle name="Normal 59 5 4_Lcc_inputs" xfId="39705"/>
    <cellStyle name="Normal 59 5 5" xfId="39706"/>
    <cellStyle name="Normal 59 5 5 2" xfId="39707"/>
    <cellStyle name="Normal 59 5 5 2 2" xfId="39708"/>
    <cellStyle name="Normal 59 5 5 3" xfId="39709"/>
    <cellStyle name="Normal 59 5 6" xfId="39710"/>
    <cellStyle name="Normal 59 5 6 2" xfId="39711"/>
    <cellStyle name="Normal 59 5 7" xfId="39712"/>
    <cellStyle name="Normal 59 5 8" xfId="39713"/>
    <cellStyle name="Normal 59 5 9" xfId="39714"/>
    <cellStyle name="Normal 59 5_Lcc_inputs" xfId="39715"/>
    <cellStyle name="Normal 59 6" xfId="39716"/>
    <cellStyle name="Normal 59 6 2" xfId="39717"/>
    <cellStyle name="Normal 59 6 2 2" xfId="39718"/>
    <cellStyle name="Normal 59 6 2 2 2" xfId="39719"/>
    <cellStyle name="Normal 59 6 2 2 2 2" xfId="39720"/>
    <cellStyle name="Normal 59 6 2 2 2 2 2" xfId="39721"/>
    <cellStyle name="Normal 59 6 2 2 2 3" xfId="39722"/>
    <cellStyle name="Normal 59 6 2 2 3" xfId="39723"/>
    <cellStyle name="Normal 59 6 2 2 3 2" xfId="39724"/>
    <cellStyle name="Normal 59 6 2 2 3 2 2" xfId="39725"/>
    <cellStyle name="Normal 59 6 2 2 3 3" xfId="39726"/>
    <cellStyle name="Normal 59 6 2 2 4" xfId="39727"/>
    <cellStyle name="Normal 59 6 2 2 4 2" xfId="39728"/>
    <cellStyle name="Normal 59 6 2 2 5" xfId="39729"/>
    <cellStyle name="Normal 59 6 2 2_Lcc_inputs" xfId="39730"/>
    <cellStyle name="Normal 59 6 2 3" xfId="39731"/>
    <cellStyle name="Normal 59 6 2 3 2" xfId="39732"/>
    <cellStyle name="Normal 59 6 2 3 2 2" xfId="39733"/>
    <cellStyle name="Normal 59 6 2 3 2 3" xfId="39734"/>
    <cellStyle name="Normal 59 6 2 3 3" xfId="39735"/>
    <cellStyle name="Normal 59 6 2 3 4" xfId="39736"/>
    <cellStyle name="Normal 59 6 2 3_Lcc_inputs" xfId="39737"/>
    <cellStyle name="Normal 59 6 2 4" xfId="39738"/>
    <cellStyle name="Normal 59 6 2 4 2" xfId="39739"/>
    <cellStyle name="Normal 59 6 2 4 2 2" xfId="39740"/>
    <cellStyle name="Normal 59 6 2 4 3" xfId="39741"/>
    <cellStyle name="Normal 59 6 2 5" xfId="39742"/>
    <cellStyle name="Normal 59 6 2 5 2" xfId="39743"/>
    <cellStyle name="Normal 59 6 2 6" xfId="39744"/>
    <cellStyle name="Normal 59 6 2 7" xfId="39745"/>
    <cellStyle name="Normal 59 6 2 8" xfId="39746"/>
    <cellStyle name="Normal 59 6 2_Lcc_inputs" xfId="39747"/>
    <cellStyle name="Normal 59 6 3" xfId="39748"/>
    <cellStyle name="Normal 59 6 3 2" xfId="39749"/>
    <cellStyle name="Normal 59 6 3 2 2" xfId="39750"/>
    <cellStyle name="Normal 59 6 3 2 2 2" xfId="39751"/>
    <cellStyle name="Normal 59 6 3 2 3" xfId="39752"/>
    <cellStyle name="Normal 59 6 3 3" xfId="39753"/>
    <cellStyle name="Normal 59 6 3 3 2" xfId="39754"/>
    <cellStyle name="Normal 59 6 3 3 2 2" xfId="39755"/>
    <cellStyle name="Normal 59 6 3 3 3" xfId="39756"/>
    <cellStyle name="Normal 59 6 3 4" xfId="39757"/>
    <cellStyle name="Normal 59 6 3 4 2" xfId="39758"/>
    <cellStyle name="Normal 59 6 3 5" xfId="39759"/>
    <cellStyle name="Normal 59 6 3_Lcc_inputs" xfId="39760"/>
    <cellStyle name="Normal 59 6 4" xfId="39761"/>
    <cellStyle name="Normal 59 6 4 2" xfId="39762"/>
    <cellStyle name="Normal 59 6 4 2 2" xfId="39763"/>
    <cellStyle name="Normal 59 6 4 2 3" xfId="39764"/>
    <cellStyle name="Normal 59 6 4 3" xfId="39765"/>
    <cellStyle name="Normal 59 6 4 4" xfId="39766"/>
    <cellStyle name="Normal 59 6 4_Lcc_inputs" xfId="39767"/>
    <cellStyle name="Normal 59 6 5" xfId="39768"/>
    <cellStyle name="Normal 59 6 5 2" xfId="39769"/>
    <cellStyle name="Normal 59 6 5 2 2" xfId="39770"/>
    <cellStyle name="Normal 59 6 5 3" xfId="39771"/>
    <cellStyle name="Normal 59 6 6" xfId="39772"/>
    <cellStyle name="Normal 59 6 6 2" xfId="39773"/>
    <cellStyle name="Normal 59 6 7" xfId="39774"/>
    <cellStyle name="Normal 59 6 8" xfId="39775"/>
    <cellStyle name="Normal 59 6 9" xfId="39776"/>
    <cellStyle name="Normal 59 6_Lcc_inputs" xfId="39777"/>
    <cellStyle name="Normal 59 7" xfId="39778"/>
    <cellStyle name="Normal 59 7 2" xfId="39779"/>
    <cellStyle name="Normal 59 7 2 2" xfId="39780"/>
    <cellStyle name="Normal 59 7 2 2 2" xfId="39781"/>
    <cellStyle name="Normal 59 7 2 2 2 2" xfId="39782"/>
    <cellStyle name="Normal 59 7 2 2 2 2 2" xfId="39783"/>
    <cellStyle name="Normal 59 7 2 2 2 3" xfId="39784"/>
    <cellStyle name="Normal 59 7 2 2 3" xfId="39785"/>
    <cellStyle name="Normal 59 7 2 2 3 2" xfId="39786"/>
    <cellStyle name="Normal 59 7 2 2 3 2 2" xfId="39787"/>
    <cellStyle name="Normal 59 7 2 2 3 3" xfId="39788"/>
    <cellStyle name="Normal 59 7 2 2 4" xfId="39789"/>
    <cellStyle name="Normal 59 7 2 2 4 2" xfId="39790"/>
    <cellStyle name="Normal 59 7 2 2 5" xfId="39791"/>
    <cellStyle name="Normal 59 7 2 2_Lcc_inputs" xfId="39792"/>
    <cellStyle name="Normal 59 7 2 3" xfId="39793"/>
    <cellStyle name="Normal 59 7 2 3 2" xfId="39794"/>
    <cellStyle name="Normal 59 7 2 3 2 2" xfId="39795"/>
    <cellStyle name="Normal 59 7 2 3 2 3" xfId="39796"/>
    <cellStyle name="Normal 59 7 2 3 3" xfId="39797"/>
    <cellStyle name="Normal 59 7 2 3 4" xfId="39798"/>
    <cellStyle name="Normal 59 7 2 3_Lcc_inputs" xfId="39799"/>
    <cellStyle name="Normal 59 7 2 4" xfId="39800"/>
    <cellStyle name="Normal 59 7 2 4 2" xfId="39801"/>
    <cellStyle name="Normal 59 7 2 4 2 2" xfId="39802"/>
    <cellStyle name="Normal 59 7 2 4 3" xfId="39803"/>
    <cellStyle name="Normal 59 7 2 5" xfId="39804"/>
    <cellStyle name="Normal 59 7 2 5 2" xfId="39805"/>
    <cellStyle name="Normal 59 7 2 6" xfId="39806"/>
    <cellStyle name="Normal 59 7 2 7" xfId="39807"/>
    <cellStyle name="Normal 59 7 2 8" xfId="39808"/>
    <cellStyle name="Normal 59 7 2_Lcc_inputs" xfId="39809"/>
    <cellStyle name="Normal 59 7 3" xfId="39810"/>
    <cellStyle name="Normal 59 7 3 2" xfId="39811"/>
    <cellStyle name="Normal 59 7 3 2 2" xfId="39812"/>
    <cellStyle name="Normal 59 7 3 2 2 2" xfId="39813"/>
    <cellStyle name="Normal 59 7 3 2 3" xfId="39814"/>
    <cellStyle name="Normal 59 7 3 3" xfId="39815"/>
    <cellStyle name="Normal 59 7 3 3 2" xfId="39816"/>
    <cellStyle name="Normal 59 7 3 3 2 2" xfId="39817"/>
    <cellStyle name="Normal 59 7 3 3 3" xfId="39818"/>
    <cellStyle name="Normal 59 7 3 4" xfId="39819"/>
    <cellStyle name="Normal 59 7 3 4 2" xfId="39820"/>
    <cellStyle name="Normal 59 7 3 5" xfId="39821"/>
    <cellStyle name="Normal 59 7 3_Lcc_inputs" xfId="39822"/>
    <cellStyle name="Normal 59 7 4" xfId="39823"/>
    <cellStyle name="Normal 59 7 4 2" xfId="39824"/>
    <cellStyle name="Normal 59 7 4 2 2" xfId="39825"/>
    <cellStyle name="Normal 59 7 4 2 3" xfId="39826"/>
    <cellStyle name="Normal 59 7 4 3" xfId="39827"/>
    <cellStyle name="Normal 59 7 4 4" xfId="39828"/>
    <cellStyle name="Normal 59 7 4_Lcc_inputs" xfId="39829"/>
    <cellStyle name="Normal 59 7 5" xfId="39830"/>
    <cellStyle name="Normal 59 7 5 2" xfId="39831"/>
    <cellStyle name="Normal 59 7 5 2 2" xfId="39832"/>
    <cellStyle name="Normal 59 7 5 3" xfId="39833"/>
    <cellStyle name="Normal 59 7 6" xfId="39834"/>
    <cellStyle name="Normal 59 7 6 2" xfId="39835"/>
    <cellStyle name="Normal 59 7 7" xfId="39836"/>
    <cellStyle name="Normal 59 7 8" xfId="39837"/>
    <cellStyle name="Normal 59 7 9" xfId="39838"/>
    <cellStyle name="Normal 59 7_Lcc_inputs" xfId="39839"/>
    <cellStyle name="Normal 59 8" xfId="39840"/>
    <cellStyle name="Normal 59 8 2" xfId="39841"/>
    <cellStyle name="Normal 59 8 2 2" xfId="39842"/>
    <cellStyle name="Normal 59 8 2 2 2" xfId="39843"/>
    <cellStyle name="Normal 59 8 2 2 2 2" xfId="39844"/>
    <cellStyle name="Normal 59 8 2 2 3" xfId="39845"/>
    <cellStyle name="Normal 59 8 2 3" xfId="39846"/>
    <cellStyle name="Normal 59 8 2 3 2" xfId="39847"/>
    <cellStyle name="Normal 59 8 2 3 2 2" xfId="39848"/>
    <cellStyle name="Normal 59 8 2 3 3" xfId="39849"/>
    <cellStyle name="Normal 59 8 2 4" xfId="39850"/>
    <cellStyle name="Normal 59 8 2 4 2" xfId="39851"/>
    <cellStyle name="Normal 59 8 2 5" xfId="39852"/>
    <cellStyle name="Normal 59 8 2_Lcc_inputs" xfId="39853"/>
    <cellStyle name="Normal 59 8 3" xfId="39854"/>
    <cellStyle name="Normal 59 8 3 2" xfId="39855"/>
    <cellStyle name="Normal 59 8 3 2 2" xfId="39856"/>
    <cellStyle name="Normal 59 8 3 2 3" xfId="39857"/>
    <cellStyle name="Normal 59 8 3 3" xfId="39858"/>
    <cellStyle name="Normal 59 8 3 4" xfId="39859"/>
    <cellStyle name="Normal 59 8 3_Lcc_inputs" xfId="39860"/>
    <cellStyle name="Normal 59 8 4" xfId="39861"/>
    <cellStyle name="Normal 59 8 4 2" xfId="39862"/>
    <cellStyle name="Normal 59 8 4 2 2" xfId="39863"/>
    <cellStyle name="Normal 59 8 4 3" xfId="39864"/>
    <cellStyle name="Normal 59 8 5" xfId="39865"/>
    <cellStyle name="Normal 59 8 5 2" xfId="39866"/>
    <cellStyle name="Normal 59 8 6" xfId="39867"/>
    <cellStyle name="Normal 59 8 7" xfId="39868"/>
    <cellStyle name="Normal 59 8 8" xfId="39869"/>
    <cellStyle name="Normal 59 8_Lcc_inputs" xfId="39870"/>
    <cellStyle name="Normal 59 9" xfId="39871"/>
    <cellStyle name="Normal 59 9 2" xfId="39872"/>
    <cellStyle name="Normal 59 9 2 2" xfId="39873"/>
    <cellStyle name="Normal 59 9 2 2 2" xfId="39874"/>
    <cellStyle name="Normal 59 9 2 2 2 2" xfId="39875"/>
    <cellStyle name="Normal 59 9 2 2 3" xfId="39876"/>
    <cellStyle name="Normal 59 9 2 3" xfId="39877"/>
    <cellStyle name="Normal 59 9 2 3 2" xfId="39878"/>
    <cellStyle name="Normal 59 9 2 3 2 2" xfId="39879"/>
    <cellStyle name="Normal 59 9 2 3 3" xfId="39880"/>
    <cellStyle name="Normal 59 9 2 4" xfId="39881"/>
    <cellStyle name="Normal 59 9 2 4 2" xfId="39882"/>
    <cellStyle name="Normal 59 9 2 5" xfId="39883"/>
    <cellStyle name="Normal 59 9 2_Lcc_inputs" xfId="39884"/>
    <cellStyle name="Normal 59 9 3" xfId="39885"/>
    <cellStyle name="Normal 59 9 3 2" xfId="39886"/>
    <cellStyle name="Normal 59 9 3 2 2" xfId="39887"/>
    <cellStyle name="Normal 59 9 3 2 3" xfId="39888"/>
    <cellStyle name="Normal 59 9 3 3" xfId="39889"/>
    <cellStyle name="Normal 59 9 3 4" xfId="39890"/>
    <cellStyle name="Normal 59 9 3_Lcc_inputs" xfId="39891"/>
    <cellStyle name="Normal 59 9 4" xfId="39892"/>
    <cellStyle name="Normal 59 9 4 2" xfId="39893"/>
    <cellStyle name="Normal 59 9 4 2 2" xfId="39894"/>
    <cellStyle name="Normal 59 9 4 3" xfId="39895"/>
    <cellStyle name="Normal 59 9 5" xfId="39896"/>
    <cellStyle name="Normal 59 9 5 2" xfId="39897"/>
    <cellStyle name="Normal 59 9 6" xfId="39898"/>
    <cellStyle name="Normal 59 9 7" xfId="39899"/>
    <cellStyle name="Normal 59 9 8" xfId="39900"/>
    <cellStyle name="Normal 59 9_Lcc_inputs" xfId="39901"/>
    <cellStyle name="Normal 59_Lcc_inputs" xfId="39902"/>
    <cellStyle name="Normal 6" xfId="149"/>
    <cellStyle name="Normal 6 10" xfId="39903"/>
    <cellStyle name="Normal 6 10 2" xfId="39904"/>
    <cellStyle name="Normal 6 10 2 2" xfId="39905"/>
    <cellStyle name="Normal 6 10 2 2 2" xfId="39906"/>
    <cellStyle name="Normal 6 10 2 2 2 2" xfId="39907"/>
    <cellStyle name="Normal 6 10 2 2 3" xfId="39908"/>
    <cellStyle name="Normal 6 10 2 3" xfId="39909"/>
    <cellStyle name="Normal 6 10 2 3 2" xfId="39910"/>
    <cellStyle name="Normal 6 10 2 3 2 2" xfId="39911"/>
    <cellStyle name="Normal 6 10 2 3 3" xfId="39912"/>
    <cellStyle name="Normal 6 10 2 4" xfId="39913"/>
    <cellStyle name="Normal 6 10 2 4 2" xfId="39914"/>
    <cellStyle name="Normal 6 10 2 5" xfId="39915"/>
    <cellStyle name="Normal 6 10 2_Lcc_inputs" xfId="39916"/>
    <cellStyle name="Normal 6 10 3" xfId="39917"/>
    <cellStyle name="Normal 6 10 3 2" xfId="39918"/>
    <cellStyle name="Normal 6 10 3 2 2" xfId="39919"/>
    <cellStyle name="Normal 6 10 3 2 3" xfId="39920"/>
    <cellStyle name="Normal 6 10 3 3" xfId="39921"/>
    <cellStyle name="Normal 6 10 3 4" xfId="39922"/>
    <cellStyle name="Normal 6 10 3_Lcc_inputs" xfId="39923"/>
    <cellStyle name="Normal 6 10 4" xfId="39924"/>
    <cellStyle name="Normal 6 10 4 2" xfId="39925"/>
    <cellStyle name="Normal 6 10 4 2 2" xfId="39926"/>
    <cellStyle name="Normal 6 10 4 3" xfId="39927"/>
    <cellStyle name="Normal 6 10 5" xfId="39928"/>
    <cellStyle name="Normal 6 10 5 2" xfId="39929"/>
    <cellStyle name="Normal 6 10 6" xfId="39930"/>
    <cellStyle name="Normal 6 10 7" xfId="39931"/>
    <cellStyle name="Normal 6 10 8" xfId="39932"/>
    <cellStyle name="Normal 6 10_Lcc_inputs" xfId="39933"/>
    <cellStyle name="Normal 6 11" xfId="39934"/>
    <cellStyle name="Normal 6 11 2" xfId="39935"/>
    <cellStyle name="Normal 6 11 2 2" xfId="39936"/>
    <cellStyle name="Normal 6 11 2 2 2" xfId="39937"/>
    <cellStyle name="Normal 6 11 2 2 3" xfId="39938"/>
    <cellStyle name="Normal 6 11 2 3" xfId="39939"/>
    <cellStyle name="Normal 6 11 2 4" xfId="39940"/>
    <cellStyle name="Normal 6 11 2_Lcc_inputs" xfId="39941"/>
    <cellStyle name="Normal 6 11 3" xfId="39942"/>
    <cellStyle name="Normal 6 11 3 2" xfId="39943"/>
    <cellStyle name="Normal 6 11 3 2 2" xfId="39944"/>
    <cellStyle name="Normal 6 11 3 3" xfId="39945"/>
    <cellStyle name="Normal 6 11 4" xfId="39946"/>
    <cellStyle name="Normal 6 11 4 2" xfId="39947"/>
    <cellStyle name="Normal 6 11 5" xfId="39948"/>
    <cellStyle name="Normal 6 11 6" xfId="39949"/>
    <cellStyle name="Normal 6 11 7" xfId="39950"/>
    <cellStyle name="Normal 6 11_Lcc_inputs" xfId="39951"/>
    <cellStyle name="Normal 6 12" xfId="39952"/>
    <cellStyle name="Normal 6 12 2" xfId="39953"/>
    <cellStyle name="Normal 6 12 2 2" xfId="39954"/>
    <cellStyle name="Normal 6 12 2 3" xfId="39955"/>
    <cellStyle name="Normal 6 12 3" xfId="39956"/>
    <cellStyle name="Normal 6 12 3 2" xfId="39957"/>
    <cellStyle name="Normal 6 12 4" xfId="39958"/>
    <cellStyle name="Normal 6 12 5" xfId="39959"/>
    <cellStyle name="Normal 6 12_Lcc_inputs" xfId="39960"/>
    <cellStyle name="Normal 6 13" xfId="39961"/>
    <cellStyle name="Normal 6 13 2" xfId="39962"/>
    <cellStyle name="Normal 6 13 2 2" xfId="39963"/>
    <cellStyle name="Normal 6 13 2 3" xfId="39964"/>
    <cellStyle name="Normal 6 13 3" xfId="39965"/>
    <cellStyle name="Normal 6 13 4" xfId="39966"/>
    <cellStyle name="Normal 6 13_Lcc_inputs" xfId="39967"/>
    <cellStyle name="Normal 6 14" xfId="39968"/>
    <cellStyle name="Normal 6 14 2" xfId="39969"/>
    <cellStyle name="Normal 6 14 3" xfId="39970"/>
    <cellStyle name="Normal 6 15" xfId="39971"/>
    <cellStyle name="Normal 6 15 2" xfId="39972"/>
    <cellStyle name="Normal 6 16" xfId="39973"/>
    <cellStyle name="Normal 6 17" xfId="39974"/>
    <cellStyle name="Normal 6 18" xfId="55560"/>
    <cellStyle name="Normal 6 19" xfId="55561"/>
    <cellStyle name="Normal 6 2" xfId="39975"/>
    <cellStyle name="Normal 6 2 2" xfId="39976"/>
    <cellStyle name="Normal 6 2 2 2" xfId="39977"/>
    <cellStyle name="Normal 6 2 2 2 2" xfId="39978"/>
    <cellStyle name="Normal 6 2 2 2 2 2" xfId="39979"/>
    <cellStyle name="Normal 6 2 2 2 2 3" xfId="39980"/>
    <cellStyle name="Normal 6 2 2 2 3" xfId="39981"/>
    <cellStyle name="Normal 6 2 2 2 3 2" xfId="39982"/>
    <cellStyle name="Normal 6 2 2 2 4" xfId="39983"/>
    <cellStyle name="Normal 6 2 2 2 5" xfId="39984"/>
    <cellStyle name="Normal 6 2 2 2_Lcc_inputs" xfId="39985"/>
    <cellStyle name="Normal 6 2 2 3" xfId="39986"/>
    <cellStyle name="Normal 6 2 2 3 2" xfId="39987"/>
    <cellStyle name="Normal 6 2 2 3 2 2" xfId="39988"/>
    <cellStyle name="Normal 6 2 2 3 3" xfId="39989"/>
    <cellStyle name="Normal 6 2 2 3 4" xfId="39990"/>
    <cellStyle name="Normal 6 2 2 3_Lcc_inputs" xfId="39991"/>
    <cellStyle name="Normal 6 2 2 4" xfId="39992"/>
    <cellStyle name="Normal 6 2 2 4 2" xfId="39993"/>
    <cellStyle name="Normal 6 2 2 4 3" xfId="39994"/>
    <cellStyle name="Normal 6 2 2 5" xfId="39995"/>
    <cellStyle name="Normal 6 2 2 5 2" xfId="39996"/>
    <cellStyle name="Normal 6 2 2 6" xfId="39997"/>
    <cellStyle name="Normal 6 2 2 7" xfId="39998"/>
    <cellStyle name="Normal 6 2 2 8" xfId="39999"/>
    <cellStyle name="Normal 6 2 2_Lcc_inputs" xfId="40000"/>
    <cellStyle name="Normal 6 2 3" xfId="40001"/>
    <cellStyle name="Normal 6 2 3 2" xfId="40002"/>
    <cellStyle name="Normal 6 2 3 2 2" xfId="40003"/>
    <cellStyle name="Normal 6 2 3 2 3" xfId="40004"/>
    <cellStyle name="Normal 6 2 3 3" xfId="40005"/>
    <cellStyle name="Normal 6 2 3 3 2" xfId="40006"/>
    <cellStyle name="Normal 6 2 3 4" xfId="40007"/>
    <cellStyle name="Normal 6 2 3_Lcc_inputs" xfId="40008"/>
    <cellStyle name="Normal 6 2 4" xfId="40009"/>
    <cellStyle name="Normal 6 2 4 2" xfId="40010"/>
    <cellStyle name="Normal 6 2 4 2 2" xfId="40011"/>
    <cellStyle name="Normal 6 2 4 2 3" xfId="40012"/>
    <cellStyle name="Normal 6 2 4 3" xfId="40013"/>
    <cellStyle name="Normal 6 2 4 3 2" xfId="40014"/>
    <cellStyle name="Normal 6 2 4 4" xfId="40015"/>
    <cellStyle name="Normal 6 2 4_Lcc_inputs" xfId="40016"/>
    <cellStyle name="Normal 6 2 5" xfId="40017"/>
    <cellStyle name="Normal 6 2 6" xfId="40018"/>
    <cellStyle name="Normal 6 2 7" xfId="55562"/>
    <cellStyle name="Normal 6 2 8" xfId="55563"/>
    <cellStyle name="Normal 6 2_Lcc_inputs" xfId="40019"/>
    <cellStyle name="Normal 6 20" xfId="55564"/>
    <cellStyle name="Normal 6 21" xfId="55565"/>
    <cellStyle name="Normal 6 22" xfId="55566"/>
    <cellStyle name="Normal 6 23" xfId="55567"/>
    <cellStyle name="Normal 6 24" xfId="55568"/>
    <cellStyle name="Normal 6 25" xfId="55569"/>
    <cellStyle name="Normal 6 26" xfId="55570"/>
    <cellStyle name="Normal 6 27" xfId="55571"/>
    <cellStyle name="Normal 6 28" xfId="55572"/>
    <cellStyle name="Normal 6 29" xfId="55573"/>
    <cellStyle name="Normal 6 3" xfId="40020"/>
    <cellStyle name="Normal 6 3 10" xfId="40021"/>
    <cellStyle name="Normal 6 3 11" xfId="40022"/>
    <cellStyle name="Normal 6 3 12" xfId="40023"/>
    <cellStyle name="Normal 6 3 13" xfId="40024"/>
    <cellStyle name="Normal 6 3 2" xfId="40025"/>
    <cellStyle name="Normal 6 3 2 2" xfId="40026"/>
    <cellStyle name="Normal 6 3 2 2 2" xfId="40027"/>
    <cellStyle name="Normal 6 3 2 2 2 2" xfId="40028"/>
    <cellStyle name="Normal 6 3 2 2 2 2 2" xfId="40029"/>
    <cellStyle name="Normal 6 3 2 2 2 2 2 2" xfId="40030"/>
    <cellStyle name="Normal 6 3 2 2 2 2 3" xfId="40031"/>
    <cellStyle name="Normal 6 3 2 2 2 3" xfId="40032"/>
    <cellStyle name="Normal 6 3 2 2 2 3 2" xfId="40033"/>
    <cellStyle name="Normal 6 3 2 2 2 3 2 2" xfId="40034"/>
    <cellStyle name="Normal 6 3 2 2 2 3 3" xfId="40035"/>
    <cellStyle name="Normal 6 3 2 2 2 4" xfId="40036"/>
    <cellStyle name="Normal 6 3 2 2 2 4 2" xfId="40037"/>
    <cellStyle name="Normal 6 3 2 2 2 5" xfId="40038"/>
    <cellStyle name="Normal 6 3 2 2 2_Lcc_inputs" xfId="40039"/>
    <cellStyle name="Normal 6 3 2 2 3" xfId="40040"/>
    <cellStyle name="Normal 6 3 2 2 3 2" xfId="40041"/>
    <cellStyle name="Normal 6 3 2 2 3 2 2" xfId="40042"/>
    <cellStyle name="Normal 6 3 2 2 3 2 3" xfId="40043"/>
    <cellStyle name="Normal 6 3 2 2 3 3" xfId="40044"/>
    <cellStyle name="Normal 6 3 2 2 3 4" xfId="40045"/>
    <cellStyle name="Normal 6 3 2 2 3_Lcc_inputs" xfId="40046"/>
    <cellStyle name="Normal 6 3 2 2 4" xfId="40047"/>
    <cellStyle name="Normal 6 3 2 2 4 2" xfId="40048"/>
    <cellStyle name="Normal 6 3 2 2 4 2 2" xfId="40049"/>
    <cellStyle name="Normal 6 3 2 2 4 3" xfId="40050"/>
    <cellStyle name="Normal 6 3 2 2 5" xfId="40051"/>
    <cellStyle name="Normal 6 3 2 2 5 2" xfId="40052"/>
    <cellStyle name="Normal 6 3 2 2 6" xfId="40053"/>
    <cellStyle name="Normal 6 3 2 2 7" xfId="40054"/>
    <cellStyle name="Normal 6 3 2 2 8" xfId="40055"/>
    <cellStyle name="Normal 6 3 2 2_Lcc_inputs" xfId="40056"/>
    <cellStyle name="Normal 6 3 2 3" xfId="40057"/>
    <cellStyle name="Normal 6 3 2_Lcc_inputs" xfId="40058"/>
    <cellStyle name="Normal 6 3 3" xfId="40059"/>
    <cellStyle name="Normal 6 3 3 2" xfId="40060"/>
    <cellStyle name="Normal 6 3 3 2 2" xfId="40061"/>
    <cellStyle name="Normal 6 3 3 2 2 2" xfId="40062"/>
    <cellStyle name="Normal 6 3 3 2 2 2 2" xfId="40063"/>
    <cellStyle name="Normal 6 3 3 2 2 3" xfId="40064"/>
    <cellStyle name="Normal 6 3 3 2 3" xfId="40065"/>
    <cellStyle name="Normal 6 3 3 2 3 2" xfId="40066"/>
    <cellStyle name="Normal 6 3 3 2 3 2 2" xfId="40067"/>
    <cellStyle name="Normal 6 3 3 2 3 3" xfId="40068"/>
    <cellStyle name="Normal 6 3 3 2 4" xfId="40069"/>
    <cellStyle name="Normal 6 3 3 2 4 2" xfId="40070"/>
    <cellStyle name="Normal 6 3 3 2 5" xfId="40071"/>
    <cellStyle name="Normal 6 3 3 2_Lcc_inputs" xfId="40072"/>
    <cellStyle name="Normal 6 3 3 3" xfId="40073"/>
    <cellStyle name="Normal 6 3 3 3 2" xfId="40074"/>
    <cellStyle name="Normal 6 3 3 3 2 2" xfId="40075"/>
    <cellStyle name="Normal 6 3 3 3 2 3" xfId="40076"/>
    <cellStyle name="Normal 6 3 3 3 3" xfId="40077"/>
    <cellStyle name="Normal 6 3 3 3 4" xfId="40078"/>
    <cellStyle name="Normal 6 3 3 3_Lcc_inputs" xfId="40079"/>
    <cellStyle name="Normal 6 3 3 4" xfId="40080"/>
    <cellStyle name="Normal 6 3 3 4 2" xfId="40081"/>
    <cellStyle name="Normal 6 3 3 4 2 2" xfId="40082"/>
    <cellStyle name="Normal 6 3 3 4 3" xfId="40083"/>
    <cellStyle name="Normal 6 3 3 5" xfId="40084"/>
    <cellStyle name="Normal 6 3 3 5 2" xfId="40085"/>
    <cellStyle name="Normal 6 3 3 6" xfId="40086"/>
    <cellStyle name="Normal 6 3 3 7" xfId="40087"/>
    <cellStyle name="Normal 6 3 3 8" xfId="40088"/>
    <cellStyle name="Normal 6 3 3_Lcc_inputs" xfId="40089"/>
    <cellStyle name="Normal 6 3 4" xfId="40090"/>
    <cellStyle name="Normal 6 3 4 2" xfId="40091"/>
    <cellStyle name="Normal 6 3 4 2 2" xfId="40092"/>
    <cellStyle name="Normal 6 3 4 2 2 2" xfId="40093"/>
    <cellStyle name="Normal 6 3 4 2 2 2 2" xfId="40094"/>
    <cellStyle name="Normal 6 3 4 2 2 3" xfId="40095"/>
    <cellStyle name="Normal 6 3 4 2 3" xfId="40096"/>
    <cellStyle name="Normal 6 3 4 2 3 2" xfId="40097"/>
    <cellStyle name="Normal 6 3 4 2 3 2 2" xfId="40098"/>
    <cellStyle name="Normal 6 3 4 2 3 3" xfId="40099"/>
    <cellStyle name="Normal 6 3 4 2 4" xfId="40100"/>
    <cellStyle name="Normal 6 3 4 2 4 2" xfId="40101"/>
    <cellStyle name="Normal 6 3 4 2 5" xfId="40102"/>
    <cellStyle name="Normal 6 3 4 2_Lcc_inputs" xfId="40103"/>
    <cellStyle name="Normal 6 3 4 3" xfId="40104"/>
    <cellStyle name="Normal 6 3 4 3 2" xfId="40105"/>
    <cellStyle name="Normal 6 3 4 3 2 2" xfId="40106"/>
    <cellStyle name="Normal 6 3 4 3 2 3" xfId="40107"/>
    <cellStyle name="Normal 6 3 4 3 3" xfId="40108"/>
    <cellStyle name="Normal 6 3 4 3 4" xfId="40109"/>
    <cellStyle name="Normal 6 3 4 3_Lcc_inputs" xfId="40110"/>
    <cellStyle name="Normal 6 3 4 4" xfId="40111"/>
    <cellStyle name="Normal 6 3 4 4 2" xfId="40112"/>
    <cellStyle name="Normal 6 3 4 4 2 2" xfId="40113"/>
    <cellStyle name="Normal 6 3 4 4 3" xfId="40114"/>
    <cellStyle name="Normal 6 3 4 5" xfId="40115"/>
    <cellStyle name="Normal 6 3 4 5 2" xfId="40116"/>
    <cellStyle name="Normal 6 3 4 6" xfId="40117"/>
    <cellStyle name="Normal 6 3 4 7" xfId="40118"/>
    <cellStyle name="Normal 6 3 4 8" xfId="40119"/>
    <cellStyle name="Normal 6 3 4_Lcc_inputs" xfId="40120"/>
    <cellStyle name="Normal 6 3 5" xfId="40121"/>
    <cellStyle name="Normal 6 3 5 2" xfId="40122"/>
    <cellStyle name="Normal 6 3 5 2 2" xfId="40123"/>
    <cellStyle name="Normal 6 3 5 2 2 2" xfId="40124"/>
    <cellStyle name="Normal 6 3 5 2 2 2 2" xfId="40125"/>
    <cellStyle name="Normal 6 3 5 2 2 3" xfId="40126"/>
    <cellStyle name="Normal 6 3 5 2 3" xfId="40127"/>
    <cellStyle name="Normal 6 3 5 2 3 2" xfId="40128"/>
    <cellStyle name="Normal 6 3 5 2 3 2 2" xfId="40129"/>
    <cellStyle name="Normal 6 3 5 2 3 3" xfId="40130"/>
    <cellStyle name="Normal 6 3 5 2 4" xfId="40131"/>
    <cellStyle name="Normal 6 3 5 2 4 2" xfId="40132"/>
    <cellStyle name="Normal 6 3 5 2 5" xfId="40133"/>
    <cellStyle name="Normal 6 3 5 2_Lcc_inputs" xfId="40134"/>
    <cellStyle name="Normal 6 3 5 3" xfId="40135"/>
    <cellStyle name="Normal 6 3 5 3 2" xfId="40136"/>
    <cellStyle name="Normal 6 3 5 3 2 2" xfId="40137"/>
    <cellStyle name="Normal 6 3 5 3 2 3" xfId="40138"/>
    <cellStyle name="Normal 6 3 5 3 3" xfId="40139"/>
    <cellStyle name="Normal 6 3 5 3 4" xfId="40140"/>
    <cellStyle name="Normal 6 3 5 3_Lcc_inputs" xfId="40141"/>
    <cellStyle name="Normal 6 3 5 4" xfId="40142"/>
    <cellStyle name="Normal 6 3 5 4 2" xfId="40143"/>
    <cellStyle name="Normal 6 3 5 4 2 2" xfId="40144"/>
    <cellStyle name="Normal 6 3 5 4 3" xfId="40145"/>
    <cellStyle name="Normal 6 3 5 5" xfId="40146"/>
    <cellStyle name="Normal 6 3 5 5 2" xfId="40147"/>
    <cellStyle name="Normal 6 3 5 6" xfId="40148"/>
    <cellStyle name="Normal 6 3 5 7" xfId="40149"/>
    <cellStyle name="Normal 6 3 5 8" xfId="40150"/>
    <cellStyle name="Normal 6 3 5_Lcc_inputs" xfId="40151"/>
    <cellStyle name="Normal 6 3 6" xfId="40152"/>
    <cellStyle name="Normal 6 3 6 2" xfId="40153"/>
    <cellStyle name="Normal 6 3 6 2 2" xfId="40154"/>
    <cellStyle name="Normal 6 3 6 2 2 2" xfId="40155"/>
    <cellStyle name="Normal 6 3 6 2 2 3" xfId="40156"/>
    <cellStyle name="Normal 6 3 6 2 3" xfId="40157"/>
    <cellStyle name="Normal 6 3 6 2 4" xfId="40158"/>
    <cellStyle name="Normal 6 3 6 2_Lcc_inputs" xfId="40159"/>
    <cellStyle name="Normal 6 3 6 3" xfId="40160"/>
    <cellStyle name="Normal 6 3 6 3 2" xfId="40161"/>
    <cellStyle name="Normal 6 3 6 3 2 2" xfId="40162"/>
    <cellStyle name="Normal 6 3 6 3 3" xfId="40163"/>
    <cellStyle name="Normal 6 3 6 4" xfId="40164"/>
    <cellStyle name="Normal 6 3 6 4 2" xfId="40165"/>
    <cellStyle name="Normal 6 3 6 5" xfId="40166"/>
    <cellStyle name="Normal 6 3 6 6" xfId="40167"/>
    <cellStyle name="Normal 6 3 6 7" xfId="40168"/>
    <cellStyle name="Normal 6 3 6_Lcc_inputs" xfId="40169"/>
    <cellStyle name="Normal 6 3 7" xfId="40170"/>
    <cellStyle name="Normal 6 3 7 2" xfId="40171"/>
    <cellStyle name="Normal 6 3 7 2 2" xfId="40172"/>
    <cellStyle name="Normal 6 3 7 2 3" xfId="40173"/>
    <cellStyle name="Normal 6 3 7 3" xfId="40174"/>
    <cellStyle name="Normal 6 3 7 4" xfId="40175"/>
    <cellStyle name="Normal 6 3 7_Lcc_inputs" xfId="40176"/>
    <cellStyle name="Normal 6 3 8" xfId="40177"/>
    <cellStyle name="Normal 6 3 8 2" xfId="40178"/>
    <cellStyle name="Normal 6 3 8 2 2" xfId="40179"/>
    <cellStyle name="Normal 6 3 8 3" xfId="40180"/>
    <cellStyle name="Normal 6 3 9" xfId="40181"/>
    <cellStyle name="Normal 6 3 9 2" xfId="40182"/>
    <cellStyle name="Normal 6 3_Lcc_inputs" xfId="40183"/>
    <cellStyle name="Normal 6 30" xfId="55574"/>
    <cellStyle name="Normal 6 31" xfId="55575"/>
    <cellStyle name="Normal 6 32" xfId="55576"/>
    <cellStyle name="Normal 6 33" xfId="55577"/>
    <cellStyle name="Normal 6 4" xfId="40184"/>
    <cellStyle name="Normal 6 4 10" xfId="55578"/>
    <cellStyle name="Normal 6 4 2" xfId="40185"/>
    <cellStyle name="Normal 6 4 2 2" xfId="40186"/>
    <cellStyle name="Normal 6 4 2 3" xfId="40187"/>
    <cellStyle name="Normal 6 4 2 3 2" xfId="40188"/>
    <cellStyle name="Normal 6 4 2 3 2 2" xfId="40189"/>
    <cellStyle name="Normal 6 4 2 3 2 2 2" xfId="40190"/>
    <cellStyle name="Normal 6 4 2 3 2 3" xfId="40191"/>
    <cellStyle name="Normal 6 4 2 3 3" xfId="40192"/>
    <cellStyle name="Normal 6 4 2 3 3 2" xfId="40193"/>
    <cellStyle name="Normal 6 4 2 3 3 2 2" xfId="40194"/>
    <cellStyle name="Normal 6 4 2 3 3 3" xfId="40195"/>
    <cellStyle name="Normal 6 4 2 3 4" xfId="40196"/>
    <cellStyle name="Normal 6 4 2 3 4 2" xfId="40197"/>
    <cellStyle name="Normal 6 4 2 3 5" xfId="40198"/>
    <cellStyle name="Normal 6 4 2 3_Lcc_inputs" xfId="40199"/>
    <cellStyle name="Normal 6 4 2 4" xfId="40200"/>
    <cellStyle name="Normal 6 4 2 4 2" xfId="40201"/>
    <cellStyle name="Normal 6 4 2 4 2 2" xfId="40202"/>
    <cellStyle name="Normal 6 4 2 4 2 3" xfId="40203"/>
    <cellStyle name="Normal 6 4 2 4 3" xfId="40204"/>
    <cellStyle name="Normal 6 4 2 4 4" xfId="40205"/>
    <cellStyle name="Normal 6 4 2 4_Lcc_inputs" xfId="40206"/>
    <cellStyle name="Normal 6 4 2 5" xfId="40207"/>
    <cellStyle name="Normal 6 4 2 5 2" xfId="40208"/>
    <cellStyle name="Normal 6 4 2 5 2 2" xfId="40209"/>
    <cellStyle name="Normal 6 4 2 5 3" xfId="40210"/>
    <cellStyle name="Normal 6 4 2 6" xfId="40211"/>
    <cellStyle name="Normal 6 4 2 6 2" xfId="40212"/>
    <cellStyle name="Normal 6 4 2 7" xfId="40213"/>
    <cellStyle name="Normal 6 4 2 8" xfId="40214"/>
    <cellStyle name="Normal 6 4 2 9" xfId="40215"/>
    <cellStyle name="Normal 6 4 2_Lcc_inputs" xfId="40216"/>
    <cellStyle name="Normal 6 4 3" xfId="40217"/>
    <cellStyle name="Normal 6 4 4" xfId="40218"/>
    <cellStyle name="Normal 6 4 4 2" xfId="40219"/>
    <cellStyle name="Normal 6 4 4 2 2" xfId="40220"/>
    <cellStyle name="Normal 6 4 4 2 2 2" xfId="40221"/>
    <cellStyle name="Normal 6 4 4 2 2 2 2" xfId="40222"/>
    <cellStyle name="Normal 6 4 4 2 2 3" xfId="40223"/>
    <cellStyle name="Normal 6 4 4 2 3" xfId="40224"/>
    <cellStyle name="Normal 6 4 4 2 3 2" xfId="40225"/>
    <cellStyle name="Normal 6 4 4 2 3 2 2" xfId="40226"/>
    <cellStyle name="Normal 6 4 4 2 3 3" xfId="40227"/>
    <cellStyle name="Normal 6 4 4 2 4" xfId="40228"/>
    <cellStyle name="Normal 6 4 4 2 4 2" xfId="40229"/>
    <cellStyle name="Normal 6 4 4 2 5" xfId="40230"/>
    <cellStyle name="Normal 6 4 4 2_Lcc_inputs" xfId="40231"/>
    <cellStyle name="Normal 6 4 4 3" xfId="40232"/>
    <cellStyle name="Normal 6 4 4 3 2" xfId="40233"/>
    <cellStyle name="Normal 6 4 4 3 2 2" xfId="40234"/>
    <cellStyle name="Normal 6 4 4 3 2 3" xfId="40235"/>
    <cellStyle name="Normal 6 4 4 3 3" xfId="40236"/>
    <cellStyle name="Normal 6 4 4 3 4" xfId="40237"/>
    <cellStyle name="Normal 6 4 4 3_Lcc_inputs" xfId="40238"/>
    <cellStyle name="Normal 6 4 4 4" xfId="40239"/>
    <cellStyle name="Normal 6 4 4 4 2" xfId="40240"/>
    <cellStyle name="Normal 6 4 4 4 2 2" xfId="40241"/>
    <cellStyle name="Normal 6 4 4 4 3" xfId="40242"/>
    <cellStyle name="Normal 6 4 4 5" xfId="40243"/>
    <cellStyle name="Normal 6 4 4 5 2" xfId="40244"/>
    <cellStyle name="Normal 6 4 4 6" xfId="40245"/>
    <cellStyle name="Normal 6 4 4 7" xfId="40246"/>
    <cellStyle name="Normal 6 4 4 8" xfId="40247"/>
    <cellStyle name="Normal 6 4 4_Lcc_inputs" xfId="40248"/>
    <cellStyle name="Normal 6 4 5" xfId="40249"/>
    <cellStyle name="Normal 6 4 6" xfId="40250"/>
    <cellStyle name="Normal 6 4 7" xfId="40251"/>
    <cellStyle name="Normal 6 4 8" xfId="40252"/>
    <cellStyle name="Normal 6 4 9" xfId="40253"/>
    <cellStyle name="Normal 6 5" xfId="40254"/>
    <cellStyle name="Normal 6 5 10" xfId="55579"/>
    <cellStyle name="Normal 6 5 2" xfId="40255"/>
    <cellStyle name="Normal 6 5 2 2" xfId="40256"/>
    <cellStyle name="Normal 6 5 2 2 2" xfId="40257"/>
    <cellStyle name="Normal 6 5 2 2 2 2" xfId="40258"/>
    <cellStyle name="Normal 6 5 2 2 2 2 2" xfId="40259"/>
    <cellStyle name="Normal 6 5 2 2 2 3" xfId="40260"/>
    <cellStyle name="Normal 6 5 2 2 3" xfId="40261"/>
    <cellStyle name="Normal 6 5 2 2 3 2" xfId="40262"/>
    <cellStyle name="Normal 6 5 2 2 3 2 2" xfId="40263"/>
    <cellStyle name="Normal 6 5 2 2 3 3" xfId="40264"/>
    <cellStyle name="Normal 6 5 2 2 4" xfId="40265"/>
    <cellStyle name="Normal 6 5 2 2 4 2" xfId="40266"/>
    <cellStyle name="Normal 6 5 2 2 5" xfId="40267"/>
    <cellStyle name="Normal 6 5 2 2_Lcc_inputs" xfId="40268"/>
    <cellStyle name="Normal 6 5 2 3" xfId="40269"/>
    <cellStyle name="Normal 6 5 2 3 2" xfId="40270"/>
    <cellStyle name="Normal 6 5 2 3 2 2" xfId="40271"/>
    <cellStyle name="Normal 6 5 2 3 2 3" xfId="40272"/>
    <cellStyle name="Normal 6 5 2 3 3" xfId="40273"/>
    <cellStyle name="Normal 6 5 2 3 4" xfId="40274"/>
    <cellStyle name="Normal 6 5 2 3_Lcc_inputs" xfId="40275"/>
    <cellStyle name="Normal 6 5 2 4" xfId="40276"/>
    <cellStyle name="Normal 6 5 2 4 2" xfId="40277"/>
    <cellStyle name="Normal 6 5 2 4 2 2" xfId="40278"/>
    <cellStyle name="Normal 6 5 2 4 3" xfId="40279"/>
    <cellStyle name="Normal 6 5 2 5" xfId="40280"/>
    <cellStyle name="Normal 6 5 2 5 2" xfId="40281"/>
    <cellStyle name="Normal 6 5 2 6" xfId="40282"/>
    <cellStyle name="Normal 6 5 2 7" xfId="40283"/>
    <cellStyle name="Normal 6 5 2 8" xfId="40284"/>
    <cellStyle name="Normal 6 5 2_Lcc_inputs" xfId="40285"/>
    <cellStyle name="Normal 6 5 3" xfId="40286"/>
    <cellStyle name="Normal 6 5 3 2" xfId="40287"/>
    <cellStyle name="Normal 6 5 3 2 2" xfId="40288"/>
    <cellStyle name="Normal 6 5 3 2 2 2" xfId="40289"/>
    <cellStyle name="Normal 6 5 3 2 2 3" xfId="40290"/>
    <cellStyle name="Normal 6 5 3 2 3" xfId="40291"/>
    <cellStyle name="Normal 6 5 3 2 4" xfId="40292"/>
    <cellStyle name="Normal 6 5 3 2_Lcc_inputs" xfId="40293"/>
    <cellStyle name="Normal 6 5 3 3" xfId="40294"/>
    <cellStyle name="Normal 6 5 3 3 2" xfId="40295"/>
    <cellStyle name="Normal 6 5 3 3 2 2" xfId="40296"/>
    <cellStyle name="Normal 6 5 3 3 3" xfId="40297"/>
    <cellStyle name="Normal 6 5 3 4" xfId="40298"/>
    <cellStyle name="Normal 6 5 3 4 2" xfId="40299"/>
    <cellStyle name="Normal 6 5 3 5" xfId="40300"/>
    <cellStyle name="Normal 6 5 3 6" xfId="40301"/>
    <cellStyle name="Normal 6 5 3 7" xfId="40302"/>
    <cellStyle name="Normal 6 5 3_Lcc_inputs" xfId="40303"/>
    <cellStyle name="Normal 6 5 4" xfId="40304"/>
    <cellStyle name="Normal 6 5 4 2" xfId="40305"/>
    <cellStyle name="Normal 6 5 4 2 2" xfId="40306"/>
    <cellStyle name="Normal 6 5 4 2 3" xfId="40307"/>
    <cellStyle name="Normal 6 5 4 3" xfId="40308"/>
    <cellStyle name="Normal 6 5 4 3 2" xfId="40309"/>
    <cellStyle name="Normal 6 5 4 4" xfId="40310"/>
    <cellStyle name="Normal 6 5 4 5" xfId="40311"/>
    <cellStyle name="Normal 6 5 4_Lcc_inputs" xfId="40312"/>
    <cellStyle name="Normal 6 5 5" xfId="40313"/>
    <cellStyle name="Normal 6 5 5 2" xfId="40314"/>
    <cellStyle name="Normal 6 5 5 2 2" xfId="40315"/>
    <cellStyle name="Normal 6 5 5 2 3" xfId="40316"/>
    <cellStyle name="Normal 6 5 5 3" xfId="40317"/>
    <cellStyle name="Normal 6 5 5 4" xfId="40318"/>
    <cellStyle name="Normal 6 5 5_Lcc_inputs" xfId="40319"/>
    <cellStyle name="Normal 6 5 6" xfId="40320"/>
    <cellStyle name="Normal 6 5 6 2" xfId="40321"/>
    <cellStyle name="Normal 6 5 6 3" xfId="40322"/>
    <cellStyle name="Normal 6 5 7" xfId="40323"/>
    <cellStyle name="Normal 6 5 7 2" xfId="40324"/>
    <cellStyle name="Normal 6 5 8" xfId="40325"/>
    <cellStyle name="Normal 6 5 9" xfId="40326"/>
    <cellStyle name="Normal 6 5_Lcc_inputs" xfId="40327"/>
    <cellStyle name="Normal 6 6" xfId="40328"/>
    <cellStyle name="Normal 6 6 2" xfId="40329"/>
    <cellStyle name="Normal 6 6 2 2" xfId="40330"/>
    <cellStyle name="Normal 6 6 2 2 2" xfId="40331"/>
    <cellStyle name="Normal 6 6 2 2 2 2" xfId="40332"/>
    <cellStyle name="Normal 6 6 2 2 2 2 2" xfId="40333"/>
    <cellStyle name="Normal 6 6 2 2 2 3" xfId="40334"/>
    <cellStyle name="Normal 6 6 2 2 3" xfId="40335"/>
    <cellStyle name="Normal 6 6 2 2 3 2" xfId="40336"/>
    <cellStyle name="Normal 6 6 2 2 3 2 2" xfId="40337"/>
    <cellStyle name="Normal 6 6 2 2 3 3" xfId="40338"/>
    <cellStyle name="Normal 6 6 2 2 4" xfId="40339"/>
    <cellStyle name="Normal 6 6 2 2 4 2" xfId="40340"/>
    <cellStyle name="Normal 6 6 2 2 5" xfId="40341"/>
    <cellStyle name="Normal 6 6 2 2_Lcc_inputs" xfId="40342"/>
    <cellStyle name="Normal 6 6 2 3" xfId="40343"/>
    <cellStyle name="Normal 6 6 2 3 2" xfId="40344"/>
    <cellStyle name="Normal 6 6 2 3 2 2" xfId="40345"/>
    <cellStyle name="Normal 6 6 2 3 2 3" xfId="40346"/>
    <cellStyle name="Normal 6 6 2 3 3" xfId="40347"/>
    <cellStyle name="Normal 6 6 2 3 4" xfId="40348"/>
    <cellStyle name="Normal 6 6 2 3_Lcc_inputs" xfId="40349"/>
    <cellStyle name="Normal 6 6 2 4" xfId="40350"/>
    <cellStyle name="Normal 6 6 2 4 2" xfId="40351"/>
    <cellStyle name="Normal 6 6 2 4 2 2" xfId="40352"/>
    <cellStyle name="Normal 6 6 2 4 3" xfId="40353"/>
    <cellStyle name="Normal 6 6 2 5" xfId="40354"/>
    <cellStyle name="Normal 6 6 2 5 2" xfId="40355"/>
    <cellStyle name="Normal 6 6 2 6" xfId="40356"/>
    <cellStyle name="Normal 6 6 2 7" xfId="40357"/>
    <cellStyle name="Normal 6 6 2 8" xfId="40358"/>
    <cellStyle name="Normal 6 6 2_Lcc_inputs" xfId="40359"/>
    <cellStyle name="Normal 6 6 3" xfId="40360"/>
    <cellStyle name="Normal 6 6 3 2" xfId="40361"/>
    <cellStyle name="Normal 6 6 3 2 2" xfId="40362"/>
    <cellStyle name="Normal 6 6 3 2 2 2" xfId="40363"/>
    <cellStyle name="Normal 6 6 3 2 2 3" xfId="40364"/>
    <cellStyle name="Normal 6 6 3 2 3" xfId="40365"/>
    <cellStyle name="Normal 6 6 3 2 4" xfId="40366"/>
    <cellStyle name="Normal 6 6 3 2_Lcc_inputs" xfId="40367"/>
    <cellStyle name="Normal 6 6 3 3" xfId="40368"/>
    <cellStyle name="Normal 6 6 3 3 2" xfId="40369"/>
    <cellStyle name="Normal 6 6 3 3 2 2" xfId="40370"/>
    <cellStyle name="Normal 6 6 3 3 3" xfId="40371"/>
    <cellStyle name="Normal 6 6 3 4" xfId="40372"/>
    <cellStyle name="Normal 6 6 3 4 2" xfId="40373"/>
    <cellStyle name="Normal 6 6 3 5" xfId="40374"/>
    <cellStyle name="Normal 6 6 3 6" xfId="40375"/>
    <cellStyle name="Normal 6 6 3 7" xfId="40376"/>
    <cellStyle name="Normal 6 6 3_Lcc_inputs" xfId="40377"/>
    <cellStyle name="Normal 6 6 4" xfId="40378"/>
    <cellStyle name="Normal 6 6 4 2" xfId="40379"/>
    <cellStyle name="Normal 6 6 4 2 2" xfId="40380"/>
    <cellStyle name="Normal 6 6 4 2 3" xfId="40381"/>
    <cellStyle name="Normal 6 6 4 3" xfId="40382"/>
    <cellStyle name="Normal 6 6 4 3 2" xfId="40383"/>
    <cellStyle name="Normal 6 6 4 4" xfId="40384"/>
    <cellStyle name="Normal 6 6 4 5" xfId="40385"/>
    <cellStyle name="Normal 6 6 4_Lcc_inputs" xfId="40386"/>
    <cellStyle name="Normal 6 6 5" xfId="40387"/>
    <cellStyle name="Normal 6 6 5 2" xfId="40388"/>
    <cellStyle name="Normal 6 6 5 2 2" xfId="40389"/>
    <cellStyle name="Normal 6 6 5 2 3" xfId="40390"/>
    <cellStyle name="Normal 6 6 5 3" xfId="40391"/>
    <cellStyle name="Normal 6 6 5 4" xfId="40392"/>
    <cellStyle name="Normal 6 6 5_Lcc_inputs" xfId="40393"/>
    <cellStyle name="Normal 6 6 6" xfId="40394"/>
    <cellStyle name="Normal 6 6 6 2" xfId="40395"/>
    <cellStyle name="Normal 6 6 6 3" xfId="40396"/>
    <cellStyle name="Normal 6 6 7" xfId="40397"/>
    <cellStyle name="Normal 6 6 7 2" xfId="40398"/>
    <cellStyle name="Normal 6 6 8" xfId="40399"/>
    <cellStyle name="Normal 6 6 9" xfId="40400"/>
    <cellStyle name="Normal 6 6_Lcc_inputs" xfId="40401"/>
    <cellStyle name="Normal 6 7" xfId="40402"/>
    <cellStyle name="Normal 6 7 2" xfId="40403"/>
    <cellStyle name="Normal 6 7 2 2" xfId="40404"/>
    <cellStyle name="Normal 6 7 2 2 2" xfId="40405"/>
    <cellStyle name="Normal 6 7 2 2 2 2" xfId="40406"/>
    <cellStyle name="Normal 6 7 2 2 2 2 2" xfId="40407"/>
    <cellStyle name="Normal 6 7 2 2 2 3" xfId="40408"/>
    <cellStyle name="Normal 6 7 2 2 3" xfId="40409"/>
    <cellStyle name="Normal 6 7 2 2 3 2" xfId="40410"/>
    <cellStyle name="Normal 6 7 2 2 3 2 2" xfId="40411"/>
    <cellStyle name="Normal 6 7 2 2 3 3" xfId="40412"/>
    <cellStyle name="Normal 6 7 2 2 4" xfId="40413"/>
    <cellStyle name="Normal 6 7 2 2 4 2" xfId="40414"/>
    <cellStyle name="Normal 6 7 2 2 5" xfId="40415"/>
    <cellStyle name="Normal 6 7 2 2_Lcc_inputs" xfId="40416"/>
    <cellStyle name="Normal 6 7 2 3" xfId="40417"/>
    <cellStyle name="Normal 6 7 2 3 2" xfId="40418"/>
    <cellStyle name="Normal 6 7 2 3 2 2" xfId="40419"/>
    <cellStyle name="Normal 6 7 2 3 2 3" xfId="40420"/>
    <cellStyle name="Normal 6 7 2 3 3" xfId="40421"/>
    <cellStyle name="Normal 6 7 2 3 4" xfId="40422"/>
    <cellStyle name="Normal 6 7 2 3_Lcc_inputs" xfId="40423"/>
    <cellStyle name="Normal 6 7 2 4" xfId="40424"/>
    <cellStyle name="Normal 6 7 2 4 2" xfId="40425"/>
    <cellStyle name="Normal 6 7 2 4 2 2" xfId="40426"/>
    <cellStyle name="Normal 6 7 2 4 3" xfId="40427"/>
    <cellStyle name="Normal 6 7 2 5" xfId="40428"/>
    <cellStyle name="Normal 6 7 2 5 2" xfId="40429"/>
    <cellStyle name="Normal 6 7 2 6" xfId="40430"/>
    <cellStyle name="Normal 6 7 2 7" xfId="40431"/>
    <cellStyle name="Normal 6 7 2 8" xfId="40432"/>
    <cellStyle name="Normal 6 7 2_Lcc_inputs" xfId="40433"/>
    <cellStyle name="Normal 6 7 3" xfId="40434"/>
    <cellStyle name="Normal 6 7 3 2" xfId="40435"/>
    <cellStyle name="Normal 6 7 3 2 2" xfId="40436"/>
    <cellStyle name="Normal 6 7 3 2 2 2" xfId="40437"/>
    <cellStyle name="Normal 6 7 3 2 3" xfId="40438"/>
    <cellStyle name="Normal 6 7 3 3" xfId="40439"/>
    <cellStyle name="Normal 6 7 3 3 2" xfId="40440"/>
    <cellStyle name="Normal 6 7 3 3 2 2" xfId="40441"/>
    <cellStyle name="Normal 6 7 3 3 3" xfId="40442"/>
    <cellStyle name="Normal 6 7 3 4" xfId="40443"/>
    <cellStyle name="Normal 6 7 3 4 2" xfId="40444"/>
    <cellStyle name="Normal 6 7 3 5" xfId="40445"/>
    <cellStyle name="Normal 6 7 3_Lcc_inputs" xfId="40446"/>
    <cellStyle name="Normal 6 7 4" xfId="40447"/>
    <cellStyle name="Normal 6 7 4 2" xfId="40448"/>
    <cellStyle name="Normal 6 7 4 2 2" xfId="40449"/>
    <cellStyle name="Normal 6 7 4 2 3" xfId="40450"/>
    <cellStyle name="Normal 6 7 4 3" xfId="40451"/>
    <cellStyle name="Normal 6 7 4 4" xfId="40452"/>
    <cellStyle name="Normal 6 7 4_Lcc_inputs" xfId="40453"/>
    <cellStyle name="Normal 6 7 5" xfId="40454"/>
    <cellStyle name="Normal 6 7 5 2" xfId="40455"/>
    <cellStyle name="Normal 6 7 5 2 2" xfId="40456"/>
    <cellStyle name="Normal 6 7 5 3" xfId="40457"/>
    <cellStyle name="Normal 6 7 6" xfId="40458"/>
    <cellStyle name="Normal 6 7 6 2" xfId="40459"/>
    <cellStyle name="Normal 6 7 7" xfId="40460"/>
    <cellStyle name="Normal 6 7 8" xfId="40461"/>
    <cellStyle name="Normal 6 7 9" xfId="40462"/>
    <cellStyle name="Normal 6 7_Lcc_inputs" xfId="40463"/>
    <cellStyle name="Normal 6 8" xfId="40464"/>
    <cellStyle name="Normal 6 8 2" xfId="40465"/>
    <cellStyle name="Normal 6 8 2 2" xfId="40466"/>
    <cellStyle name="Normal 6 8 2 2 2" xfId="40467"/>
    <cellStyle name="Normal 6 8 2 2 2 2" xfId="40468"/>
    <cellStyle name="Normal 6 8 2 2 2 2 2" xfId="40469"/>
    <cellStyle name="Normal 6 8 2 2 2 3" xfId="40470"/>
    <cellStyle name="Normal 6 8 2 2 3" xfId="40471"/>
    <cellStyle name="Normal 6 8 2 2 3 2" xfId="40472"/>
    <cellStyle name="Normal 6 8 2 2 3 2 2" xfId="40473"/>
    <cellStyle name="Normal 6 8 2 2 3 3" xfId="40474"/>
    <cellStyle name="Normal 6 8 2 2 4" xfId="40475"/>
    <cellStyle name="Normal 6 8 2 2 4 2" xfId="40476"/>
    <cellStyle name="Normal 6 8 2 2 5" xfId="40477"/>
    <cellStyle name="Normal 6 8 2 2_Lcc_inputs" xfId="40478"/>
    <cellStyle name="Normal 6 8 2 3" xfId="40479"/>
    <cellStyle name="Normal 6 8 2 3 2" xfId="40480"/>
    <cellStyle name="Normal 6 8 2 3 2 2" xfId="40481"/>
    <cellStyle name="Normal 6 8 2 3 2 3" xfId="40482"/>
    <cellStyle name="Normal 6 8 2 3 3" xfId="40483"/>
    <cellStyle name="Normal 6 8 2 3 4" xfId="40484"/>
    <cellStyle name="Normal 6 8 2 3_Lcc_inputs" xfId="40485"/>
    <cellStyle name="Normal 6 8 2 4" xfId="40486"/>
    <cellStyle name="Normal 6 8 2 4 2" xfId="40487"/>
    <cellStyle name="Normal 6 8 2 4 2 2" xfId="40488"/>
    <cellStyle name="Normal 6 8 2 4 3" xfId="40489"/>
    <cellStyle name="Normal 6 8 2 5" xfId="40490"/>
    <cellStyle name="Normal 6 8 2 5 2" xfId="40491"/>
    <cellStyle name="Normal 6 8 2 6" xfId="40492"/>
    <cellStyle name="Normal 6 8 2 7" xfId="40493"/>
    <cellStyle name="Normal 6 8 2 8" xfId="40494"/>
    <cellStyle name="Normal 6 8 2_Lcc_inputs" xfId="40495"/>
    <cellStyle name="Normal 6 8 3" xfId="40496"/>
    <cellStyle name="Normal 6 8 3 2" xfId="40497"/>
    <cellStyle name="Normal 6 8 3 2 2" xfId="40498"/>
    <cellStyle name="Normal 6 8 3 2 2 2" xfId="40499"/>
    <cellStyle name="Normal 6 8 3 2 3" xfId="40500"/>
    <cellStyle name="Normal 6 8 3 3" xfId="40501"/>
    <cellStyle name="Normal 6 8 3 3 2" xfId="40502"/>
    <cellStyle name="Normal 6 8 3 3 2 2" xfId="40503"/>
    <cellStyle name="Normal 6 8 3 3 3" xfId="40504"/>
    <cellStyle name="Normal 6 8 3 4" xfId="40505"/>
    <cellStyle name="Normal 6 8 3 4 2" xfId="40506"/>
    <cellStyle name="Normal 6 8 3 5" xfId="40507"/>
    <cellStyle name="Normal 6 8 3_Lcc_inputs" xfId="40508"/>
    <cellStyle name="Normal 6 8 4" xfId="40509"/>
    <cellStyle name="Normal 6 8 4 2" xfId="40510"/>
    <cellStyle name="Normal 6 8 4 2 2" xfId="40511"/>
    <cellStyle name="Normal 6 8 4 2 3" xfId="40512"/>
    <cellStyle name="Normal 6 8 4 3" xfId="40513"/>
    <cellStyle name="Normal 6 8 4 4" xfId="40514"/>
    <cellStyle name="Normal 6 8 4_Lcc_inputs" xfId="40515"/>
    <cellStyle name="Normal 6 8 5" xfId="40516"/>
    <cellStyle name="Normal 6 8 5 2" xfId="40517"/>
    <cellStyle name="Normal 6 8 5 2 2" xfId="40518"/>
    <cellStyle name="Normal 6 8 5 3" xfId="40519"/>
    <cellStyle name="Normal 6 8 6" xfId="40520"/>
    <cellStyle name="Normal 6 8 6 2" xfId="40521"/>
    <cellStyle name="Normal 6 8 7" xfId="40522"/>
    <cellStyle name="Normal 6 8 8" xfId="40523"/>
    <cellStyle name="Normal 6 8 9" xfId="40524"/>
    <cellStyle name="Normal 6 8_Lcc_inputs" xfId="40525"/>
    <cellStyle name="Normal 6 9" xfId="40526"/>
    <cellStyle name="Normal 6 9 2" xfId="40527"/>
    <cellStyle name="Normal 6 9 2 2" xfId="40528"/>
    <cellStyle name="Normal 6 9 2 2 2" xfId="40529"/>
    <cellStyle name="Normal 6 9 2 2 2 2" xfId="40530"/>
    <cellStyle name="Normal 6 9 2 2 3" xfId="40531"/>
    <cellStyle name="Normal 6 9 2 3" xfId="40532"/>
    <cellStyle name="Normal 6 9 2 3 2" xfId="40533"/>
    <cellStyle name="Normal 6 9 2 3 2 2" xfId="40534"/>
    <cellStyle name="Normal 6 9 2 3 3" xfId="40535"/>
    <cellStyle name="Normal 6 9 2 4" xfId="40536"/>
    <cellStyle name="Normal 6 9 2 4 2" xfId="40537"/>
    <cellStyle name="Normal 6 9 2 5" xfId="40538"/>
    <cellStyle name="Normal 6 9 2_Lcc_inputs" xfId="40539"/>
    <cellStyle name="Normal 6 9 3" xfId="40540"/>
    <cellStyle name="Normal 6 9 3 2" xfId="40541"/>
    <cellStyle name="Normal 6 9 3 2 2" xfId="40542"/>
    <cellStyle name="Normal 6 9 3 2 3" xfId="40543"/>
    <cellStyle name="Normal 6 9 3 3" xfId="40544"/>
    <cellStyle name="Normal 6 9 3 4" xfId="40545"/>
    <cellStyle name="Normal 6 9 3_Lcc_inputs" xfId="40546"/>
    <cellStyle name="Normal 6 9 4" xfId="40547"/>
    <cellStyle name="Normal 6 9 4 2" xfId="40548"/>
    <cellStyle name="Normal 6 9 4 2 2" xfId="40549"/>
    <cellStyle name="Normal 6 9 4 3" xfId="40550"/>
    <cellStyle name="Normal 6 9 5" xfId="40551"/>
    <cellStyle name="Normal 6 9 5 2" xfId="40552"/>
    <cellStyle name="Normal 6 9 6" xfId="40553"/>
    <cellStyle name="Normal 6 9 7" xfId="40554"/>
    <cellStyle name="Normal 6 9 8" xfId="40555"/>
    <cellStyle name="Normal 6 9_Lcc_inputs" xfId="40556"/>
    <cellStyle name="Normal 6 94" xfId="55580"/>
    <cellStyle name="Normal 6_Lcc_inputs" xfId="40557"/>
    <cellStyle name="Normal 60" xfId="40558"/>
    <cellStyle name="Normal 60 10" xfId="40559"/>
    <cellStyle name="Normal 60 10 2" xfId="40560"/>
    <cellStyle name="Normal 60 10 2 2" xfId="40561"/>
    <cellStyle name="Normal 60 10 2 2 2" xfId="40562"/>
    <cellStyle name="Normal 60 10 2 2 3" xfId="40563"/>
    <cellStyle name="Normal 60 10 2 3" xfId="40564"/>
    <cellStyle name="Normal 60 10 2 4" xfId="40565"/>
    <cellStyle name="Normal 60 10 2_Lcc_inputs" xfId="40566"/>
    <cellStyle name="Normal 60 10 3" xfId="40567"/>
    <cellStyle name="Normal 60 10 3 2" xfId="40568"/>
    <cellStyle name="Normal 60 10 3 2 2" xfId="40569"/>
    <cellStyle name="Normal 60 10 3 3" xfId="40570"/>
    <cellStyle name="Normal 60 10 4" xfId="40571"/>
    <cellStyle name="Normal 60 10 4 2" xfId="40572"/>
    <cellStyle name="Normal 60 10 5" xfId="40573"/>
    <cellStyle name="Normal 60 10 6" xfId="40574"/>
    <cellStyle name="Normal 60 10 7" xfId="40575"/>
    <cellStyle name="Normal 60 10_Lcc_inputs" xfId="40576"/>
    <cellStyle name="Normal 60 11" xfId="40577"/>
    <cellStyle name="Normal 60 11 2" xfId="40578"/>
    <cellStyle name="Normal 60 11 2 2" xfId="40579"/>
    <cellStyle name="Normal 60 11 2 3" xfId="40580"/>
    <cellStyle name="Normal 60 11 3" xfId="40581"/>
    <cellStyle name="Normal 60 11 3 2" xfId="40582"/>
    <cellStyle name="Normal 60 11 4" xfId="40583"/>
    <cellStyle name="Normal 60 11 5" xfId="40584"/>
    <cellStyle name="Normal 60 11_Lcc_inputs" xfId="40585"/>
    <cellStyle name="Normal 60 12" xfId="40586"/>
    <cellStyle name="Normal 60 12 2" xfId="40587"/>
    <cellStyle name="Normal 60 12 2 2" xfId="40588"/>
    <cellStyle name="Normal 60 12 2 3" xfId="40589"/>
    <cellStyle name="Normal 60 12 3" xfId="40590"/>
    <cellStyle name="Normal 60 12 4" xfId="40591"/>
    <cellStyle name="Normal 60 12_Lcc_inputs" xfId="40592"/>
    <cellStyle name="Normal 60 13" xfId="40593"/>
    <cellStyle name="Normal 60 13 2" xfId="40594"/>
    <cellStyle name="Normal 60 13 3" xfId="40595"/>
    <cellStyle name="Normal 60 14" xfId="40596"/>
    <cellStyle name="Normal 60 14 2" xfId="40597"/>
    <cellStyle name="Normal 60 15" xfId="40598"/>
    <cellStyle name="Normal 60 16" xfId="40599"/>
    <cellStyle name="Normal 60 2" xfId="40600"/>
    <cellStyle name="Normal 60 2 10" xfId="40601"/>
    <cellStyle name="Normal 60 2 2" xfId="40602"/>
    <cellStyle name="Normal 60 2 2 2" xfId="40603"/>
    <cellStyle name="Normal 60 2 2 2 2" xfId="40604"/>
    <cellStyle name="Normal 60 2 2 2 2 2" xfId="40605"/>
    <cellStyle name="Normal 60 2 2 2 2 2 2" xfId="40606"/>
    <cellStyle name="Normal 60 2 2 2 2 3" xfId="40607"/>
    <cellStyle name="Normal 60 2 2 2 3" xfId="40608"/>
    <cellStyle name="Normal 60 2 2 2 3 2" xfId="40609"/>
    <cellStyle name="Normal 60 2 2 2 3 2 2" xfId="40610"/>
    <cellStyle name="Normal 60 2 2 2 3 3" xfId="40611"/>
    <cellStyle name="Normal 60 2 2 2 4" xfId="40612"/>
    <cellStyle name="Normal 60 2 2 2 4 2" xfId="40613"/>
    <cellStyle name="Normal 60 2 2 2 5" xfId="40614"/>
    <cellStyle name="Normal 60 2 2 2_Lcc_inputs" xfId="40615"/>
    <cellStyle name="Normal 60 2 2 3" xfId="40616"/>
    <cellStyle name="Normal 60 2 2 3 2" xfId="40617"/>
    <cellStyle name="Normal 60 2 2 3 2 2" xfId="40618"/>
    <cellStyle name="Normal 60 2 2 3 2 3" xfId="40619"/>
    <cellStyle name="Normal 60 2 2 3 3" xfId="40620"/>
    <cellStyle name="Normal 60 2 2 3 4" xfId="40621"/>
    <cellStyle name="Normal 60 2 2 3_Lcc_inputs" xfId="40622"/>
    <cellStyle name="Normal 60 2 2 4" xfId="40623"/>
    <cellStyle name="Normal 60 2 2 4 2" xfId="40624"/>
    <cellStyle name="Normal 60 2 2 4 2 2" xfId="40625"/>
    <cellStyle name="Normal 60 2 2 4 3" xfId="40626"/>
    <cellStyle name="Normal 60 2 2 5" xfId="40627"/>
    <cellStyle name="Normal 60 2 2 5 2" xfId="40628"/>
    <cellStyle name="Normal 60 2 2 6" xfId="40629"/>
    <cellStyle name="Normal 60 2 2 7" xfId="40630"/>
    <cellStyle name="Normal 60 2 2 8" xfId="40631"/>
    <cellStyle name="Normal 60 2 2_Lcc_inputs" xfId="40632"/>
    <cellStyle name="Normal 60 2 3" xfId="40633"/>
    <cellStyle name="Normal 60 2 3 2" xfId="40634"/>
    <cellStyle name="Normal 60 2 3 2 2" xfId="40635"/>
    <cellStyle name="Normal 60 2 3 2 2 2" xfId="40636"/>
    <cellStyle name="Normal 60 2 3 2 2 3" xfId="40637"/>
    <cellStyle name="Normal 60 2 3 2 3" xfId="40638"/>
    <cellStyle name="Normal 60 2 3 2 4" xfId="40639"/>
    <cellStyle name="Normal 60 2 3 2_Lcc_inputs" xfId="40640"/>
    <cellStyle name="Normal 60 2 3 3" xfId="40641"/>
    <cellStyle name="Normal 60 2 3 3 2" xfId="40642"/>
    <cellStyle name="Normal 60 2 3 3 2 2" xfId="40643"/>
    <cellStyle name="Normal 60 2 3 3 3" xfId="40644"/>
    <cellStyle name="Normal 60 2 3 4" xfId="40645"/>
    <cellStyle name="Normal 60 2 3 4 2" xfId="40646"/>
    <cellStyle name="Normal 60 2 3 5" xfId="40647"/>
    <cellStyle name="Normal 60 2 3 6" xfId="40648"/>
    <cellStyle name="Normal 60 2 3 7" xfId="40649"/>
    <cellStyle name="Normal 60 2 3_Lcc_inputs" xfId="40650"/>
    <cellStyle name="Normal 60 2 4" xfId="40651"/>
    <cellStyle name="Normal 60 2 4 2" xfId="40652"/>
    <cellStyle name="Normal 60 2 4 2 2" xfId="40653"/>
    <cellStyle name="Normal 60 2 4 2 3" xfId="40654"/>
    <cellStyle name="Normal 60 2 4 3" xfId="40655"/>
    <cellStyle name="Normal 60 2 4 3 2" xfId="40656"/>
    <cellStyle name="Normal 60 2 4 4" xfId="40657"/>
    <cellStyle name="Normal 60 2 4 5" xfId="40658"/>
    <cellStyle name="Normal 60 2 4_Lcc_inputs" xfId="40659"/>
    <cellStyle name="Normal 60 2 5" xfId="40660"/>
    <cellStyle name="Normal 60 2 5 2" xfId="40661"/>
    <cellStyle name="Normal 60 2 5 2 2" xfId="40662"/>
    <cellStyle name="Normal 60 2 5 2 3" xfId="40663"/>
    <cellStyle name="Normal 60 2 5 3" xfId="40664"/>
    <cellStyle name="Normal 60 2 5 3 2" xfId="40665"/>
    <cellStyle name="Normal 60 2 5 4" xfId="40666"/>
    <cellStyle name="Normal 60 2 5 5" xfId="40667"/>
    <cellStyle name="Normal 60 2 5_Lcc_inputs" xfId="40668"/>
    <cellStyle name="Normal 60 2 6" xfId="40669"/>
    <cellStyle name="Normal 60 2 6 2" xfId="40670"/>
    <cellStyle name="Normal 60 2 6 2 2" xfId="40671"/>
    <cellStyle name="Normal 60 2 6 3" xfId="40672"/>
    <cellStyle name="Normal 60 2 6 4" xfId="40673"/>
    <cellStyle name="Normal 60 2 6_Lcc_inputs" xfId="40674"/>
    <cellStyle name="Normal 60 2 7" xfId="40675"/>
    <cellStyle name="Normal 60 2 7 2" xfId="40676"/>
    <cellStyle name="Normal 60 2 7 3" xfId="40677"/>
    <cellStyle name="Normal 60 2 8" xfId="40678"/>
    <cellStyle name="Normal 60 2 8 2" xfId="40679"/>
    <cellStyle name="Normal 60 2 9" xfId="40680"/>
    <cellStyle name="Normal 60 2_Lcc_inputs" xfId="40681"/>
    <cellStyle name="Normal 60 3" xfId="40682"/>
    <cellStyle name="Normal 60 3 2" xfId="40683"/>
    <cellStyle name="Normal 60 3 2 2" xfId="40684"/>
    <cellStyle name="Normal 60 3 2 2 2" xfId="40685"/>
    <cellStyle name="Normal 60 3 2 2 2 2" xfId="40686"/>
    <cellStyle name="Normal 60 3 2 2 2 2 2" xfId="40687"/>
    <cellStyle name="Normal 60 3 2 2 2 3" xfId="40688"/>
    <cellStyle name="Normal 60 3 2 2 3" xfId="40689"/>
    <cellStyle name="Normal 60 3 2 2 3 2" xfId="40690"/>
    <cellStyle name="Normal 60 3 2 2 3 2 2" xfId="40691"/>
    <cellStyle name="Normal 60 3 2 2 3 3" xfId="40692"/>
    <cellStyle name="Normal 60 3 2 2 4" xfId="40693"/>
    <cellStyle name="Normal 60 3 2 2 4 2" xfId="40694"/>
    <cellStyle name="Normal 60 3 2 2 5" xfId="40695"/>
    <cellStyle name="Normal 60 3 2 2_Lcc_inputs" xfId="40696"/>
    <cellStyle name="Normal 60 3 2 3" xfId="40697"/>
    <cellStyle name="Normal 60 3 2 3 2" xfId="40698"/>
    <cellStyle name="Normal 60 3 2 3 2 2" xfId="40699"/>
    <cellStyle name="Normal 60 3 2 3 2 3" xfId="40700"/>
    <cellStyle name="Normal 60 3 2 3 3" xfId="40701"/>
    <cellStyle name="Normal 60 3 2 3 4" xfId="40702"/>
    <cellStyle name="Normal 60 3 2 3_Lcc_inputs" xfId="40703"/>
    <cellStyle name="Normal 60 3 2 4" xfId="40704"/>
    <cellStyle name="Normal 60 3 2 4 2" xfId="40705"/>
    <cellStyle name="Normal 60 3 2 4 2 2" xfId="40706"/>
    <cellStyle name="Normal 60 3 2 4 3" xfId="40707"/>
    <cellStyle name="Normal 60 3 2 5" xfId="40708"/>
    <cellStyle name="Normal 60 3 2 5 2" xfId="40709"/>
    <cellStyle name="Normal 60 3 2 6" xfId="40710"/>
    <cellStyle name="Normal 60 3 2 7" xfId="40711"/>
    <cellStyle name="Normal 60 3 2 8" xfId="40712"/>
    <cellStyle name="Normal 60 3 2_Lcc_inputs" xfId="40713"/>
    <cellStyle name="Normal 60 3 3" xfId="40714"/>
    <cellStyle name="Normal 60 3 3 2" xfId="40715"/>
    <cellStyle name="Normal 60 3 3 2 2" xfId="40716"/>
    <cellStyle name="Normal 60 3 3 2 2 2" xfId="40717"/>
    <cellStyle name="Normal 60 3 3 2 2 3" xfId="40718"/>
    <cellStyle name="Normal 60 3 3 2 3" xfId="40719"/>
    <cellStyle name="Normal 60 3 3 2 4" xfId="40720"/>
    <cellStyle name="Normal 60 3 3 2_Lcc_inputs" xfId="40721"/>
    <cellStyle name="Normal 60 3 3 3" xfId="40722"/>
    <cellStyle name="Normal 60 3 3 3 2" xfId="40723"/>
    <cellStyle name="Normal 60 3 3 3 2 2" xfId="40724"/>
    <cellStyle name="Normal 60 3 3 3 3" xfId="40725"/>
    <cellStyle name="Normal 60 3 3 4" xfId="40726"/>
    <cellStyle name="Normal 60 3 3 4 2" xfId="40727"/>
    <cellStyle name="Normal 60 3 3 5" xfId="40728"/>
    <cellStyle name="Normal 60 3 3 6" xfId="40729"/>
    <cellStyle name="Normal 60 3 3 7" xfId="40730"/>
    <cellStyle name="Normal 60 3 3_Lcc_inputs" xfId="40731"/>
    <cellStyle name="Normal 60 3 4" xfId="40732"/>
    <cellStyle name="Normal 60 3 4 2" xfId="40733"/>
    <cellStyle name="Normal 60 3 4 2 2" xfId="40734"/>
    <cellStyle name="Normal 60 3 4 2 3" xfId="40735"/>
    <cellStyle name="Normal 60 3 4 3" xfId="40736"/>
    <cellStyle name="Normal 60 3 4 3 2" xfId="40737"/>
    <cellStyle name="Normal 60 3 4 4" xfId="40738"/>
    <cellStyle name="Normal 60 3 4 5" xfId="40739"/>
    <cellStyle name="Normal 60 3 4_Lcc_inputs" xfId="40740"/>
    <cellStyle name="Normal 60 3 5" xfId="40741"/>
    <cellStyle name="Normal 60 3 5 2" xfId="40742"/>
    <cellStyle name="Normal 60 3 5 2 2" xfId="40743"/>
    <cellStyle name="Normal 60 3 5 2 3" xfId="40744"/>
    <cellStyle name="Normal 60 3 5 3" xfId="40745"/>
    <cellStyle name="Normal 60 3 5 4" xfId="40746"/>
    <cellStyle name="Normal 60 3 5_Lcc_inputs" xfId="40747"/>
    <cellStyle name="Normal 60 3 6" xfId="40748"/>
    <cellStyle name="Normal 60 3 6 2" xfId="40749"/>
    <cellStyle name="Normal 60 3 6 3" xfId="40750"/>
    <cellStyle name="Normal 60 3 7" xfId="40751"/>
    <cellStyle name="Normal 60 3 7 2" xfId="40752"/>
    <cellStyle name="Normal 60 3 8" xfId="40753"/>
    <cellStyle name="Normal 60 3 9" xfId="40754"/>
    <cellStyle name="Normal 60 3_Lcc_inputs" xfId="40755"/>
    <cellStyle name="Normal 60 4" xfId="40756"/>
    <cellStyle name="Normal 60 4 2" xfId="40757"/>
    <cellStyle name="Normal 60 4 2 2" xfId="40758"/>
    <cellStyle name="Normal 60 4 2 2 2" xfId="40759"/>
    <cellStyle name="Normal 60 4 2 2 2 2" xfId="40760"/>
    <cellStyle name="Normal 60 4 2 2 2 2 2" xfId="40761"/>
    <cellStyle name="Normal 60 4 2 2 2 3" xfId="40762"/>
    <cellStyle name="Normal 60 4 2 2 3" xfId="40763"/>
    <cellStyle name="Normal 60 4 2 2 3 2" xfId="40764"/>
    <cellStyle name="Normal 60 4 2 2 3 2 2" xfId="40765"/>
    <cellStyle name="Normal 60 4 2 2 3 3" xfId="40766"/>
    <cellStyle name="Normal 60 4 2 2 4" xfId="40767"/>
    <cellStyle name="Normal 60 4 2 2 4 2" xfId="40768"/>
    <cellStyle name="Normal 60 4 2 2 5" xfId="40769"/>
    <cellStyle name="Normal 60 4 2 2_Lcc_inputs" xfId="40770"/>
    <cellStyle name="Normal 60 4 2 3" xfId="40771"/>
    <cellStyle name="Normal 60 4 2 3 2" xfId="40772"/>
    <cellStyle name="Normal 60 4 2 3 2 2" xfId="40773"/>
    <cellStyle name="Normal 60 4 2 3 2 3" xfId="40774"/>
    <cellStyle name="Normal 60 4 2 3 3" xfId="40775"/>
    <cellStyle name="Normal 60 4 2 3 4" xfId="40776"/>
    <cellStyle name="Normal 60 4 2 3_Lcc_inputs" xfId="40777"/>
    <cellStyle name="Normal 60 4 2 4" xfId="40778"/>
    <cellStyle name="Normal 60 4 2 4 2" xfId="40779"/>
    <cellStyle name="Normal 60 4 2 4 2 2" xfId="40780"/>
    <cellStyle name="Normal 60 4 2 4 3" xfId="40781"/>
    <cellStyle name="Normal 60 4 2 5" xfId="40782"/>
    <cellStyle name="Normal 60 4 2 5 2" xfId="40783"/>
    <cellStyle name="Normal 60 4 2 6" xfId="40784"/>
    <cellStyle name="Normal 60 4 2 7" xfId="40785"/>
    <cellStyle name="Normal 60 4 2 8" xfId="40786"/>
    <cellStyle name="Normal 60 4 2_Lcc_inputs" xfId="40787"/>
    <cellStyle name="Normal 60 4 3" xfId="40788"/>
    <cellStyle name="Normal 60 4 3 2" xfId="40789"/>
    <cellStyle name="Normal 60 4 3 2 2" xfId="40790"/>
    <cellStyle name="Normal 60 4 3 2 2 2" xfId="40791"/>
    <cellStyle name="Normal 60 4 3 2 3" xfId="40792"/>
    <cellStyle name="Normal 60 4 3 3" xfId="40793"/>
    <cellStyle name="Normal 60 4 3 3 2" xfId="40794"/>
    <cellStyle name="Normal 60 4 3 3 2 2" xfId="40795"/>
    <cellStyle name="Normal 60 4 3 3 3" xfId="40796"/>
    <cellStyle name="Normal 60 4 3 4" xfId="40797"/>
    <cellStyle name="Normal 60 4 3 4 2" xfId="40798"/>
    <cellStyle name="Normal 60 4 3 5" xfId="40799"/>
    <cellStyle name="Normal 60 4 3_Lcc_inputs" xfId="40800"/>
    <cellStyle name="Normal 60 4 4" xfId="40801"/>
    <cellStyle name="Normal 60 4 4 2" xfId="40802"/>
    <cellStyle name="Normal 60 4 4 2 2" xfId="40803"/>
    <cellStyle name="Normal 60 4 4 2 3" xfId="40804"/>
    <cellStyle name="Normal 60 4 4 3" xfId="40805"/>
    <cellStyle name="Normal 60 4 4 4" xfId="40806"/>
    <cellStyle name="Normal 60 4 4_Lcc_inputs" xfId="40807"/>
    <cellStyle name="Normal 60 4 5" xfId="40808"/>
    <cellStyle name="Normal 60 4 5 2" xfId="40809"/>
    <cellStyle name="Normal 60 4 5 2 2" xfId="40810"/>
    <cellStyle name="Normal 60 4 5 3" xfId="40811"/>
    <cellStyle name="Normal 60 4 6" xfId="40812"/>
    <cellStyle name="Normal 60 4 6 2" xfId="40813"/>
    <cellStyle name="Normal 60 4 7" xfId="40814"/>
    <cellStyle name="Normal 60 4 8" xfId="40815"/>
    <cellStyle name="Normal 60 4 9" xfId="40816"/>
    <cellStyle name="Normal 60 4_Lcc_inputs" xfId="40817"/>
    <cellStyle name="Normal 60 5" xfId="40818"/>
    <cellStyle name="Normal 60 5 2" xfId="40819"/>
    <cellStyle name="Normal 60 5 2 2" xfId="40820"/>
    <cellStyle name="Normal 60 5 2 2 2" xfId="40821"/>
    <cellStyle name="Normal 60 5 2 2 2 2" xfId="40822"/>
    <cellStyle name="Normal 60 5 2 2 2 2 2" xfId="40823"/>
    <cellStyle name="Normal 60 5 2 2 2 3" xfId="40824"/>
    <cellStyle name="Normal 60 5 2 2 3" xfId="40825"/>
    <cellStyle name="Normal 60 5 2 2 3 2" xfId="40826"/>
    <cellStyle name="Normal 60 5 2 2 3 2 2" xfId="40827"/>
    <cellStyle name="Normal 60 5 2 2 3 3" xfId="40828"/>
    <cellStyle name="Normal 60 5 2 2 4" xfId="40829"/>
    <cellStyle name="Normal 60 5 2 2 4 2" xfId="40830"/>
    <cellStyle name="Normal 60 5 2 2 5" xfId="40831"/>
    <cellStyle name="Normal 60 5 2 2_Lcc_inputs" xfId="40832"/>
    <cellStyle name="Normal 60 5 2 3" xfId="40833"/>
    <cellStyle name="Normal 60 5 2 3 2" xfId="40834"/>
    <cellStyle name="Normal 60 5 2 3 2 2" xfId="40835"/>
    <cellStyle name="Normal 60 5 2 3 2 3" xfId="40836"/>
    <cellStyle name="Normal 60 5 2 3 3" xfId="40837"/>
    <cellStyle name="Normal 60 5 2 3 4" xfId="40838"/>
    <cellStyle name="Normal 60 5 2 3_Lcc_inputs" xfId="40839"/>
    <cellStyle name="Normal 60 5 2 4" xfId="40840"/>
    <cellStyle name="Normal 60 5 2 4 2" xfId="40841"/>
    <cellStyle name="Normal 60 5 2 4 2 2" xfId="40842"/>
    <cellStyle name="Normal 60 5 2 4 3" xfId="40843"/>
    <cellStyle name="Normal 60 5 2 5" xfId="40844"/>
    <cellStyle name="Normal 60 5 2 5 2" xfId="40845"/>
    <cellStyle name="Normal 60 5 2 6" xfId="40846"/>
    <cellStyle name="Normal 60 5 2 7" xfId="40847"/>
    <cellStyle name="Normal 60 5 2 8" xfId="40848"/>
    <cellStyle name="Normal 60 5 2_Lcc_inputs" xfId="40849"/>
    <cellStyle name="Normal 60 5 3" xfId="40850"/>
    <cellStyle name="Normal 60 5 3 2" xfId="40851"/>
    <cellStyle name="Normal 60 5 3 2 2" xfId="40852"/>
    <cellStyle name="Normal 60 5 3 2 2 2" xfId="40853"/>
    <cellStyle name="Normal 60 5 3 2 3" xfId="40854"/>
    <cellStyle name="Normal 60 5 3 3" xfId="40855"/>
    <cellStyle name="Normal 60 5 3 3 2" xfId="40856"/>
    <cellStyle name="Normal 60 5 3 3 2 2" xfId="40857"/>
    <cellStyle name="Normal 60 5 3 3 3" xfId="40858"/>
    <cellStyle name="Normal 60 5 3 4" xfId="40859"/>
    <cellStyle name="Normal 60 5 3 4 2" xfId="40860"/>
    <cellStyle name="Normal 60 5 3 5" xfId="40861"/>
    <cellStyle name="Normal 60 5 3_Lcc_inputs" xfId="40862"/>
    <cellStyle name="Normal 60 5 4" xfId="40863"/>
    <cellStyle name="Normal 60 5 4 2" xfId="40864"/>
    <cellStyle name="Normal 60 5 4 2 2" xfId="40865"/>
    <cellStyle name="Normal 60 5 4 2 3" xfId="40866"/>
    <cellStyle name="Normal 60 5 4 3" xfId="40867"/>
    <cellStyle name="Normal 60 5 4 4" xfId="40868"/>
    <cellStyle name="Normal 60 5 4_Lcc_inputs" xfId="40869"/>
    <cellStyle name="Normal 60 5 5" xfId="40870"/>
    <cellStyle name="Normal 60 5 5 2" xfId="40871"/>
    <cellStyle name="Normal 60 5 5 2 2" xfId="40872"/>
    <cellStyle name="Normal 60 5 5 3" xfId="40873"/>
    <cellStyle name="Normal 60 5 6" xfId="40874"/>
    <cellStyle name="Normal 60 5 6 2" xfId="40875"/>
    <cellStyle name="Normal 60 5 7" xfId="40876"/>
    <cellStyle name="Normal 60 5 8" xfId="40877"/>
    <cellStyle name="Normal 60 5 9" xfId="40878"/>
    <cellStyle name="Normal 60 5_Lcc_inputs" xfId="40879"/>
    <cellStyle name="Normal 60 6" xfId="40880"/>
    <cellStyle name="Normal 60 6 2" xfId="40881"/>
    <cellStyle name="Normal 60 6 2 2" xfId="40882"/>
    <cellStyle name="Normal 60 6 2 2 2" xfId="40883"/>
    <cellStyle name="Normal 60 6 2 2 2 2" xfId="40884"/>
    <cellStyle name="Normal 60 6 2 2 2 2 2" xfId="40885"/>
    <cellStyle name="Normal 60 6 2 2 2 3" xfId="40886"/>
    <cellStyle name="Normal 60 6 2 2 3" xfId="40887"/>
    <cellStyle name="Normal 60 6 2 2 3 2" xfId="40888"/>
    <cellStyle name="Normal 60 6 2 2 3 2 2" xfId="40889"/>
    <cellStyle name="Normal 60 6 2 2 3 3" xfId="40890"/>
    <cellStyle name="Normal 60 6 2 2 4" xfId="40891"/>
    <cellStyle name="Normal 60 6 2 2 4 2" xfId="40892"/>
    <cellStyle name="Normal 60 6 2 2 5" xfId="40893"/>
    <cellStyle name="Normal 60 6 2 2_Lcc_inputs" xfId="40894"/>
    <cellStyle name="Normal 60 6 2 3" xfId="40895"/>
    <cellStyle name="Normal 60 6 2 3 2" xfId="40896"/>
    <cellStyle name="Normal 60 6 2 3 2 2" xfId="40897"/>
    <cellStyle name="Normal 60 6 2 3 2 3" xfId="40898"/>
    <cellStyle name="Normal 60 6 2 3 3" xfId="40899"/>
    <cellStyle name="Normal 60 6 2 3 4" xfId="40900"/>
    <cellStyle name="Normal 60 6 2 3_Lcc_inputs" xfId="40901"/>
    <cellStyle name="Normal 60 6 2 4" xfId="40902"/>
    <cellStyle name="Normal 60 6 2 4 2" xfId="40903"/>
    <cellStyle name="Normal 60 6 2 4 2 2" xfId="40904"/>
    <cellStyle name="Normal 60 6 2 4 3" xfId="40905"/>
    <cellStyle name="Normal 60 6 2 5" xfId="40906"/>
    <cellStyle name="Normal 60 6 2 5 2" xfId="40907"/>
    <cellStyle name="Normal 60 6 2 6" xfId="40908"/>
    <cellStyle name="Normal 60 6 2 7" xfId="40909"/>
    <cellStyle name="Normal 60 6 2 8" xfId="40910"/>
    <cellStyle name="Normal 60 6 2_Lcc_inputs" xfId="40911"/>
    <cellStyle name="Normal 60 6 3" xfId="40912"/>
    <cellStyle name="Normal 60 6 3 2" xfId="40913"/>
    <cellStyle name="Normal 60 6 3 2 2" xfId="40914"/>
    <cellStyle name="Normal 60 6 3 2 2 2" xfId="40915"/>
    <cellStyle name="Normal 60 6 3 2 3" xfId="40916"/>
    <cellStyle name="Normal 60 6 3 3" xfId="40917"/>
    <cellStyle name="Normal 60 6 3 3 2" xfId="40918"/>
    <cellStyle name="Normal 60 6 3 3 2 2" xfId="40919"/>
    <cellStyle name="Normal 60 6 3 3 3" xfId="40920"/>
    <cellStyle name="Normal 60 6 3 4" xfId="40921"/>
    <cellStyle name="Normal 60 6 3 4 2" xfId="40922"/>
    <cellStyle name="Normal 60 6 3 5" xfId="40923"/>
    <cellStyle name="Normal 60 6 3_Lcc_inputs" xfId="40924"/>
    <cellStyle name="Normal 60 6 4" xfId="40925"/>
    <cellStyle name="Normal 60 6 4 2" xfId="40926"/>
    <cellStyle name="Normal 60 6 4 2 2" xfId="40927"/>
    <cellStyle name="Normal 60 6 4 2 3" xfId="40928"/>
    <cellStyle name="Normal 60 6 4 3" xfId="40929"/>
    <cellStyle name="Normal 60 6 4 4" xfId="40930"/>
    <cellStyle name="Normal 60 6 4_Lcc_inputs" xfId="40931"/>
    <cellStyle name="Normal 60 6 5" xfId="40932"/>
    <cellStyle name="Normal 60 6 5 2" xfId="40933"/>
    <cellStyle name="Normal 60 6 5 2 2" xfId="40934"/>
    <cellStyle name="Normal 60 6 5 3" xfId="40935"/>
    <cellStyle name="Normal 60 6 6" xfId="40936"/>
    <cellStyle name="Normal 60 6 6 2" xfId="40937"/>
    <cellStyle name="Normal 60 6 7" xfId="40938"/>
    <cellStyle name="Normal 60 6 8" xfId="40939"/>
    <cellStyle name="Normal 60 6 9" xfId="40940"/>
    <cellStyle name="Normal 60 6_Lcc_inputs" xfId="40941"/>
    <cellStyle name="Normal 60 7" xfId="40942"/>
    <cellStyle name="Normal 60 7 2" xfId="40943"/>
    <cellStyle name="Normal 60 7 2 2" xfId="40944"/>
    <cellStyle name="Normal 60 7 2 2 2" xfId="40945"/>
    <cellStyle name="Normal 60 7 2 2 2 2" xfId="40946"/>
    <cellStyle name="Normal 60 7 2 2 2 2 2" xfId="40947"/>
    <cellStyle name="Normal 60 7 2 2 2 3" xfId="40948"/>
    <cellStyle name="Normal 60 7 2 2 3" xfId="40949"/>
    <cellStyle name="Normal 60 7 2 2 3 2" xfId="40950"/>
    <cellStyle name="Normal 60 7 2 2 3 2 2" xfId="40951"/>
    <cellStyle name="Normal 60 7 2 2 3 3" xfId="40952"/>
    <cellStyle name="Normal 60 7 2 2 4" xfId="40953"/>
    <cellStyle name="Normal 60 7 2 2 4 2" xfId="40954"/>
    <cellStyle name="Normal 60 7 2 2 5" xfId="40955"/>
    <cellStyle name="Normal 60 7 2 2_Lcc_inputs" xfId="40956"/>
    <cellStyle name="Normal 60 7 2 3" xfId="40957"/>
    <cellStyle name="Normal 60 7 2 3 2" xfId="40958"/>
    <cellStyle name="Normal 60 7 2 3 2 2" xfId="40959"/>
    <cellStyle name="Normal 60 7 2 3 2 3" xfId="40960"/>
    <cellStyle name="Normal 60 7 2 3 3" xfId="40961"/>
    <cellStyle name="Normal 60 7 2 3 4" xfId="40962"/>
    <cellStyle name="Normal 60 7 2 3_Lcc_inputs" xfId="40963"/>
    <cellStyle name="Normal 60 7 2 4" xfId="40964"/>
    <cellStyle name="Normal 60 7 2 4 2" xfId="40965"/>
    <cellStyle name="Normal 60 7 2 4 2 2" xfId="40966"/>
    <cellStyle name="Normal 60 7 2 4 3" xfId="40967"/>
    <cellStyle name="Normal 60 7 2 5" xfId="40968"/>
    <cellStyle name="Normal 60 7 2 5 2" xfId="40969"/>
    <cellStyle name="Normal 60 7 2 6" xfId="40970"/>
    <cellStyle name="Normal 60 7 2 7" xfId="40971"/>
    <cellStyle name="Normal 60 7 2 8" xfId="40972"/>
    <cellStyle name="Normal 60 7 2_Lcc_inputs" xfId="40973"/>
    <cellStyle name="Normal 60 7 3" xfId="40974"/>
    <cellStyle name="Normal 60 7 3 2" xfId="40975"/>
    <cellStyle name="Normal 60 7 3 2 2" xfId="40976"/>
    <cellStyle name="Normal 60 7 3 2 2 2" xfId="40977"/>
    <cellStyle name="Normal 60 7 3 2 3" xfId="40978"/>
    <cellStyle name="Normal 60 7 3 3" xfId="40979"/>
    <cellStyle name="Normal 60 7 3 3 2" xfId="40980"/>
    <cellStyle name="Normal 60 7 3 3 2 2" xfId="40981"/>
    <cellStyle name="Normal 60 7 3 3 3" xfId="40982"/>
    <cellStyle name="Normal 60 7 3 4" xfId="40983"/>
    <cellStyle name="Normal 60 7 3 4 2" xfId="40984"/>
    <cellStyle name="Normal 60 7 3 5" xfId="40985"/>
    <cellStyle name="Normal 60 7 3_Lcc_inputs" xfId="40986"/>
    <cellStyle name="Normal 60 7 4" xfId="40987"/>
    <cellStyle name="Normal 60 7 4 2" xfId="40988"/>
    <cellStyle name="Normal 60 7 4 2 2" xfId="40989"/>
    <cellStyle name="Normal 60 7 4 2 3" xfId="40990"/>
    <cellStyle name="Normal 60 7 4 3" xfId="40991"/>
    <cellStyle name="Normal 60 7 4 4" xfId="40992"/>
    <cellStyle name="Normal 60 7 4_Lcc_inputs" xfId="40993"/>
    <cellStyle name="Normal 60 7 5" xfId="40994"/>
    <cellStyle name="Normal 60 7 5 2" xfId="40995"/>
    <cellStyle name="Normal 60 7 5 2 2" xfId="40996"/>
    <cellStyle name="Normal 60 7 5 3" xfId="40997"/>
    <cellStyle name="Normal 60 7 6" xfId="40998"/>
    <cellStyle name="Normal 60 7 6 2" xfId="40999"/>
    <cellStyle name="Normal 60 7 7" xfId="41000"/>
    <cellStyle name="Normal 60 7 8" xfId="41001"/>
    <cellStyle name="Normal 60 7 9" xfId="41002"/>
    <cellStyle name="Normal 60 7_Lcc_inputs" xfId="41003"/>
    <cellStyle name="Normal 60 8" xfId="41004"/>
    <cellStyle name="Normal 60 8 2" xfId="41005"/>
    <cellStyle name="Normal 60 8 2 2" xfId="41006"/>
    <cellStyle name="Normal 60 8 2 2 2" xfId="41007"/>
    <cellStyle name="Normal 60 8 2 2 2 2" xfId="41008"/>
    <cellStyle name="Normal 60 8 2 2 3" xfId="41009"/>
    <cellStyle name="Normal 60 8 2 3" xfId="41010"/>
    <cellStyle name="Normal 60 8 2 3 2" xfId="41011"/>
    <cellStyle name="Normal 60 8 2 3 2 2" xfId="41012"/>
    <cellStyle name="Normal 60 8 2 3 3" xfId="41013"/>
    <cellStyle name="Normal 60 8 2 4" xfId="41014"/>
    <cellStyle name="Normal 60 8 2 4 2" xfId="41015"/>
    <cellStyle name="Normal 60 8 2 5" xfId="41016"/>
    <cellStyle name="Normal 60 8 2_Lcc_inputs" xfId="41017"/>
    <cellStyle name="Normal 60 8 3" xfId="41018"/>
    <cellStyle name="Normal 60 8 3 2" xfId="41019"/>
    <cellStyle name="Normal 60 8 3 2 2" xfId="41020"/>
    <cellStyle name="Normal 60 8 3 2 3" xfId="41021"/>
    <cellStyle name="Normal 60 8 3 3" xfId="41022"/>
    <cellStyle name="Normal 60 8 3 4" xfId="41023"/>
    <cellStyle name="Normal 60 8 3_Lcc_inputs" xfId="41024"/>
    <cellStyle name="Normal 60 8 4" xfId="41025"/>
    <cellStyle name="Normal 60 8 4 2" xfId="41026"/>
    <cellStyle name="Normal 60 8 4 2 2" xfId="41027"/>
    <cellStyle name="Normal 60 8 4 3" xfId="41028"/>
    <cellStyle name="Normal 60 8 5" xfId="41029"/>
    <cellStyle name="Normal 60 8 5 2" xfId="41030"/>
    <cellStyle name="Normal 60 8 6" xfId="41031"/>
    <cellStyle name="Normal 60 8 7" xfId="41032"/>
    <cellStyle name="Normal 60 8 8" xfId="41033"/>
    <cellStyle name="Normal 60 8_Lcc_inputs" xfId="41034"/>
    <cellStyle name="Normal 60 9" xfId="41035"/>
    <cellStyle name="Normal 60 9 2" xfId="41036"/>
    <cellStyle name="Normal 60 9 2 2" xfId="41037"/>
    <cellStyle name="Normal 60 9 2 2 2" xfId="41038"/>
    <cellStyle name="Normal 60 9 2 2 2 2" xfId="41039"/>
    <cellStyle name="Normal 60 9 2 2 3" xfId="41040"/>
    <cellStyle name="Normal 60 9 2 3" xfId="41041"/>
    <cellStyle name="Normal 60 9 2 3 2" xfId="41042"/>
    <cellStyle name="Normal 60 9 2 3 2 2" xfId="41043"/>
    <cellStyle name="Normal 60 9 2 3 3" xfId="41044"/>
    <cellStyle name="Normal 60 9 2 4" xfId="41045"/>
    <cellStyle name="Normal 60 9 2 4 2" xfId="41046"/>
    <cellStyle name="Normal 60 9 2 5" xfId="41047"/>
    <cellStyle name="Normal 60 9 2_Lcc_inputs" xfId="41048"/>
    <cellStyle name="Normal 60 9 3" xfId="41049"/>
    <cellStyle name="Normal 60 9 3 2" xfId="41050"/>
    <cellStyle name="Normal 60 9 3 2 2" xfId="41051"/>
    <cellStyle name="Normal 60 9 3 2 3" xfId="41052"/>
    <cellStyle name="Normal 60 9 3 3" xfId="41053"/>
    <cellStyle name="Normal 60 9 3 4" xfId="41054"/>
    <cellStyle name="Normal 60 9 3_Lcc_inputs" xfId="41055"/>
    <cellStyle name="Normal 60 9 4" xfId="41056"/>
    <cellStyle name="Normal 60 9 4 2" xfId="41057"/>
    <cellStyle name="Normal 60 9 4 2 2" xfId="41058"/>
    <cellStyle name="Normal 60 9 4 3" xfId="41059"/>
    <cellStyle name="Normal 60 9 5" xfId="41060"/>
    <cellStyle name="Normal 60 9 5 2" xfId="41061"/>
    <cellStyle name="Normal 60 9 6" xfId="41062"/>
    <cellStyle name="Normal 60 9 7" xfId="41063"/>
    <cellStyle name="Normal 60 9 8" xfId="41064"/>
    <cellStyle name="Normal 60 9_Lcc_inputs" xfId="41065"/>
    <cellStyle name="Normal 60_Lcc_inputs" xfId="41066"/>
    <cellStyle name="Normal 61" xfId="41067"/>
    <cellStyle name="Normal 61 10" xfId="41068"/>
    <cellStyle name="Normal 61 10 2" xfId="41069"/>
    <cellStyle name="Normal 61 10 2 2" xfId="41070"/>
    <cellStyle name="Normal 61 10 2 2 2" xfId="41071"/>
    <cellStyle name="Normal 61 10 2 2 3" xfId="41072"/>
    <cellStyle name="Normal 61 10 2 3" xfId="41073"/>
    <cellStyle name="Normal 61 10 2 4" xfId="41074"/>
    <cellStyle name="Normal 61 10 2_Lcc_inputs" xfId="41075"/>
    <cellStyle name="Normal 61 10 3" xfId="41076"/>
    <cellStyle name="Normal 61 10 3 2" xfId="41077"/>
    <cellStyle name="Normal 61 10 3 2 2" xfId="41078"/>
    <cellStyle name="Normal 61 10 3 3" xfId="41079"/>
    <cellStyle name="Normal 61 10 4" xfId="41080"/>
    <cellStyle name="Normal 61 10 4 2" xfId="41081"/>
    <cellStyle name="Normal 61 10 5" xfId="41082"/>
    <cellStyle name="Normal 61 10 6" xfId="41083"/>
    <cellStyle name="Normal 61 10 7" xfId="41084"/>
    <cellStyle name="Normal 61 10_Lcc_inputs" xfId="41085"/>
    <cellStyle name="Normal 61 11" xfId="41086"/>
    <cellStyle name="Normal 61 11 2" xfId="41087"/>
    <cellStyle name="Normal 61 11 2 2" xfId="41088"/>
    <cellStyle name="Normal 61 11 2 3" xfId="41089"/>
    <cellStyle name="Normal 61 11 3" xfId="41090"/>
    <cellStyle name="Normal 61 11 3 2" xfId="41091"/>
    <cellStyle name="Normal 61 11 4" xfId="41092"/>
    <cellStyle name="Normal 61 11 5" xfId="41093"/>
    <cellStyle name="Normal 61 11_Lcc_inputs" xfId="41094"/>
    <cellStyle name="Normal 61 12" xfId="41095"/>
    <cellStyle name="Normal 61 12 2" xfId="41096"/>
    <cellStyle name="Normal 61 12 2 2" xfId="41097"/>
    <cellStyle name="Normal 61 12 2 3" xfId="41098"/>
    <cellStyle name="Normal 61 12 3" xfId="41099"/>
    <cellStyle name="Normal 61 12 4" xfId="41100"/>
    <cellStyle name="Normal 61 12_Lcc_inputs" xfId="41101"/>
    <cellStyle name="Normal 61 13" xfId="41102"/>
    <cellStyle name="Normal 61 13 2" xfId="41103"/>
    <cellStyle name="Normal 61 13 3" xfId="41104"/>
    <cellStyle name="Normal 61 14" xfId="41105"/>
    <cellStyle name="Normal 61 14 2" xfId="41106"/>
    <cellStyle name="Normal 61 15" xfId="41107"/>
    <cellStyle name="Normal 61 16" xfId="41108"/>
    <cellStyle name="Normal 61 2" xfId="41109"/>
    <cellStyle name="Normal 61 2 10" xfId="41110"/>
    <cellStyle name="Normal 61 2 2" xfId="41111"/>
    <cellStyle name="Normal 61 2 2 2" xfId="41112"/>
    <cellStyle name="Normal 61 2 2 2 2" xfId="41113"/>
    <cellStyle name="Normal 61 2 2 2 2 2" xfId="41114"/>
    <cellStyle name="Normal 61 2 2 2 2 2 2" xfId="41115"/>
    <cellStyle name="Normal 61 2 2 2 2 3" xfId="41116"/>
    <cellStyle name="Normal 61 2 2 2 3" xfId="41117"/>
    <cellStyle name="Normal 61 2 2 2 3 2" xfId="41118"/>
    <cellStyle name="Normal 61 2 2 2 3 2 2" xfId="41119"/>
    <cellStyle name="Normal 61 2 2 2 3 3" xfId="41120"/>
    <cellStyle name="Normal 61 2 2 2 4" xfId="41121"/>
    <cellStyle name="Normal 61 2 2 2 4 2" xfId="41122"/>
    <cellStyle name="Normal 61 2 2 2 5" xfId="41123"/>
    <cellStyle name="Normal 61 2 2 2_Lcc_inputs" xfId="41124"/>
    <cellStyle name="Normal 61 2 2 3" xfId="41125"/>
    <cellStyle name="Normal 61 2 2 3 2" xfId="41126"/>
    <cellStyle name="Normal 61 2 2 3 2 2" xfId="41127"/>
    <cellStyle name="Normal 61 2 2 3 2 3" xfId="41128"/>
    <cellStyle name="Normal 61 2 2 3 3" xfId="41129"/>
    <cellStyle name="Normal 61 2 2 3 4" xfId="41130"/>
    <cellStyle name="Normal 61 2 2 3_Lcc_inputs" xfId="41131"/>
    <cellStyle name="Normal 61 2 2 4" xfId="41132"/>
    <cellStyle name="Normal 61 2 2 4 2" xfId="41133"/>
    <cellStyle name="Normal 61 2 2 4 2 2" xfId="41134"/>
    <cellStyle name="Normal 61 2 2 4 3" xfId="41135"/>
    <cellStyle name="Normal 61 2 2 5" xfId="41136"/>
    <cellStyle name="Normal 61 2 2 5 2" xfId="41137"/>
    <cellStyle name="Normal 61 2 2 6" xfId="41138"/>
    <cellStyle name="Normal 61 2 2 7" xfId="41139"/>
    <cellStyle name="Normal 61 2 2 8" xfId="41140"/>
    <cellStyle name="Normal 61 2 2_Lcc_inputs" xfId="41141"/>
    <cellStyle name="Normal 61 2 3" xfId="41142"/>
    <cellStyle name="Normal 61 2 3 2" xfId="41143"/>
    <cellStyle name="Normal 61 2 3 2 2" xfId="41144"/>
    <cellStyle name="Normal 61 2 3 2 2 2" xfId="41145"/>
    <cellStyle name="Normal 61 2 3 2 2 3" xfId="41146"/>
    <cellStyle name="Normal 61 2 3 2 3" xfId="41147"/>
    <cellStyle name="Normal 61 2 3 2 4" xfId="41148"/>
    <cellStyle name="Normal 61 2 3 2_Lcc_inputs" xfId="41149"/>
    <cellStyle name="Normal 61 2 3 3" xfId="41150"/>
    <cellStyle name="Normal 61 2 3 3 2" xfId="41151"/>
    <cellStyle name="Normal 61 2 3 3 2 2" xfId="41152"/>
    <cellStyle name="Normal 61 2 3 3 3" xfId="41153"/>
    <cellStyle name="Normal 61 2 3 4" xfId="41154"/>
    <cellStyle name="Normal 61 2 3 4 2" xfId="41155"/>
    <cellStyle name="Normal 61 2 3 5" xfId="41156"/>
    <cellStyle name="Normal 61 2 3 6" xfId="41157"/>
    <cellStyle name="Normal 61 2 3 7" xfId="41158"/>
    <cellStyle name="Normal 61 2 3_Lcc_inputs" xfId="41159"/>
    <cellStyle name="Normal 61 2 4" xfId="41160"/>
    <cellStyle name="Normal 61 2 4 2" xfId="41161"/>
    <cellStyle name="Normal 61 2 4 2 2" xfId="41162"/>
    <cellStyle name="Normal 61 2 4 2 3" xfId="41163"/>
    <cellStyle name="Normal 61 2 4 3" xfId="41164"/>
    <cellStyle name="Normal 61 2 4 3 2" xfId="41165"/>
    <cellStyle name="Normal 61 2 4 4" xfId="41166"/>
    <cellStyle name="Normal 61 2 4 5" xfId="41167"/>
    <cellStyle name="Normal 61 2 4_Lcc_inputs" xfId="41168"/>
    <cellStyle name="Normal 61 2 5" xfId="41169"/>
    <cellStyle name="Normal 61 2 5 2" xfId="41170"/>
    <cellStyle name="Normal 61 2 5 2 2" xfId="41171"/>
    <cellStyle name="Normal 61 2 5 2 3" xfId="41172"/>
    <cellStyle name="Normal 61 2 5 3" xfId="41173"/>
    <cellStyle name="Normal 61 2 5 3 2" xfId="41174"/>
    <cellStyle name="Normal 61 2 5 4" xfId="41175"/>
    <cellStyle name="Normal 61 2 5 5" xfId="41176"/>
    <cellStyle name="Normal 61 2 5_Lcc_inputs" xfId="41177"/>
    <cellStyle name="Normal 61 2 6" xfId="41178"/>
    <cellStyle name="Normal 61 2 6 2" xfId="41179"/>
    <cellStyle name="Normal 61 2 6 2 2" xfId="41180"/>
    <cellStyle name="Normal 61 2 6 3" xfId="41181"/>
    <cellStyle name="Normal 61 2 6 4" xfId="41182"/>
    <cellStyle name="Normal 61 2 6_Lcc_inputs" xfId="41183"/>
    <cellStyle name="Normal 61 2 7" xfId="41184"/>
    <cellStyle name="Normal 61 2 7 2" xfId="41185"/>
    <cellStyle name="Normal 61 2 7 3" xfId="41186"/>
    <cellStyle name="Normal 61 2 8" xfId="41187"/>
    <cellStyle name="Normal 61 2 8 2" xfId="41188"/>
    <cellStyle name="Normal 61 2 9" xfId="41189"/>
    <cellStyle name="Normal 61 2_Lcc_inputs" xfId="41190"/>
    <cellStyle name="Normal 61 3" xfId="41191"/>
    <cellStyle name="Normal 61 3 2" xfId="41192"/>
    <cellStyle name="Normal 61 3 2 2" xfId="41193"/>
    <cellStyle name="Normal 61 3 2 2 2" xfId="41194"/>
    <cellStyle name="Normal 61 3 2 2 2 2" xfId="41195"/>
    <cellStyle name="Normal 61 3 2 2 2 2 2" xfId="41196"/>
    <cellStyle name="Normal 61 3 2 2 2 3" xfId="41197"/>
    <cellStyle name="Normal 61 3 2 2 3" xfId="41198"/>
    <cellStyle name="Normal 61 3 2 2 3 2" xfId="41199"/>
    <cellStyle name="Normal 61 3 2 2 3 2 2" xfId="41200"/>
    <cellStyle name="Normal 61 3 2 2 3 3" xfId="41201"/>
    <cellStyle name="Normal 61 3 2 2 4" xfId="41202"/>
    <cellStyle name="Normal 61 3 2 2 4 2" xfId="41203"/>
    <cellStyle name="Normal 61 3 2 2 5" xfId="41204"/>
    <cellStyle name="Normal 61 3 2 2_Lcc_inputs" xfId="41205"/>
    <cellStyle name="Normal 61 3 2 3" xfId="41206"/>
    <cellStyle name="Normal 61 3 2 3 2" xfId="41207"/>
    <cellStyle name="Normal 61 3 2 3 2 2" xfId="41208"/>
    <cellStyle name="Normal 61 3 2 3 2 3" xfId="41209"/>
    <cellStyle name="Normal 61 3 2 3 3" xfId="41210"/>
    <cellStyle name="Normal 61 3 2 3 4" xfId="41211"/>
    <cellStyle name="Normal 61 3 2 3_Lcc_inputs" xfId="41212"/>
    <cellStyle name="Normal 61 3 2 4" xfId="41213"/>
    <cellStyle name="Normal 61 3 2 4 2" xfId="41214"/>
    <cellStyle name="Normal 61 3 2 4 2 2" xfId="41215"/>
    <cellStyle name="Normal 61 3 2 4 3" xfId="41216"/>
    <cellStyle name="Normal 61 3 2 5" xfId="41217"/>
    <cellStyle name="Normal 61 3 2 5 2" xfId="41218"/>
    <cellStyle name="Normal 61 3 2 6" xfId="41219"/>
    <cellStyle name="Normal 61 3 2 7" xfId="41220"/>
    <cellStyle name="Normal 61 3 2 8" xfId="41221"/>
    <cellStyle name="Normal 61 3 2_Lcc_inputs" xfId="41222"/>
    <cellStyle name="Normal 61 3 3" xfId="41223"/>
    <cellStyle name="Normal 61 3 3 2" xfId="41224"/>
    <cellStyle name="Normal 61 3 3 2 2" xfId="41225"/>
    <cellStyle name="Normal 61 3 3 2 2 2" xfId="41226"/>
    <cellStyle name="Normal 61 3 3 2 2 3" xfId="41227"/>
    <cellStyle name="Normal 61 3 3 2 3" xfId="41228"/>
    <cellStyle name="Normal 61 3 3 2 4" xfId="41229"/>
    <cellStyle name="Normal 61 3 3 2_Lcc_inputs" xfId="41230"/>
    <cellStyle name="Normal 61 3 3 3" xfId="41231"/>
    <cellStyle name="Normal 61 3 3 3 2" xfId="41232"/>
    <cellStyle name="Normal 61 3 3 3 2 2" xfId="41233"/>
    <cellStyle name="Normal 61 3 3 3 3" xfId="41234"/>
    <cellStyle name="Normal 61 3 3 4" xfId="41235"/>
    <cellStyle name="Normal 61 3 3 4 2" xfId="41236"/>
    <cellStyle name="Normal 61 3 3 5" xfId="41237"/>
    <cellStyle name="Normal 61 3 3 6" xfId="41238"/>
    <cellStyle name="Normal 61 3 3 7" xfId="41239"/>
    <cellStyle name="Normal 61 3 3_Lcc_inputs" xfId="41240"/>
    <cellStyle name="Normal 61 3 4" xfId="41241"/>
    <cellStyle name="Normal 61 3 4 2" xfId="41242"/>
    <cellStyle name="Normal 61 3 4 2 2" xfId="41243"/>
    <cellStyle name="Normal 61 3 4 2 3" xfId="41244"/>
    <cellStyle name="Normal 61 3 4 3" xfId="41245"/>
    <cellStyle name="Normal 61 3 4 3 2" xfId="41246"/>
    <cellStyle name="Normal 61 3 4 4" xfId="41247"/>
    <cellStyle name="Normal 61 3 4 5" xfId="41248"/>
    <cellStyle name="Normal 61 3 4_Lcc_inputs" xfId="41249"/>
    <cellStyle name="Normal 61 3 5" xfId="41250"/>
    <cellStyle name="Normal 61 3 5 2" xfId="41251"/>
    <cellStyle name="Normal 61 3 5 2 2" xfId="41252"/>
    <cellStyle name="Normal 61 3 5 2 3" xfId="41253"/>
    <cellStyle name="Normal 61 3 5 3" xfId="41254"/>
    <cellStyle name="Normal 61 3 5 4" xfId="41255"/>
    <cellStyle name="Normal 61 3 5_Lcc_inputs" xfId="41256"/>
    <cellStyle name="Normal 61 3 6" xfId="41257"/>
    <cellStyle name="Normal 61 3 6 2" xfId="41258"/>
    <cellStyle name="Normal 61 3 6 3" xfId="41259"/>
    <cellStyle name="Normal 61 3 7" xfId="41260"/>
    <cellStyle name="Normal 61 3 7 2" xfId="41261"/>
    <cellStyle name="Normal 61 3 8" xfId="41262"/>
    <cellStyle name="Normal 61 3 9" xfId="41263"/>
    <cellStyle name="Normal 61 3_Lcc_inputs" xfId="41264"/>
    <cellStyle name="Normal 61 4" xfId="41265"/>
    <cellStyle name="Normal 61 4 2" xfId="41266"/>
    <cellStyle name="Normal 61 4 2 2" xfId="41267"/>
    <cellStyle name="Normal 61 4 2 2 2" xfId="41268"/>
    <cellStyle name="Normal 61 4 2 2 2 2" xfId="41269"/>
    <cellStyle name="Normal 61 4 2 2 2 2 2" xfId="41270"/>
    <cellStyle name="Normal 61 4 2 2 2 3" xfId="41271"/>
    <cellStyle name="Normal 61 4 2 2 3" xfId="41272"/>
    <cellStyle name="Normal 61 4 2 2 3 2" xfId="41273"/>
    <cellStyle name="Normal 61 4 2 2 3 2 2" xfId="41274"/>
    <cellStyle name="Normal 61 4 2 2 3 3" xfId="41275"/>
    <cellStyle name="Normal 61 4 2 2 4" xfId="41276"/>
    <cellStyle name="Normal 61 4 2 2 4 2" xfId="41277"/>
    <cellStyle name="Normal 61 4 2 2 5" xfId="41278"/>
    <cellStyle name="Normal 61 4 2 2_Lcc_inputs" xfId="41279"/>
    <cellStyle name="Normal 61 4 2 3" xfId="41280"/>
    <cellStyle name="Normal 61 4 2 3 2" xfId="41281"/>
    <cellStyle name="Normal 61 4 2 3 2 2" xfId="41282"/>
    <cellStyle name="Normal 61 4 2 3 2 3" xfId="41283"/>
    <cellStyle name="Normal 61 4 2 3 3" xfId="41284"/>
    <cellStyle name="Normal 61 4 2 3 4" xfId="41285"/>
    <cellStyle name="Normal 61 4 2 3_Lcc_inputs" xfId="41286"/>
    <cellStyle name="Normal 61 4 2 4" xfId="41287"/>
    <cellStyle name="Normal 61 4 2 4 2" xfId="41288"/>
    <cellStyle name="Normal 61 4 2 4 2 2" xfId="41289"/>
    <cellStyle name="Normal 61 4 2 4 3" xfId="41290"/>
    <cellStyle name="Normal 61 4 2 5" xfId="41291"/>
    <cellStyle name="Normal 61 4 2 5 2" xfId="41292"/>
    <cellStyle name="Normal 61 4 2 6" xfId="41293"/>
    <cellStyle name="Normal 61 4 2 7" xfId="41294"/>
    <cellStyle name="Normal 61 4 2 8" xfId="41295"/>
    <cellStyle name="Normal 61 4 2_Lcc_inputs" xfId="41296"/>
    <cellStyle name="Normal 61 4 3" xfId="41297"/>
    <cellStyle name="Normal 61 4 3 2" xfId="41298"/>
    <cellStyle name="Normal 61 4 3 2 2" xfId="41299"/>
    <cellStyle name="Normal 61 4 3 2 2 2" xfId="41300"/>
    <cellStyle name="Normal 61 4 3 2 3" xfId="41301"/>
    <cellStyle name="Normal 61 4 3 3" xfId="41302"/>
    <cellStyle name="Normal 61 4 3 3 2" xfId="41303"/>
    <cellStyle name="Normal 61 4 3 3 2 2" xfId="41304"/>
    <cellStyle name="Normal 61 4 3 3 3" xfId="41305"/>
    <cellStyle name="Normal 61 4 3 4" xfId="41306"/>
    <cellStyle name="Normal 61 4 3 4 2" xfId="41307"/>
    <cellStyle name="Normal 61 4 3 5" xfId="41308"/>
    <cellStyle name="Normal 61 4 3_Lcc_inputs" xfId="41309"/>
    <cellStyle name="Normal 61 4 4" xfId="41310"/>
    <cellStyle name="Normal 61 4 4 2" xfId="41311"/>
    <cellStyle name="Normal 61 4 4 2 2" xfId="41312"/>
    <cellStyle name="Normal 61 4 4 2 3" xfId="41313"/>
    <cellStyle name="Normal 61 4 4 3" xfId="41314"/>
    <cellStyle name="Normal 61 4 4 4" xfId="41315"/>
    <cellStyle name="Normal 61 4 4_Lcc_inputs" xfId="41316"/>
    <cellStyle name="Normal 61 4 5" xfId="41317"/>
    <cellStyle name="Normal 61 4 5 2" xfId="41318"/>
    <cellStyle name="Normal 61 4 5 2 2" xfId="41319"/>
    <cellStyle name="Normal 61 4 5 3" xfId="41320"/>
    <cellStyle name="Normal 61 4 6" xfId="41321"/>
    <cellStyle name="Normal 61 4 6 2" xfId="41322"/>
    <cellStyle name="Normal 61 4 7" xfId="41323"/>
    <cellStyle name="Normal 61 4 8" xfId="41324"/>
    <cellStyle name="Normal 61 4 9" xfId="41325"/>
    <cellStyle name="Normal 61 4_Lcc_inputs" xfId="41326"/>
    <cellStyle name="Normal 61 5" xfId="41327"/>
    <cellStyle name="Normal 61 5 2" xfId="41328"/>
    <cellStyle name="Normal 61 5 2 2" xfId="41329"/>
    <cellStyle name="Normal 61 5 2 2 2" xfId="41330"/>
    <cellStyle name="Normal 61 5 2 2 2 2" xfId="41331"/>
    <cellStyle name="Normal 61 5 2 2 2 2 2" xfId="41332"/>
    <cellStyle name="Normal 61 5 2 2 2 3" xfId="41333"/>
    <cellStyle name="Normal 61 5 2 2 3" xfId="41334"/>
    <cellStyle name="Normal 61 5 2 2 3 2" xfId="41335"/>
    <cellStyle name="Normal 61 5 2 2 3 2 2" xfId="41336"/>
    <cellStyle name="Normal 61 5 2 2 3 3" xfId="41337"/>
    <cellStyle name="Normal 61 5 2 2 4" xfId="41338"/>
    <cellStyle name="Normal 61 5 2 2 4 2" xfId="41339"/>
    <cellStyle name="Normal 61 5 2 2 5" xfId="41340"/>
    <cellStyle name="Normal 61 5 2 2_Lcc_inputs" xfId="41341"/>
    <cellStyle name="Normal 61 5 2 3" xfId="41342"/>
    <cellStyle name="Normal 61 5 2 3 2" xfId="41343"/>
    <cellStyle name="Normal 61 5 2 3 2 2" xfId="41344"/>
    <cellStyle name="Normal 61 5 2 3 2 3" xfId="41345"/>
    <cellStyle name="Normal 61 5 2 3 3" xfId="41346"/>
    <cellStyle name="Normal 61 5 2 3 4" xfId="41347"/>
    <cellStyle name="Normal 61 5 2 3_Lcc_inputs" xfId="41348"/>
    <cellStyle name="Normal 61 5 2 4" xfId="41349"/>
    <cellStyle name="Normal 61 5 2 4 2" xfId="41350"/>
    <cellStyle name="Normal 61 5 2 4 2 2" xfId="41351"/>
    <cellStyle name="Normal 61 5 2 4 3" xfId="41352"/>
    <cellStyle name="Normal 61 5 2 5" xfId="41353"/>
    <cellStyle name="Normal 61 5 2 5 2" xfId="41354"/>
    <cellStyle name="Normal 61 5 2 6" xfId="41355"/>
    <cellStyle name="Normal 61 5 2 7" xfId="41356"/>
    <cellStyle name="Normal 61 5 2 8" xfId="41357"/>
    <cellStyle name="Normal 61 5 2_Lcc_inputs" xfId="41358"/>
    <cellStyle name="Normal 61 5 3" xfId="41359"/>
    <cellStyle name="Normal 61 5 3 2" xfId="41360"/>
    <cellStyle name="Normal 61 5 3 2 2" xfId="41361"/>
    <cellStyle name="Normal 61 5 3 2 2 2" xfId="41362"/>
    <cellStyle name="Normal 61 5 3 2 3" xfId="41363"/>
    <cellStyle name="Normal 61 5 3 3" xfId="41364"/>
    <cellStyle name="Normal 61 5 3 3 2" xfId="41365"/>
    <cellStyle name="Normal 61 5 3 3 2 2" xfId="41366"/>
    <cellStyle name="Normal 61 5 3 3 3" xfId="41367"/>
    <cellStyle name="Normal 61 5 3 4" xfId="41368"/>
    <cellStyle name="Normal 61 5 3 4 2" xfId="41369"/>
    <cellStyle name="Normal 61 5 3 5" xfId="41370"/>
    <cellStyle name="Normal 61 5 3_Lcc_inputs" xfId="41371"/>
    <cellStyle name="Normal 61 5 4" xfId="41372"/>
    <cellStyle name="Normal 61 5 4 2" xfId="41373"/>
    <cellStyle name="Normal 61 5 4 2 2" xfId="41374"/>
    <cellStyle name="Normal 61 5 4 2 3" xfId="41375"/>
    <cellStyle name="Normal 61 5 4 3" xfId="41376"/>
    <cellStyle name="Normal 61 5 4 4" xfId="41377"/>
    <cellStyle name="Normal 61 5 4_Lcc_inputs" xfId="41378"/>
    <cellStyle name="Normal 61 5 5" xfId="41379"/>
    <cellStyle name="Normal 61 5 5 2" xfId="41380"/>
    <cellStyle name="Normal 61 5 5 2 2" xfId="41381"/>
    <cellStyle name="Normal 61 5 5 3" xfId="41382"/>
    <cellStyle name="Normal 61 5 6" xfId="41383"/>
    <cellStyle name="Normal 61 5 6 2" xfId="41384"/>
    <cellStyle name="Normal 61 5 7" xfId="41385"/>
    <cellStyle name="Normal 61 5 8" xfId="41386"/>
    <cellStyle name="Normal 61 5 9" xfId="41387"/>
    <cellStyle name="Normal 61 5_Lcc_inputs" xfId="41388"/>
    <cellStyle name="Normal 61 6" xfId="41389"/>
    <cellStyle name="Normal 61 6 2" xfId="41390"/>
    <cellStyle name="Normal 61 6 2 2" xfId="41391"/>
    <cellStyle name="Normal 61 6 2 2 2" xfId="41392"/>
    <cellStyle name="Normal 61 6 2 2 2 2" xfId="41393"/>
    <cellStyle name="Normal 61 6 2 2 2 2 2" xfId="41394"/>
    <cellStyle name="Normal 61 6 2 2 2 3" xfId="41395"/>
    <cellStyle name="Normal 61 6 2 2 3" xfId="41396"/>
    <cellStyle name="Normal 61 6 2 2 3 2" xfId="41397"/>
    <cellStyle name="Normal 61 6 2 2 3 2 2" xfId="41398"/>
    <cellStyle name="Normal 61 6 2 2 3 3" xfId="41399"/>
    <cellStyle name="Normal 61 6 2 2 4" xfId="41400"/>
    <cellStyle name="Normal 61 6 2 2 4 2" xfId="41401"/>
    <cellStyle name="Normal 61 6 2 2 5" xfId="41402"/>
    <cellStyle name="Normal 61 6 2 2_Lcc_inputs" xfId="41403"/>
    <cellStyle name="Normal 61 6 2 3" xfId="41404"/>
    <cellStyle name="Normal 61 6 2 3 2" xfId="41405"/>
    <cellStyle name="Normal 61 6 2 3 2 2" xfId="41406"/>
    <cellStyle name="Normal 61 6 2 3 2 3" xfId="41407"/>
    <cellStyle name="Normal 61 6 2 3 3" xfId="41408"/>
    <cellStyle name="Normal 61 6 2 3 4" xfId="41409"/>
    <cellStyle name="Normal 61 6 2 3_Lcc_inputs" xfId="41410"/>
    <cellStyle name="Normal 61 6 2 4" xfId="41411"/>
    <cellStyle name="Normal 61 6 2 4 2" xfId="41412"/>
    <cellStyle name="Normal 61 6 2 4 2 2" xfId="41413"/>
    <cellStyle name="Normal 61 6 2 4 3" xfId="41414"/>
    <cellStyle name="Normal 61 6 2 5" xfId="41415"/>
    <cellStyle name="Normal 61 6 2 5 2" xfId="41416"/>
    <cellStyle name="Normal 61 6 2 6" xfId="41417"/>
    <cellStyle name="Normal 61 6 2 7" xfId="41418"/>
    <cellStyle name="Normal 61 6 2 8" xfId="41419"/>
    <cellStyle name="Normal 61 6 2_Lcc_inputs" xfId="41420"/>
    <cellStyle name="Normal 61 6 3" xfId="41421"/>
    <cellStyle name="Normal 61 6 3 2" xfId="41422"/>
    <cellStyle name="Normal 61 6 3 2 2" xfId="41423"/>
    <cellStyle name="Normal 61 6 3 2 2 2" xfId="41424"/>
    <cellStyle name="Normal 61 6 3 2 3" xfId="41425"/>
    <cellStyle name="Normal 61 6 3 3" xfId="41426"/>
    <cellStyle name="Normal 61 6 3 3 2" xfId="41427"/>
    <cellStyle name="Normal 61 6 3 3 2 2" xfId="41428"/>
    <cellStyle name="Normal 61 6 3 3 3" xfId="41429"/>
    <cellStyle name="Normal 61 6 3 4" xfId="41430"/>
    <cellStyle name="Normal 61 6 3 4 2" xfId="41431"/>
    <cellStyle name="Normal 61 6 3 5" xfId="41432"/>
    <cellStyle name="Normal 61 6 3_Lcc_inputs" xfId="41433"/>
    <cellStyle name="Normal 61 6 4" xfId="41434"/>
    <cellStyle name="Normal 61 6 4 2" xfId="41435"/>
    <cellStyle name="Normal 61 6 4 2 2" xfId="41436"/>
    <cellStyle name="Normal 61 6 4 2 3" xfId="41437"/>
    <cellStyle name="Normal 61 6 4 3" xfId="41438"/>
    <cellStyle name="Normal 61 6 4 4" xfId="41439"/>
    <cellStyle name="Normal 61 6 4_Lcc_inputs" xfId="41440"/>
    <cellStyle name="Normal 61 6 5" xfId="41441"/>
    <cellStyle name="Normal 61 6 5 2" xfId="41442"/>
    <cellStyle name="Normal 61 6 5 2 2" xfId="41443"/>
    <cellStyle name="Normal 61 6 5 3" xfId="41444"/>
    <cellStyle name="Normal 61 6 6" xfId="41445"/>
    <cellStyle name="Normal 61 6 6 2" xfId="41446"/>
    <cellStyle name="Normal 61 6 7" xfId="41447"/>
    <cellStyle name="Normal 61 6 8" xfId="41448"/>
    <cellStyle name="Normal 61 6 9" xfId="41449"/>
    <cellStyle name="Normal 61 6_Lcc_inputs" xfId="41450"/>
    <cellStyle name="Normal 61 7" xfId="41451"/>
    <cellStyle name="Normal 61 7 2" xfId="41452"/>
    <cellStyle name="Normal 61 7 2 2" xfId="41453"/>
    <cellStyle name="Normal 61 7 2 2 2" xfId="41454"/>
    <cellStyle name="Normal 61 7 2 2 2 2" xfId="41455"/>
    <cellStyle name="Normal 61 7 2 2 2 2 2" xfId="41456"/>
    <cellStyle name="Normal 61 7 2 2 2 3" xfId="41457"/>
    <cellStyle name="Normal 61 7 2 2 3" xfId="41458"/>
    <cellStyle name="Normal 61 7 2 2 3 2" xfId="41459"/>
    <cellStyle name="Normal 61 7 2 2 3 2 2" xfId="41460"/>
    <cellStyle name="Normal 61 7 2 2 3 3" xfId="41461"/>
    <cellStyle name="Normal 61 7 2 2 4" xfId="41462"/>
    <cellStyle name="Normal 61 7 2 2 4 2" xfId="41463"/>
    <cellStyle name="Normal 61 7 2 2 5" xfId="41464"/>
    <cellStyle name="Normal 61 7 2 2_Lcc_inputs" xfId="41465"/>
    <cellStyle name="Normal 61 7 2 3" xfId="41466"/>
    <cellStyle name="Normal 61 7 2 3 2" xfId="41467"/>
    <cellStyle name="Normal 61 7 2 3 2 2" xfId="41468"/>
    <cellStyle name="Normal 61 7 2 3 2 3" xfId="41469"/>
    <cellStyle name="Normal 61 7 2 3 3" xfId="41470"/>
    <cellStyle name="Normal 61 7 2 3 4" xfId="41471"/>
    <cellStyle name="Normal 61 7 2 3_Lcc_inputs" xfId="41472"/>
    <cellStyle name="Normal 61 7 2 4" xfId="41473"/>
    <cellStyle name="Normal 61 7 2 4 2" xfId="41474"/>
    <cellStyle name="Normal 61 7 2 4 2 2" xfId="41475"/>
    <cellStyle name="Normal 61 7 2 4 3" xfId="41476"/>
    <cellStyle name="Normal 61 7 2 5" xfId="41477"/>
    <cellStyle name="Normal 61 7 2 5 2" xfId="41478"/>
    <cellStyle name="Normal 61 7 2 6" xfId="41479"/>
    <cellStyle name="Normal 61 7 2 7" xfId="41480"/>
    <cellStyle name="Normal 61 7 2 8" xfId="41481"/>
    <cellStyle name="Normal 61 7 2_Lcc_inputs" xfId="41482"/>
    <cellStyle name="Normal 61 7 3" xfId="41483"/>
    <cellStyle name="Normal 61 7 3 2" xfId="41484"/>
    <cellStyle name="Normal 61 7 3 2 2" xfId="41485"/>
    <cellStyle name="Normal 61 7 3 2 2 2" xfId="41486"/>
    <cellStyle name="Normal 61 7 3 2 3" xfId="41487"/>
    <cellStyle name="Normal 61 7 3 3" xfId="41488"/>
    <cellStyle name="Normal 61 7 3 3 2" xfId="41489"/>
    <cellStyle name="Normal 61 7 3 3 2 2" xfId="41490"/>
    <cellStyle name="Normal 61 7 3 3 3" xfId="41491"/>
    <cellStyle name="Normal 61 7 3 4" xfId="41492"/>
    <cellStyle name="Normal 61 7 3 4 2" xfId="41493"/>
    <cellStyle name="Normal 61 7 3 5" xfId="41494"/>
    <cellStyle name="Normal 61 7 3_Lcc_inputs" xfId="41495"/>
    <cellStyle name="Normal 61 7 4" xfId="41496"/>
    <cellStyle name="Normal 61 7 4 2" xfId="41497"/>
    <cellStyle name="Normal 61 7 4 2 2" xfId="41498"/>
    <cellStyle name="Normal 61 7 4 2 3" xfId="41499"/>
    <cellStyle name="Normal 61 7 4 3" xfId="41500"/>
    <cellStyle name="Normal 61 7 4 4" xfId="41501"/>
    <cellStyle name="Normal 61 7 4_Lcc_inputs" xfId="41502"/>
    <cellStyle name="Normal 61 7 5" xfId="41503"/>
    <cellStyle name="Normal 61 7 5 2" xfId="41504"/>
    <cellStyle name="Normal 61 7 5 2 2" xfId="41505"/>
    <cellStyle name="Normal 61 7 5 3" xfId="41506"/>
    <cellStyle name="Normal 61 7 6" xfId="41507"/>
    <cellStyle name="Normal 61 7 6 2" xfId="41508"/>
    <cellStyle name="Normal 61 7 7" xfId="41509"/>
    <cellStyle name="Normal 61 7 8" xfId="41510"/>
    <cellStyle name="Normal 61 7 9" xfId="41511"/>
    <cellStyle name="Normal 61 7_Lcc_inputs" xfId="41512"/>
    <cellStyle name="Normal 61 8" xfId="41513"/>
    <cellStyle name="Normal 61 8 2" xfId="41514"/>
    <cellStyle name="Normal 61 8 2 2" xfId="41515"/>
    <cellStyle name="Normal 61 8 2 2 2" xfId="41516"/>
    <cellStyle name="Normal 61 8 2 2 2 2" xfId="41517"/>
    <cellStyle name="Normal 61 8 2 2 3" xfId="41518"/>
    <cellStyle name="Normal 61 8 2 3" xfId="41519"/>
    <cellStyle name="Normal 61 8 2 3 2" xfId="41520"/>
    <cellStyle name="Normal 61 8 2 3 2 2" xfId="41521"/>
    <cellStyle name="Normal 61 8 2 3 3" xfId="41522"/>
    <cellStyle name="Normal 61 8 2 4" xfId="41523"/>
    <cellStyle name="Normal 61 8 2 4 2" xfId="41524"/>
    <cellStyle name="Normal 61 8 2 5" xfId="41525"/>
    <cellStyle name="Normal 61 8 2_Lcc_inputs" xfId="41526"/>
    <cellStyle name="Normal 61 8 3" xfId="41527"/>
    <cellStyle name="Normal 61 8 3 2" xfId="41528"/>
    <cellStyle name="Normal 61 8 3 2 2" xfId="41529"/>
    <cellStyle name="Normal 61 8 3 2 3" xfId="41530"/>
    <cellStyle name="Normal 61 8 3 3" xfId="41531"/>
    <cellStyle name="Normal 61 8 3 4" xfId="41532"/>
    <cellStyle name="Normal 61 8 3_Lcc_inputs" xfId="41533"/>
    <cellStyle name="Normal 61 8 4" xfId="41534"/>
    <cellStyle name="Normal 61 8 4 2" xfId="41535"/>
    <cellStyle name="Normal 61 8 4 2 2" xfId="41536"/>
    <cellStyle name="Normal 61 8 4 3" xfId="41537"/>
    <cellStyle name="Normal 61 8 5" xfId="41538"/>
    <cellStyle name="Normal 61 8 5 2" xfId="41539"/>
    <cellStyle name="Normal 61 8 6" xfId="41540"/>
    <cellStyle name="Normal 61 8 7" xfId="41541"/>
    <cellStyle name="Normal 61 8 8" xfId="41542"/>
    <cellStyle name="Normal 61 8_Lcc_inputs" xfId="41543"/>
    <cellStyle name="Normal 61 9" xfId="41544"/>
    <cellStyle name="Normal 61 9 2" xfId="41545"/>
    <cellStyle name="Normal 61 9 2 2" xfId="41546"/>
    <cellStyle name="Normal 61 9 2 2 2" xfId="41547"/>
    <cellStyle name="Normal 61 9 2 2 2 2" xfId="41548"/>
    <cellStyle name="Normal 61 9 2 2 3" xfId="41549"/>
    <cellStyle name="Normal 61 9 2 3" xfId="41550"/>
    <cellStyle name="Normal 61 9 2 3 2" xfId="41551"/>
    <cellStyle name="Normal 61 9 2 3 2 2" xfId="41552"/>
    <cellStyle name="Normal 61 9 2 3 3" xfId="41553"/>
    <cellStyle name="Normal 61 9 2 4" xfId="41554"/>
    <cellStyle name="Normal 61 9 2 4 2" xfId="41555"/>
    <cellStyle name="Normal 61 9 2 5" xfId="41556"/>
    <cellStyle name="Normal 61 9 2_Lcc_inputs" xfId="41557"/>
    <cellStyle name="Normal 61 9 3" xfId="41558"/>
    <cellStyle name="Normal 61 9 3 2" xfId="41559"/>
    <cellStyle name="Normal 61 9 3 2 2" xfId="41560"/>
    <cellStyle name="Normal 61 9 3 2 3" xfId="41561"/>
    <cellStyle name="Normal 61 9 3 3" xfId="41562"/>
    <cellStyle name="Normal 61 9 3 4" xfId="41563"/>
    <cellStyle name="Normal 61 9 3_Lcc_inputs" xfId="41564"/>
    <cellStyle name="Normal 61 9 4" xfId="41565"/>
    <cellStyle name="Normal 61 9 4 2" xfId="41566"/>
    <cellStyle name="Normal 61 9 4 2 2" xfId="41567"/>
    <cellStyle name="Normal 61 9 4 3" xfId="41568"/>
    <cellStyle name="Normal 61 9 5" xfId="41569"/>
    <cellStyle name="Normal 61 9 5 2" xfId="41570"/>
    <cellStyle name="Normal 61 9 6" xfId="41571"/>
    <cellStyle name="Normal 61 9 7" xfId="41572"/>
    <cellStyle name="Normal 61 9 8" xfId="41573"/>
    <cellStyle name="Normal 61 9_Lcc_inputs" xfId="41574"/>
    <cellStyle name="Normal 61_Lcc_inputs" xfId="41575"/>
    <cellStyle name="Normal 62" xfId="41576"/>
    <cellStyle name="Normal 62 10" xfId="41577"/>
    <cellStyle name="Normal 62 10 2" xfId="41578"/>
    <cellStyle name="Normal 62 10 2 2" xfId="41579"/>
    <cellStyle name="Normal 62 10 2 2 2" xfId="41580"/>
    <cellStyle name="Normal 62 10 2 2 3" xfId="41581"/>
    <cellStyle name="Normal 62 10 2 3" xfId="41582"/>
    <cellStyle name="Normal 62 10 2 4" xfId="41583"/>
    <cellStyle name="Normal 62 10 2_Lcc_inputs" xfId="41584"/>
    <cellStyle name="Normal 62 10 3" xfId="41585"/>
    <cellStyle name="Normal 62 10 3 2" xfId="41586"/>
    <cellStyle name="Normal 62 10 3 2 2" xfId="41587"/>
    <cellStyle name="Normal 62 10 3 3" xfId="41588"/>
    <cellStyle name="Normal 62 10 4" xfId="41589"/>
    <cellStyle name="Normal 62 10 4 2" xfId="41590"/>
    <cellStyle name="Normal 62 10 5" xfId="41591"/>
    <cellStyle name="Normal 62 10 6" xfId="41592"/>
    <cellStyle name="Normal 62 10 7" xfId="41593"/>
    <cellStyle name="Normal 62 10_Lcc_inputs" xfId="41594"/>
    <cellStyle name="Normal 62 11" xfId="41595"/>
    <cellStyle name="Normal 62 11 2" xfId="41596"/>
    <cellStyle name="Normal 62 11 2 2" xfId="41597"/>
    <cellStyle name="Normal 62 11 2 3" xfId="41598"/>
    <cellStyle name="Normal 62 11 3" xfId="41599"/>
    <cellStyle name="Normal 62 11 3 2" xfId="41600"/>
    <cellStyle name="Normal 62 11 4" xfId="41601"/>
    <cellStyle name="Normal 62 11 5" xfId="41602"/>
    <cellStyle name="Normal 62 11_Lcc_inputs" xfId="41603"/>
    <cellStyle name="Normal 62 12" xfId="41604"/>
    <cellStyle name="Normal 62 12 2" xfId="41605"/>
    <cellStyle name="Normal 62 12 2 2" xfId="41606"/>
    <cellStyle name="Normal 62 12 2 3" xfId="41607"/>
    <cellStyle name="Normal 62 12 3" xfId="41608"/>
    <cellStyle name="Normal 62 12 4" xfId="41609"/>
    <cellStyle name="Normal 62 12_Lcc_inputs" xfId="41610"/>
    <cellStyle name="Normal 62 13" xfId="41611"/>
    <cellStyle name="Normal 62 13 2" xfId="41612"/>
    <cellStyle name="Normal 62 13 3" xfId="41613"/>
    <cellStyle name="Normal 62 14" xfId="41614"/>
    <cellStyle name="Normal 62 14 2" xfId="41615"/>
    <cellStyle name="Normal 62 15" xfId="41616"/>
    <cellStyle name="Normal 62 16" xfId="41617"/>
    <cellStyle name="Normal 62 2" xfId="41618"/>
    <cellStyle name="Normal 62 2 10" xfId="41619"/>
    <cellStyle name="Normal 62 2 2" xfId="41620"/>
    <cellStyle name="Normal 62 2 2 2" xfId="41621"/>
    <cellStyle name="Normal 62 2 2 2 2" xfId="41622"/>
    <cellStyle name="Normal 62 2 2 2 2 2" xfId="41623"/>
    <cellStyle name="Normal 62 2 2 2 2 2 2" xfId="41624"/>
    <cellStyle name="Normal 62 2 2 2 2 3" xfId="41625"/>
    <cellStyle name="Normal 62 2 2 2 3" xfId="41626"/>
    <cellStyle name="Normal 62 2 2 2 3 2" xfId="41627"/>
    <cellStyle name="Normal 62 2 2 2 3 2 2" xfId="41628"/>
    <cellStyle name="Normal 62 2 2 2 3 3" xfId="41629"/>
    <cellStyle name="Normal 62 2 2 2 4" xfId="41630"/>
    <cellStyle name="Normal 62 2 2 2 4 2" xfId="41631"/>
    <cellStyle name="Normal 62 2 2 2 5" xfId="41632"/>
    <cellStyle name="Normal 62 2 2 2_Lcc_inputs" xfId="41633"/>
    <cellStyle name="Normal 62 2 2 3" xfId="41634"/>
    <cellStyle name="Normal 62 2 2 3 2" xfId="41635"/>
    <cellStyle name="Normal 62 2 2 3 2 2" xfId="41636"/>
    <cellStyle name="Normal 62 2 2 3 2 3" xfId="41637"/>
    <cellStyle name="Normal 62 2 2 3 3" xfId="41638"/>
    <cellStyle name="Normal 62 2 2 3 4" xfId="41639"/>
    <cellStyle name="Normal 62 2 2 3_Lcc_inputs" xfId="41640"/>
    <cellStyle name="Normal 62 2 2 4" xfId="41641"/>
    <cellStyle name="Normal 62 2 2 4 2" xfId="41642"/>
    <cellStyle name="Normal 62 2 2 4 2 2" xfId="41643"/>
    <cellStyle name="Normal 62 2 2 4 3" xfId="41644"/>
    <cellStyle name="Normal 62 2 2 5" xfId="41645"/>
    <cellStyle name="Normal 62 2 2 5 2" xfId="41646"/>
    <cellStyle name="Normal 62 2 2 6" xfId="41647"/>
    <cellStyle name="Normal 62 2 2 7" xfId="41648"/>
    <cellStyle name="Normal 62 2 2 8" xfId="41649"/>
    <cellStyle name="Normal 62 2 2_Lcc_inputs" xfId="41650"/>
    <cellStyle name="Normal 62 2 3" xfId="41651"/>
    <cellStyle name="Normal 62 2 3 2" xfId="41652"/>
    <cellStyle name="Normal 62 2 3 2 2" xfId="41653"/>
    <cellStyle name="Normal 62 2 3 2 2 2" xfId="41654"/>
    <cellStyle name="Normal 62 2 3 2 2 3" xfId="41655"/>
    <cellStyle name="Normal 62 2 3 2 3" xfId="41656"/>
    <cellStyle name="Normal 62 2 3 2 4" xfId="41657"/>
    <cellStyle name="Normal 62 2 3 2_Lcc_inputs" xfId="41658"/>
    <cellStyle name="Normal 62 2 3 3" xfId="41659"/>
    <cellStyle name="Normal 62 2 3 3 2" xfId="41660"/>
    <cellStyle name="Normal 62 2 3 3 2 2" xfId="41661"/>
    <cellStyle name="Normal 62 2 3 3 3" xfId="41662"/>
    <cellStyle name="Normal 62 2 3 4" xfId="41663"/>
    <cellStyle name="Normal 62 2 3 4 2" xfId="41664"/>
    <cellStyle name="Normal 62 2 3 5" xfId="41665"/>
    <cellStyle name="Normal 62 2 3 6" xfId="41666"/>
    <cellStyle name="Normal 62 2 3 7" xfId="41667"/>
    <cellStyle name="Normal 62 2 3_Lcc_inputs" xfId="41668"/>
    <cellStyle name="Normal 62 2 4" xfId="41669"/>
    <cellStyle name="Normal 62 2 4 2" xfId="41670"/>
    <cellStyle name="Normal 62 2 4 2 2" xfId="41671"/>
    <cellStyle name="Normal 62 2 4 2 3" xfId="41672"/>
    <cellStyle name="Normal 62 2 4 3" xfId="41673"/>
    <cellStyle name="Normal 62 2 4 3 2" xfId="41674"/>
    <cellStyle name="Normal 62 2 4 4" xfId="41675"/>
    <cellStyle name="Normal 62 2 4 5" xfId="41676"/>
    <cellStyle name="Normal 62 2 4_Lcc_inputs" xfId="41677"/>
    <cellStyle name="Normal 62 2 5" xfId="41678"/>
    <cellStyle name="Normal 62 2 5 2" xfId="41679"/>
    <cellStyle name="Normal 62 2 5 2 2" xfId="41680"/>
    <cellStyle name="Normal 62 2 5 2 3" xfId="41681"/>
    <cellStyle name="Normal 62 2 5 3" xfId="41682"/>
    <cellStyle name="Normal 62 2 5 3 2" xfId="41683"/>
    <cellStyle name="Normal 62 2 5 4" xfId="41684"/>
    <cellStyle name="Normal 62 2 5 5" xfId="41685"/>
    <cellStyle name="Normal 62 2 5_Lcc_inputs" xfId="41686"/>
    <cellStyle name="Normal 62 2 6" xfId="41687"/>
    <cellStyle name="Normal 62 2 6 2" xfId="41688"/>
    <cellStyle name="Normal 62 2 6 2 2" xfId="41689"/>
    <cellStyle name="Normal 62 2 6 3" xfId="41690"/>
    <cellStyle name="Normal 62 2 6 4" xfId="41691"/>
    <cellStyle name="Normal 62 2 6_Lcc_inputs" xfId="41692"/>
    <cellStyle name="Normal 62 2 7" xfId="41693"/>
    <cellStyle name="Normal 62 2 7 2" xfId="41694"/>
    <cellStyle name="Normal 62 2 7 3" xfId="41695"/>
    <cellStyle name="Normal 62 2 8" xfId="41696"/>
    <cellStyle name="Normal 62 2 8 2" xfId="41697"/>
    <cellStyle name="Normal 62 2 9" xfId="41698"/>
    <cellStyle name="Normal 62 2_Lcc_inputs" xfId="41699"/>
    <cellStyle name="Normal 62 3" xfId="41700"/>
    <cellStyle name="Normal 62 3 2" xfId="41701"/>
    <cellStyle name="Normal 62 3 2 2" xfId="41702"/>
    <cellStyle name="Normal 62 3 2 2 2" xfId="41703"/>
    <cellStyle name="Normal 62 3 2 2 2 2" xfId="41704"/>
    <cellStyle name="Normal 62 3 2 2 2 2 2" xfId="41705"/>
    <cellStyle name="Normal 62 3 2 2 2 3" xfId="41706"/>
    <cellStyle name="Normal 62 3 2 2 3" xfId="41707"/>
    <cellStyle name="Normal 62 3 2 2 3 2" xfId="41708"/>
    <cellStyle name="Normal 62 3 2 2 3 2 2" xfId="41709"/>
    <cellStyle name="Normal 62 3 2 2 3 3" xfId="41710"/>
    <cellStyle name="Normal 62 3 2 2 4" xfId="41711"/>
    <cellStyle name="Normal 62 3 2 2 4 2" xfId="41712"/>
    <cellStyle name="Normal 62 3 2 2 5" xfId="41713"/>
    <cellStyle name="Normal 62 3 2 2_Lcc_inputs" xfId="41714"/>
    <cellStyle name="Normal 62 3 2 3" xfId="41715"/>
    <cellStyle name="Normal 62 3 2 3 2" xfId="41716"/>
    <cellStyle name="Normal 62 3 2 3 2 2" xfId="41717"/>
    <cellStyle name="Normal 62 3 2 3 2 3" xfId="41718"/>
    <cellStyle name="Normal 62 3 2 3 3" xfId="41719"/>
    <cellStyle name="Normal 62 3 2 3 4" xfId="41720"/>
    <cellStyle name="Normal 62 3 2 3_Lcc_inputs" xfId="41721"/>
    <cellStyle name="Normal 62 3 2 4" xfId="41722"/>
    <cellStyle name="Normal 62 3 2 4 2" xfId="41723"/>
    <cellStyle name="Normal 62 3 2 4 2 2" xfId="41724"/>
    <cellStyle name="Normal 62 3 2 4 3" xfId="41725"/>
    <cellStyle name="Normal 62 3 2 5" xfId="41726"/>
    <cellStyle name="Normal 62 3 2 5 2" xfId="41727"/>
    <cellStyle name="Normal 62 3 2 6" xfId="41728"/>
    <cellStyle name="Normal 62 3 2 7" xfId="41729"/>
    <cellStyle name="Normal 62 3 2 8" xfId="41730"/>
    <cellStyle name="Normal 62 3 2_Lcc_inputs" xfId="41731"/>
    <cellStyle name="Normal 62 3 3" xfId="41732"/>
    <cellStyle name="Normal 62 3 3 2" xfId="41733"/>
    <cellStyle name="Normal 62 3 3 2 2" xfId="41734"/>
    <cellStyle name="Normal 62 3 3 2 2 2" xfId="41735"/>
    <cellStyle name="Normal 62 3 3 2 2 3" xfId="41736"/>
    <cellStyle name="Normal 62 3 3 2 3" xfId="41737"/>
    <cellStyle name="Normal 62 3 3 2 4" xfId="41738"/>
    <cellStyle name="Normal 62 3 3 2_Lcc_inputs" xfId="41739"/>
    <cellStyle name="Normal 62 3 3 3" xfId="41740"/>
    <cellStyle name="Normal 62 3 3 3 2" xfId="41741"/>
    <cellStyle name="Normal 62 3 3 3 2 2" xfId="41742"/>
    <cellStyle name="Normal 62 3 3 3 3" xfId="41743"/>
    <cellStyle name="Normal 62 3 3 4" xfId="41744"/>
    <cellStyle name="Normal 62 3 3 4 2" xfId="41745"/>
    <cellStyle name="Normal 62 3 3 5" xfId="41746"/>
    <cellStyle name="Normal 62 3 3 6" xfId="41747"/>
    <cellStyle name="Normal 62 3 3 7" xfId="41748"/>
    <cellStyle name="Normal 62 3 3_Lcc_inputs" xfId="41749"/>
    <cellStyle name="Normal 62 3 4" xfId="41750"/>
    <cellStyle name="Normal 62 3 4 2" xfId="41751"/>
    <cellStyle name="Normal 62 3 4 2 2" xfId="41752"/>
    <cellStyle name="Normal 62 3 4 2 3" xfId="41753"/>
    <cellStyle name="Normal 62 3 4 3" xfId="41754"/>
    <cellStyle name="Normal 62 3 4 3 2" xfId="41755"/>
    <cellStyle name="Normal 62 3 4 4" xfId="41756"/>
    <cellStyle name="Normal 62 3 4 5" xfId="41757"/>
    <cellStyle name="Normal 62 3 4_Lcc_inputs" xfId="41758"/>
    <cellStyle name="Normal 62 3 5" xfId="41759"/>
    <cellStyle name="Normal 62 3 5 2" xfId="41760"/>
    <cellStyle name="Normal 62 3 5 2 2" xfId="41761"/>
    <cellStyle name="Normal 62 3 5 2 3" xfId="41762"/>
    <cellStyle name="Normal 62 3 5 3" xfId="41763"/>
    <cellStyle name="Normal 62 3 5 4" xfId="41764"/>
    <cellStyle name="Normal 62 3 5_Lcc_inputs" xfId="41765"/>
    <cellStyle name="Normal 62 3 6" xfId="41766"/>
    <cellStyle name="Normal 62 3 6 2" xfId="41767"/>
    <cellStyle name="Normal 62 3 6 3" xfId="41768"/>
    <cellStyle name="Normal 62 3 7" xfId="41769"/>
    <cellStyle name="Normal 62 3 7 2" xfId="41770"/>
    <cellStyle name="Normal 62 3 8" xfId="41771"/>
    <cellStyle name="Normal 62 3 9" xfId="41772"/>
    <cellStyle name="Normal 62 3_Lcc_inputs" xfId="41773"/>
    <cellStyle name="Normal 62 4" xfId="41774"/>
    <cellStyle name="Normal 62 4 2" xfId="41775"/>
    <cellStyle name="Normal 62 4 2 2" xfId="41776"/>
    <cellStyle name="Normal 62 4 2 2 2" xfId="41777"/>
    <cellStyle name="Normal 62 4 2 2 2 2" xfId="41778"/>
    <cellStyle name="Normal 62 4 2 2 2 2 2" xfId="41779"/>
    <cellStyle name="Normal 62 4 2 2 2 3" xfId="41780"/>
    <cellStyle name="Normal 62 4 2 2 3" xfId="41781"/>
    <cellStyle name="Normal 62 4 2 2 3 2" xfId="41782"/>
    <cellStyle name="Normal 62 4 2 2 3 2 2" xfId="41783"/>
    <cellStyle name="Normal 62 4 2 2 3 3" xfId="41784"/>
    <cellStyle name="Normal 62 4 2 2 4" xfId="41785"/>
    <cellStyle name="Normal 62 4 2 2 4 2" xfId="41786"/>
    <cellStyle name="Normal 62 4 2 2 5" xfId="41787"/>
    <cellStyle name="Normal 62 4 2 2_Lcc_inputs" xfId="41788"/>
    <cellStyle name="Normal 62 4 2 3" xfId="41789"/>
    <cellStyle name="Normal 62 4 2 3 2" xfId="41790"/>
    <cellStyle name="Normal 62 4 2 3 2 2" xfId="41791"/>
    <cellStyle name="Normal 62 4 2 3 2 3" xfId="41792"/>
    <cellStyle name="Normal 62 4 2 3 3" xfId="41793"/>
    <cellStyle name="Normal 62 4 2 3 4" xfId="41794"/>
    <cellStyle name="Normal 62 4 2 3_Lcc_inputs" xfId="41795"/>
    <cellStyle name="Normal 62 4 2 4" xfId="41796"/>
    <cellStyle name="Normal 62 4 2 4 2" xfId="41797"/>
    <cellStyle name="Normal 62 4 2 4 2 2" xfId="41798"/>
    <cellStyle name="Normal 62 4 2 4 3" xfId="41799"/>
    <cellStyle name="Normal 62 4 2 5" xfId="41800"/>
    <cellStyle name="Normal 62 4 2 5 2" xfId="41801"/>
    <cellStyle name="Normal 62 4 2 6" xfId="41802"/>
    <cellStyle name="Normal 62 4 2 7" xfId="41803"/>
    <cellStyle name="Normal 62 4 2 8" xfId="41804"/>
    <cellStyle name="Normal 62 4 2_Lcc_inputs" xfId="41805"/>
    <cellStyle name="Normal 62 4 3" xfId="41806"/>
    <cellStyle name="Normal 62 4 3 2" xfId="41807"/>
    <cellStyle name="Normal 62 4 3 2 2" xfId="41808"/>
    <cellStyle name="Normal 62 4 3 2 2 2" xfId="41809"/>
    <cellStyle name="Normal 62 4 3 2 3" xfId="41810"/>
    <cellStyle name="Normal 62 4 3 3" xfId="41811"/>
    <cellStyle name="Normal 62 4 3 3 2" xfId="41812"/>
    <cellStyle name="Normal 62 4 3 3 2 2" xfId="41813"/>
    <cellStyle name="Normal 62 4 3 3 3" xfId="41814"/>
    <cellStyle name="Normal 62 4 3 4" xfId="41815"/>
    <cellStyle name="Normal 62 4 3 4 2" xfId="41816"/>
    <cellStyle name="Normal 62 4 3 5" xfId="41817"/>
    <cellStyle name="Normal 62 4 3_Lcc_inputs" xfId="41818"/>
    <cellStyle name="Normal 62 4 4" xfId="41819"/>
    <cellStyle name="Normal 62 4 4 2" xfId="41820"/>
    <cellStyle name="Normal 62 4 4 2 2" xfId="41821"/>
    <cellStyle name="Normal 62 4 4 2 3" xfId="41822"/>
    <cellStyle name="Normal 62 4 4 3" xfId="41823"/>
    <cellStyle name="Normal 62 4 4 4" xfId="41824"/>
    <cellStyle name="Normal 62 4 4_Lcc_inputs" xfId="41825"/>
    <cellStyle name="Normal 62 4 5" xfId="41826"/>
    <cellStyle name="Normal 62 4 5 2" xfId="41827"/>
    <cellStyle name="Normal 62 4 5 2 2" xfId="41828"/>
    <cellStyle name="Normal 62 4 5 3" xfId="41829"/>
    <cellStyle name="Normal 62 4 6" xfId="41830"/>
    <cellStyle name="Normal 62 4 6 2" xfId="41831"/>
    <cellStyle name="Normal 62 4 7" xfId="41832"/>
    <cellStyle name="Normal 62 4 8" xfId="41833"/>
    <cellStyle name="Normal 62 4 9" xfId="41834"/>
    <cellStyle name="Normal 62 4_Lcc_inputs" xfId="41835"/>
    <cellStyle name="Normal 62 5" xfId="41836"/>
    <cellStyle name="Normal 62 5 2" xfId="41837"/>
    <cellStyle name="Normal 62 5 2 2" xfId="41838"/>
    <cellStyle name="Normal 62 5 2 2 2" xfId="41839"/>
    <cellStyle name="Normal 62 5 2 2 2 2" xfId="41840"/>
    <cellStyle name="Normal 62 5 2 2 2 2 2" xfId="41841"/>
    <cellStyle name="Normal 62 5 2 2 2 3" xfId="41842"/>
    <cellStyle name="Normal 62 5 2 2 3" xfId="41843"/>
    <cellStyle name="Normal 62 5 2 2 3 2" xfId="41844"/>
    <cellStyle name="Normal 62 5 2 2 3 2 2" xfId="41845"/>
    <cellStyle name="Normal 62 5 2 2 3 3" xfId="41846"/>
    <cellStyle name="Normal 62 5 2 2 4" xfId="41847"/>
    <cellStyle name="Normal 62 5 2 2 4 2" xfId="41848"/>
    <cellStyle name="Normal 62 5 2 2 5" xfId="41849"/>
    <cellStyle name="Normal 62 5 2 2_Lcc_inputs" xfId="41850"/>
    <cellStyle name="Normal 62 5 2 3" xfId="41851"/>
    <cellStyle name="Normal 62 5 2 3 2" xfId="41852"/>
    <cellStyle name="Normal 62 5 2 3 2 2" xfId="41853"/>
    <cellStyle name="Normal 62 5 2 3 2 3" xfId="41854"/>
    <cellStyle name="Normal 62 5 2 3 3" xfId="41855"/>
    <cellStyle name="Normal 62 5 2 3 4" xfId="41856"/>
    <cellStyle name="Normal 62 5 2 3_Lcc_inputs" xfId="41857"/>
    <cellStyle name="Normal 62 5 2 4" xfId="41858"/>
    <cellStyle name="Normal 62 5 2 4 2" xfId="41859"/>
    <cellStyle name="Normal 62 5 2 4 2 2" xfId="41860"/>
    <cellStyle name="Normal 62 5 2 4 3" xfId="41861"/>
    <cellStyle name="Normal 62 5 2 5" xfId="41862"/>
    <cellStyle name="Normal 62 5 2 5 2" xfId="41863"/>
    <cellStyle name="Normal 62 5 2 6" xfId="41864"/>
    <cellStyle name="Normal 62 5 2 7" xfId="41865"/>
    <cellStyle name="Normal 62 5 2 8" xfId="41866"/>
    <cellStyle name="Normal 62 5 2_Lcc_inputs" xfId="41867"/>
    <cellStyle name="Normal 62 5 3" xfId="41868"/>
    <cellStyle name="Normal 62 5 3 2" xfId="41869"/>
    <cellStyle name="Normal 62 5 3 2 2" xfId="41870"/>
    <cellStyle name="Normal 62 5 3 2 2 2" xfId="41871"/>
    <cellStyle name="Normal 62 5 3 2 3" xfId="41872"/>
    <cellStyle name="Normal 62 5 3 3" xfId="41873"/>
    <cellStyle name="Normal 62 5 3 3 2" xfId="41874"/>
    <cellStyle name="Normal 62 5 3 3 2 2" xfId="41875"/>
    <cellStyle name="Normal 62 5 3 3 3" xfId="41876"/>
    <cellStyle name="Normal 62 5 3 4" xfId="41877"/>
    <cellStyle name="Normal 62 5 3 4 2" xfId="41878"/>
    <cellStyle name="Normal 62 5 3 5" xfId="41879"/>
    <cellStyle name="Normal 62 5 3_Lcc_inputs" xfId="41880"/>
    <cellStyle name="Normal 62 5 4" xfId="41881"/>
    <cellStyle name="Normal 62 5 4 2" xfId="41882"/>
    <cellStyle name="Normal 62 5 4 2 2" xfId="41883"/>
    <cellStyle name="Normal 62 5 4 2 3" xfId="41884"/>
    <cellStyle name="Normal 62 5 4 3" xfId="41885"/>
    <cellStyle name="Normal 62 5 4 4" xfId="41886"/>
    <cellStyle name="Normal 62 5 4_Lcc_inputs" xfId="41887"/>
    <cellStyle name="Normal 62 5 5" xfId="41888"/>
    <cellStyle name="Normal 62 5 5 2" xfId="41889"/>
    <cellStyle name="Normal 62 5 5 2 2" xfId="41890"/>
    <cellStyle name="Normal 62 5 5 3" xfId="41891"/>
    <cellStyle name="Normal 62 5 6" xfId="41892"/>
    <cellStyle name="Normal 62 5 6 2" xfId="41893"/>
    <cellStyle name="Normal 62 5 7" xfId="41894"/>
    <cellStyle name="Normal 62 5 8" xfId="41895"/>
    <cellStyle name="Normal 62 5 9" xfId="41896"/>
    <cellStyle name="Normal 62 5_Lcc_inputs" xfId="41897"/>
    <cellStyle name="Normal 62 6" xfId="41898"/>
    <cellStyle name="Normal 62 6 2" xfId="41899"/>
    <cellStyle name="Normal 62 6 2 2" xfId="41900"/>
    <cellStyle name="Normal 62 6 2 2 2" xfId="41901"/>
    <cellStyle name="Normal 62 6 2 2 2 2" xfId="41902"/>
    <cellStyle name="Normal 62 6 2 2 2 2 2" xfId="41903"/>
    <cellStyle name="Normal 62 6 2 2 2 3" xfId="41904"/>
    <cellStyle name="Normal 62 6 2 2 3" xfId="41905"/>
    <cellStyle name="Normal 62 6 2 2 3 2" xfId="41906"/>
    <cellStyle name="Normal 62 6 2 2 3 2 2" xfId="41907"/>
    <cellStyle name="Normal 62 6 2 2 3 3" xfId="41908"/>
    <cellStyle name="Normal 62 6 2 2 4" xfId="41909"/>
    <cellStyle name="Normal 62 6 2 2 4 2" xfId="41910"/>
    <cellStyle name="Normal 62 6 2 2 5" xfId="41911"/>
    <cellStyle name="Normal 62 6 2 2_Lcc_inputs" xfId="41912"/>
    <cellStyle name="Normal 62 6 2 3" xfId="41913"/>
    <cellStyle name="Normal 62 6 2 3 2" xfId="41914"/>
    <cellStyle name="Normal 62 6 2 3 2 2" xfId="41915"/>
    <cellStyle name="Normal 62 6 2 3 2 3" xfId="41916"/>
    <cellStyle name="Normal 62 6 2 3 3" xfId="41917"/>
    <cellStyle name="Normal 62 6 2 3 4" xfId="41918"/>
    <cellStyle name="Normal 62 6 2 3_Lcc_inputs" xfId="41919"/>
    <cellStyle name="Normal 62 6 2 4" xfId="41920"/>
    <cellStyle name="Normal 62 6 2 4 2" xfId="41921"/>
    <cellStyle name="Normal 62 6 2 4 2 2" xfId="41922"/>
    <cellStyle name="Normal 62 6 2 4 3" xfId="41923"/>
    <cellStyle name="Normal 62 6 2 5" xfId="41924"/>
    <cellStyle name="Normal 62 6 2 5 2" xfId="41925"/>
    <cellStyle name="Normal 62 6 2 6" xfId="41926"/>
    <cellStyle name="Normal 62 6 2 7" xfId="41927"/>
    <cellStyle name="Normal 62 6 2 8" xfId="41928"/>
    <cellStyle name="Normal 62 6 2_Lcc_inputs" xfId="41929"/>
    <cellStyle name="Normal 62 6 3" xfId="41930"/>
    <cellStyle name="Normal 62 6 3 2" xfId="41931"/>
    <cellStyle name="Normal 62 6 3 2 2" xfId="41932"/>
    <cellStyle name="Normal 62 6 3 2 2 2" xfId="41933"/>
    <cellStyle name="Normal 62 6 3 2 3" xfId="41934"/>
    <cellStyle name="Normal 62 6 3 3" xfId="41935"/>
    <cellStyle name="Normal 62 6 3 3 2" xfId="41936"/>
    <cellStyle name="Normal 62 6 3 3 2 2" xfId="41937"/>
    <cellStyle name="Normal 62 6 3 3 3" xfId="41938"/>
    <cellStyle name="Normal 62 6 3 4" xfId="41939"/>
    <cellStyle name="Normal 62 6 3 4 2" xfId="41940"/>
    <cellStyle name="Normal 62 6 3 5" xfId="41941"/>
    <cellStyle name="Normal 62 6 3_Lcc_inputs" xfId="41942"/>
    <cellStyle name="Normal 62 6 4" xfId="41943"/>
    <cellStyle name="Normal 62 6 4 2" xfId="41944"/>
    <cellStyle name="Normal 62 6 4 2 2" xfId="41945"/>
    <cellStyle name="Normal 62 6 4 2 3" xfId="41946"/>
    <cellStyle name="Normal 62 6 4 3" xfId="41947"/>
    <cellStyle name="Normal 62 6 4 4" xfId="41948"/>
    <cellStyle name="Normal 62 6 4_Lcc_inputs" xfId="41949"/>
    <cellStyle name="Normal 62 6 5" xfId="41950"/>
    <cellStyle name="Normal 62 6 5 2" xfId="41951"/>
    <cellStyle name="Normal 62 6 5 2 2" xfId="41952"/>
    <cellStyle name="Normal 62 6 5 3" xfId="41953"/>
    <cellStyle name="Normal 62 6 6" xfId="41954"/>
    <cellStyle name="Normal 62 6 6 2" xfId="41955"/>
    <cellStyle name="Normal 62 6 7" xfId="41956"/>
    <cellStyle name="Normal 62 6 8" xfId="41957"/>
    <cellStyle name="Normal 62 6 9" xfId="41958"/>
    <cellStyle name="Normal 62 6_Lcc_inputs" xfId="41959"/>
    <cellStyle name="Normal 62 7" xfId="41960"/>
    <cellStyle name="Normal 62 7 2" xfId="41961"/>
    <cellStyle name="Normal 62 7 2 2" xfId="41962"/>
    <cellStyle name="Normal 62 7 2 2 2" xfId="41963"/>
    <cellStyle name="Normal 62 7 2 2 2 2" xfId="41964"/>
    <cellStyle name="Normal 62 7 2 2 2 2 2" xfId="41965"/>
    <cellStyle name="Normal 62 7 2 2 2 3" xfId="41966"/>
    <cellStyle name="Normal 62 7 2 2 3" xfId="41967"/>
    <cellStyle name="Normal 62 7 2 2 3 2" xfId="41968"/>
    <cellStyle name="Normal 62 7 2 2 3 2 2" xfId="41969"/>
    <cellStyle name="Normal 62 7 2 2 3 3" xfId="41970"/>
    <cellStyle name="Normal 62 7 2 2 4" xfId="41971"/>
    <cellStyle name="Normal 62 7 2 2 4 2" xfId="41972"/>
    <cellStyle name="Normal 62 7 2 2 5" xfId="41973"/>
    <cellStyle name="Normal 62 7 2 2_Lcc_inputs" xfId="41974"/>
    <cellStyle name="Normal 62 7 2 3" xfId="41975"/>
    <cellStyle name="Normal 62 7 2 3 2" xfId="41976"/>
    <cellStyle name="Normal 62 7 2 3 2 2" xfId="41977"/>
    <cellStyle name="Normal 62 7 2 3 2 3" xfId="41978"/>
    <cellStyle name="Normal 62 7 2 3 3" xfId="41979"/>
    <cellStyle name="Normal 62 7 2 3 4" xfId="41980"/>
    <cellStyle name="Normal 62 7 2 3_Lcc_inputs" xfId="41981"/>
    <cellStyle name="Normal 62 7 2 4" xfId="41982"/>
    <cellStyle name="Normal 62 7 2 4 2" xfId="41983"/>
    <cellStyle name="Normal 62 7 2 4 2 2" xfId="41984"/>
    <cellStyle name="Normal 62 7 2 4 3" xfId="41985"/>
    <cellStyle name="Normal 62 7 2 5" xfId="41986"/>
    <cellStyle name="Normal 62 7 2 5 2" xfId="41987"/>
    <cellStyle name="Normal 62 7 2 6" xfId="41988"/>
    <cellStyle name="Normal 62 7 2 7" xfId="41989"/>
    <cellStyle name="Normal 62 7 2 8" xfId="41990"/>
    <cellStyle name="Normal 62 7 2_Lcc_inputs" xfId="41991"/>
    <cellStyle name="Normal 62 7 3" xfId="41992"/>
    <cellStyle name="Normal 62 7 3 2" xfId="41993"/>
    <cellStyle name="Normal 62 7 3 2 2" xfId="41994"/>
    <cellStyle name="Normal 62 7 3 2 2 2" xfId="41995"/>
    <cellStyle name="Normal 62 7 3 2 3" xfId="41996"/>
    <cellStyle name="Normal 62 7 3 3" xfId="41997"/>
    <cellStyle name="Normal 62 7 3 3 2" xfId="41998"/>
    <cellStyle name="Normal 62 7 3 3 2 2" xfId="41999"/>
    <cellStyle name="Normal 62 7 3 3 3" xfId="42000"/>
    <cellStyle name="Normal 62 7 3 4" xfId="42001"/>
    <cellStyle name="Normal 62 7 3 4 2" xfId="42002"/>
    <cellStyle name="Normal 62 7 3 5" xfId="42003"/>
    <cellStyle name="Normal 62 7 3_Lcc_inputs" xfId="42004"/>
    <cellStyle name="Normal 62 7 4" xfId="42005"/>
    <cellStyle name="Normal 62 7 4 2" xfId="42006"/>
    <cellStyle name="Normal 62 7 4 2 2" xfId="42007"/>
    <cellStyle name="Normal 62 7 4 2 3" xfId="42008"/>
    <cellStyle name="Normal 62 7 4 3" xfId="42009"/>
    <cellStyle name="Normal 62 7 4 4" xfId="42010"/>
    <cellStyle name="Normal 62 7 4_Lcc_inputs" xfId="42011"/>
    <cellStyle name="Normal 62 7 5" xfId="42012"/>
    <cellStyle name="Normal 62 7 5 2" xfId="42013"/>
    <cellStyle name="Normal 62 7 5 2 2" xfId="42014"/>
    <cellStyle name="Normal 62 7 5 3" xfId="42015"/>
    <cellStyle name="Normal 62 7 6" xfId="42016"/>
    <cellStyle name="Normal 62 7 6 2" xfId="42017"/>
    <cellStyle name="Normal 62 7 7" xfId="42018"/>
    <cellStyle name="Normal 62 7 8" xfId="42019"/>
    <cellStyle name="Normal 62 7 9" xfId="42020"/>
    <cellStyle name="Normal 62 7_Lcc_inputs" xfId="42021"/>
    <cellStyle name="Normal 62 8" xfId="42022"/>
    <cellStyle name="Normal 62 8 2" xfId="42023"/>
    <cellStyle name="Normal 62 8 2 2" xfId="42024"/>
    <cellStyle name="Normal 62 8 2 2 2" xfId="42025"/>
    <cellStyle name="Normal 62 8 2 2 2 2" xfId="42026"/>
    <cellStyle name="Normal 62 8 2 2 3" xfId="42027"/>
    <cellStyle name="Normal 62 8 2 3" xfId="42028"/>
    <cellStyle name="Normal 62 8 2 3 2" xfId="42029"/>
    <cellStyle name="Normal 62 8 2 3 2 2" xfId="42030"/>
    <cellStyle name="Normal 62 8 2 3 3" xfId="42031"/>
    <cellStyle name="Normal 62 8 2 4" xfId="42032"/>
    <cellStyle name="Normal 62 8 2 4 2" xfId="42033"/>
    <cellStyle name="Normal 62 8 2 5" xfId="42034"/>
    <cellStyle name="Normal 62 8 2_Lcc_inputs" xfId="42035"/>
    <cellStyle name="Normal 62 8 3" xfId="42036"/>
    <cellStyle name="Normal 62 8 3 2" xfId="42037"/>
    <cellStyle name="Normal 62 8 3 2 2" xfId="42038"/>
    <cellStyle name="Normal 62 8 3 2 3" xfId="42039"/>
    <cellStyle name="Normal 62 8 3 3" xfId="42040"/>
    <cellStyle name="Normal 62 8 3 4" xfId="42041"/>
    <cellStyle name="Normal 62 8 3_Lcc_inputs" xfId="42042"/>
    <cellStyle name="Normal 62 8 4" xfId="42043"/>
    <cellStyle name="Normal 62 8 4 2" xfId="42044"/>
    <cellStyle name="Normal 62 8 4 2 2" xfId="42045"/>
    <cellStyle name="Normal 62 8 4 3" xfId="42046"/>
    <cellStyle name="Normal 62 8 5" xfId="42047"/>
    <cellStyle name="Normal 62 8 5 2" xfId="42048"/>
    <cellStyle name="Normal 62 8 6" xfId="42049"/>
    <cellStyle name="Normal 62 8 7" xfId="42050"/>
    <cellStyle name="Normal 62 8 8" xfId="42051"/>
    <cellStyle name="Normal 62 8_Lcc_inputs" xfId="42052"/>
    <cellStyle name="Normal 62 9" xfId="42053"/>
    <cellStyle name="Normal 62 9 2" xfId="42054"/>
    <cellStyle name="Normal 62 9 2 2" xfId="42055"/>
    <cellStyle name="Normal 62 9 2 2 2" xfId="42056"/>
    <cellStyle name="Normal 62 9 2 2 2 2" xfId="42057"/>
    <cellStyle name="Normal 62 9 2 2 3" xfId="42058"/>
    <cellStyle name="Normal 62 9 2 3" xfId="42059"/>
    <cellStyle name="Normal 62 9 2 3 2" xfId="42060"/>
    <cellStyle name="Normal 62 9 2 3 2 2" xfId="42061"/>
    <cellStyle name="Normal 62 9 2 3 3" xfId="42062"/>
    <cellStyle name="Normal 62 9 2 4" xfId="42063"/>
    <cellStyle name="Normal 62 9 2 4 2" xfId="42064"/>
    <cellStyle name="Normal 62 9 2 5" xfId="42065"/>
    <cellStyle name="Normal 62 9 2_Lcc_inputs" xfId="42066"/>
    <cellStyle name="Normal 62 9 3" xfId="42067"/>
    <cellStyle name="Normal 62 9 3 2" xfId="42068"/>
    <cellStyle name="Normal 62 9 3 2 2" xfId="42069"/>
    <cellStyle name="Normal 62 9 3 2 3" xfId="42070"/>
    <cellStyle name="Normal 62 9 3 3" xfId="42071"/>
    <cellStyle name="Normal 62 9 3 4" xfId="42072"/>
    <cellStyle name="Normal 62 9 3_Lcc_inputs" xfId="42073"/>
    <cellStyle name="Normal 62 9 4" xfId="42074"/>
    <cellStyle name="Normal 62 9 4 2" xfId="42075"/>
    <cellStyle name="Normal 62 9 4 2 2" xfId="42076"/>
    <cellStyle name="Normal 62 9 4 3" xfId="42077"/>
    <cellStyle name="Normal 62 9 5" xfId="42078"/>
    <cellStyle name="Normal 62 9 5 2" xfId="42079"/>
    <cellStyle name="Normal 62 9 6" xfId="42080"/>
    <cellStyle name="Normal 62 9 7" xfId="42081"/>
    <cellStyle name="Normal 62 9 8" xfId="42082"/>
    <cellStyle name="Normal 62 9_Lcc_inputs" xfId="42083"/>
    <cellStyle name="Normal 62_Lcc_inputs" xfId="42084"/>
    <cellStyle name="Normal 63" xfId="42085"/>
    <cellStyle name="Normal 63 10" xfId="42086"/>
    <cellStyle name="Normal 63 10 2" xfId="42087"/>
    <cellStyle name="Normal 63 10 2 2" xfId="42088"/>
    <cellStyle name="Normal 63 10 2 2 2" xfId="42089"/>
    <cellStyle name="Normal 63 10 2 2 3" xfId="42090"/>
    <cellStyle name="Normal 63 10 2 3" xfId="42091"/>
    <cellStyle name="Normal 63 10 2 4" xfId="42092"/>
    <cellStyle name="Normal 63 10 2_Lcc_inputs" xfId="42093"/>
    <cellStyle name="Normal 63 10 3" xfId="42094"/>
    <cellStyle name="Normal 63 10 3 2" xfId="42095"/>
    <cellStyle name="Normal 63 10 3 2 2" xfId="42096"/>
    <cellStyle name="Normal 63 10 3 3" xfId="42097"/>
    <cellStyle name="Normal 63 10 4" xfId="42098"/>
    <cellStyle name="Normal 63 10 4 2" xfId="42099"/>
    <cellStyle name="Normal 63 10 5" xfId="42100"/>
    <cellStyle name="Normal 63 10 6" xfId="42101"/>
    <cellStyle name="Normal 63 10 7" xfId="42102"/>
    <cellStyle name="Normal 63 10_Lcc_inputs" xfId="42103"/>
    <cellStyle name="Normal 63 11" xfId="42104"/>
    <cellStyle name="Normal 63 11 2" xfId="42105"/>
    <cellStyle name="Normal 63 11 2 2" xfId="42106"/>
    <cellStyle name="Normal 63 11 2 3" xfId="42107"/>
    <cellStyle name="Normal 63 11 3" xfId="42108"/>
    <cellStyle name="Normal 63 11 3 2" xfId="42109"/>
    <cellStyle name="Normal 63 11 4" xfId="42110"/>
    <cellStyle name="Normal 63 11 5" xfId="42111"/>
    <cellStyle name="Normal 63 11_Lcc_inputs" xfId="42112"/>
    <cellStyle name="Normal 63 12" xfId="42113"/>
    <cellStyle name="Normal 63 12 2" xfId="42114"/>
    <cellStyle name="Normal 63 12 2 2" xfId="42115"/>
    <cellStyle name="Normal 63 12 2 3" xfId="42116"/>
    <cellStyle name="Normal 63 12 3" xfId="42117"/>
    <cellStyle name="Normal 63 12 4" xfId="42118"/>
    <cellStyle name="Normal 63 12_Lcc_inputs" xfId="42119"/>
    <cellStyle name="Normal 63 13" xfId="42120"/>
    <cellStyle name="Normal 63 13 2" xfId="42121"/>
    <cellStyle name="Normal 63 13 3" xfId="42122"/>
    <cellStyle name="Normal 63 14" xfId="42123"/>
    <cellStyle name="Normal 63 14 2" xfId="42124"/>
    <cellStyle name="Normal 63 15" xfId="42125"/>
    <cellStyle name="Normal 63 16" xfId="42126"/>
    <cellStyle name="Normal 63 2" xfId="42127"/>
    <cellStyle name="Normal 63 2 10" xfId="42128"/>
    <cellStyle name="Normal 63 2 2" xfId="42129"/>
    <cellStyle name="Normal 63 2 2 2" xfId="42130"/>
    <cellStyle name="Normal 63 2 2 2 2" xfId="42131"/>
    <cellStyle name="Normal 63 2 2 2 2 2" xfId="42132"/>
    <cellStyle name="Normal 63 2 2 2 2 2 2" xfId="42133"/>
    <cellStyle name="Normal 63 2 2 2 2 3" xfId="42134"/>
    <cellStyle name="Normal 63 2 2 2 3" xfId="42135"/>
    <cellStyle name="Normal 63 2 2 2 3 2" xfId="42136"/>
    <cellStyle name="Normal 63 2 2 2 3 2 2" xfId="42137"/>
    <cellStyle name="Normal 63 2 2 2 3 3" xfId="42138"/>
    <cellStyle name="Normal 63 2 2 2 4" xfId="42139"/>
    <cellStyle name="Normal 63 2 2 2 4 2" xfId="42140"/>
    <cellStyle name="Normal 63 2 2 2 5" xfId="42141"/>
    <cellStyle name="Normal 63 2 2 2_Lcc_inputs" xfId="42142"/>
    <cellStyle name="Normal 63 2 2 3" xfId="42143"/>
    <cellStyle name="Normal 63 2 2 3 2" xfId="42144"/>
    <cellStyle name="Normal 63 2 2 3 2 2" xfId="42145"/>
    <cellStyle name="Normal 63 2 2 3 2 3" xfId="42146"/>
    <cellStyle name="Normal 63 2 2 3 3" xfId="42147"/>
    <cellStyle name="Normal 63 2 2 3 4" xfId="42148"/>
    <cellStyle name="Normal 63 2 2 3_Lcc_inputs" xfId="42149"/>
    <cellStyle name="Normal 63 2 2 4" xfId="42150"/>
    <cellStyle name="Normal 63 2 2 4 2" xfId="42151"/>
    <cellStyle name="Normal 63 2 2 4 2 2" xfId="42152"/>
    <cellStyle name="Normal 63 2 2 4 3" xfId="42153"/>
    <cellStyle name="Normal 63 2 2 5" xfId="42154"/>
    <cellStyle name="Normal 63 2 2 5 2" xfId="42155"/>
    <cellStyle name="Normal 63 2 2 6" xfId="42156"/>
    <cellStyle name="Normal 63 2 2 7" xfId="42157"/>
    <cellStyle name="Normal 63 2 2 8" xfId="42158"/>
    <cellStyle name="Normal 63 2 2_Lcc_inputs" xfId="42159"/>
    <cellStyle name="Normal 63 2 3" xfId="42160"/>
    <cellStyle name="Normal 63 2 3 2" xfId="42161"/>
    <cellStyle name="Normal 63 2 3 2 2" xfId="42162"/>
    <cellStyle name="Normal 63 2 3 2 2 2" xfId="42163"/>
    <cellStyle name="Normal 63 2 3 2 2 3" xfId="42164"/>
    <cellStyle name="Normal 63 2 3 2 3" xfId="42165"/>
    <cellStyle name="Normal 63 2 3 2 4" xfId="42166"/>
    <cellStyle name="Normal 63 2 3 2_Lcc_inputs" xfId="42167"/>
    <cellStyle name="Normal 63 2 3 3" xfId="42168"/>
    <cellStyle name="Normal 63 2 3 3 2" xfId="42169"/>
    <cellStyle name="Normal 63 2 3 3 2 2" xfId="42170"/>
    <cellStyle name="Normal 63 2 3 3 3" xfId="42171"/>
    <cellStyle name="Normal 63 2 3 4" xfId="42172"/>
    <cellStyle name="Normal 63 2 3 4 2" xfId="42173"/>
    <cellStyle name="Normal 63 2 3 5" xfId="42174"/>
    <cellStyle name="Normal 63 2 3 6" xfId="42175"/>
    <cellStyle name="Normal 63 2 3 7" xfId="42176"/>
    <cellStyle name="Normal 63 2 3_Lcc_inputs" xfId="42177"/>
    <cellStyle name="Normal 63 2 4" xfId="42178"/>
    <cellStyle name="Normal 63 2 4 2" xfId="42179"/>
    <cellStyle name="Normal 63 2 4 2 2" xfId="42180"/>
    <cellStyle name="Normal 63 2 4 2 3" xfId="42181"/>
    <cellStyle name="Normal 63 2 4 3" xfId="42182"/>
    <cellStyle name="Normal 63 2 4 3 2" xfId="42183"/>
    <cellStyle name="Normal 63 2 4 4" xfId="42184"/>
    <cellStyle name="Normal 63 2 4 5" xfId="42185"/>
    <cellStyle name="Normal 63 2 4_Lcc_inputs" xfId="42186"/>
    <cellStyle name="Normal 63 2 5" xfId="42187"/>
    <cellStyle name="Normal 63 2 5 2" xfId="42188"/>
    <cellStyle name="Normal 63 2 5 2 2" xfId="42189"/>
    <cellStyle name="Normal 63 2 5 2 3" xfId="42190"/>
    <cellStyle name="Normal 63 2 5 3" xfId="42191"/>
    <cellStyle name="Normal 63 2 5 3 2" xfId="42192"/>
    <cellStyle name="Normal 63 2 5 4" xfId="42193"/>
    <cellStyle name="Normal 63 2 5 5" xfId="42194"/>
    <cellStyle name="Normal 63 2 5_Lcc_inputs" xfId="42195"/>
    <cellStyle name="Normal 63 2 6" xfId="42196"/>
    <cellStyle name="Normal 63 2 6 2" xfId="42197"/>
    <cellStyle name="Normal 63 2 6 2 2" xfId="42198"/>
    <cellStyle name="Normal 63 2 6 3" xfId="42199"/>
    <cellStyle name="Normal 63 2 6 4" xfId="42200"/>
    <cellStyle name="Normal 63 2 6_Lcc_inputs" xfId="42201"/>
    <cellStyle name="Normal 63 2 7" xfId="42202"/>
    <cellStyle name="Normal 63 2 7 2" xfId="42203"/>
    <cellStyle name="Normal 63 2 7 3" xfId="42204"/>
    <cellStyle name="Normal 63 2 8" xfId="42205"/>
    <cellStyle name="Normal 63 2 8 2" xfId="42206"/>
    <cellStyle name="Normal 63 2 9" xfId="42207"/>
    <cellStyle name="Normal 63 2_Lcc_inputs" xfId="42208"/>
    <cellStyle name="Normal 63 3" xfId="42209"/>
    <cellStyle name="Normal 63 3 2" xfId="42210"/>
    <cellStyle name="Normal 63 3 2 2" xfId="42211"/>
    <cellStyle name="Normal 63 3 2 2 2" xfId="42212"/>
    <cellStyle name="Normal 63 3 2 2 2 2" xfId="42213"/>
    <cellStyle name="Normal 63 3 2 2 2 2 2" xfId="42214"/>
    <cellStyle name="Normal 63 3 2 2 2 3" xfId="42215"/>
    <cellStyle name="Normal 63 3 2 2 3" xfId="42216"/>
    <cellStyle name="Normal 63 3 2 2 3 2" xfId="42217"/>
    <cellStyle name="Normal 63 3 2 2 3 2 2" xfId="42218"/>
    <cellStyle name="Normal 63 3 2 2 3 3" xfId="42219"/>
    <cellStyle name="Normal 63 3 2 2 4" xfId="42220"/>
    <cellStyle name="Normal 63 3 2 2 4 2" xfId="42221"/>
    <cellStyle name="Normal 63 3 2 2 5" xfId="42222"/>
    <cellStyle name="Normal 63 3 2 2_Lcc_inputs" xfId="42223"/>
    <cellStyle name="Normal 63 3 2 3" xfId="42224"/>
    <cellStyle name="Normal 63 3 2 3 2" xfId="42225"/>
    <cellStyle name="Normal 63 3 2 3 2 2" xfId="42226"/>
    <cellStyle name="Normal 63 3 2 3 2 3" xfId="42227"/>
    <cellStyle name="Normal 63 3 2 3 3" xfId="42228"/>
    <cellStyle name="Normal 63 3 2 3 4" xfId="42229"/>
    <cellStyle name="Normal 63 3 2 3_Lcc_inputs" xfId="42230"/>
    <cellStyle name="Normal 63 3 2 4" xfId="42231"/>
    <cellStyle name="Normal 63 3 2 4 2" xfId="42232"/>
    <cellStyle name="Normal 63 3 2 4 2 2" xfId="42233"/>
    <cellStyle name="Normal 63 3 2 4 3" xfId="42234"/>
    <cellStyle name="Normal 63 3 2 5" xfId="42235"/>
    <cellStyle name="Normal 63 3 2 5 2" xfId="42236"/>
    <cellStyle name="Normal 63 3 2 6" xfId="42237"/>
    <cellStyle name="Normal 63 3 2 7" xfId="42238"/>
    <cellStyle name="Normal 63 3 2 8" xfId="42239"/>
    <cellStyle name="Normal 63 3 2_Lcc_inputs" xfId="42240"/>
    <cellStyle name="Normal 63 3 3" xfId="42241"/>
    <cellStyle name="Normal 63 3 3 2" xfId="42242"/>
    <cellStyle name="Normal 63 3 3 2 2" xfId="42243"/>
    <cellStyle name="Normal 63 3 3 2 2 2" xfId="42244"/>
    <cellStyle name="Normal 63 3 3 2 2 3" xfId="42245"/>
    <cellStyle name="Normal 63 3 3 2 3" xfId="42246"/>
    <cellStyle name="Normal 63 3 3 2 4" xfId="42247"/>
    <cellStyle name="Normal 63 3 3 2_Lcc_inputs" xfId="42248"/>
    <cellStyle name="Normal 63 3 3 3" xfId="42249"/>
    <cellStyle name="Normal 63 3 3 3 2" xfId="42250"/>
    <cellStyle name="Normal 63 3 3 3 2 2" xfId="42251"/>
    <cellStyle name="Normal 63 3 3 3 3" xfId="42252"/>
    <cellStyle name="Normal 63 3 3 4" xfId="42253"/>
    <cellStyle name="Normal 63 3 3 4 2" xfId="42254"/>
    <cellStyle name="Normal 63 3 3 5" xfId="42255"/>
    <cellStyle name="Normal 63 3 3 6" xfId="42256"/>
    <cellStyle name="Normal 63 3 3 7" xfId="42257"/>
    <cellStyle name="Normal 63 3 3_Lcc_inputs" xfId="42258"/>
    <cellStyle name="Normal 63 3 4" xfId="42259"/>
    <cellStyle name="Normal 63 3 4 2" xfId="42260"/>
    <cellStyle name="Normal 63 3 4 2 2" xfId="42261"/>
    <cellStyle name="Normal 63 3 4 2 3" xfId="42262"/>
    <cellStyle name="Normal 63 3 4 3" xfId="42263"/>
    <cellStyle name="Normal 63 3 4 3 2" xfId="42264"/>
    <cellStyle name="Normal 63 3 4 4" xfId="42265"/>
    <cellStyle name="Normal 63 3 4 5" xfId="42266"/>
    <cellStyle name="Normal 63 3 4_Lcc_inputs" xfId="42267"/>
    <cellStyle name="Normal 63 3 5" xfId="42268"/>
    <cellStyle name="Normal 63 3 5 2" xfId="42269"/>
    <cellStyle name="Normal 63 3 5 2 2" xfId="42270"/>
    <cellStyle name="Normal 63 3 5 2 3" xfId="42271"/>
    <cellStyle name="Normal 63 3 5 3" xfId="42272"/>
    <cellStyle name="Normal 63 3 5 4" xfId="42273"/>
    <cellStyle name="Normal 63 3 5_Lcc_inputs" xfId="42274"/>
    <cellStyle name="Normal 63 3 6" xfId="42275"/>
    <cellStyle name="Normal 63 3 6 2" xfId="42276"/>
    <cellStyle name="Normal 63 3 6 3" xfId="42277"/>
    <cellStyle name="Normal 63 3 7" xfId="42278"/>
    <cellStyle name="Normal 63 3 7 2" xfId="42279"/>
    <cellStyle name="Normal 63 3 8" xfId="42280"/>
    <cellStyle name="Normal 63 3 9" xfId="42281"/>
    <cellStyle name="Normal 63 3_Lcc_inputs" xfId="42282"/>
    <cellStyle name="Normal 63 4" xfId="42283"/>
    <cellStyle name="Normal 63 4 2" xfId="42284"/>
    <cellStyle name="Normal 63 4 2 2" xfId="42285"/>
    <cellStyle name="Normal 63 4 2 2 2" xfId="42286"/>
    <cellStyle name="Normal 63 4 2 2 2 2" xfId="42287"/>
    <cellStyle name="Normal 63 4 2 2 2 2 2" xfId="42288"/>
    <cellStyle name="Normal 63 4 2 2 2 3" xfId="42289"/>
    <cellStyle name="Normal 63 4 2 2 3" xfId="42290"/>
    <cellStyle name="Normal 63 4 2 2 3 2" xfId="42291"/>
    <cellStyle name="Normal 63 4 2 2 3 2 2" xfId="42292"/>
    <cellStyle name="Normal 63 4 2 2 3 3" xfId="42293"/>
    <cellStyle name="Normal 63 4 2 2 4" xfId="42294"/>
    <cellStyle name="Normal 63 4 2 2 4 2" xfId="42295"/>
    <cellStyle name="Normal 63 4 2 2 5" xfId="42296"/>
    <cellStyle name="Normal 63 4 2 2_Lcc_inputs" xfId="42297"/>
    <cellStyle name="Normal 63 4 2 3" xfId="42298"/>
    <cellStyle name="Normal 63 4 2 3 2" xfId="42299"/>
    <cellStyle name="Normal 63 4 2 3 2 2" xfId="42300"/>
    <cellStyle name="Normal 63 4 2 3 2 3" xfId="42301"/>
    <cellStyle name="Normal 63 4 2 3 3" xfId="42302"/>
    <cellStyle name="Normal 63 4 2 3 4" xfId="42303"/>
    <cellStyle name="Normal 63 4 2 3_Lcc_inputs" xfId="42304"/>
    <cellStyle name="Normal 63 4 2 4" xfId="42305"/>
    <cellStyle name="Normal 63 4 2 4 2" xfId="42306"/>
    <cellStyle name="Normal 63 4 2 4 2 2" xfId="42307"/>
    <cellStyle name="Normal 63 4 2 4 3" xfId="42308"/>
    <cellStyle name="Normal 63 4 2 5" xfId="42309"/>
    <cellStyle name="Normal 63 4 2 5 2" xfId="42310"/>
    <cellStyle name="Normal 63 4 2 6" xfId="42311"/>
    <cellStyle name="Normal 63 4 2 7" xfId="42312"/>
    <cellStyle name="Normal 63 4 2 8" xfId="42313"/>
    <cellStyle name="Normal 63 4 2_Lcc_inputs" xfId="42314"/>
    <cellStyle name="Normal 63 4 3" xfId="42315"/>
    <cellStyle name="Normal 63 4 3 2" xfId="42316"/>
    <cellStyle name="Normal 63 4 3 2 2" xfId="42317"/>
    <cellStyle name="Normal 63 4 3 2 2 2" xfId="42318"/>
    <cellStyle name="Normal 63 4 3 2 3" xfId="42319"/>
    <cellStyle name="Normal 63 4 3 3" xfId="42320"/>
    <cellStyle name="Normal 63 4 3 3 2" xfId="42321"/>
    <cellStyle name="Normal 63 4 3 3 2 2" xfId="42322"/>
    <cellStyle name="Normal 63 4 3 3 3" xfId="42323"/>
    <cellStyle name="Normal 63 4 3 4" xfId="42324"/>
    <cellStyle name="Normal 63 4 3 4 2" xfId="42325"/>
    <cellStyle name="Normal 63 4 3 5" xfId="42326"/>
    <cellStyle name="Normal 63 4 3_Lcc_inputs" xfId="42327"/>
    <cellStyle name="Normal 63 4 4" xfId="42328"/>
    <cellStyle name="Normal 63 4 4 2" xfId="42329"/>
    <cellStyle name="Normal 63 4 4 2 2" xfId="42330"/>
    <cellStyle name="Normal 63 4 4 2 3" xfId="42331"/>
    <cellStyle name="Normal 63 4 4 3" xfId="42332"/>
    <cellStyle name="Normal 63 4 4 4" xfId="42333"/>
    <cellStyle name="Normal 63 4 4_Lcc_inputs" xfId="42334"/>
    <cellStyle name="Normal 63 4 5" xfId="42335"/>
    <cellStyle name="Normal 63 4 5 2" xfId="42336"/>
    <cellStyle name="Normal 63 4 5 2 2" xfId="42337"/>
    <cellStyle name="Normal 63 4 5 3" xfId="42338"/>
    <cellStyle name="Normal 63 4 6" xfId="42339"/>
    <cellStyle name="Normal 63 4 6 2" xfId="42340"/>
    <cellStyle name="Normal 63 4 7" xfId="42341"/>
    <cellStyle name="Normal 63 4 8" xfId="42342"/>
    <cellStyle name="Normal 63 4 9" xfId="42343"/>
    <cellStyle name="Normal 63 4_Lcc_inputs" xfId="42344"/>
    <cellStyle name="Normal 63 5" xfId="42345"/>
    <cellStyle name="Normal 63 5 2" xfId="42346"/>
    <cellStyle name="Normal 63 5 2 2" xfId="42347"/>
    <cellStyle name="Normal 63 5 2 2 2" xfId="42348"/>
    <cellStyle name="Normal 63 5 2 2 2 2" xfId="42349"/>
    <cellStyle name="Normal 63 5 2 2 2 2 2" xfId="42350"/>
    <cellStyle name="Normal 63 5 2 2 2 3" xfId="42351"/>
    <cellStyle name="Normal 63 5 2 2 3" xfId="42352"/>
    <cellStyle name="Normal 63 5 2 2 3 2" xfId="42353"/>
    <cellStyle name="Normal 63 5 2 2 3 2 2" xfId="42354"/>
    <cellStyle name="Normal 63 5 2 2 3 3" xfId="42355"/>
    <cellStyle name="Normal 63 5 2 2 4" xfId="42356"/>
    <cellStyle name="Normal 63 5 2 2 4 2" xfId="42357"/>
    <cellStyle name="Normal 63 5 2 2 5" xfId="42358"/>
    <cellStyle name="Normal 63 5 2 2_Lcc_inputs" xfId="42359"/>
    <cellStyle name="Normal 63 5 2 3" xfId="42360"/>
    <cellStyle name="Normal 63 5 2 3 2" xfId="42361"/>
    <cellStyle name="Normal 63 5 2 3 2 2" xfId="42362"/>
    <cellStyle name="Normal 63 5 2 3 2 3" xfId="42363"/>
    <cellStyle name="Normal 63 5 2 3 3" xfId="42364"/>
    <cellStyle name="Normal 63 5 2 3 4" xfId="42365"/>
    <cellStyle name="Normal 63 5 2 3_Lcc_inputs" xfId="42366"/>
    <cellStyle name="Normal 63 5 2 4" xfId="42367"/>
    <cellStyle name="Normal 63 5 2 4 2" xfId="42368"/>
    <cellStyle name="Normal 63 5 2 4 2 2" xfId="42369"/>
    <cellStyle name="Normal 63 5 2 4 3" xfId="42370"/>
    <cellStyle name="Normal 63 5 2 5" xfId="42371"/>
    <cellStyle name="Normal 63 5 2 5 2" xfId="42372"/>
    <cellStyle name="Normal 63 5 2 6" xfId="42373"/>
    <cellStyle name="Normal 63 5 2 7" xfId="42374"/>
    <cellStyle name="Normal 63 5 2 8" xfId="42375"/>
    <cellStyle name="Normal 63 5 2_Lcc_inputs" xfId="42376"/>
    <cellStyle name="Normal 63 5 3" xfId="42377"/>
    <cellStyle name="Normal 63 5 3 2" xfId="42378"/>
    <cellStyle name="Normal 63 5 3 2 2" xfId="42379"/>
    <cellStyle name="Normal 63 5 3 2 2 2" xfId="42380"/>
    <cellStyle name="Normal 63 5 3 2 3" xfId="42381"/>
    <cellStyle name="Normal 63 5 3 3" xfId="42382"/>
    <cellStyle name="Normal 63 5 3 3 2" xfId="42383"/>
    <cellStyle name="Normal 63 5 3 3 2 2" xfId="42384"/>
    <cellStyle name="Normal 63 5 3 3 3" xfId="42385"/>
    <cellStyle name="Normal 63 5 3 4" xfId="42386"/>
    <cellStyle name="Normal 63 5 3 4 2" xfId="42387"/>
    <cellStyle name="Normal 63 5 3 5" xfId="42388"/>
    <cellStyle name="Normal 63 5 3_Lcc_inputs" xfId="42389"/>
    <cellStyle name="Normal 63 5 4" xfId="42390"/>
    <cellStyle name="Normal 63 5 4 2" xfId="42391"/>
    <cellStyle name="Normal 63 5 4 2 2" xfId="42392"/>
    <cellStyle name="Normal 63 5 4 2 3" xfId="42393"/>
    <cellStyle name="Normal 63 5 4 3" xfId="42394"/>
    <cellStyle name="Normal 63 5 4 4" xfId="42395"/>
    <cellStyle name="Normal 63 5 4_Lcc_inputs" xfId="42396"/>
    <cellStyle name="Normal 63 5 5" xfId="42397"/>
    <cellStyle name="Normal 63 5 5 2" xfId="42398"/>
    <cellStyle name="Normal 63 5 5 2 2" xfId="42399"/>
    <cellStyle name="Normal 63 5 5 3" xfId="42400"/>
    <cellStyle name="Normal 63 5 6" xfId="42401"/>
    <cellStyle name="Normal 63 5 6 2" xfId="42402"/>
    <cellStyle name="Normal 63 5 7" xfId="42403"/>
    <cellStyle name="Normal 63 5 8" xfId="42404"/>
    <cellStyle name="Normal 63 5 9" xfId="42405"/>
    <cellStyle name="Normal 63 5_Lcc_inputs" xfId="42406"/>
    <cellStyle name="Normal 63 6" xfId="42407"/>
    <cellStyle name="Normal 63 6 2" xfId="42408"/>
    <cellStyle name="Normal 63 6 2 2" xfId="42409"/>
    <cellStyle name="Normal 63 6 2 2 2" xfId="42410"/>
    <cellStyle name="Normal 63 6 2 2 2 2" xfId="42411"/>
    <cellStyle name="Normal 63 6 2 2 2 2 2" xfId="42412"/>
    <cellStyle name="Normal 63 6 2 2 2 3" xfId="42413"/>
    <cellStyle name="Normal 63 6 2 2 3" xfId="42414"/>
    <cellStyle name="Normal 63 6 2 2 3 2" xfId="42415"/>
    <cellStyle name="Normal 63 6 2 2 3 2 2" xfId="42416"/>
    <cellStyle name="Normal 63 6 2 2 3 3" xfId="42417"/>
    <cellStyle name="Normal 63 6 2 2 4" xfId="42418"/>
    <cellStyle name="Normal 63 6 2 2 4 2" xfId="42419"/>
    <cellStyle name="Normal 63 6 2 2 5" xfId="42420"/>
    <cellStyle name="Normal 63 6 2 2_Lcc_inputs" xfId="42421"/>
    <cellStyle name="Normal 63 6 2 3" xfId="42422"/>
    <cellStyle name="Normal 63 6 2 3 2" xfId="42423"/>
    <cellStyle name="Normal 63 6 2 3 2 2" xfId="42424"/>
    <cellStyle name="Normal 63 6 2 3 2 3" xfId="42425"/>
    <cellStyle name="Normal 63 6 2 3 3" xfId="42426"/>
    <cellStyle name="Normal 63 6 2 3 4" xfId="42427"/>
    <cellStyle name="Normal 63 6 2 3_Lcc_inputs" xfId="42428"/>
    <cellStyle name="Normal 63 6 2 4" xfId="42429"/>
    <cellStyle name="Normal 63 6 2 4 2" xfId="42430"/>
    <cellStyle name="Normal 63 6 2 4 2 2" xfId="42431"/>
    <cellStyle name="Normal 63 6 2 4 3" xfId="42432"/>
    <cellStyle name="Normal 63 6 2 5" xfId="42433"/>
    <cellStyle name="Normal 63 6 2 5 2" xfId="42434"/>
    <cellStyle name="Normal 63 6 2 6" xfId="42435"/>
    <cellStyle name="Normal 63 6 2 7" xfId="42436"/>
    <cellStyle name="Normal 63 6 2 8" xfId="42437"/>
    <cellStyle name="Normal 63 6 2_Lcc_inputs" xfId="42438"/>
    <cellStyle name="Normal 63 6 3" xfId="42439"/>
    <cellStyle name="Normal 63 6 3 2" xfId="42440"/>
    <cellStyle name="Normal 63 6 3 2 2" xfId="42441"/>
    <cellStyle name="Normal 63 6 3 2 2 2" xfId="42442"/>
    <cellStyle name="Normal 63 6 3 2 3" xfId="42443"/>
    <cellStyle name="Normal 63 6 3 3" xfId="42444"/>
    <cellStyle name="Normal 63 6 3 3 2" xfId="42445"/>
    <cellStyle name="Normal 63 6 3 3 2 2" xfId="42446"/>
    <cellStyle name="Normal 63 6 3 3 3" xfId="42447"/>
    <cellStyle name="Normal 63 6 3 4" xfId="42448"/>
    <cellStyle name="Normal 63 6 3 4 2" xfId="42449"/>
    <cellStyle name="Normal 63 6 3 5" xfId="42450"/>
    <cellStyle name="Normal 63 6 3_Lcc_inputs" xfId="42451"/>
    <cellStyle name="Normal 63 6 4" xfId="42452"/>
    <cellStyle name="Normal 63 6 4 2" xfId="42453"/>
    <cellStyle name="Normal 63 6 4 2 2" xfId="42454"/>
    <cellStyle name="Normal 63 6 4 2 3" xfId="42455"/>
    <cellStyle name="Normal 63 6 4 3" xfId="42456"/>
    <cellStyle name="Normal 63 6 4 4" xfId="42457"/>
    <cellStyle name="Normal 63 6 4_Lcc_inputs" xfId="42458"/>
    <cellStyle name="Normal 63 6 5" xfId="42459"/>
    <cellStyle name="Normal 63 6 5 2" xfId="42460"/>
    <cellStyle name="Normal 63 6 5 2 2" xfId="42461"/>
    <cellStyle name="Normal 63 6 5 3" xfId="42462"/>
    <cellStyle name="Normal 63 6 6" xfId="42463"/>
    <cellStyle name="Normal 63 6 6 2" xfId="42464"/>
    <cellStyle name="Normal 63 6 7" xfId="42465"/>
    <cellStyle name="Normal 63 6 8" xfId="42466"/>
    <cellStyle name="Normal 63 6 9" xfId="42467"/>
    <cellStyle name="Normal 63 6_Lcc_inputs" xfId="42468"/>
    <cellStyle name="Normal 63 7" xfId="42469"/>
    <cellStyle name="Normal 63 7 2" xfId="42470"/>
    <cellStyle name="Normal 63 7 2 2" xfId="42471"/>
    <cellStyle name="Normal 63 7 2 2 2" xfId="42472"/>
    <cellStyle name="Normal 63 7 2 2 2 2" xfId="42473"/>
    <cellStyle name="Normal 63 7 2 2 2 2 2" xfId="42474"/>
    <cellStyle name="Normal 63 7 2 2 2 3" xfId="42475"/>
    <cellStyle name="Normal 63 7 2 2 3" xfId="42476"/>
    <cellStyle name="Normal 63 7 2 2 3 2" xfId="42477"/>
    <cellStyle name="Normal 63 7 2 2 3 2 2" xfId="42478"/>
    <cellStyle name="Normal 63 7 2 2 3 3" xfId="42479"/>
    <cellStyle name="Normal 63 7 2 2 4" xfId="42480"/>
    <cellStyle name="Normal 63 7 2 2 4 2" xfId="42481"/>
    <cellStyle name="Normal 63 7 2 2 5" xfId="42482"/>
    <cellStyle name="Normal 63 7 2 2_Lcc_inputs" xfId="42483"/>
    <cellStyle name="Normal 63 7 2 3" xfId="42484"/>
    <cellStyle name="Normal 63 7 2 3 2" xfId="42485"/>
    <cellStyle name="Normal 63 7 2 3 2 2" xfId="42486"/>
    <cellStyle name="Normal 63 7 2 3 2 3" xfId="42487"/>
    <cellStyle name="Normal 63 7 2 3 3" xfId="42488"/>
    <cellStyle name="Normal 63 7 2 3 4" xfId="42489"/>
    <cellStyle name="Normal 63 7 2 3_Lcc_inputs" xfId="42490"/>
    <cellStyle name="Normal 63 7 2 4" xfId="42491"/>
    <cellStyle name="Normal 63 7 2 4 2" xfId="42492"/>
    <cellStyle name="Normal 63 7 2 4 2 2" xfId="42493"/>
    <cellStyle name="Normal 63 7 2 4 3" xfId="42494"/>
    <cellStyle name="Normal 63 7 2 5" xfId="42495"/>
    <cellStyle name="Normal 63 7 2 5 2" xfId="42496"/>
    <cellStyle name="Normal 63 7 2 6" xfId="42497"/>
    <cellStyle name="Normal 63 7 2 7" xfId="42498"/>
    <cellStyle name="Normal 63 7 2 8" xfId="42499"/>
    <cellStyle name="Normal 63 7 2_Lcc_inputs" xfId="42500"/>
    <cellStyle name="Normal 63 7 3" xfId="42501"/>
    <cellStyle name="Normal 63 7 3 2" xfId="42502"/>
    <cellStyle name="Normal 63 7 3 2 2" xfId="42503"/>
    <cellStyle name="Normal 63 7 3 2 2 2" xfId="42504"/>
    <cellStyle name="Normal 63 7 3 2 3" xfId="42505"/>
    <cellStyle name="Normal 63 7 3 3" xfId="42506"/>
    <cellStyle name="Normal 63 7 3 3 2" xfId="42507"/>
    <cellStyle name="Normal 63 7 3 3 2 2" xfId="42508"/>
    <cellStyle name="Normal 63 7 3 3 3" xfId="42509"/>
    <cellStyle name="Normal 63 7 3 4" xfId="42510"/>
    <cellStyle name="Normal 63 7 3 4 2" xfId="42511"/>
    <cellStyle name="Normal 63 7 3 5" xfId="42512"/>
    <cellStyle name="Normal 63 7 3_Lcc_inputs" xfId="42513"/>
    <cellStyle name="Normal 63 7 4" xfId="42514"/>
    <cellStyle name="Normal 63 7 4 2" xfId="42515"/>
    <cellStyle name="Normal 63 7 4 2 2" xfId="42516"/>
    <cellStyle name="Normal 63 7 4 2 3" xfId="42517"/>
    <cellStyle name="Normal 63 7 4 3" xfId="42518"/>
    <cellStyle name="Normal 63 7 4 4" xfId="42519"/>
    <cellStyle name="Normal 63 7 4_Lcc_inputs" xfId="42520"/>
    <cellStyle name="Normal 63 7 5" xfId="42521"/>
    <cellStyle name="Normal 63 7 5 2" xfId="42522"/>
    <cellStyle name="Normal 63 7 5 2 2" xfId="42523"/>
    <cellStyle name="Normal 63 7 5 3" xfId="42524"/>
    <cellStyle name="Normal 63 7 6" xfId="42525"/>
    <cellStyle name="Normal 63 7 6 2" xfId="42526"/>
    <cellStyle name="Normal 63 7 7" xfId="42527"/>
    <cellStyle name="Normal 63 7 8" xfId="42528"/>
    <cellStyle name="Normal 63 7 9" xfId="42529"/>
    <cellStyle name="Normal 63 7_Lcc_inputs" xfId="42530"/>
    <cellStyle name="Normal 63 8" xfId="42531"/>
    <cellStyle name="Normal 63 8 2" xfId="42532"/>
    <cellStyle name="Normal 63 8 2 2" xfId="42533"/>
    <cellStyle name="Normal 63 8 2 2 2" xfId="42534"/>
    <cellStyle name="Normal 63 8 2 2 2 2" xfId="42535"/>
    <cellStyle name="Normal 63 8 2 2 3" xfId="42536"/>
    <cellStyle name="Normal 63 8 2 3" xfId="42537"/>
    <cellStyle name="Normal 63 8 2 3 2" xfId="42538"/>
    <cellStyle name="Normal 63 8 2 3 2 2" xfId="42539"/>
    <cellStyle name="Normal 63 8 2 3 3" xfId="42540"/>
    <cellStyle name="Normal 63 8 2 4" xfId="42541"/>
    <cellStyle name="Normal 63 8 2 4 2" xfId="42542"/>
    <cellStyle name="Normal 63 8 2 5" xfId="42543"/>
    <cellStyle name="Normal 63 8 2_Lcc_inputs" xfId="42544"/>
    <cellStyle name="Normal 63 8 3" xfId="42545"/>
    <cellStyle name="Normal 63 8 3 2" xfId="42546"/>
    <cellStyle name="Normal 63 8 3 2 2" xfId="42547"/>
    <cellStyle name="Normal 63 8 3 2 3" xfId="42548"/>
    <cellStyle name="Normal 63 8 3 3" xfId="42549"/>
    <cellStyle name="Normal 63 8 3 4" xfId="42550"/>
    <cellStyle name="Normal 63 8 3_Lcc_inputs" xfId="42551"/>
    <cellStyle name="Normal 63 8 4" xfId="42552"/>
    <cellStyle name="Normal 63 8 4 2" xfId="42553"/>
    <cellStyle name="Normal 63 8 4 2 2" xfId="42554"/>
    <cellStyle name="Normal 63 8 4 3" xfId="42555"/>
    <cellStyle name="Normal 63 8 5" xfId="42556"/>
    <cellStyle name="Normal 63 8 5 2" xfId="42557"/>
    <cellStyle name="Normal 63 8 6" xfId="42558"/>
    <cellStyle name="Normal 63 8 7" xfId="42559"/>
    <cellStyle name="Normal 63 8 8" xfId="42560"/>
    <cellStyle name="Normal 63 8_Lcc_inputs" xfId="42561"/>
    <cellStyle name="Normal 63 9" xfId="42562"/>
    <cellStyle name="Normal 63 9 2" xfId="42563"/>
    <cellStyle name="Normal 63 9 2 2" xfId="42564"/>
    <cellStyle name="Normal 63 9 2 2 2" xfId="42565"/>
    <cellStyle name="Normal 63 9 2 2 2 2" xfId="42566"/>
    <cellStyle name="Normal 63 9 2 2 3" xfId="42567"/>
    <cellStyle name="Normal 63 9 2 3" xfId="42568"/>
    <cellStyle name="Normal 63 9 2 3 2" xfId="42569"/>
    <cellStyle name="Normal 63 9 2 3 2 2" xfId="42570"/>
    <cellStyle name="Normal 63 9 2 3 3" xfId="42571"/>
    <cellStyle name="Normal 63 9 2 4" xfId="42572"/>
    <cellStyle name="Normal 63 9 2 4 2" xfId="42573"/>
    <cellStyle name="Normal 63 9 2 5" xfId="42574"/>
    <cellStyle name="Normal 63 9 2_Lcc_inputs" xfId="42575"/>
    <cellStyle name="Normal 63 9 3" xfId="42576"/>
    <cellStyle name="Normal 63 9 3 2" xfId="42577"/>
    <cellStyle name="Normal 63 9 3 2 2" xfId="42578"/>
    <cellStyle name="Normal 63 9 3 2 3" xfId="42579"/>
    <cellStyle name="Normal 63 9 3 3" xfId="42580"/>
    <cellStyle name="Normal 63 9 3 4" xfId="42581"/>
    <cellStyle name="Normal 63 9 3_Lcc_inputs" xfId="42582"/>
    <cellStyle name="Normal 63 9 4" xfId="42583"/>
    <cellStyle name="Normal 63 9 4 2" xfId="42584"/>
    <cellStyle name="Normal 63 9 4 2 2" xfId="42585"/>
    <cellStyle name="Normal 63 9 4 3" xfId="42586"/>
    <cellStyle name="Normal 63 9 5" xfId="42587"/>
    <cellStyle name="Normal 63 9 5 2" xfId="42588"/>
    <cellStyle name="Normal 63 9 6" xfId="42589"/>
    <cellStyle name="Normal 63 9 7" xfId="42590"/>
    <cellStyle name="Normal 63 9 8" xfId="42591"/>
    <cellStyle name="Normal 63 9_Lcc_inputs" xfId="42592"/>
    <cellStyle name="Normal 63_Lcc_inputs" xfId="42593"/>
    <cellStyle name="Normal 64" xfId="42594"/>
    <cellStyle name="Normal 64 10" xfId="42595"/>
    <cellStyle name="Normal 64 10 2" xfId="42596"/>
    <cellStyle name="Normal 64 11" xfId="42597"/>
    <cellStyle name="Normal 64 12" xfId="42598"/>
    <cellStyle name="Normal 64 13" xfId="42599"/>
    <cellStyle name="Normal 64 2" xfId="42600"/>
    <cellStyle name="Normal 64 3" xfId="42601"/>
    <cellStyle name="Normal 64 3 2" xfId="42602"/>
    <cellStyle name="Normal 64 3 3" xfId="42603"/>
    <cellStyle name="Normal 64 4" xfId="42604"/>
    <cellStyle name="Normal 64 4 2" xfId="42605"/>
    <cellStyle name="Normal 64 4 2 2" xfId="42606"/>
    <cellStyle name="Normal 64 4 2 2 2" xfId="42607"/>
    <cellStyle name="Normal 64 4 2 2 2 2" xfId="42608"/>
    <cellStyle name="Normal 64 4 2 2 3" xfId="42609"/>
    <cellStyle name="Normal 64 4 2 3" xfId="42610"/>
    <cellStyle name="Normal 64 4 2 3 2" xfId="42611"/>
    <cellStyle name="Normal 64 4 2 3 2 2" xfId="42612"/>
    <cellStyle name="Normal 64 4 2 3 3" xfId="42613"/>
    <cellStyle name="Normal 64 4 2 4" xfId="42614"/>
    <cellStyle name="Normal 64 4 2 4 2" xfId="42615"/>
    <cellStyle name="Normal 64 4 2 5" xfId="42616"/>
    <cellStyle name="Normal 64 4 2_Lcc_inputs" xfId="42617"/>
    <cellStyle name="Normal 64 4 3" xfId="42618"/>
    <cellStyle name="Normal 64 4 3 2" xfId="42619"/>
    <cellStyle name="Normal 64 4 3 2 2" xfId="42620"/>
    <cellStyle name="Normal 64 4 3 2 3" xfId="42621"/>
    <cellStyle name="Normal 64 4 3 3" xfId="42622"/>
    <cellStyle name="Normal 64 4 3 4" xfId="42623"/>
    <cellStyle name="Normal 64 4 3_Lcc_inputs" xfId="42624"/>
    <cellStyle name="Normal 64 4 4" xfId="42625"/>
    <cellStyle name="Normal 64 4 4 2" xfId="42626"/>
    <cellStyle name="Normal 64 4 4 2 2" xfId="42627"/>
    <cellStyle name="Normal 64 4 4 3" xfId="42628"/>
    <cellStyle name="Normal 64 4 5" xfId="42629"/>
    <cellStyle name="Normal 64 4 5 2" xfId="42630"/>
    <cellStyle name="Normal 64 4 6" xfId="42631"/>
    <cellStyle name="Normal 64 4 7" xfId="42632"/>
    <cellStyle name="Normal 64 4 8" xfId="42633"/>
    <cellStyle name="Normal 64 4_Lcc_inputs" xfId="42634"/>
    <cellStyle name="Normal 64 5" xfId="42635"/>
    <cellStyle name="Normal 64 5 2" xfId="42636"/>
    <cellStyle name="Normal 64 5 2 2" xfId="42637"/>
    <cellStyle name="Normal 64 5 2 2 2" xfId="42638"/>
    <cellStyle name="Normal 64 5 2 2 3" xfId="42639"/>
    <cellStyle name="Normal 64 5 2 3" xfId="42640"/>
    <cellStyle name="Normal 64 5 2 4" xfId="42641"/>
    <cellStyle name="Normal 64 5 2_Lcc_inputs" xfId="42642"/>
    <cellStyle name="Normal 64 5 3" xfId="42643"/>
    <cellStyle name="Normal 64 5 3 2" xfId="42644"/>
    <cellStyle name="Normal 64 5 3 2 2" xfId="42645"/>
    <cellStyle name="Normal 64 5 3 3" xfId="42646"/>
    <cellStyle name="Normal 64 5 4" xfId="42647"/>
    <cellStyle name="Normal 64 5 4 2" xfId="42648"/>
    <cellStyle name="Normal 64 5 5" xfId="42649"/>
    <cellStyle name="Normal 64 6" xfId="42650"/>
    <cellStyle name="Normal 64 6 2" xfId="42651"/>
    <cellStyle name="Normal 64 7" xfId="42652"/>
    <cellStyle name="Normal 64 7 2" xfId="42653"/>
    <cellStyle name="Normal 64 7 2 2" xfId="42654"/>
    <cellStyle name="Normal 64 7 2 2 2" xfId="42655"/>
    <cellStyle name="Normal 64 7 2 3" xfId="42656"/>
    <cellStyle name="Normal 64 7 3" xfId="42657"/>
    <cellStyle name="Normal 64 7 3 2" xfId="42658"/>
    <cellStyle name="Normal 64 7 4" xfId="42659"/>
    <cellStyle name="Normal 64 7_Lcc_inputs" xfId="42660"/>
    <cellStyle name="Normal 64 8" xfId="42661"/>
    <cellStyle name="Normal 64 8 2" xfId="42662"/>
    <cellStyle name="Normal 64 8 2 2" xfId="42663"/>
    <cellStyle name="Normal 64 8 3" xfId="42664"/>
    <cellStyle name="Normal 64 9" xfId="42665"/>
    <cellStyle name="Normal 64 9 2" xfId="42666"/>
    <cellStyle name="Normal 64 9 3" xfId="42667"/>
    <cellStyle name="Normal 64_Lcc_inputs" xfId="42668"/>
    <cellStyle name="Normal 65" xfId="42669"/>
    <cellStyle name="Normal 65 10" xfId="42670"/>
    <cellStyle name="Normal 65 10 2" xfId="42671"/>
    <cellStyle name="Normal 65 10 2 2" xfId="42672"/>
    <cellStyle name="Normal 65 10 2 2 2" xfId="42673"/>
    <cellStyle name="Normal 65 10 2 2 3" xfId="42674"/>
    <cellStyle name="Normal 65 10 2 3" xfId="42675"/>
    <cellStyle name="Normal 65 10 2 4" xfId="42676"/>
    <cellStyle name="Normal 65 10 2_Lcc_inputs" xfId="42677"/>
    <cellStyle name="Normal 65 10 3" xfId="42678"/>
    <cellStyle name="Normal 65 10 3 2" xfId="42679"/>
    <cellStyle name="Normal 65 10 3 2 2" xfId="42680"/>
    <cellStyle name="Normal 65 10 3 3" xfId="42681"/>
    <cellStyle name="Normal 65 10 4" xfId="42682"/>
    <cellStyle name="Normal 65 10 4 2" xfId="42683"/>
    <cellStyle name="Normal 65 10 5" xfId="42684"/>
    <cellStyle name="Normal 65 10 6" xfId="42685"/>
    <cellStyle name="Normal 65 10 7" xfId="42686"/>
    <cellStyle name="Normal 65 10_Lcc_inputs" xfId="42687"/>
    <cellStyle name="Normal 65 11" xfId="42688"/>
    <cellStyle name="Normal 65 11 2" xfId="42689"/>
    <cellStyle name="Normal 65 11 2 2" xfId="42690"/>
    <cellStyle name="Normal 65 11 2 3" xfId="42691"/>
    <cellStyle name="Normal 65 11 3" xfId="42692"/>
    <cellStyle name="Normal 65 11 3 2" xfId="42693"/>
    <cellStyle name="Normal 65 11 4" xfId="42694"/>
    <cellStyle name="Normal 65 11 5" xfId="42695"/>
    <cellStyle name="Normal 65 11_Lcc_inputs" xfId="42696"/>
    <cellStyle name="Normal 65 12" xfId="42697"/>
    <cellStyle name="Normal 65 12 2" xfId="42698"/>
    <cellStyle name="Normal 65 12 2 2" xfId="42699"/>
    <cellStyle name="Normal 65 12 2 3" xfId="42700"/>
    <cellStyle name="Normal 65 12 3" xfId="42701"/>
    <cellStyle name="Normal 65 12 4" xfId="42702"/>
    <cellStyle name="Normal 65 12_Lcc_inputs" xfId="42703"/>
    <cellStyle name="Normal 65 13" xfId="42704"/>
    <cellStyle name="Normal 65 13 2" xfId="42705"/>
    <cellStyle name="Normal 65 13 3" xfId="42706"/>
    <cellStyle name="Normal 65 14" xfId="42707"/>
    <cellStyle name="Normal 65 14 2" xfId="42708"/>
    <cellStyle name="Normal 65 15" xfId="42709"/>
    <cellStyle name="Normal 65 16" xfId="42710"/>
    <cellStyle name="Normal 65 2" xfId="42711"/>
    <cellStyle name="Normal 65 2 10" xfId="42712"/>
    <cellStyle name="Normal 65 2 2" xfId="42713"/>
    <cellStyle name="Normal 65 2 2 2" xfId="42714"/>
    <cellStyle name="Normal 65 2 2 2 2" xfId="42715"/>
    <cellStyle name="Normal 65 2 2 2 2 2" xfId="42716"/>
    <cellStyle name="Normal 65 2 2 2 2 2 2" xfId="42717"/>
    <cellStyle name="Normal 65 2 2 2 2 3" xfId="42718"/>
    <cellStyle name="Normal 65 2 2 2 3" xfId="42719"/>
    <cellStyle name="Normal 65 2 2 2 3 2" xfId="42720"/>
    <cellStyle name="Normal 65 2 2 2 3 2 2" xfId="42721"/>
    <cellStyle name="Normal 65 2 2 2 3 3" xfId="42722"/>
    <cellStyle name="Normal 65 2 2 2 4" xfId="42723"/>
    <cellStyle name="Normal 65 2 2 2 4 2" xfId="42724"/>
    <cellStyle name="Normal 65 2 2 2 5" xfId="42725"/>
    <cellStyle name="Normal 65 2 2 2_Lcc_inputs" xfId="42726"/>
    <cellStyle name="Normal 65 2 2 3" xfId="42727"/>
    <cellStyle name="Normal 65 2 2 3 2" xfId="42728"/>
    <cellStyle name="Normal 65 2 2 3 2 2" xfId="42729"/>
    <cellStyle name="Normal 65 2 2 3 2 3" xfId="42730"/>
    <cellStyle name="Normal 65 2 2 3 3" xfId="42731"/>
    <cellStyle name="Normal 65 2 2 3 4" xfId="42732"/>
    <cellStyle name="Normal 65 2 2 3_Lcc_inputs" xfId="42733"/>
    <cellStyle name="Normal 65 2 2 4" xfId="42734"/>
    <cellStyle name="Normal 65 2 2 4 2" xfId="42735"/>
    <cellStyle name="Normal 65 2 2 4 2 2" xfId="42736"/>
    <cellStyle name="Normal 65 2 2 4 3" xfId="42737"/>
    <cellStyle name="Normal 65 2 2 5" xfId="42738"/>
    <cellStyle name="Normal 65 2 2 5 2" xfId="42739"/>
    <cellStyle name="Normal 65 2 2 6" xfId="42740"/>
    <cellStyle name="Normal 65 2 2 7" xfId="42741"/>
    <cellStyle name="Normal 65 2 2 8" xfId="42742"/>
    <cellStyle name="Normal 65 2 2_Lcc_inputs" xfId="42743"/>
    <cellStyle name="Normal 65 2 3" xfId="42744"/>
    <cellStyle name="Normal 65 2 3 2" xfId="42745"/>
    <cellStyle name="Normal 65 2 3 2 2" xfId="42746"/>
    <cellStyle name="Normal 65 2 3 2 2 2" xfId="42747"/>
    <cellStyle name="Normal 65 2 3 2 2 3" xfId="42748"/>
    <cellStyle name="Normal 65 2 3 2 3" xfId="42749"/>
    <cellStyle name="Normal 65 2 3 2 4" xfId="42750"/>
    <cellStyle name="Normal 65 2 3 2_Lcc_inputs" xfId="42751"/>
    <cellStyle name="Normal 65 2 3 3" xfId="42752"/>
    <cellStyle name="Normal 65 2 3 3 2" xfId="42753"/>
    <cellStyle name="Normal 65 2 3 3 2 2" xfId="42754"/>
    <cellStyle name="Normal 65 2 3 3 3" xfId="42755"/>
    <cellStyle name="Normal 65 2 3 4" xfId="42756"/>
    <cellStyle name="Normal 65 2 3 4 2" xfId="42757"/>
    <cellStyle name="Normal 65 2 3 5" xfId="42758"/>
    <cellStyle name="Normal 65 2 3 6" xfId="42759"/>
    <cellStyle name="Normal 65 2 3 7" xfId="42760"/>
    <cellStyle name="Normal 65 2 3_Lcc_inputs" xfId="42761"/>
    <cellStyle name="Normal 65 2 4" xfId="42762"/>
    <cellStyle name="Normal 65 2 4 2" xfId="42763"/>
    <cellStyle name="Normal 65 2 4 2 2" xfId="42764"/>
    <cellStyle name="Normal 65 2 4 2 3" xfId="42765"/>
    <cellStyle name="Normal 65 2 4 3" xfId="42766"/>
    <cellStyle name="Normal 65 2 4 3 2" xfId="42767"/>
    <cellStyle name="Normal 65 2 4 4" xfId="42768"/>
    <cellStyle name="Normal 65 2 4 5" xfId="42769"/>
    <cellStyle name="Normal 65 2 4_Lcc_inputs" xfId="42770"/>
    <cellStyle name="Normal 65 2 5" xfId="42771"/>
    <cellStyle name="Normal 65 2 5 2" xfId="42772"/>
    <cellStyle name="Normal 65 2 5 2 2" xfId="42773"/>
    <cellStyle name="Normal 65 2 5 2 3" xfId="42774"/>
    <cellStyle name="Normal 65 2 5 3" xfId="42775"/>
    <cellStyle name="Normal 65 2 5 3 2" xfId="42776"/>
    <cellStyle name="Normal 65 2 5 4" xfId="42777"/>
    <cellStyle name="Normal 65 2 5 5" xfId="42778"/>
    <cellStyle name="Normal 65 2 5_Lcc_inputs" xfId="42779"/>
    <cellStyle name="Normal 65 2 6" xfId="42780"/>
    <cellStyle name="Normal 65 2 6 2" xfId="42781"/>
    <cellStyle name="Normal 65 2 6 2 2" xfId="42782"/>
    <cellStyle name="Normal 65 2 6 3" xfId="42783"/>
    <cellStyle name="Normal 65 2 6 4" xfId="42784"/>
    <cellStyle name="Normal 65 2 6_Lcc_inputs" xfId="42785"/>
    <cellStyle name="Normal 65 2 7" xfId="42786"/>
    <cellStyle name="Normal 65 2 7 2" xfId="42787"/>
    <cellStyle name="Normal 65 2 7 3" xfId="42788"/>
    <cellStyle name="Normal 65 2 8" xfId="42789"/>
    <cellStyle name="Normal 65 2 8 2" xfId="42790"/>
    <cellStyle name="Normal 65 2 9" xfId="42791"/>
    <cellStyle name="Normal 65 2_Lcc_inputs" xfId="42792"/>
    <cellStyle name="Normal 65 3" xfId="42793"/>
    <cellStyle name="Normal 65 3 2" xfId="42794"/>
    <cellStyle name="Normal 65 3 2 2" xfId="42795"/>
    <cellStyle name="Normal 65 3 2 2 2" xfId="42796"/>
    <cellStyle name="Normal 65 3 2 2 2 2" xfId="42797"/>
    <cellStyle name="Normal 65 3 2 2 2 2 2" xfId="42798"/>
    <cellStyle name="Normal 65 3 2 2 2 3" xfId="42799"/>
    <cellStyle name="Normal 65 3 2 2 3" xfId="42800"/>
    <cellStyle name="Normal 65 3 2 2 3 2" xfId="42801"/>
    <cellStyle name="Normal 65 3 2 2 3 2 2" xfId="42802"/>
    <cellStyle name="Normal 65 3 2 2 3 3" xfId="42803"/>
    <cellStyle name="Normal 65 3 2 2 4" xfId="42804"/>
    <cellStyle name="Normal 65 3 2 2 4 2" xfId="42805"/>
    <cellStyle name="Normal 65 3 2 2 5" xfId="42806"/>
    <cellStyle name="Normal 65 3 2 2_Lcc_inputs" xfId="42807"/>
    <cellStyle name="Normal 65 3 2 3" xfId="42808"/>
    <cellStyle name="Normal 65 3 2 3 2" xfId="42809"/>
    <cellStyle name="Normal 65 3 2 3 2 2" xfId="42810"/>
    <cellStyle name="Normal 65 3 2 3 2 3" xfId="42811"/>
    <cellStyle name="Normal 65 3 2 3 3" xfId="42812"/>
    <cellStyle name="Normal 65 3 2 3 4" xfId="42813"/>
    <cellStyle name="Normal 65 3 2 3_Lcc_inputs" xfId="42814"/>
    <cellStyle name="Normal 65 3 2 4" xfId="42815"/>
    <cellStyle name="Normal 65 3 2 4 2" xfId="42816"/>
    <cellStyle name="Normal 65 3 2 4 2 2" xfId="42817"/>
    <cellStyle name="Normal 65 3 2 4 3" xfId="42818"/>
    <cellStyle name="Normal 65 3 2 5" xfId="42819"/>
    <cellStyle name="Normal 65 3 2 5 2" xfId="42820"/>
    <cellStyle name="Normal 65 3 2 6" xfId="42821"/>
    <cellStyle name="Normal 65 3 2 7" xfId="42822"/>
    <cellStyle name="Normal 65 3 2 8" xfId="42823"/>
    <cellStyle name="Normal 65 3 2_Lcc_inputs" xfId="42824"/>
    <cellStyle name="Normal 65 3 3" xfId="42825"/>
    <cellStyle name="Normal 65 3 3 2" xfId="42826"/>
    <cellStyle name="Normal 65 3 3 2 2" xfId="42827"/>
    <cellStyle name="Normal 65 3 3 2 2 2" xfId="42828"/>
    <cellStyle name="Normal 65 3 3 2 2 3" xfId="42829"/>
    <cellStyle name="Normal 65 3 3 2 3" xfId="42830"/>
    <cellStyle name="Normal 65 3 3 2 4" xfId="42831"/>
    <cellStyle name="Normal 65 3 3 2_Lcc_inputs" xfId="42832"/>
    <cellStyle name="Normal 65 3 3 3" xfId="42833"/>
    <cellStyle name="Normal 65 3 3 3 2" xfId="42834"/>
    <cellStyle name="Normal 65 3 3 3 2 2" xfId="42835"/>
    <cellStyle name="Normal 65 3 3 3 3" xfId="42836"/>
    <cellStyle name="Normal 65 3 3 4" xfId="42837"/>
    <cellStyle name="Normal 65 3 3 4 2" xfId="42838"/>
    <cellStyle name="Normal 65 3 3 5" xfId="42839"/>
    <cellStyle name="Normal 65 3 3 6" xfId="42840"/>
    <cellStyle name="Normal 65 3 3 7" xfId="42841"/>
    <cellStyle name="Normal 65 3 3_Lcc_inputs" xfId="42842"/>
    <cellStyle name="Normal 65 3 4" xfId="42843"/>
    <cellStyle name="Normal 65 3 4 2" xfId="42844"/>
    <cellStyle name="Normal 65 3 4 2 2" xfId="42845"/>
    <cellStyle name="Normal 65 3 4 2 3" xfId="42846"/>
    <cellStyle name="Normal 65 3 4 3" xfId="42847"/>
    <cellStyle name="Normal 65 3 4 3 2" xfId="42848"/>
    <cellStyle name="Normal 65 3 4 4" xfId="42849"/>
    <cellStyle name="Normal 65 3 4 5" xfId="42850"/>
    <cellStyle name="Normal 65 3 4_Lcc_inputs" xfId="42851"/>
    <cellStyle name="Normal 65 3 5" xfId="42852"/>
    <cellStyle name="Normal 65 3 5 2" xfId="42853"/>
    <cellStyle name="Normal 65 3 5 2 2" xfId="42854"/>
    <cellStyle name="Normal 65 3 5 2 3" xfId="42855"/>
    <cellStyle name="Normal 65 3 5 3" xfId="42856"/>
    <cellStyle name="Normal 65 3 5 4" xfId="42857"/>
    <cellStyle name="Normal 65 3 5_Lcc_inputs" xfId="42858"/>
    <cellStyle name="Normal 65 3 6" xfId="42859"/>
    <cellStyle name="Normal 65 3 6 2" xfId="42860"/>
    <cellStyle name="Normal 65 3 6 3" xfId="42861"/>
    <cellStyle name="Normal 65 3 7" xfId="42862"/>
    <cellStyle name="Normal 65 3 7 2" xfId="42863"/>
    <cellStyle name="Normal 65 3 8" xfId="42864"/>
    <cellStyle name="Normal 65 3 9" xfId="42865"/>
    <cellStyle name="Normal 65 3_Lcc_inputs" xfId="42866"/>
    <cellStyle name="Normal 65 4" xfId="42867"/>
    <cellStyle name="Normal 65 4 2" xfId="42868"/>
    <cellStyle name="Normal 65 4 2 2" xfId="42869"/>
    <cellStyle name="Normal 65 4 2 2 2" xfId="42870"/>
    <cellStyle name="Normal 65 4 2 2 2 2" xfId="42871"/>
    <cellStyle name="Normal 65 4 2 2 2 2 2" xfId="42872"/>
    <cellStyle name="Normal 65 4 2 2 2 3" xfId="42873"/>
    <cellStyle name="Normal 65 4 2 2 3" xfId="42874"/>
    <cellStyle name="Normal 65 4 2 2 3 2" xfId="42875"/>
    <cellStyle name="Normal 65 4 2 2 3 2 2" xfId="42876"/>
    <cellStyle name="Normal 65 4 2 2 3 3" xfId="42877"/>
    <cellStyle name="Normal 65 4 2 2 4" xfId="42878"/>
    <cellStyle name="Normal 65 4 2 2 4 2" xfId="42879"/>
    <cellStyle name="Normal 65 4 2 2 5" xfId="42880"/>
    <cellStyle name="Normal 65 4 2 2_Lcc_inputs" xfId="42881"/>
    <cellStyle name="Normal 65 4 2 3" xfId="42882"/>
    <cellStyle name="Normal 65 4 2 3 2" xfId="42883"/>
    <cellStyle name="Normal 65 4 2 3 2 2" xfId="42884"/>
    <cellStyle name="Normal 65 4 2 3 2 3" xfId="42885"/>
    <cellStyle name="Normal 65 4 2 3 3" xfId="42886"/>
    <cellStyle name="Normal 65 4 2 3 4" xfId="42887"/>
    <cellStyle name="Normal 65 4 2 3_Lcc_inputs" xfId="42888"/>
    <cellStyle name="Normal 65 4 2 4" xfId="42889"/>
    <cellStyle name="Normal 65 4 2 4 2" xfId="42890"/>
    <cellStyle name="Normal 65 4 2 4 2 2" xfId="42891"/>
    <cellStyle name="Normal 65 4 2 4 3" xfId="42892"/>
    <cellStyle name="Normal 65 4 2 5" xfId="42893"/>
    <cellStyle name="Normal 65 4 2 5 2" xfId="42894"/>
    <cellStyle name="Normal 65 4 2 6" xfId="42895"/>
    <cellStyle name="Normal 65 4 2 7" xfId="42896"/>
    <cellStyle name="Normal 65 4 2 8" xfId="42897"/>
    <cellStyle name="Normal 65 4 2_Lcc_inputs" xfId="42898"/>
    <cellStyle name="Normal 65 4 3" xfId="42899"/>
    <cellStyle name="Normal 65 4 3 2" xfId="42900"/>
    <cellStyle name="Normal 65 4 3 2 2" xfId="42901"/>
    <cellStyle name="Normal 65 4 3 2 2 2" xfId="42902"/>
    <cellStyle name="Normal 65 4 3 2 3" xfId="42903"/>
    <cellStyle name="Normal 65 4 3 3" xfId="42904"/>
    <cellStyle name="Normal 65 4 3 3 2" xfId="42905"/>
    <cellStyle name="Normal 65 4 3 3 2 2" xfId="42906"/>
    <cellStyle name="Normal 65 4 3 3 3" xfId="42907"/>
    <cellStyle name="Normal 65 4 3 4" xfId="42908"/>
    <cellStyle name="Normal 65 4 3 4 2" xfId="42909"/>
    <cellStyle name="Normal 65 4 3 5" xfId="42910"/>
    <cellStyle name="Normal 65 4 3_Lcc_inputs" xfId="42911"/>
    <cellStyle name="Normal 65 4 4" xfId="42912"/>
    <cellStyle name="Normal 65 4 4 2" xfId="42913"/>
    <cellStyle name="Normal 65 4 4 2 2" xfId="42914"/>
    <cellStyle name="Normal 65 4 4 2 3" xfId="42915"/>
    <cellStyle name="Normal 65 4 4 3" xfId="42916"/>
    <cellStyle name="Normal 65 4 4 4" xfId="42917"/>
    <cellStyle name="Normal 65 4 4_Lcc_inputs" xfId="42918"/>
    <cellStyle name="Normal 65 4 5" xfId="42919"/>
    <cellStyle name="Normal 65 4 5 2" xfId="42920"/>
    <cellStyle name="Normal 65 4 5 2 2" xfId="42921"/>
    <cellStyle name="Normal 65 4 5 3" xfId="42922"/>
    <cellStyle name="Normal 65 4 6" xfId="42923"/>
    <cellStyle name="Normal 65 4 6 2" xfId="42924"/>
    <cellStyle name="Normal 65 4 7" xfId="42925"/>
    <cellStyle name="Normal 65 4 8" xfId="42926"/>
    <cellStyle name="Normal 65 4 9" xfId="42927"/>
    <cellStyle name="Normal 65 4_Lcc_inputs" xfId="42928"/>
    <cellStyle name="Normal 65 5" xfId="42929"/>
    <cellStyle name="Normal 65 5 2" xfId="42930"/>
    <cellStyle name="Normal 65 5 2 2" xfId="42931"/>
    <cellStyle name="Normal 65 5 2 2 2" xfId="42932"/>
    <cellStyle name="Normal 65 5 2 2 2 2" xfId="42933"/>
    <cellStyle name="Normal 65 5 2 2 2 2 2" xfId="42934"/>
    <cellStyle name="Normal 65 5 2 2 2 3" xfId="42935"/>
    <cellStyle name="Normal 65 5 2 2 3" xfId="42936"/>
    <cellStyle name="Normal 65 5 2 2 3 2" xfId="42937"/>
    <cellStyle name="Normal 65 5 2 2 3 2 2" xfId="42938"/>
    <cellStyle name="Normal 65 5 2 2 3 3" xfId="42939"/>
    <cellStyle name="Normal 65 5 2 2 4" xfId="42940"/>
    <cellStyle name="Normal 65 5 2 2 4 2" xfId="42941"/>
    <cellStyle name="Normal 65 5 2 2 5" xfId="42942"/>
    <cellStyle name="Normal 65 5 2 2_Lcc_inputs" xfId="42943"/>
    <cellStyle name="Normal 65 5 2 3" xfId="42944"/>
    <cellStyle name="Normal 65 5 2 3 2" xfId="42945"/>
    <cellStyle name="Normal 65 5 2 3 2 2" xfId="42946"/>
    <cellStyle name="Normal 65 5 2 3 2 3" xfId="42947"/>
    <cellStyle name="Normal 65 5 2 3 3" xfId="42948"/>
    <cellStyle name="Normal 65 5 2 3 4" xfId="42949"/>
    <cellStyle name="Normal 65 5 2 3_Lcc_inputs" xfId="42950"/>
    <cellStyle name="Normal 65 5 2 4" xfId="42951"/>
    <cellStyle name="Normal 65 5 2 4 2" xfId="42952"/>
    <cellStyle name="Normal 65 5 2 4 2 2" xfId="42953"/>
    <cellStyle name="Normal 65 5 2 4 3" xfId="42954"/>
    <cellStyle name="Normal 65 5 2 5" xfId="42955"/>
    <cellStyle name="Normal 65 5 2 5 2" xfId="42956"/>
    <cellStyle name="Normal 65 5 2 6" xfId="42957"/>
    <cellStyle name="Normal 65 5 2 7" xfId="42958"/>
    <cellStyle name="Normal 65 5 2 8" xfId="42959"/>
    <cellStyle name="Normal 65 5 2_Lcc_inputs" xfId="42960"/>
    <cellStyle name="Normal 65 5 3" xfId="42961"/>
    <cellStyle name="Normal 65 5 3 2" xfId="42962"/>
    <cellStyle name="Normal 65 5 3 2 2" xfId="42963"/>
    <cellStyle name="Normal 65 5 3 2 2 2" xfId="42964"/>
    <cellStyle name="Normal 65 5 3 2 3" xfId="42965"/>
    <cellStyle name="Normal 65 5 3 3" xfId="42966"/>
    <cellStyle name="Normal 65 5 3 3 2" xfId="42967"/>
    <cellStyle name="Normal 65 5 3 3 2 2" xfId="42968"/>
    <cellStyle name="Normal 65 5 3 3 3" xfId="42969"/>
    <cellStyle name="Normal 65 5 3 4" xfId="42970"/>
    <cellStyle name="Normal 65 5 3 4 2" xfId="42971"/>
    <cellStyle name="Normal 65 5 3 5" xfId="42972"/>
    <cellStyle name="Normal 65 5 3_Lcc_inputs" xfId="42973"/>
    <cellStyle name="Normal 65 5 4" xfId="42974"/>
    <cellStyle name="Normal 65 5 4 2" xfId="42975"/>
    <cellStyle name="Normal 65 5 4 2 2" xfId="42976"/>
    <cellStyle name="Normal 65 5 4 2 3" xfId="42977"/>
    <cellStyle name="Normal 65 5 4 3" xfId="42978"/>
    <cellStyle name="Normal 65 5 4 4" xfId="42979"/>
    <cellStyle name="Normal 65 5 4_Lcc_inputs" xfId="42980"/>
    <cellStyle name="Normal 65 5 5" xfId="42981"/>
    <cellStyle name="Normal 65 5 5 2" xfId="42982"/>
    <cellStyle name="Normal 65 5 5 2 2" xfId="42983"/>
    <cellStyle name="Normal 65 5 5 3" xfId="42984"/>
    <cellStyle name="Normal 65 5 6" xfId="42985"/>
    <cellStyle name="Normal 65 5 6 2" xfId="42986"/>
    <cellStyle name="Normal 65 5 7" xfId="42987"/>
    <cellStyle name="Normal 65 5 8" xfId="42988"/>
    <cellStyle name="Normal 65 5 9" xfId="42989"/>
    <cellStyle name="Normal 65 5_Lcc_inputs" xfId="42990"/>
    <cellStyle name="Normal 65 6" xfId="42991"/>
    <cellStyle name="Normal 65 6 2" xfId="42992"/>
    <cellStyle name="Normal 65 6 2 2" xfId="42993"/>
    <cellStyle name="Normal 65 6 2 2 2" xfId="42994"/>
    <cellStyle name="Normal 65 6 2 2 2 2" xfId="42995"/>
    <cellStyle name="Normal 65 6 2 2 2 2 2" xfId="42996"/>
    <cellStyle name="Normal 65 6 2 2 2 3" xfId="42997"/>
    <cellStyle name="Normal 65 6 2 2 3" xfId="42998"/>
    <cellStyle name="Normal 65 6 2 2 3 2" xfId="42999"/>
    <cellStyle name="Normal 65 6 2 2 3 2 2" xfId="43000"/>
    <cellStyle name="Normal 65 6 2 2 3 3" xfId="43001"/>
    <cellStyle name="Normal 65 6 2 2 4" xfId="43002"/>
    <cellStyle name="Normal 65 6 2 2 4 2" xfId="43003"/>
    <cellStyle name="Normal 65 6 2 2 5" xfId="43004"/>
    <cellStyle name="Normal 65 6 2 2_Lcc_inputs" xfId="43005"/>
    <cellStyle name="Normal 65 6 2 3" xfId="43006"/>
    <cellStyle name="Normal 65 6 2 3 2" xfId="43007"/>
    <cellStyle name="Normal 65 6 2 3 2 2" xfId="43008"/>
    <cellStyle name="Normal 65 6 2 3 2 3" xfId="43009"/>
    <cellStyle name="Normal 65 6 2 3 3" xfId="43010"/>
    <cellStyle name="Normal 65 6 2 3 4" xfId="43011"/>
    <cellStyle name="Normal 65 6 2 3_Lcc_inputs" xfId="43012"/>
    <cellStyle name="Normal 65 6 2 4" xfId="43013"/>
    <cellStyle name="Normal 65 6 2 4 2" xfId="43014"/>
    <cellStyle name="Normal 65 6 2 4 2 2" xfId="43015"/>
    <cellStyle name="Normal 65 6 2 4 3" xfId="43016"/>
    <cellStyle name="Normal 65 6 2 5" xfId="43017"/>
    <cellStyle name="Normal 65 6 2 5 2" xfId="43018"/>
    <cellStyle name="Normal 65 6 2 6" xfId="43019"/>
    <cellStyle name="Normal 65 6 2 7" xfId="43020"/>
    <cellStyle name="Normal 65 6 2 8" xfId="43021"/>
    <cellStyle name="Normal 65 6 2_Lcc_inputs" xfId="43022"/>
    <cellStyle name="Normal 65 6 3" xfId="43023"/>
    <cellStyle name="Normal 65 6 3 2" xfId="43024"/>
    <cellStyle name="Normal 65 6 3 2 2" xfId="43025"/>
    <cellStyle name="Normal 65 6 3 2 2 2" xfId="43026"/>
    <cellStyle name="Normal 65 6 3 2 3" xfId="43027"/>
    <cellStyle name="Normal 65 6 3 3" xfId="43028"/>
    <cellStyle name="Normal 65 6 3 3 2" xfId="43029"/>
    <cellStyle name="Normal 65 6 3 3 2 2" xfId="43030"/>
    <cellStyle name="Normal 65 6 3 3 3" xfId="43031"/>
    <cellStyle name="Normal 65 6 3 4" xfId="43032"/>
    <cellStyle name="Normal 65 6 3 4 2" xfId="43033"/>
    <cellStyle name="Normal 65 6 3 5" xfId="43034"/>
    <cellStyle name="Normal 65 6 3_Lcc_inputs" xfId="43035"/>
    <cellStyle name="Normal 65 6 4" xfId="43036"/>
    <cellStyle name="Normal 65 6 4 2" xfId="43037"/>
    <cellStyle name="Normal 65 6 4 2 2" xfId="43038"/>
    <cellStyle name="Normal 65 6 4 2 3" xfId="43039"/>
    <cellStyle name="Normal 65 6 4 3" xfId="43040"/>
    <cellStyle name="Normal 65 6 4 4" xfId="43041"/>
    <cellStyle name="Normal 65 6 4_Lcc_inputs" xfId="43042"/>
    <cellStyle name="Normal 65 6 5" xfId="43043"/>
    <cellStyle name="Normal 65 6 5 2" xfId="43044"/>
    <cellStyle name="Normal 65 6 5 2 2" xfId="43045"/>
    <cellStyle name="Normal 65 6 5 3" xfId="43046"/>
    <cellStyle name="Normal 65 6 6" xfId="43047"/>
    <cellStyle name="Normal 65 6 6 2" xfId="43048"/>
    <cellStyle name="Normal 65 6 7" xfId="43049"/>
    <cellStyle name="Normal 65 6 8" xfId="43050"/>
    <cellStyle name="Normal 65 6 9" xfId="43051"/>
    <cellStyle name="Normal 65 6_Lcc_inputs" xfId="43052"/>
    <cellStyle name="Normal 65 7" xfId="43053"/>
    <cellStyle name="Normal 65 7 2" xfId="43054"/>
    <cellStyle name="Normal 65 7 2 2" xfId="43055"/>
    <cellStyle name="Normal 65 7 2 2 2" xfId="43056"/>
    <cellStyle name="Normal 65 7 2 2 2 2" xfId="43057"/>
    <cellStyle name="Normal 65 7 2 2 2 2 2" xfId="43058"/>
    <cellStyle name="Normal 65 7 2 2 2 3" xfId="43059"/>
    <cellStyle name="Normal 65 7 2 2 3" xfId="43060"/>
    <cellStyle name="Normal 65 7 2 2 3 2" xfId="43061"/>
    <cellStyle name="Normal 65 7 2 2 3 2 2" xfId="43062"/>
    <cellStyle name="Normal 65 7 2 2 3 3" xfId="43063"/>
    <cellStyle name="Normal 65 7 2 2 4" xfId="43064"/>
    <cellStyle name="Normal 65 7 2 2 4 2" xfId="43065"/>
    <cellStyle name="Normal 65 7 2 2 5" xfId="43066"/>
    <cellStyle name="Normal 65 7 2 2_Lcc_inputs" xfId="43067"/>
    <cellStyle name="Normal 65 7 2 3" xfId="43068"/>
    <cellStyle name="Normal 65 7 2 3 2" xfId="43069"/>
    <cellStyle name="Normal 65 7 2 3 2 2" xfId="43070"/>
    <cellStyle name="Normal 65 7 2 3 2 3" xfId="43071"/>
    <cellStyle name="Normal 65 7 2 3 3" xfId="43072"/>
    <cellStyle name="Normal 65 7 2 3 4" xfId="43073"/>
    <cellStyle name="Normal 65 7 2 3_Lcc_inputs" xfId="43074"/>
    <cellStyle name="Normal 65 7 2 4" xfId="43075"/>
    <cellStyle name="Normal 65 7 2 4 2" xfId="43076"/>
    <cellStyle name="Normal 65 7 2 4 2 2" xfId="43077"/>
    <cellStyle name="Normal 65 7 2 4 3" xfId="43078"/>
    <cellStyle name="Normal 65 7 2 5" xfId="43079"/>
    <cellStyle name="Normal 65 7 2 5 2" xfId="43080"/>
    <cellStyle name="Normal 65 7 2 6" xfId="43081"/>
    <cellStyle name="Normal 65 7 2 7" xfId="43082"/>
    <cellStyle name="Normal 65 7 2 8" xfId="43083"/>
    <cellStyle name="Normal 65 7 2_Lcc_inputs" xfId="43084"/>
    <cellStyle name="Normal 65 7 3" xfId="43085"/>
    <cellStyle name="Normal 65 7 3 2" xfId="43086"/>
    <cellStyle name="Normal 65 7 3 2 2" xfId="43087"/>
    <cellStyle name="Normal 65 7 3 2 2 2" xfId="43088"/>
    <cellStyle name="Normal 65 7 3 2 3" xfId="43089"/>
    <cellStyle name="Normal 65 7 3 3" xfId="43090"/>
    <cellStyle name="Normal 65 7 3 3 2" xfId="43091"/>
    <cellStyle name="Normal 65 7 3 3 2 2" xfId="43092"/>
    <cellStyle name="Normal 65 7 3 3 3" xfId="43093"/>
    <cellStyle name="Normal 65 7 3 4" xfId="43094"/>
    <cellStyle name="Normal 65 7 3 4 2" xfId="43095"/>
    <cellStyle name="Normal 65 7 3 5" xfId="43096"/>
    <cellStyle name="Normal 65 7 3_Lcc_inputs" xfId="43097"/>
    <cellStyle name="Normal 65 7 4" xfId="43098"/>
    <cellStyle name="Normal 65 7 4 2" xfId="43099"/>
    <cellStyle name="Normal 65 7 4 2 2" xfId="43100"/>
    <cellStyle name="Normal 65 7 4 2 3" xfId="43101"/>
    <cellStyle name="Normal 65 7 4 3" xfId="43102"/>
    <cellStyle name="Normal 65 7 4 4" xfId="43103"/>
    <cellStyle name="Normal 65 7 4_Lcc_inputs" xfId="43104"/>
    <cellStyle name="Normal 65 7 5" xfId="43105"/>
    <cellStyle name="Normal 65 7 5 2" xfId="43106"/>
    <cellStyle name="Normal 65 7 5 2 2" xfId="43107"/>
    <cellStyle name="Normal 65 7 5 3" xfId="43108"/>
    <cellStyle name="Normal 65 7 6" xfId="43109"/>
    <cellStyle name="Normal 65 7 6 2" xfId="43110"/>
    <cellStyle name="Normal 65 7 7" xfId="43111"/>
    <cellStyle name="Normal 65 7 8" xfId="43112"/>
    <cellStyle name="Normal 65 7 9" xfId="43113"/>
    <cellStyle name="Normal 65 7_Lcc_inputs" xfId="43114"/>
    <cellStyle name="Normal 65 8" xfId="43115"/>
    <cellStyle name="Normal 65 8 2" xfId="43116"/>
    <cellStyle name="Normal 65 8 2 2" xfId="43117"/>
    <cellStyle name="Normal 65 8 2 2 2" xfId="43118"/>
    <cellStyle name="Normal 65 8 2 2 2 2" xfId="43119"/>
    <cellStyle name="Normal 65 8 2 2 3" xfId="43120"/>
    <cellStyle name="Normal 65 8 2 3" xfId="43121"/>
    <cellStyle name="Normal 65 8 2 3 2" xfId="43122"/>
    <cellStyle name="Normal 65 8 2 3 2 2" xfId="43123"/>
    <cellStyle name="Normal 65 8 2 3 3" xfId="43124"/>
    <cellStyle name="Normal 65 8 2 4" xfId="43125"/>
    <cellStyle name="Normal 65 8 2 4 2" xfId="43126"/>
    <cellStyle name="Normal 65 8 2 5" xfId="43127"/>
    <cellStyle name="Normal 65 8 2_Lcc_inputs" xfId="43128"/>
    <cellStyle name="Normal 65 8 3" xfId="43129"/>
    <cellStyle name="Normal 65 8 3 2" xfId="43130"/>
    <cellStyle name="Normal 65 8 3 2 2" xfId="43131"/>
    <cellStyle name="Normal 65 8 3 2 3" xfId="43132"/>
    <cellStyle name="Normal 65 8 3 3" xfId="43133"/>
    <cellStyle name="Normal 65 8 3 4" xfId="43134"/>
    <cellStyle name="Normal 65 8 3_Lcc_inputs" xfId="43135"/>
    <cellStyle name="Normal 65 8 4" xfId="43136"/>
    <cellStyle name="Normal 65 8 4 2" xfId="43137"/>
    <cellStyle name="Normal 65 8 4 2 2" xfId="43138"/>
    <cellStyle name="Normal 65 8 4 3" xfId="43139"/>
    <cellStyle name="Normal 65 8 5" xfId="43140"/>
    <cellStyle name="Normal 65 8 5 2" xfId="43141"/>
    <cellStyle name="Normal 65 8 6" xfId="43142"/>
    <cellStyle name="Normal 65 8 7" xfId="43143"/>
    <cellStyle name="Normal 65 8 8" xfId="43144"/>
    <cellStyle name="Normal 65 8_Lcc_inputs" xfId="43145"/>
    <cellStyle name="Normal 65 9" xfId="43146"/>
    <cellStyle name="Normal 65 9 2" xfId="43147"/>
    <cellStyle name="Normal 65 9 2 2" xfId="43148"/>
    <cellStyle name="Normal 65 9 2 2 2" xfId="43149"/>
    <cellStyle name="Normal 65 9 2 2 2 2" xfId="43150"/>
    <cellStyle name="Normal 65 9 2 2 3" xfId="43151"/>
    <cellStyle name="Normal 65 9 2 3" xfId="43152"/>
    <cellStyle name="Normal 65 9 2 3 2" xfId="43153"/>
    <cellStyle name="Normal 65 9 2 3 2 2" xfId="43154"/>
    <cellStyle name="Normal 65 9 2 3 3" xfId="43155"/>
    <cellStyle name="Normal 65 9 2 4" xfId="43156"/>
    <cellStyle name="Normal 65 9 2 4 2" xfId="43157"/>
    <cellStyle name="Normal 65 9 2 5" xfId="43158"/>
    <cellStyle name="Normal 65 9 2_Lcc_inputs" xfId="43159"/>
    <cellStyle name="Normal 65 9 3" xfId="43160"/>
    <cellStyle name="Normal 65 9 3 2" xfId="43161"/>
    <cellStyle name="Normal 65 9 3 2 2" xfId="43162"/>
    <cellStyle name="Normal 65 9 3 2 3" xfId="43163"/>
    <cellStyle name="Normal 65 9 3 3" xfId="43164"/>
    <cellStyle name="Normal 65 9 3 4" xfId="43165"/>
    <cellStyle name="Normal 65 9 3_Lcc_inputs" xfId="43166"/>
    <cellStyle name="Normal 65 9 4" xfId="43167"/>
    <cellStyle name="Normal 65 9 4 2" xfId="43168"/>
    <cellStyle name="Normal 65 9 4 2 2" xfId="43169"/>
    <cellStyle name="Normal 65 9 4 3" xfId="43170"/>
    <cellStyle name="Normal 65 9 5" xfId="43171"/>
    <cellStyle name="Normal 65 9 5 2" xfId="43172"/>
    <cellStyle name="Normal 65 9 6" xfId="43173"/>
    <cellStyle name="Normal 65 9 7" xfId="43174"/>
    <cellStyle name="Normal 65 9 8" xfId="43175"/>
    <cellStyle name="Normal 65 9_Lcc_inputs" xfId="43176"/>
    <cellStyle name="Normal 65_Lcc_inputs" xfId="43177"/>
    <cellStyle name="Normal 66" xfId="43178"/>
    <cellStyle name="Normal 66 10" xfId="43179"/>
    <cellStyle name="Normal 66 10 2" xfId="43180"/>
    <cellStyle name="Normal 66 10 2 2" xfId="43181"/>
    <cellStyle name="Normal 66 10 2 2 2" xfId="43182"/>
    <cellStyle name="Normal 66 10 2 2 3" xfId="43183"/>
    <cellStyle name="Normal 66 10 2 3" xfId="43184"/>
    <cellStyle name="Normal 66 10 2 4" xfId="43185"/>
    <cellStyle name="Normal 66 10 2_Lcc_inputs" xfId="43186"/>
    <cellStyle name="Normal 66 10 3" xfId="43187"/>
    <cellStyle name="Normal 66 10 3 2" xfId="43188"/>
    <cellStyle name="Normal 66 10 3 2 2" xfId="43189"/>
    <cellStyle name="Normal 66 10 3 3" xfId="43190"/>
    <cellStyle name="Normal 66 10 4" xfId="43191"/>
    <cellStyle name="Normal 66 10 4 2" xfId="43192"/>
    <cellStyle name="Normal 66 10 5" xfId="43193"/>
    <cellStyle name="Normal 66 10 6" xfId="43194"/>
    <cellStyle name="Normal 66 10 7" xfId="43195"/>
    <cellStyle name="Normal 66 10_Lcc_inputs" xfId="43196"/>
    <cellStyle name="Normal 66 11" xfId="43197"/>
    <cellStyle name="Normal 66 11 2" xfId="43198"/>
    <cellStyle name="Normal 66 11 2 2" xfId="43199"/>
    <cellStyle name="Normal 66 11 2 3" xfId="43200"/>
    <cellStyle name="Normal 66 11 3" xfId="43201"/>
    <cellStyle name="Normal 66 11 3 2" xfId="43202"/>
    <cellStyle name="Normal 66 11 4" xfId="43203"/>
    <cellStyle name="Normal 66 11 5" xfId="43204"/>
    <cellStyle name="Normal 66 11_Lcc_inputs" xfId="43205"/>
    <cellStyle name="Normal 66 12" xfId="43206"/>
    <cellStyle name="Normal 66 12 2" xfId="43207"/>
    <cellStyle name="Normal 66 12 2 2" xfId="43208"/>
    <cellStyle name="Normal 66 12 2 3" xfId="43209"/>
    <cellStyle name="Normal 66 12 3" xfId="43210"/>
    <cellStyle name="Normal 66 12 4" xfId="43211"/>
    <cellStyle name="Normal 66 12_Lcc_inputs" xfId="43212"/>
    <cellStyle name="Normal 66 13" xfId="43213"/>
    <cellStyle name="Normal 66 13 2" xfId="43214"/>
    <cellStyle name="Normal 66 13 3" xfId="43215"/>
    <cellStyle name="Normal 66 14" xfId="43216"/>
    <cellStyle name="Normal 66 14 2" xfId="43217"/>
    <cellStyle name="Normal 66 15" xfId="43218"/>
    <cellStyle name="Normal 66 16" xfId="43219"/>
    <cellStyle name="Normal 66 2" xfId="43220"/>
    <cellStyle name="Normal 66 2 10" xfId="43221"/>
    <cellStyle name="Normal 66 2 2" xfId="43222"/>
    <cellStyle name="Normal 66 2 2 2" xfId="43223"/>
    <cellStyle name="Normal 66 2 2 2 2" xfId="43224"/>
    <cellStyle name="Normal 66 2 2 2 2 2" xfId="43225"/>
    <cellStyle name="Normal 66 2 2 2 2 2 2" xfId="43226"/>
    <cellStyle name="Normal 66 2 2 2 2 3" xfId="43227"/>
    <cellStyle name="Normal 66 2 2 2 3" xfId="43228"/>
    <cellStyle name="Normal 66 2 2 2 3 2" xfId="43229"/>
    <cellStyle name="Normal 66 2 2 2 3 2 2" xfId="43230"/>
    <cellStyle name="Normal 66 2 2 2 3 3" xfId="43231"/>
    <cellStyle name="Normal 66 2 2 2 4" xfId="43232"/>
    <cellStyle name="Normal 66 2 2 2 4 2" xfId="43233"/>
    <cellStyle name="Normal 66 2 2 2 5" xfId="43234"/>
    <cellStyle name="Normal 66 2 2 2_Lcc_inputs" xfId="43235"/>
    <cellStyle name="Normal 66 2 2 3" xfId="43236"/>
    <cellStyle name="Normal 66 2 2 3 2" xfId="43237"/>
    <cellStyle name="Normal 66 2 2 3 2 2" xfId="43238"/>
    <cellStyle name="Normal 66 2 2 3 2 3" xfId="43239"/>
    <cellStyle name="Normal 66 2 2 3 3" xfId="43240"/>
    <cellStyle name="Normal 66 2 2 3 4" xfId="43241"/>
    <cellStyle name="Normal 66 2 2 3_Lcc_inputs" xfId="43242"/>
    <cellStyle name="Normal 66 2 2 4" xfId="43243"/>
    <cellStyle name="Normal 66 2 2 4 2" xfId="43244"/>
    <cellStyle name="Normal 66 2 2 4 2 2" xfId="43245"/>
    <cellStyle name="Normal 66 2 2 4 3" xfId="43246"/>
    <cellStyle name="Normal 66 2 2 5" xfId="43247"/>
    <cellStyle name="Normal 66 2 2 5 2" xfId="43248"/>
    <cellStyle name="Normal 66 2 2 6" xfId="43249"/>
    <cellStyle name="Normal 66 2 2 7" xfId="43250"/>
    <cellStyle name="Normal 66 2 2 8" xfId="43251"/>
    <cellStyle name="Normal 66 2 2_Lcc_inputs" xfId="43252"/>
    <cellStyle name="Normal 66 2 3" xfId="43253"/>
    <cellStyle name="Normal 66 2 3 2" xfId="43254"/>
    <cellStyle name="Normal 66 2 3 2 2" xfId="43255"/>
    <cellStyle name="Normal 66 2 3 2 2 2" xfId="43256"/>
    <cellStyle name="Normal 66 2 3 2 2 3" xfId="43257"/>
    <cellStyle name="Normal 66 2 3 2 3" xfId="43258"/>
    <cellStyle name="Normal 66 2 3 2 4" xfId="43259"/>
    <cellStyle name="Normal 66 2 3 2_Lcc_inputs" xfId="43260"/>
    <cellStyle name="Normal 66 2 3 3" xfId="43261"/>
    <cellStyle name="Normal 66 2 3 3 2" xfId="43262"/>
    <cellStyle name="Normal 66 2 3 3 2 2" xfId="43263"/>
    <cellStyle name="Normal 66 2 3 3 3" xfId="43264"/>
    <cellStyle name="Normal 66 2 3 4" xfId="43265"/>
    <cellStyle name="Normal 66 2 3 4 2" xfId="43266"/>
    <cellStyle name="Normal 66 2 3 5" xfId="43267"/>
    <cellStyle name="Normal 66 2 3 6" xfId="43268"/>
    <cellStyle name="Normal 66 2 3 7" xfId="43269"/>
    <cellStyle name="Normal 66 2 3_Lcc_inputs" xfId="43270"/>
    <cellStyle name="Normal 66 2 4" xfId="43271"/>
    <cellStyle name="Normal 66 2 4 2" xfId="43272"/>
    <cellStyle name="Normal 66 2 4 2 2" xfId="43273"/>
    <cellStyle name="Normal 66 2 4 2 3" xfId="43274"/>
    <cellStyle name="Normal 66 2 4 3" xfId="43275"/>
    <cellStyle name="Normal 66 2 4 3 2" xfId="43276"/>
    <cellStyle name="Normal 66 2 4 4" xfId="43277"/>
    <cellStyle name="Normal 66 2 4 5" xfId="43278"/>
    <cellStyle name="Normal 66 2 4_Lcc_inputs" xfId="43279"/>
    <cellStyle name="Normal 66 2 5" xfId="43280"/>
    <cellStyle name="Normal 66 2 5 2" xfId="43281"/>
    <cellStyle name="Normal 66 2 5 2 2" xfId="43282"/>
    <cellStyle name="Normal 66 2 5 2 3" xfId="43283"/>
    <cellStyle name="Normal 66 2 5 3" xfId="43284"/>
    <cellStyle name="Normal 66 2 5 3 2" xfId="43285"/>
    <cellStyle name="Normal 66 2 5 4" xfId="43286"/>
    <cellStyle name="Normal 66 2 5 5" xfId="43287"/>
    <cellStyle name="Normal 66 2 5_Lcc_inputs" xfId="43288"/>
    <cellStyle name="Normal 66 2 6" xfId="43289"/>
    <cellStyle name="Normal 66 2 6 2" xfId="43290"/>
    <cellStyle name="Normal 66 2 6 2 2" xfId="43291"/>
    <cellStyle name="Normal 66 2 6 3" xfId="43292"/>
    <cellStyle name="Normal 66 2 6 4" xfId="43293"/>
    <cellStyle name="Normal 66 2 6_Lcc_inputs" xfId="43294"/>
    <cellStyle name="Normal 66 2 7" xfId="43295"/>
    <cellStyle name="Normal 66 2 7 2" xfId="43296"/>
    <cellStyle name="Normal 66 2 7 3" xfId="43297"/>
    <cellStyle name="Normal 66 2 8" xfId="43298"/>
    <cellStyle name="Normal 66 2 8 2" xfId="43299"/>
    <cellStyle name="Normal 66 2 9" xfId="43300"/>
    <cellStyle name="Normal 66 2_Lcc_inputs" xfId="43301"/>
    <cellStyle name="Normal 66 3" xfId="43302"/>
    <cellStyle name="Normal 66 3 2" xfId="43303"/>
    <cellStyle name="Normal 66 3 2 2" xfId="43304"/>
    <cellStyle name="Normal 66 3 2 2 2" xfId="43305"/>
    <cellStyle name="Normal 66 3 2 2 2 2" xfId="43306"/>
    <cellStyle name="Normal 66 3 2 2 2 2 2" xfId="43307"/>
    <cellStyle name="Normal 66 3 2 2 2 3" xfId="43308"/>
    <cellStyle name="Normal 66 3 2 2 3" xfId="43309"/>
    <cellStyle name="Normal 66 3 2 2 3 2" xfId="43310"/>
    <cellStyle name="Normal 66 3 2 2 3 2 2" xfId="43311"/>
    <cellStyle name="Normal 66 3 2 2 3 3" xfId="43312"/>
    <cellStyle name="Normal 66 3 2 2 4" xfId="43313"/>
    <cellStyle name="Normal 66 3 2 2 4 2" xfId="43314"/>
    <cellStyle name="Normal 66 3 2 2 5" xfId="43315"/>
    <cellStyle name="Normal 66 3 2 2_Lcc_inputs" xfId="43316"/>
    <cellStyle name="Normal 66 3 2 3" xfId="43317"/>
    <cellStyle name="Normal 66 3 2 3 2" xfId="43318"/>
    <cellStyle name="Normal 66 3 2 3 2 2" xfId="43319"/>
    <cellStyle name="Normal 66 3 2 3 2 3" xfId="43320"/>
    <cellStyle name="Normal 66 3 2 3 3" xfId="43321"/>
    <cellStyle name="Normal 66 3 2 3 4" xfId="43322"/>
    <cellStyle name="Normal 66 3 2 3_Lcc_inputs" xfId="43323"/>
    <cellStyle name="Normal 66 3 2 4" xfId="43324"/>
    <cellStyle name="Normal 66 3 2 4 2" xfId="43325"/>
    <cellStyle name="Normal 66 3 2 4 2 2" xfId="43326"/>
    <cellStyle name="Normal 66 3 2 4 3" xfId="43327"/>
    <cellStyle name="Normal 66 3 2 5" xfId="43328"/>
    <cellStyle name="Normal 66 3 2 5 2" xfId="43329"/>
    <cellStyle name="Normal 66 3 2 6" xfId="43330"/>
    <cellStyle name="Normal 66 3 2 7" xfId="43331"/>
    <cellStyle name="Normal 66 3 2 8" xfId="43332"/>
    <cellStyle name="Normal 66 3 2_Lcc_inputs" xfId="43333"/>
    <cellStyle name="Normal 66 3 3" xfId="43334"/>
    <cellStyle name="Normal 66 3 3 2" xfId="43335"/>
    <cellStyle name="Normal 66 3 3 2 2" xfId="43336"/>
    <cellStyle name="Normal 66 3 3 2 2 2" xfId="43337"/>
    <cellStyle name="Normal 66 3 3 2 2 3" xfId="43338"/>
    <cellStyle name="Normal 66 3 3 2 3" xfId="43339"/>
    <cellStyle name="Normal 66 3 3 2 4" xfId="43340"/>
    <cellStyle name="Normal 66 3 3 2_Lcc_inputs" xfId="43341"/>
    <cellStyle name="Normal 66 3 3 3" xfId="43342"/>
    <cellStyle name="Normal 66 3 3 3 2" xfId="43343"/>
    <cellStyle name="Normal 66 3 3 3 2 2" xfId="43344"/>
    <cellStyle name="Normal 66 3 3 3 3" xfId="43345"/>
    <cellStyle name="Normal 66 3 3 4" xfId="43346"/>
    <cellStyle name="Normal 66 3 3 4 2" xfId="43347"/>
    <cellStyle name="Normal 66 3 3 5" xfId="43348"/>
    <cellStyle name="Normal 66 3 3 6" xfId="43349"/>
    <cellStyle name="Normal 66 3 3 7" xfId="43350"/>
    <cellStyle name="Normal 66 3 3_Lcc_inputs" xfId="43351"/>
    <cellStyle name="Normal 66 3 4" xfId="43352"/>
    <cellStyle name="Normal 66 3 4 2" xfId="43353"/>
    <cellStyle name="Normal 66 3 4 2 2" xfId="43354"/>
    <cellStyle name="Normal 66 3 4 2 3" xfId="43355"/>
    <cellStyle name="Normal 66 3 4 3" xfId="43356"/>
    <cellStyle name="Normal 66 3 4 3 2" xfId="43357"/>
    <cellStyle name="Normal 66 3 4 4" xfId="43358"/>
    <cellStyle name="Normal 66 3 4 5" xfId="43359"/>
    <cellStyle name="Normal 66 3 4_Lcc_inputs" xfId="43360"/>
    <cellStyle name="Normal 66 3 5" xfId="43361"/>
    <cellStyle name="Normal 66 3 5 2" xfId="43362"/>
    <cellStyle name="Normal 66 3 5 2 2" xfId="43363"/>
    <cellStyle name="Normal 66 3 5 2 3" xfId="43364"/>
    <cellStyle name="Normal 66 3 5 3" xfId="43365"/>
    <cellStyle name="Normal 66 3 5 4" xfId="43366"/>
    <cellStyle name="Normal 66 3 5_Lcc_inputs" xfId="43367"/>
    <cellStyle name="Normal 66 3 6" xfId="43368"/>
    <cellStyle name="Normal 66 3 6 2" xfId="43369"/>
    <cellStyle name="Normal 66 3 6 3" xfId="43370"/>
    <cellStyle name="Normal 66 3 7" xfId="43371"/>
    <cellStyle name="Normal 66 3 7 2" xfId="43372"/>
    <cellStyle name="Normal 66 3 8" xfId="43373"/>
    <cellStyle name="Normal 66 3 9" xfId="43374"/>
    <cellStyle name="Normal 66 3_Lcc_inputs" xfId="43375"/>
    <cellStyle name="Normal 66 4" xfId="43376"/>
    <cellStyle name="Normal 66 4 2" xfId="43377"/>
    <cellStyle name="Normal 66 4 2 2" xfId="43378"/>
    <cellStyle name="Normal 66 4 2 2 2" xfId="43379"/>
    <cellStyle name="Normal 66 4 2 2 2 2" xfId="43380"/>
    <cellStyle name="Normal 66 4 2 2 2 2 2" xfId="43381"/>
    <cellStyle name="Normal 66 4 2 2 2 3" xfId="43382"/>
    <cellStyle name="Normal 66 4 2 2 3" xfId="43383"/>
    <cellStyle name="Normal 66 4 2 2 3 2" xfId="43384"/>
    <cellStyle name="Normal 66 4 2 2 3 2 2" xfId="43385"/>
    <cellStyle name="Normal 66 4 2 2 3 3" xfId="43386"/>
    <cellStyle name="Normal 66 4 2 2 4" xfId="43387"/>
    <cellStyle name="Normal 66 4 2 2 4 2" xfId="43388"/>
    <cellStyle name="Normal 66 4 2 2 5" xfId="43389"/>
    <cellStyle name="Normal 66 4 2 2_Lcc_inputs" xfId="43390"/>
    <cellStyle name="Normal 66 4 2 3" xfId="43391"/>
    <cellStyle name="Normal 66 4 2 3 2" xfId="43392"/>
    <cellStyle name="Normal 66 4 2 3 2 2" xfId="43393"/>
    <cellStyle name="Normal 66 4 2 3 2 3" xfId="43394"/>
    <cellStyle name="Normal 66 4 2 3 3" xfId="43395"/>
    <cellStyle name="Normal 66 4 2 3 4" xfId="43396"/>
    <cellStyle name="Normal 66 4 2 3_Lcc_inputs" xfId="43397"/>
    <cellStyle name="Normal 66 4 2 4" xfId="43398"/>
    <cellStyle name="Normal 66 4 2 4 2" xfId="43399"/>
    <cellStyle name="Normal 66 4 2 4 2 2" xfId="43400"/>
    <cellStyle name="Normal 66 4 2 4 3" xfId="43401"/>
    <cellStyle name="Normal 66 4 2 5" xfId="43402"/>
    <cellStyle name="Normal 66 4 2 5 2" xfId="43403"/>
    <cellStyle name="Normal 66 4 2 6" xfId="43404"/>
    <cellStyle name="Normal 66 4 2 7" xfId="43405"/>
    <cellStyle name="Normal 66 4 2 8" xfId="43406"/>
    <cellStyle name="Normal 66 4 2_Lcc_inputs" xfId="43407"/>
    <cellStyle name="Normal 66 4 3" xfId="43408"/>
    <cellStyle name="Normal 66 4 3 2" xfId="43409"/>
    <cellStyle name="Normal 66 4 3 2 2" xfId="43410"/>
    <cellStyle name="Normal 66 4 3 2 2 2" xfId="43411"/>
    <cellStyle name="Normal 66 4 3 2 3" xfId="43412"/>
    <cellStyle name="Normal 66 4 3 3" xfId="43413"/>
    <cellStyle name="Normal 66 4 3 3 2" xfId="43414"/>
    <cellStyle name="Normal 66 4 3 3 2 2" xfId="43415"/>
    <cellStyle name="Normal 66 4 3 3 3" xfId="43416"/>
    <cellStyle name="Normal 66 4 3 4" xfId="43417"/>
    <cellStyle name="Normal 66 4 3 4 2" xfId="43418"/>
    <cellStyle name="Normal 66 4 3 5" xfId="43419"/>
    <cellStyle name="Normal 66 4 3_Lcc_inputs" xfId="43420"/>
    <cellStyle name="Normal 66 4 4" xfId="43421"/>
    <cellStyle name="Normal 66 4 4 2" xfId="43422"/>
    <cellStyle name="Normal 66 4 4 2 2" xfId="43423"/>
    <cellStyle name="Normal 66 4 4 2 3" xfId="43424"/>
    <cellStyle name="Normal 66 4 4 3" xfId="43425"/>
    <cellStyle name="Normal 66 4 4 4" xfId="43426"/>
    <cellStyle name="Normal 66 4 4_Lcc_inputs" xfId="43427"/>
    <cellStyle name="Normal 66 4 5" xfId="43428"/>
    <cellStyle name="Normal 66 4 5 2" xfId="43429"/>
    <cellStyle name="Normal 66 4 5 2 2" xfId="43430"/>
    <cellStyle name="Normal 66 4 5 3" xfId="43431"/>
    <cellStyle name="Normal 66 4 6" xfId="43432"/>
    <cellStyle name="Normal 66 4 6 2" xfId="43433"/>
    <cellStyle name="Normal 66 4 7" xfId="43434"/>
    <cellStyle name="Normal 66 4 8" xfId="43435"/>
    <cellStyle name="Normal 66 4 9" xfId="43436"/>
    <cellStyle name="Normal 66 4_Lcc_inputs" xfId="43437"/>
    <cellStyle name="Normal 66 5" xfId="43438"/>
    <cellStyle name="Normal 66 5 2" xfId="43439"/>
    <cellStyle name="Normal 66 5 2 2" xfId="43440"/>
    <cellStyle name="Normal 66 5 2 2 2" xfId="43441"/>
    <cellStyle name="Normal 66 5 2 2 2 2" xfId="43442"/>
    <cellStyle name="Normal 66 5 2 2 2 2 2" xfId="43443"/>
    <cellStyle name="Normal 66 5 2 2 2 3" xfId="43444"/>
    <cellStyle name="Normal 66 5 2 2 3" xfId="43445"/>
    <cellStyle name="Normal 66 5 2 2 3 2" xfId="43446"/>
    <cellStyle name="Normal 66 5 2 2 3 2 2" xfId="43447"/>
    <cellStyle name="Normal 66 5 2 2 3 3" xfId="43448"/>
    <cellStyle name="Normal 66 5 2 2 4" xfId="43449"/>
    <cellStyle name="Normal 66 5 2 2 4 2" xfId="43450"/>
    <cellStyle name="Normal 66 5 2 2 5" xfId="43451"/>
    <cellStyle name="Normal 66 5 2 2_Lcc_inputs" xfId="43452"/>
    <cellStyle name="Normal 66 5 2 3" xfId="43453"/>
    <cellStyle name="Normal 66 5 2 3 2" xfId="43454"/>
    <cellStyle name="Normal 66 5 2 3 2 2" xfId="43455"/>
    <cellStyle name="Normal 66 5 2 3 2 3" xfId="43456"/>
    <cellStyle name="Normal 66 5 2 3 3" xfId="43457"/>
    <cellStyle name="Normal 66 5 2 3 4" xfId="43458"/>
    <cellStyle name="Normal 66 5 2 3_Lcc_inputs" xfId="43459"/>
    <cellStyle name="Normal 66 5 2 4" xfId="43460"/>
    <cellStyle name="Normal 66 5 2 4 2" xfId="43461"/>
    <cellStyle name="Normal 66 5 2 4 2 2" xfId="43462"/>
    <cellStyle name="Normal 66 5 2 4 3" xfId="43463"/>
    <cellStyle name="Normal 66 5 2 5" xfId="43464"/>
    <cellStyle name="Normal 66 5 2 5 2" xfId="43465"/>
    <cellStyle name="Normal 66 5 2 6" xfId="43466"/>
    <cellStyle name="Normal 66 5 2 7" xfId="43467"/>
    <cellStyle name="Normal 66 5 2 8" xfId="43468"/>
    <cellStyle name="Normal 66 5 2_Lcc_inputs" xfId="43469"/>
    <cellStyle name="Normal 66 5 3" xfId="43470"/>
    <cellStyle name="Normal 66 5 3 2" xfId="43471"/>
    <cellStyle name="Normal 66 5 3 2 2" xfId="43472"/>
    <cellStyle name="Normal 66 5 3 2 2 2" xfId="43473"/>
    <cellStyle name="Normal 66 5 3 2 3" xfId="43474"/>
    <cellStyle name="Normal 66 5 3 3" xfId="43475"/>
    <cellStyle name="Normal 66 5 3 3 2" xfId="43476"/>
    <cellStyle name="Normal 66 5 3 3 2 2" xfId="43477"/>
    <cellStyle name="Normal 66 5 3 3 3" xfId="43478"/>
    <cellStyle name="Normal 66 5 3 4" xfId="43479"/>
    <cellStyle name="Normal 66 5 3 4 2" xfId="43480"/>
    <cellStyle name="Normal 66 5 3 5" xfId="43481"/>
    <cellStyle name="Normal 66 5 3_Lcc_inputs" xfId="43482"/>
    <cellStyle name="Normal 66 5 4" xfId="43483"/>
    <cellStyle name="Normal 66 5 4 2" xfId="43484"/>
    <cellStyle name="Normal 66 5 4 2 2" xfId="43485"/>
    <cellStyle name="Normal 66 5 4 2 3" xfId="43486"/>
    <cellStyle name="Normal 66 5 4 3" xfId="43487"/>
    <cellStyle name="Normal 66 5 4 4" xfId="43488"/>
    <cellStyle name="Normal 66 5 4_Lcc_inputs" xfId="43489"/>
    <cellStyle name="Normal 66 5 5" xfId="43490"/>
    <cellStyle name="Normal 66 5 5 2" xfId="43491"/>
    <cellStyle name="Normal 66 5 5 2 2" xfId="43492"/>
    <cellStyle name="Normal 66 5 5 3" xfId="43493"/>
    <cellStyle name="Normal 66 5 6" xfId="43494"/>
    <cellStyle name="Normal 66 5 6 2" xfId="43495"/>
    <cellStyle name="Normal 66 5 7" xfId="43496"/>
    <cellStyle name="Normal 66 5 8" xfId="43497"/>
    <cellStyle name="Normal 66 5 9" xfId="43498"/>
    <cellStyle name="Normal 66 5_Lcc_inputs" xfId="43499"/>
    <cellStyle name="Normal 66 6" xfId="43500"/>
    <cellStyle name="Normal 66 6 2" xfId="43501"/>
    <cellStyle name="Normal 66 6 2 2" xfId="43502"/>
    <cellStyle name="Normal 66 6 2 2 2" xfId="43503"/>
    <cellStyle name="Normal 66 6 2 2 2 2" xfId="43504"/>
    <cellStyle name="Normal 66 6 2 2 2 2 2" xfId="43505"/>
    <cellStyle name="Normal 66 6 2 2 2 3" xfId="43506"/>
    <cellStyle name="Normal 66 6 2 2 3" xfId="43507"/>
    <cellStyle name="Normal 66 6 2 2 3 2" xfId="43508"/>
    <cellStyle name="Normal 66 6 2 2 3 2 2" xfId="43509"/>
    <cellStyle name="Normal 66 6 2 2 3 3" xfId="43510"/>
    <cellStyle name="Normal 66 6 2 2 4" xfId="43511"/>
    <cellStyle name="Normal 66 6 2 2 4 2" xfId="43512"/>
    <cellStyle name="Normal 66 6 2 2 5" xfId="43513"/>
    <cellStyle name="Normal 66 6 2 2_Lcc_inputs" xfId="43514"/>
    <cellStyle name="Normal 66 6 2 3" xfId="43515"/>
    <cellStyle name="Normal 66 6 2 3 2" xfId="43516"/>
    <cellStyle name="Normal 66 6 2 3 2 2" xfId="43517"/>
    <cellStyle name="Normal 66 6 2 3 2 3" xfId="43518"/>
    <cellStyle name="Normal 66 6 2 3 3" xfId="43519"/>
    <cellStyle name="Normal 66 6 2 3 4" xfId="43520"/>
    <cellStyle name="Normal 66 6 2 3_Lcc_inputs" xfId="43521"/>
    <cellStyle name="Normal 66 6 2 4" xfId="43522"/>
    <cellStyle name="Normal 66 6 2 4 2" xfId="43523"/>
    <cellStyle name="Normal 66 6 2 4 2 2" xfId="43524"/>
    <cellStyle name="Normal 66 6 2 4 3" xfId="43525"/>
    <cellStyle name="Normal 66 6 2 5" xfId="43526"/>
    <cellStyle name="Normal 66 6 2 5 2" xfId="43527"/>
    <cellStyle name="Normal 66 6 2 6" xfId="43528"/>
    <cellStyle name="Normal 66 6 2 7" xfId="43529"/>
    <cellStyle name="Normal 66 6 2 8" xfId="43530"/>
    <cellStyle name="Normal 66 6 2_Lcc_inputs" xfId="43531"/>
    <cellStyle name="Normal 66 6 3" xfId="43532"/>
    <cellStyle name="Normal 66 6 3 2" xfId="43533"/>
    <cellStyle name="Normal 66 6 3 2 2" xfId="43534"/>
    <cellStyle name="Normal 66 6 3 2 2 2" xfId="43535"/>
    <cellStyle name="Normal 66 6 3 2 3" xfId="43536"/>
    <cellStyle name="Normal 66 6 3 3" xfId="43537"/>
    <cellStyle name="Normal 66 6 3 3 2" xfId="43538"/>
    <cellStyle name="Normal 66 6 3 3 2 2" xfId="43539"/>
    <cellStyle name="Normal 66 6 3 3 3" xfId="43540"/>
    <cellStyle name="Normal 66 6 3 4" xfId="43541"/>
    <cellStyle name="Normal 66 6 3 4 2" xfId="43542"/>
    <cellStyle name="Normal 66 6 3 5" xfId="43543"/>
    <cellStyle name="Normal 66 6 3_Lcc_inputs" xfId="43544"/>
    <cellStyle name="Normal 66 6 4" xfId="43545"/>
    <cellStyle name="Normal 66 6 4 2" xfId="43546"/>
    <cellStyle name="Normal 66 6 4 2 2" xfId="43547"/>
    <cellStyle name="Normal 66 6 4 2 3" xfId="43548"/>
    <cellStyle name="Normal 66 6 4 3" xfId="43549"/>
    <cellStyle name="Normal 66 6 4 4" xfId="43550"/>
    <cellStyle name="Normal 66 6 4_Lcc_inputs" xfId="43551"/>
    <cellStyle name="Normal 66 6 5" xfId="43552"/>
    <cellStyle name="Normal 66 6 5 2" xfId="43553"/>
    <cellStyle name="Normal 66 6 5 2 2" xfId="43554"/>
    <cellStyle name="Normal 66 6 5 3" xfId="43555"/>
    <cellStyle name="Normal 66 6 6" xfId="43556"/>
    <cellStyle name="Normal 66 6 6 2" xfId="43557"/>
    <cellStyle name="Normal 66 6 7" xfId="43558"/>
    <cellStyle name="Normal 66 6 8" xfId="43559"/>
    <cellStyle name="Normal 66 6 9" xfId="43560"/>
    <cellStyle name="Normal 66 6_Lcc_inputs" xfId="43561"/>
    <cellStyle name="Normal 66 7" xfId="43562"/>
    <cellStyle name="Normal 66 7 2" xfId="43563"/>
    <cellStyle name="Normal 66 7 2 2" xfId="43564"/>
    <cellStyle name="Normal 66 7 2 2 2" xfId="43565"/>
    <cellStyle name="Normal 66 7 2 2 2 2" xfId="43566"/>
    <cellStyle name="Normal 66 7 2 2 2 2 2" xfId="43567"/>
    <cellStyle name="Normal 66 7 2 2 2 3" xfId="43568"/>
    <cellStyle name="Normal 66 7 2 2 3" xfId="43569"/>
    <cellStyle name="Normal 66 7 2 2 3 2" xfId="43570"/>
    <cellStyle name="Normal 66 7 2 2 3 2 2" xfId="43571"/>
    <cellStyle name="Normal 66 7 2 2 3 3" xfId="43572"/>
    <cellStyle name="Normal 66 7 2 2 4" xfId="43573"/>
    <cellStyle name="Normal 66 7 2 2 4 2" xfId="43574"/>
    <cellStyle name="Normal 66 7 2 2 5" xfId="43575"/>
    <cellStyle name="Normal 66 7 2 2_Lcc_inputs" xfId="43576"/>
    <cellStyle name="Normal 66 7 2 3" xfId="43577"/>
    <cellStyle name="Normal 66 7 2 3 2" xfId="43578"/>
    <cellStyle name="Normal 66 7 2 3 2 2" xfId="43579"/>
    <cellStyle name="Normal 66 7 2 3 2 3" xfId="43580"/>
    <cellStyle name="Normal 66 7 2 3 3" xfId="43581"/>
    <cellStyle name="Normal 66 7 2 3 4" xfId="43582"/>
    <cellStyle name="Normal 66 7 2 3_Lcc_inputs" xfId="43583"/>
    <cellStyle name="Normal 66 7 2 4" xfId="43584"/>
    <cellStyle name="Normal 66 7 2 4 2" xfId="43585"/>
    <cellStyle name="Normal 66 7 2 4 2 2" xfId="43586"/>
    <cellStyle name="Normal 66 7 2 4 3" xfId="43587"/>
    <cellStyle name="Normal 66 7 2 5" xfId="43588"/>
    <cellStyle name="Normal 66 7 2 5 2" xfId="43589"/>
    <cellStyle name="Normal 66 7 2 6" xfId="43590"/>
    <cellStyle name="Normal 66 7 2 7" xfId="43591"/>
    <cellStyle name="Normal 66 7 2 8" xfId="43592"/>
    <cellStyle name="Normal 66 7 2_Lcc_inputs" xfId="43593"/>
    <cellStyle name="Normal 66 7 3" xfId="43594"/>
    <cellStyle name="Normal 66 7 3 2" xfId="43595"/>
    <cellStyle name="Normal 66 7 3 2 2" xfId="43596"/>
    <cellStyle name="Normal 66 7 3 2 2 2" xfId="43597"/>
    <cellStyle name="Normal 66 7 3 2 3" xfId="43598"/>
    <cellStyle name="Normal 66 7 3 3" xfId="43599"/>
    <cellStyle name="Normal 66 7 3 3 2" xfId="43600"/>
    <cellStyle name="Normal 66 7 3 3 2 2" xfId="43601"/>
    <cellStyle name="Normal 66 7 3 3 3" xfId="43602"/>
    <cellStyle name="Normal 66 7 3 4" xfId="43603"/>
    <cellStyle name="Normal 66 7 3 4 2" xfId="43604"/>
    <cellStyle name="Normal 66 7 3 5" xfId="43605"/>
    <cellStyle name="Normal 66 7 3_Lcc_inputs" xfId="43606"/>
    <cellStyle name="Normal 66 7 4" xfId="43607"/>
    <cellStyle name="Normal 66 7 4 2" xfId="43608"/>
    <cellStyle name="Normal 66 7 4 2 2" xfId="43609"/>
    <cellStyle name="Normal 66 7 4 2 3" xfId="43610"/>
    <cellStyle name="Normal 66 7 4 3" xfId="43611"/>
    <cellStyle name="Normal 66 7 4 4" xfId="43612"/>
    <cellStyle name="Normal 66 7 4_Lcc_inputs" xfId="43613"/>
    <cellStyle name="Normal 66 7 5" xfId="43614"/>
    <cellStyle name="Normal 66 7 5 2" xfId="43615"/>
    <cellStyle name="Normal 66 7 5 2 2" xfId="43616"/>
    <cellStyle name="Normal 66 7 5 3" xfId="43617"/>
    <cellStyle name="Normal 66 7 6" xfId="43618"/>
    <cellStyle name="Normal 66 7 6 2" xfId="43619"/>
    <cellStyle name="Normal 66 7 7" xfId="43620"/>
    <cellStyle name="Normal 66 7 8" xfId="43621"/>
    <cellStyle name="Normal 66 7 9" xfId="43622"/>
    <cellStyle name="Normal 66 7_Lcc_inputs" xfId="43623"/>
    <cellStyle name="Normal 66 8" xfId="43624"/>
    <cellStyle name="Normal 66 8 2" xfId="43625"/>
    <cellStyle name="Normal 66 8 2 2" xfId="43626"/>
    <cellStyle name="Normal 66 8 2 2 2" xfId="43627"/>
    <cellStyle name="Normal 66 8 2 2 2 2" xfId="43628"/>
    <cellStyle name="Normal 66 8 2 2 3" xfId="43629"/>
    <cellStyle name="Normal 66 8 2 3" xfId="43630"/>
    <cellStyle name="Normal 66 8 2 3 2" xfId="43631"/>
    <cellStyle name="Normal 66 8 2 3 2 2" xfId="43632"/>
    <cellStyle name="Normal 66 8 2 3 3" xfId="43633"/>
    <cellStyle name="Normal 66 8 2 4" xfId="43634"/>
    <cellStyle name="Normal 66 8 2 4 2" xfId="43635"/>
    <cellStyle name="Normal 66 8 2 5" xfId="43636"/>
    <cellStyle name="Normal 66 8 2_Lcc_inputs" xfId="43637"/>
    <cellStyle name="Normal 66 8 3" xfId="43638"/>
    <cellStyle name="Normal 66 8 3 2" xfId="43639"/>
    <cellStyle name="Normal 66 8 3 2 2" xfId="43640"/>
    <cellStyle name="Normal 66 8 3 2 3" xfId="43641"/>
    <cellStyle name="Normal 66 8 3 3" xfId="43642"/>
    <cellStyle name="Normal 66 8 3 4" xfId="43643"/>
    <cellStyle name="Normal 66 8 3_Lcc_inputs" xfId="43644"/>
    <cellStyle name="Normal 66 8 4" xfId="43645"/>
    <cellStyle name="Normal 66 8 4 2" xfId="43646"/>
    <cellStyle name="Normal 66 8 4 2 2" xfId="43647"/>
    <cellStyle name="Normal 66 8 4 3" xfId="43648"/>
    <cellStyle name="Normal 66 8 5" xfId="43649"/>
    <cellStyle name="Normal 66 8 5 2" xfId="43650"/>
    <cellStyle name="Normal 66 8 6" xfId="43651"/>
    <cellStyle name="Normal 66 8 7" xfId="43652"/>
    <cellStyle name="Normal 66 8 8" xfId="43653"/>
    <cellStyle name="Normal 66 8_Lcc_inputs" xfId="43654"/>
    <cellStyle name="Normal 66 9" xfId="43655"/>
    <cellStyle name="Normal 66 9 2" xfId="43656"/>
    <cellStyle name="Normal 66 9 2 2" xfId="43657"/>
    <cellStyle name="Normal 66 9 2 2 2" xfId="43658"/>
    <cellStyle name="Normal 66 9 2 2 2 2" xfId="43659"/>
    <cellStyle name="Normal 66 9 2 2 3" xfId="43660"/>
    <cellStyle name="Normal 66 9 2 3" xfId="43661"/>
    <cellStyle name="Normal 66 9 2 3 2" xfId="43662"/>
    <cellStyle name="Normal 66 9 2 3 2 2" xfId="43663"/>
    <cellStyle name="Normal 66 9 2 3 3" xfId="43664"/>
    <cellStyle name="Normal 66 9 2 4" xfId="43665"/>
    <cellStyle name="Normal 66 9 2 4 2" xfId="43666"/>
    <cellStyle name="Normal 66 9 2 5" xfId="43667"/>
    <cellStyle name="Normal 66 9 2_Lcc_inputs" xfId="43668"/>
    <cellStyle name="Normal 66 9 3" xfId="43669"/>
    <cellStyle name="Normal 66 9 3 2" xfId="43670"/>
    <cellStyle name="Normal 66 9 3 2 2" xfId="43671"/>
    <cellStyle name="Normal 66 9 3 2 3" xfId="43672"/>
    <cellStyle name="Normal 66 9 3 3" xfId="43673"/>
    <cellStyle name="Normal 66 9 3 4" xfId="43674"/>
    <cellStyle name="Normal 66 9 3_Lcc_inputs" xfId="43675"/>
    <cellStyle name="Normal 66 9 4" xfId="43676"/>
    <cellStyle name="Normal 66 9 4 2" xfId="43677"/>
    <cellStyle name="Normal 66 9 4 2 2" xfId="43678"/>
    <cellStyle name="Normal 66 9 4 3" xfId="43679"/>
    <cellStyle name="Normal 66 9 5" xfId="43680"/>
    <cellStyle name="Normal 66 9 5 2" xfId="43681"/>
    <cellStyle name="Normal 66 9 6" xfId="43682"/>
    <cellStyle name="Normal 66 9 7" xfId="43683"/>
    <cellStyle name="Normal 66 9 8" xfId="43684"/>
    <cellStyle name="Normal 66 9_Lcc_inputs" xfId="43685"/>
    <cellStyle name="Normal 66_Lcc_inputs" xfId="43686"/>
    <cellStyle name="Normal 67" xfId="43687"/>
    <cellStyle name="Normal 67 10" xfId="43688"/>
    <cellStyle name="Normal 67 10 2" xfId="43689"/>
    <cellStyle name="Normal 67 10 2 2" xfId="43690"/>
    <cellStyle name="Normal 67 10 2 2 2" xfId="43691"/>
    <cellStyle name="Normal 67 10 2 2 3" xfId="43692"/>
    <cellStyle name="Normal 67 10 2 3" xfId="43693"/>
    <cellStyle name="Normal 67 10 2 4" xfId="43694"/>
    <cellStyle name="Normal 67 10 2_Lcc_inputs" xfId="43695"/>
    <cellStyle name="Normal 67 10 3" xfId="43696"/>
    <cellStyle name="Normal 67 10 3 2" xfId="43697"/>
    <cellStyle name="Normal 67 10 3 2 2" xfId="43698"/>
    <cellStyle name="Normal 67 10 3 3" xfId="43699"/>
    <cellStyle name="Normal 67 10 4" xfId="43700"/>
    <cellStyle name="Normal 67 10 4 2" xfId="43701"/>
    <cellStyle name="Normal 67 10 5" xfId="43702"/>
    <cellStyle name="Normal 67 10 6" xfId="43703"/>
    <cellStyle name="Normal 67 10 7" xfId="43704"/>
    <cellStyle name="Normal 67 10_Lcc_inputs" xfId="43705"/>
    <cellStyle name="Normal 67 11" xfId="43706"/>
    <cellStyle name="Normal 67 11 2" xfId="43707"/>
    <cellStyle name="Normal 67 11 2 2" xfId="43708"/>
    <cellStyle name="Normal 67 11 2 3" xfId="43709"/>
    <cellStyle name="Normal 67 11 3" xfId="43710"/>
    <cellStyle name="Normal 67 11 3 2" xfId="43711"/>
    <cellStyle name="Normal 67 11 4" xfId="43712"/>
    <cellStyle name="Normal 67 11 5" xfId="43713"/>
    <cellStyle name="Normal 67 11_Lcc_inputs" xfId="43714"/>
    <cellStyle name="Normal 67 12" xfId="43715"/>
    <cellStyle name="Normal 67 12 2" xfId="43716"/>
    <cellStyle name="Normal 67 12 2 2" xfId="43717"/>
    <cellStyle name="Normal 67 12 2 3" xfId="43718"/>
    <cellStyle name="Normal 67 12 3" xfId="43719"/>
    <cellStyle name="Normal 67 12 4" xfId="43720"/>
    <cellStyle name="Normal 67 12_Lcc_inputs" xfId="43721"/>
    <cellStyle name="Normal 67 13" xfId="43722"/>
    <cellStyle name="Normal 67 13 2" xfId="43723"/>
    <cellStyle name="Normal 67 13 3" xfId="43724"/>
    <cellStyle name="Normal 67 14" xfId="43725"/>
    <cellStyle name="Normal 67 14 2" xfId="43726"/>
    <cellStyle name="Normal 67 15" xfId="43727"/>
    <cellStyle name="Normal 67 16" xfId="43728"/>
    <cellStyle name="Normal 67 2" xfId="43729"/>
    <cellStyle name="Normal 67 2 10" xfId="43730"/>
    <cellStyle name="Normal 67 2 2" xfId="43731"/>
    <cellStyle name="Normal 67 2 2 2" xfId="43732"/>
    <cellStyle name="Normal 67 2 2 2 2" xfId="43733"/>
    <cellStyle name="Normal 67 2 2 2 2 2" xfId="43734"/>
    <cellStyle name="Normal 67 2 2 2 2 2 2" xfId="43735"/>
    <cellStyle name="Normal 67 2 2 2 2 3" xfId="43736"/>
    <cellStyle name="Normal 67 2 2 2 3" xfId="43737"/>
    <cellStyle name="Normal 67 2 2 2 3 2" xfId="43738"/>
    <cellStyle name="Normal 67 2 2 2 3 2 2" xfId="43739"/>
    <cellStyle name="Normal 67 2 2 2 3 3" xfId="43740"/>
    <cellStyle name="Normal 67 2 2 2 4" xfId="43741"/>
    <cellStyle name="Normal 67 2 2 2 4 2" xfId="43742"/>
    <cellStyle name="Normal 67 2 2 2 5" xfId="43743"/>
    <cellStyle name="Normal 67 2 2 2_Lcc_inputs" xfId="43744"/>
    <cellStyle name="Normal 67 2 2 3" xfId="43745"/>
    <cellStyle name="Normal 67 2 2 3 2" xfId="43746"/>
    <cellStyle name="Normal 67 2 2 3 2 2" xfId="43747"/>
    <cellStyle name="Normal 67 2 2 3 2 3" xfId="43748"/>
    <cellStyle name="Normal 67 2 2 3 3" xfId="43749"/>
    <cellStyle name="Normal 67 2 2 3 4" xfId="43750"/>
    <cellStyle name="Normal 67 2 2 3_Lcc_inputs" xfId="43751"/>
    <cellStyle name="Normal 67 2 2 4" xfId="43752"/>
    <cellStyle name="Normal 67 2 2 4 2" xfId="43753"/>
    <cellStyle name="Normal 67 2 2 4 2 2" xfId="43754"/>
    <cellStyle name="Normal 67 2 2 4 3" xfId="43755"/>
    <cellStyle name="Normal 67 2 2 5" xfId="43756"/>
    <cellStyle name="Normal 67 2 2 5 2" xfId="43757"/>
    <cellStyle name="Normal 67 2 2 6" xfId="43758"/>
    <cellStyle name="Normal 67 2 2 7" xfId="43759"/>
    <cellStyle name="Normal 67 2 2 8" xfId="43760"/>
    <cellStyle name="Normal 67 2 2_Lcc_inputs" xfId="43761"/>
    <cellStyle name="Normal 67 2 3" xfId="43762"/>
    <cellStyle name="Normal 67 2 3 2" xfId="43763"/>
    <cellStyle name="Normal 67 2 3 2 2" xfId="43764"/>
    <cellStyle name="Normal 67 2 3 2 2 2" xfId="43765"/>
    <cellStyle name="Normal 67 2 3 2 2 3" xfId="43766"/>
    <cellStyle name="Normal 67 2 3 2 3" xfId="43767"/>
    <cellStyle name="Normal 67 2 3 2 4" xfId="43768"/>
    <cellStyle name="Normal 67 2 3 2_Lcc_inputs" xfId="43769"/>
    <cellStyle name="Normal 67 2 3 3" xfId="43770"/>
    <cellStyle name="Normal 67 2 3 3 2" xfId="43771"/>
    <cellStyle name="Normal 67 2 3 3 2 2" xfId="43772"/>
    <cellStyle name="Normal 67 2 3 3 3" xfId="43773"/>
    <cellStyle name="Normal 67 2 3 4" xfId="43774"/>
    <cellStyle name="Normal 67 2 3 4 2" xfId="43775"/>
    <cellStyle name="Normal 67 2 3 5" xfId="43776"/>
    <cellStyle name="Normal 67 2 3 6" xfId="43777"/>
    <cellStyle name="Normal 67 2 3 7" xfId="43778"/>
    <cellStyle name="Normal 67 2 3_Lcc_inputs" xfId="43779"/>
    <cellStyle name="Normal 67 2 4" xfId="43780"/>
    <cellStyle name="Normal 67 2 4 2" xfId="43781"/>
    <cellStyle name="Normal 67 2 4 2 2" xfId="43782"/>
    <cellStyle name="Normal 67 2 4 2 3" xfId="43783"/>
    <cellStyle name="Normal 67 2 4 3" xfId="43784"/>
    <cellStyle name="Normal 67 2 4 3 2" xfId="43785"/>
    <cellStyle name="Normal 67 2 4 4" xfId="43786"/>
    <cellStyle name="Normal 67 2 4 5" xfId="43787"/>
    <cellStyle name="Normal 67 2 4_Lcc_inputs" xfId="43788"/>
    <cellStyle name="Normal 67 2 5" xfId="43789"/>
    <cellStyle name="Normal 67 2 5 2" xfId="43790"/>
    <cellStyle name="Normal 67 2 5 2 2" xfId="43791"/>
    <cellStyle name="Normal 67 2 5 2 3" xfId="43792"/>
    <cellStyle name="Normal 67 2 5 3" xfId="43793"/>
    <cellStyle name="Normal 67 2 5 3 2" xfId="43794"/>
    <cellStyle name="Normal 67 2 5 4" xfId="43795"/>
    <cellStyle name="Normal 67 2 5 5" xfId="43796"/>
    <cellStyle name="Normal 67 2 5_Lcc_inputs" xfId="43797"/>
    <cellStyle name="Normal 67 2 6" xfId="43798"/>
    <cellStyle name="Normal 67 2 6 2" xfId="43799"/>
    <cellStyle name="Normal 67 2 6 2 2" xfId="43800"/>
    <cellStyle name="Normal 67 2 6 3" xfId="43801"/>
    <cellStyle name="Normal 67 2 6 4" xfId="43802"/>
    <cellStyle name="Normal 67 2 6_Lcc_inputs" xfId="43803"/>
    <cellStyle name="Normal 67 2 7" xfId="43804"/>
    <cellStyle name="Normal 67 2 7 2" xfId="43805"/>
    <cellStyle name="Normal 67 2 7 3" xfId="43806"/>
    <cellStyle name="Normal 67 2 8" xfId="43807"/>
    <cellStyle name="Normal 67 2 8 2" xfId="43808"/>
    <cellStyle name="Normal 67 2 9" xfId="43809"/>
    <cellStyle name="Normal 67 2_Lcc_inputs" xfId="43810"/>
    <cellStyle name="Normal 67 3" xfId="43811"/>
    <cellStyle name="Normal 67 3 2" xfId="43812"/>
    <cellStyle name="Normal 67 3 2 2" xfId="43813"/>
    <cellStyle name="Normal 67 3 2 2 2" xfId="43814"/>
    <cellStyle name="Normal 67 3 2 2 2 2" xfId="43815"/>
    <cellStyle name="Normal 67 3 2 2 2 2 2" xfId="43816"/>
    <cellStyle name="Normal 67 3 2 2 2 3" xfId="43817"/>
    <cellStyle name="Normal 67 3 2 2 3" xfId="43818"/>
    <cellStyle name="Normal 67 3 2 2 3 2" xfId="43819"/>
    <cellStyle name="Normal 67 3 2 2 3 2 2" xfId="43820"/>
    <cellStyle name="Normal 67 3 2 2 3 3" xfId="43821"/>
    <cellStyle name="Normal 67 3 2 2 4" xfId="43822"/>
    <cellStyle name="Normal 67 3 2 2 4 2" xfId="43823"/>
    <cellStyle name="Normal 67 3 2 2 5" xfId="43824"/>
    <cellStyle name="Normal 67 3 2 2_Lcc_inputs" xfId="43825"/>
    <cellStyle name="Normal 67 3 2 3" xfId="43826"/>
    <cellStyle name="Normal 67 3 2 3 2" xfId="43827"/>
    <cellStyle name="Normal 67 3 2 3 2 2" xfId="43828"/>
    <cellStyle name="Normal 67 3 2 3 2 3" xfId="43829"/>
    <cellStyle name="Normal 67 3 2 3 3" xfId="43830"/>
    <cellStyle name="Normal 67 3 2 3 4" xfId="43831"/>
    <cellStyle name="Normal 67 3 2 3_Lcc_inputs" xfId="43832"/>
    <cellStyle name="Normal 67 3 2 4" xfId="43833"/>
    <cellStyle name="Normal 67 3 2 4 2" xfId="43834"/>
    <cellStyle name="Normal 67 3 2 4 2 2" xfId="43835"/>
    <cellStyle name="Normal 67 3 2 4 3" xfId="43836"/>
    <cellStyle name="Normal 67 3 2 5" xfId="43837"/>
    <cellStyle name="Normal 67 3 2 5 2" xfId="43838"/>
    <cellStyle name="Normal 67 3 2 6" xfId="43839"/>
    <cellStyle name="Normal 67 3 2 7" xfId="43840"/>
    <cellStyle name="Normal 67 3 2 8" xfId="43841"/>
    <cellStyle name="Normal 67 3 2_Lcc_inputs" xfId="43842"/>
    <cellStyle name="Normal 67 3 3" xfId="43843"/>
    <cellStyle name="Normal 67 3 3 2" xfId="43844"/>
    <cellStyle name="Normal 67 3 3 2 2" xfId="43845"/>
    <cellStyle name="Normal 67 3 3 2 2 2" xfId="43846"/>
    <cellStyle name="Normal 67 3 3 2 2 3" xfId="43847"/>
    <cellStyle name="Normal 67 3 3 2 3" xfId="43848"/>
    <cellStyle name="Normal 67 3 3 2 4" xfId="43849"/>
    <cellStyle name="Normal 67 3 3 2_Lcc_inputs" xfId="43850"/>
    <cellStyle name="Normal 67 3 3 3" xfId="43851"/>
    <cellStyle name="Normal 67 3 3 3 2" xfId="43852"/>
    <cellStyle name="Normal 67 3 3 3 2 2" xfId="43853"/>
    <cellStyle name="Normal 67 3 3 3 3" xfId="43854"/>
    <cellStyle name="Normal 67 3 3 4" xfId="43855"/>
    <cellStyle name="Normal 67 3 3 4 2" xfId="43856"/>
    <cellStyle name="Normal 67 3 3 5" xfId="43857"/>
    <cellStyle name="Normal 67 3 3 6" xfId="43858"/>
    <cellStyle name="Normal 67 3 3 7" xfId="43859"/>
    <cellStyle name="Normal 67 3 3_Lcc_inputs" xfId="43860"/>
    <cellStyle name="Normal 67 3 4" xfId="43861"/>
    <cellStyle name="Normal 67 3 4 2" xfId="43862"/>
    <cellStyle name="Normal 67 3 4 2 2" xfId="43863"/>
    <cellStyle name="Normal 67 3 4 2 3" xfId="43864"/>
    <cellStyle name="Normal 67 3 4 3" xfId="43865"/>
    <cellStyle name="Normal 67 3 4 3 2" xfId="43866"/>
    <cellStyle name="Normal 67 3 4 4" xfId="43867"/>
    <cellStyle name="Normal 67 3 4 5" xfId="43868"/>
    <cellStyle name="Normal 67 3 4_Lcc_inputs" xfId="43869"/>
    <cellStyle name="Normal 67 3 5" xfId="43870"/>
    <cellStyle name="Normal 67 3 5 2" xfId="43871"/>
    <cellStyle name="Normal 67 3 5 2 2" xfId="43872"/>
    <cellStyle name="Normal 67 3 5 2 3" xfId="43873"/>
    <cellStyle name="Normal 67 3 5 3" xfId="43874"/>
    <cellStyle name="Normal 67 3 5 4" xfId="43875"/>
    <cellStyle name="Normal 67 3 5_Lcc_inputs" xfId="43876"/>
    <cellStyle name="Normal 67 3 6" xfId="43877"/>
    <cellStyle name="Normal 67 3 6 2" xfId="43878"/>
    <cellStyle name="Normal 67 3 6 3" xfId="43879"/>
    <cellStyle name="Normal 67 3 7" xfId="43880"/>
    <cellStyle name="Normal 67 3 7 2" xfId="43881"/>
    <cellStyle name="Normal 67 3 8" xfId="43882"/>
    <cellStyle name="Normal 67 3 9" xfId="43883"/>
    <cellStyle name="Normal 67 3_Lcc_inputs" xfId="43884"/>
    <cellStyle name="Normal 67 4" xfId="43885"/>
    <cellStyle name="Normal 67 4 2" xfId="43886"/>
    <cellStyle name="Normal 67 4 2 2" xfId="43887"/>
    <cellStyle name="Normal 67 4 2 2 2" xfId="43888"/>
    <cellStyle name="Normal 67 4 2 2 2 2" xfId="43889"/>
    <cellStyle name="Normal 67 4 2 2 2 2 2" xfId="43890"/>
    <cellStyle name="Normal 67 4 2 2 2 3" xfId="43891"/>
    <cellStyle name="Normal 67 4 2 2 3" xfId="43892"/>
    <cellStyle name="Normal 67 4 2 2 3 2" xfId="43893"/>
    <cellStyle name="Normal 67 4 2 2 3 2 2" xfId="43894"/>
    <cellStyle name="Normal 67 4 2 2 3 3" xfId="43895"/>
    <cellStyle name="Normal 67 4 2 2 4" xfId="43896"/>
    <cellStyle name="Normal 67 4 2 2 4 2" xfId="43897"/>
    <cellStyle name="Normal 67 4 2 2 5" xfId="43898"/>
    <cellStyle name="Normal 67 4 2 2_Lcc_inputs" xfId="43899"/>
    <cellStyle name="Normal 67 4 2 3" xfId="43900"/>
    <cellStyle name="Normal 67 4 2 3 2" xfId="43901"/>
    <cellStyle name="Normal 67 4 2 3 2 2" xfId="43902"/>
    <cellStyle name="Normal 67 4 2 3 2 3" xfId="43903"/>
    <cellStyle name="Normal 67 4 2 3 3" xfId="43904"/>
    <cellStyle name="Normal 67 4 2 3 4" xfId="43905"/>
    <cellStyle name="Normal 67 4 2 3_Lcc_inputs" xfId="43906"/>
    <cellStyle name="Normal 67 4 2 4" xfId="43907"/>
    <cellStyle name="Normal 67 4 2 4 2" xfId="43908"/>
    <cellStyle name="Normal 67 4 2 4 2 2" xfId="43909"/>
    <cellStyle name="Normal 67 4 2 4 3" xfId="43910"/>
    <cellStyle name="Normal 67 4 2 5" xfId="43911"/>
    <cellStyle name="Normal 67 4 2 5 2" xfId="43912"/>
    <cellStyle name="Normal 67 4 2 6" xfId="43913"/>
    <cellStyle name="Normal 67 4 2 7" xfId="43914"/>
    <cellStyle name="Normal 67 4 2 8" xfId="43915"/>
    <cellStyle name="Normal 67 4 2_Lcc_inputs" xfId="43916"/>
    <cellStyle name="Normal 67 4 3" xfId="43917"/>
    <cellStyle name="Normal 67 4 3 2" xfId="43918"/>
    <cellStyle name="Normal 67 4 3 2 2" xfId="43919"/>
    <cellStyle name="Normal 67 4 3 2 2 2" xfId="43920"/>
    <cellStyle name="Normal 67 4 3 2 3" xfId="43921"/>
    <cellStyle name="Normal 67 4 3 3" xfId="43922"/>
    <cellStyle name="Normal 67 4 3 3 2" xfId="43923"/>
    <cellStyle name="Normal 67 4 3 3 2 2" xfId="43924"/>
    <cellStyle name="Normal 67 4 3 3 3" xfId="43925"/>
    <cellStyle name="Normal 67 4 3 4" xfId="43926"/>
    <cellStyle name="Normal 67 4 3 4 2" xfId="43927"/>
    <cellStyle name="Normal 67 4 3 5" xfId="43928"/>
    <cellStyle name="Normal 67 4 3_Lcc_inputs" xfId="43929"/>
    <cellStyle name="Normal 67 4 4" xfId="43930"/>
    <cellStyle name="Normal 67 4 4 2" xfId="43931"/>
    <cellStyle name="Normal 67 4 4 2 2" xfId="43932"/>
    <cellStyle name="Normal 67 4 4 2 3" xfId="43933"/>
    <cellStyle name="Normal 67 4 4 3" xfId="43934"/>
    <cellStyle name="Normal 67 4 4 4" xfId="43935"/>
    <cellStyle name="Normal 67 4 4_Lcc_inputs" xfId="43936"/>
    <cellStyle name="Normal 67 4 5" xfId="43937"/>
    <cellStyle name="Normal 67 4 5 2" xfId="43938"/>
    <cellStyle name="Normal 67 4 5 2 2" xfId="43939"/>
    <cellStyle name="Normal 67 4 5 3" xfId="43940"/>
    <cellStyle name="Normal 67 4 6" xfId="43941"/>
    <cellStyle name="Normal 67 4 6 2" xfId="43942"/>
    <cellStyle name="Normal 67 4 7" xfId="43943"/>
    <cellStyle name="Normal 67 4 8" xfId="43944"/>
    <cellStyle name="Normal 67 4 9" xfId="43945"/>
    <cellStyle name="Normal 67 4_Lcc_inputs" xfId="43946"/>
    <cellStyle name="Normal 67 5" xfId="43947"/>
    <cellStyle name="Normal 67 5 2" xfId="43948"/>
    <cellStyle name="Normal 67 5 2 2" xfId="43949"/>
    <cellStyle name="Normal 67 5 2 2 2" xfId="43950"/>
    <cellStyle name="Normal 67 5 2 2 2 2" xfId="43951"/>
    <cellStyle name="Normal 67 5 2 2 2 2 2" xfId="43952"/>
    <cellStyle name="Normal 67 5 2 2 2 3" xfId="43953"/>
    <cellStyle name="Normal 67 5 2 2 3" xfId="43954"/>
    <cellStyle name="Normal 67 5 2 2 3 2" xfId="43955"/>
    <cellStyle name="Normal 67 5 2 2 3 2 2" xfId="43956"/>
    <cellStyle name="Normal 67 5 2 2 3 3" xfId="43957"/>
    <cellStyle name="Normal 67 5 2 2 4" xfId="43958"/>
    <cellStyle name="Normal 67 5 2 2 4 2" xfId="43959"/>
    <cellStyle name="Normal 67 5 2 2 5" xfId="43960"/>
    <cellStyle name="Normal 67 5 2 2_Lcc_inputs" xfId="43961"/>
    <cellStyle name="Normal 67 5 2 3" xfId="43962"/>
    <cellStyle name="Normal 67 5 2 3 2" xfId="43963"/>
    <cellStyle name="Normal 67 5 2 3 2 2" xfId="43964"/>
    <cellStyle name="Normal 67 5 2 3 2 3" xfId="43965"/>
    <cellStyle name="Normal 67 5 2 3 3" xfId="43966"/>
    <cellStyle name="Normal 67 5 2 3 4" xfId="43967"/>
    <cellStyle name="Normal 67 5 2 3_Lcc_inputs" xfId="43968"/>
    <cellStyle name="Normal 67 5 2 4" xfId="43969"/>
    <cellStyle name="Normal 67 5 2 4 2" xfId="43970"/>
    <cellStyle name="Normal 67 5 2 4 2 2" xfId="43971"/>
    <cellStyle name="Normal 67 5 2 4 3" xfId="43972"/>
    <cellStyle name="Normal 67 5 2 5" xfId="43973"/>
    <cellStyle name="Normal 67 5 2 5 2" xfId="43974"/>
    <cellStyle name="Normal 67 5 2 6" xfId="43975"/>
    <cellStyle name="Normal 67 5 2 7" xfId="43976"/>
    <cellStyle name="Normal 67 5 2 8" xfId="43977"/>
    <cellStyle name="Normal 67 5 2_Lcc_inputs" xfId="43978"/>
    <cellStyle name="Normal 67 5 3" xfId="43979"/>
    <cellStyle name="Normal 67 5 3 2" xfId="43980"/>
    <cellStyle name="Normal 67 5 3 2 2" xfId="43981"/>
    <cellStyle name="Normal 67 5 3 2 2 2" xfId="43982"/>
    <cellStyle name="Normal 67 5 3 2 3" xfId="43983"/>
    <cellStyle name="Normal 67 5 3 3" xfId="43984"/>
    <cellStyle name="Normal 67 5 3 3 2" xfId="43985"/>
    <cellStyle name="Normal 67 5 3 3 2 2" xfId="43986"/>
    <cellStyle name="Normal 67 5 3 3 3" xfId="43987"/>
    <cellStyle name="Normal 67 5 3 4" xfId="43988"/>
    <cellStyle name="Normal 67 5 3 4 2" xfId="43989"/>
    <cellStyle name="Normal 67 5 3 5" xfId="43990"/>
    <cellStyle name="Normal 67 5 3_Lcc_inputs" xfId="43991"/>
    <cellStyle name="Normal 67 5 4" xfId="43992"/>
    <cellStyle name="Normal 67 5 4 2" xfId="43993"/>
    <cellStyle name="Normal 67 5 4 2 2" xfId="43994"/>
    <cellStyle name="Normal 67 5 4 2 3" xfId="43995"/>
    <cellStyle name="Normal 67 5 4 3" xfId="43996"/>
    <cellStyle name="Normal 67 5 4 4" xfId="43997"/>
    <cellStyle name="Normal 67 5 4_Lcc_inputs" xfId="43998"/>
    <cellStyle name="Normal 67 5 5" xfId="43999"/>
    <cellStyle name="Normal 67 5 5 2" xfId="44000"/>
    <cellStyle name="Normal 67 5 5 2 2" xfId="44001"/>
    <cellStyle name="Normal 67 5 5 3" xfId="44002"/>
    <cellStyle name="Normal 67 5 6" xfId="44003"/>
    <cellStyle name="Normal 67 5 6 2" xfId="44004"/>
    <cellStyle name="Normal 67 5 7" xfId="44005"/>
    <cellStyle name="Normal 67 5 8" xfId="44006"/>
    <cellStyle name="Normal 67 5 9" xfId="44007"/>
    <cellStyle name="Normal 67 5_Lcc_inputs" xfId="44008"/>
    <cellStyle name="Normal 67 6" xfId="44009"/>
    <cellStyle name="Normal 67 6 2" xfId="44010"/>
    <cellStyle name="Normal 67 6 2 2" xfId="44011"/>
    <cellStyle name="Normal 67 6 2 2 2" xfId="44012"/>
    <cellStyle name="Normal 67 6 2 2 2 2" xfId="44013"/>
    <cellStyle name="Normal 67 6 2 2 2 2 2" xfId="44014"/>
    <cellStyle name="Normal 67 6 2 2 2 3" xfId="44015"/>
    <cellStyle name="Normal 67 6 2 2 3" xfId="44016"/>
    <cellStyle name="Normal 67 6 2 2 3 2" xfId="44017"/>
    <cellStyle name="Normal 67 6 2 2 3 2 2" xfId="44018"/>
    <cellStyle name="Normal 67 6 2 2 3 3" xfId="44019"/>
    <cellStyle name="Normal 67 6 2 2 4" xfId="44020"/>
    <cellStyle name="Normal 67 6 2 2 4 2" xfId="44021"/>
    <cellStyle name="Normal 67 6 2 2 5" xfId="44022"/>
    <cellStyle name="Normal 67 6 2 2_Lcc_inputs" xfId="44023"/>
    <cellStyle name="Normal 67 6 2 3" xfId="44024"/>
    <cellStyle name="Normal 67 6 2 3 2" xfId="44025"/>
    <cellStyle name="Normal 67 6 2 3 2 2" xfId="44026"/>
    <cellStyle name="Normal 67 6 2 3 2 3" xfId="44027"/>
    <cellStyle name="Normal 67 6 2 3 3" xfId="44028"/>
    <cellStyle name="Normal 67 6 2 3 4" xfId="44029"/>
    <cellStyle name="Normal 67 6 2 3_Lcc_inputs" xfId="44030"/>
    <cellStyle name="Normal 67 6 2 4" xfId="44031"/>
    <cellStyle name="Normal 67 6 2 4 2" xfId="44032"/>
    <cellStyle name="Normal 67 6 2 4 2 2" xfId="44033"/>
    <cellStyle name="Normal 67 6 2 4 3" xfId="44034"/>
    <cellStyle name="Normal 67 6 2 5" xfId="44035"/>
    <cellStyle name="Normal 67 6 2 5 2" xfId="44036"/>
    <cellStyle name="Normal 67 6 2 6" xfId="44037"/>
    <cellStyle name="Normal 67 6 2 7" xfId="44038"/>
    <cellStyle name="Normal 67 6 2 8" xfId="44039"/>
    <cellStyle name="Normal 67 6 2_Lcc_inputs" xfId="44040"/>
    <cellStyle name="Normal 67 6 3" xfId="44041"/>
    <cellStyle name="Normal 67 6 3 2" xfId="44042"/>
    <cellStyle name="Normal 67 6 3 2 2" xfId="44043"/>
    <cellStyle name="Normal 67 6 3 2 2 2" xfId="44044"/>
    <cellStyle name="Normal 67 6 3 2 3" xfId="44045"/>
    <cellStyle name="Normal 67 6 3 3" xfId="44046"/>
    <cellStyle name="Normal 67 6 3 3 2" xfId="44047"/>
    <cellStyle name="Normal 67 6 3 3 2 2" xfId="44048"/>
    <cellStyle name="Normal 67 6 3 3 3" xfId="44049"/>
    <cellStyle name="Normal 67 6 3 4" xfId="44050"/>
    <cellStyle name="Normal 67 6 3 4 2" xfId="44051"/>
    <cellStyle name="Normal 67 6 3 5" xfId="44052"/>
    <cellStyle name="Normal 67 6 3_Lcc_inputs" xfId="44053"/>
    <cellStyle name="Normal 67 6 4" xfId="44054"/>
    <cellStyle name="Normal 67 6 4 2" xfId="44055"/>
    <cellStyle name="Normal 67 6 4 2 2" xfId="44056"/>
    <cellStyle name="Normal 67 6 4 2 3" xfId="44057"/>
    <cellStyle name="Normal 67 6 4 3" xfId="44058"/>
    <cellStyle name="Normal 67 6 4 4" xfId="44059"/>
    <cellStyle name="Normal 67 6 4_Lcc_inputs" xfId="44060"/>
    <cellStyle name="Normal 67 6 5" xfId="44061"/>
    <cellStyle name="Normal 67 6 5 2" xfId="44062"/>
    <cellStyle name="Normal 67 6 5 2 2" xfId="44063"/>
    <cellStyle name="Normal 67 6 5 3" xfId="44064"/>
    <cellStyle name="Normal 67 6 6" xfId="44065"/>
    <cellStyle name="Normal 67 6 6 2" xfId="44066"/>
    <cellStyle name="Normal 67 6 7" xfId="44067"/>
    <cellStyle name="Normal 67 6 8" xfId="44068"/>
    <cellStyle name="Normal 67 6 9" xfId="44069"/>
    <cellStyle name="Normal 67 6_Lcc_inputs" xfId="44070"/>
    <cellStyle name="Normal 67 7" xfId="44071"/>
    <cellStyle name="Normal 67 7 2" xfId="44072"/>
    <cellStyle name="Normal 67 7 2 2" xfId="44073"/>
    <cellStyle name="Normal 67 7 2 2 2" xfId="44074"/>
    <cellStyle name="Normal 67 7 2 2 2 2" xfId="44075"/>
    <cellStyle name="Normal 67 7 2 2 2 2 2" xfId="44076"/>
    <cellStyle name="Normal 67 7 2 2 2 3" xfId="44077"/>
    <cellStyle name="Normal 67 7 2 2 3" xfId="44078"/>
    <cellStyle name="Normal 67 7 2 2 3 2" xfId="44079"/>
    <cellStyle name="Normal 67 7 2 2 3 2 2" xfId="44080"/>
    <cellStyle name="Normal 67 7 2 2 3 3" xfId="44081"/>
    <cellStyle name="Normal 67 7 2 2 4" xfId="44082"/>
    <cellStyle name="Normal 67 7 2 2 4 2" xfId="44083"/>
    <cellStyle name="Normal 67 7 2 2 5" xfId="44084"/>
    <cellStyle name="Normal 67 7 2 2_Lcc_inputs" xfId="44085"/>
    <cellStyle name="Normal 67 7 2 3" xfId="44086"/>
    <cellStyle name="Normal 67 7 2 3 2" xfId="44087"/>
    <cellStyle name="Normal 67 7 2 3 2 2" xfId="44088"/>
    <cellStyle name="Normal 67 7 2 3 2 3" xfId="44089"/>
    <cellStyle name="Normal 67 7 2 3 3" xfId="44090"/>
    <cellStyle name="Normal 67 7 2 3 4" xfId="44091"/>
    <cellStyle name="Normal 67 7 2 3_Lcc_inputs" xfId="44092"/>
    <cellStyle name="Normal 67 7 2 4" xfId="44093"/>
    <cellStyle name="Normal 67 7 2 4 2" xfId="44094"/>
    <cellStyle name="Normal 67 7 2 4 2 2" xfId="44095"/>
    <cellStyle name="Normal 67 7 2 4 3" xfId="44096"/>
    <cellStyle name="Normal 67 7 2 5" xfId="44097"/>
    <cellStyle name="Normal 67 7 2 5 2" xfId="44098"/>
    <cellStyle name="Normal 67 7 2 6" xfId="44099"/>
    <cellStyle name="Normal 67 7 2 7" xfId="44100"/>
    <cellStyle name="Normal 67 7 2 8" xfId="44101"/>
    <cellStyle name="Normal 67 7 2_Lcc_inputs" xfId="44102"/>
    <cellStyle name="Normal 67 7 3" xfId="44103"/>
    <cellStyle name="Normal 67 7 3 2" xfId="44104"/>
    <cellStyle name="Normal 67 7 3 2 2" xfId="44105"/>
    <cellStyle name="Normal 67 7 3 2 2 2" xfId="44106"/>
    <cellStyle name="Normal 67 7 3 2 3" xfId="44107"/>
    <cellStyle name="Normal 67 7 3 3" xfId="44108"/>
    <cellStyle name="Normal 67 7 3 3 2" xfId="44109"/>
    <cellStyle name="Normal 67 7 3 3 2 2" xfId="44110"/>
    <cellStyle name="Normal 67 7 3 3 3" xfId="44111"/>
    <cellStyle name="Normal 67 7 3 4" xfId="44112"/>
    <cellStyle name="Normal 67 7 3 4 2" xfId="44113"/>
    <cellStyle name="Normal 67 7 3 5" xfId="44114"/>
    <cellStyle name="Normal 67 7 3_Lcc_inputs" xfId="44115"/>
    <cellStyle name="Normal 67 7 4" xfId="44116"/>
    <cellStyle name="Normal 67 7 4 2" xfId="44117"/>
    <cellStyle name="Normal 67 7 4 2 2" xfId="44118"/>
    <cellStyle name="Normal 67 7 4 2 3" xfId="44119"/>
    <cellStyle name="Normal 67 7 4 3" xfId="44120"/>
    <cellStyle name="Normal 67 7 4 4" xfId="44121"/>
    <cellStyle name="Normal 67 7 4_Lcc_inputs" xfId="44122"/>
    <cellStyle name="Normal 67 7 5" xfId="44123"/>
    <cellStyle name="Normal 67 7 5 2" xfId="44124"/>
    <cellStyle name="Normal 67 7 5 2 2" xfId="44125"/>
    <cellStyle name="Normal 67 7 5 3" xfId="44126"/>
    <cellStyle name="Normal 67 7 6" xfId="44127"/>
    <cellStyle name="Normal 67 7 6 2" xfId="44128"/>
    <cellStyle name="Normal 67 7 7" xfId="44129"/>
    <cellStyle name="Normal 67 7 8" xfId="44130"/>
    <cellStyle name="Normal 67 7 9" xfId="44131"/>
    <cellStyle name="Normal 67 7_Lcc_inputs" xfId="44132"/>
    <cellStyle name="Normal 67 8" xfId="44133"/>
    <cellStyle name="Normal 67 8 2" xfId="44134"/>
    <cellStyle name="Normal 67 8 2 2" xfId="44135"/>
    <cellStyle name="Normal 67 8 2 2 2" xfId="44136"/>
    <cellStyle name="Normal 67 8 2 2 2 2" xfId="44137"/>
    <cellStyle name="Normal 67 8 2 2 3" xfId="44138"/>
    <cellStyle name="Normal 67 8 2 3" xfId="44139"/>
    <cellStyle name="Normal 67 8 2 3 2" xfId="44140"/>
    <cellStyle name="Normal 67 8 2 3 2 2" xfId="44141"/>
    <cellStyle name="Normal 67 8 2 3 3" xfId="44142"/>
    <cellStyle name="Normal 67 8 2 4" xfId="44143"/>
    <cellStyle name="Normal 67 8 2 4 2" xfId="44144"/>
    <cellStyle name="Normal 67 8 2 5" xfId="44145"/>
    <cellStyle name="Normal 67 8 2_Lcc_inputs" xfId="44146"/>
    <cellStyle name="Normal 67 8 3" xfId="44147"/>
    <cellStyle name="Normal 67 8 3 2" xfId="44148"/>
    <cellStyle name="Normal 67 8 3 2 2" xfId="44149"/>
    <cellStyle name="Normal 67 8 3 2 3" xfId="44150"/>
    <cellStyle name="Normal 67 8 3 3" xfId="44151"/>
    <cellStyle name="Normal 67 8 3 4" xfId="44152"/>
    <cellStyle name="Normal 67 8 3_Lcc_inputs" xfId="44153"/>
    <cellStyle name="Normal 67 8 4" xfId="44154"/>
    <cellStyle name="Normal 67 8 4 2" xfId="44155"/>
    <cellStyle name="Normal 67 8 4 2 2" xfId="44156"/>
    <cellStyle name="Normal 67 8 4 3" xfId="44157"/>
    <cellStyle name="Normal 67 8 5" xfId="44158"/>
    <cellStyle name="Normal 67 8 5 2" xfId="44159"/>
    <cellStyle name="Normal 67 8 6" xfId="44160"/>
    <cellStyle name="Normal 67 8 7" xfId="44161"/>
    <cellStyle name="Normal 67 8 8" xfId="44162"/>
    <cellStyle name="Normal 67 8_Lcc_inputs" xfId="44163"/>
    <cellStyle name="Normal 67 9" xfId="44164"/>
    <cellStyle name="Normal 67 9 2" xfId="44165"/>
    <cellStyle name="Normal 67 9 2 2" xfId="44166"/>
    <cellStyle name="Normal 67 9 2 2 2" xfId="44167"/>
    <cellStyle name="Normal 67 9 2 2 2 2" xfId="44168"/>
    <cellStyle name="Normal 67 9 2 2 3" xfId="44169"/>
    <cellStyle name="Normal 67 9 2 3" xfId="44170"/>
    <cellStyle name="Normal 67 9 2 3 2" xfId="44171"/>
    <cellStyle name="Normal 67 9 2 3 2 2" xfId="44172"/>
    <cellStyle name="Normal 67 9 2 3 3" xfId="44173"/>
    <cellStyle name="Normal 67 9 2 4" xfId="44174"/>
    <cellStyle name="Normal 67 9 2 4 2" xfId="44175"/>
    <cellStyle name="Normal 67 9 2 5" xfId="44176"/>
    <cellStyle name="Normal 67 9 2_Lcc_inputs" xfId="44177"/>
    <cellStyle name="Normal 67 9 3" xfId="44178"/>
    <cellStyle name="Normal 67 9 3 2" xfId="44179"/>
    <cellStyle name="Normal 67 9 3 2 2" xfId="44180"/>
    <cellStyle name="Normal 67 9 3 2 3" xfId="44181"/>
    <cellStyle name="Normal 67 9 3 3" xfId="44182"/>
    <cellStyle name="Normal 67 9 3 4" xfId="44183"/>
    <cellStyle name="Normal 67 9 3_Lcc_inputs" xfId="44184"/>
    <cellStyle name="Normal 67 9 4" xfId="44185"/>
    <cellStyle name="Normal 67 9 4 2" xfId="44186"/>
    <cellStyle name="Normal 67 9 4 2 2" xfId="44187"/>
    <cellStyle name="Normal 67 9 4 3" xfId="44188"/>
    <cellStyle name="Normal 67 9 5" xfId="44189"/>
    <cellStyle name="Normal 67 9 5 2" xfId="44190"/>
    <cellStyle name="Normal 67 9 6" xfId="44191"/>
    <cellStyle name="Normal 67 9 7" xfId="44192"/>
    <cellStyle name="Normal 67 9 8" xfId="44193"/>
    <cellStyle name="Normal 67 9_Lcc_inputs" xfId="44194"/>
    <cellStyle name="Normal 67_Lcc_inputs" xfId="44195"/>
    <cellStyle name="Normal 68" xfId="44196"/>
    <cellStyle name="Normal 68 10" xfId="44197"/>
    <cellStyle name="Normal 68 10 2" xfId="44198"/>
    <cellStyle name="Normal 68 10 2 2" xfId="44199"/>
    <cellStyle name="Normal 68 10 2 2 2" xfId="44200"/>
    <cellStyle name="Normal 68 10 2 2 3" xfId="44201"/>
    <cellStyle name="Normal 68 10 2 3" xfId="44202"/>
    <cellStyle name="Normal 68 10 2 4" xfId="44203"/>
    <cellStyle name="Normal 68 10 2_Lcc_inputs" xfId="44204"/>
    <cellStyle name="Normal 68 10 3" xfId="44205"/>
    <cellStyle name="Normal 68 10 3 2" xfId="44206"/>
    <cellStyle name="Normal 68 10 3 2 2" xfId="44207"/>
    <cellStyle name="Normal 68 10 3 3" xfId="44208"/>
    <cellStyle name="Normal 68 10 4" xfId="44209"/>
    <cellStyle name="Normal 68 10 4 2" xfId="44210"/>
    <cellStyle name="Normal 68 10 5" xfId="44211"/>
    <cellStyle name="Normal 68 10 6" xfId="44212"/>
    <cellStyle name="Normal 68 10 7" xfId="44213"/>
    <cellStyle name="Normal 68 10_Lcc_inputs" xfId="44214"/>
    <cellStyle name="Normal 68 11" xfId="44215"/>
    <cellStyle name="Normal 68 11 2" xfId="44216"/>
    <cellStyle name="Normal 68 11 2 2" xfId="44217"/>
    <cellStyle name="Normal 68 11 2 3" xfId="44218"/>
    <cellStyle name="Normal 68 11 3" xfId="44219"/>
    <cellStyle name="Normal 68 11 3 2" xfId="44220"/>
    <cellStyle name="Normal 68 11 4" xfId="44221"/>
    <cellStyle name="Normal 68 11 5" xfId="44222"/>
    <cellStyle name="Normal 68 11_Lcc_inputs" xfId="44223"/>
    <cellStyle name="Normal 68 12" xfId="44224"/>
    <cellStyle name="Normal 68 12 2" xfId="44225"/>
    <cellStyle name="Normal 68 12 2 2" xfId="44226"/>
    <cellStyle name="Normal 68 12 2 3" xfId="44227"/>
    <cellStyle name="Normal 68 12 3" xfId="44228"/>
    <cellStyle name="Normal 68 12 4" xfId="44229"/>
    <cellStyle name="Normal 68 12_Lcc_inputs" xfId="44230"/>
    <cellStyle name="Normal 68 13" xfId="44231"/>
    <cellStyle name="Normal 68 13 2" xfId="44232"/>
    <cellStyle name="Normal 68 13 3" xfId="44233"/>
    <cellStyle name="Normal 68 14" xfId="44234"/>
    <cellStyle name="Normal 68 14 2" xfId="44235"/>
    <cellStyle name="Normal 68 15" xfId="44236"/>
    <cellStyle name="Normal 68 16" xfId="44237"/>
    <cellStyle name="Normal 68 2" xfId="44238"/>
    <cellStyle name="Normal 68 2 10" xfId="44239"/>
    <cellStyle name="Normal 68 2 2" xfId="44240"/>
    <cellStyle name="Normal 68 2 2 2" xfId="44241"/>
    <cellStyle name="Normal 68 2 2 2 2" xfId="44242"/>
    <cellStyle name="Normal 68 2 2 2 2 2" xfId="44243"/>
    <cellStyle name="Normal 68 2 2 2 2 2 2" xfId="44244"/>
    <cellStyle name="Normal 68 2 2 2 2 3" xfId="44245"/>
    <cellStyle name="Normal 68 2 2 2 3" xfId="44246"/>
    <cellStyle name="Normal 68 2 2 2 3 2" xfId="44247"/>
    <cellStyle name="Normal 68 2 2 2 3 2 2" xfId="44248"/>
    <cellStyle name="Normal 68 2 2 2 3 3" xfId="44249"/>
    <cellStyle name="Normal 68 2 2 2 4" xfId="44250"/>
    <cellStyle name="Normal 68 2 2 2 4 2" xfId="44251"/>
    <cellStyle name="Normal 68 2 2 2 5" xfId="44252"/>
    <cellStyle name="Normal 68 2 2 2_Lcc_inputs" xfId="44253"/>
    <cellStyle name="Normal 68 2 2 3" xfId="44254"/>
    <cellStyle name="Normal 68 2 2 3 2" xfId="44255"/>
    <cellStyle name="Normal 68 2 2 3 2 2" xfId="44256"/>
    <cellStyle name="Normal 68 2 2 3 2 3" xfId="44257"/>
    <cellStyle name="Normal 68 2 2 3 3" xfId="44258"/>
    <cellStyle name="Normal 68 2 2 3 4" xfId="44259"/>
    <cellStyle name="Normal 68 2 2 3_Lcc_inputs" xfId="44260"/>
    <cellStyle name="Normal 68 2 2 4" xfId="44261"/>
    <cellStyle name="Normal 68 2 2 4 2" xfId="44262"/>
    <cellStyle name="Normal 68 2 2 4 2 2" xfId="44263"/>
    <cellStyle name="Normal 68 2 2 4 3" xfId="44264"/>
    <cellStyle name="Normal 68 2 2 5" xfId="44265"/>
    <cellStyle name="Normal 68 2 2 5 2" xfId="44266"/>
    <cellStyle name="Normal 68 2 2 6" xfId="44267"/>
    <cellStyle name="Normal 68 2 2 7" xfId="44268"/>
    <cellStyle name="Normal 68 2 2 8" xfId="44269"/>
    <cellStyle name="Normal 68 2 2_Lcc_inputs" xfId="44270"/>
    <cellStyle name="Normal 68 2 3" xfId="44271"/>
    <cellStyle name="Normal 68 2 3 2" xfId="44272"/>
    <cellStyle name="Normal 68 2 3 2 2" xfId="44273"/>
    <cellStyle name="Normal 68 2 3 2 2 2" xfId="44274"/>
    <cellStyle name="Normal 68 2 3 2 2 3" xfId="44275"/>
    <cellStyle name="Normal 68 2 3 2 3" xfId="44276"/>
    <cellStyle name="Normal 68 2 3 2 4" xfId="44277"/>
    <cellStyle name="Normal 68 2 3 2_Lcc_inputs" xfId="44278"/>
    <cellStyle name="Normal 68 2 3 3" xfId="44279"/>
    <cellStyle name="Normal 68 2 3 3 2" xfId="44280"/>
    <cellStyle name="Normal 68 2 3 3 2 2" xfId="44281"/>
    <cellStyle name="Normal 68 2 3 3 3" xfId="44282"/>
    <cellStyle name="Normal 68 2 3 4" xfId="44283"/>
    <cellStyle name="Normal 68 2 3 4 2" xfId="44284"/>
    <cellStyle name="Normal 68 2 3 5" xfId="44285"/>
    <cellStyle name="Normal 68 2 3 6" xfId="44286"/>
    <cellStyle name="Normal 68 2 3 7" xfId="44287"/>
    <cellStyle name="Normal 68 2 3_Lcc_inputs" xfId="44288"/>
    <cellStyle name="Normal 68 2 4" xfId="44289"/>
    <cellStyle name="Normal 68 2 4 2" xfId="44290"/>
    <cellStyle name="Normal 68 2 4 2 2" xfId="44291"/>
    <cellStyle name="Normal 68 2 4 2 3" xfId="44292"/>
    <cellStyle name="Normal 68 2 4 3" xfId="44293"/>
    <cellStyle name="Normal 68 2 4 3 2" xfId="44294"/>
    <cellStyle name="Normal 68 2 4 4" xfId="44295"/>
    <cellStyle name="Normal 68 2 4 5" xfId="44296"/>
    <cellStyle name="Normal 68 2 4_Lcc_inputs" xfId="44297"/>
    <cellStyle name="Normal 68 2 5" xfId="44298"/>
    <cellStyle name="Normal 68 2 5 2" xfId="44299"/>
    <cellStyle name="Normal 68 2 5 2 2" xfId="44300"/>
    <cellStyle name="Normal 68 2 5 2 3" xfId="44301"/>
    <cellStyle name="Normal 68 2 5 3" xfId="44302"/>
    <cellStyle name="Normal 68 2 5 3 2" xfId="44303"/>
    <cellStyle name="Normal 68 2 5 4" xfId="44304"/>
    <cellStyle name="Normal 68 2 5 5" xfId="44305"/>
    <cellStyle name="Normal 68 2 5_Lcc_inputs" xfId="44306"/>
    <cellStyle name="Normal 68 2 6" xfId="44307"/>
    <cellStyle name="Normal 68 2 6 2" xfId="44308"/>
    <cellStyle name="Normal 68 2 6 2 2" xfId="44309"/>
    <cellStyle name="Normal 68 2 6 3" xfId="44310"/>
    <cellStyle name="Normal 68 2 6 4" xfId="44311"/>
    <cellStyle name="Normal 68 2 6_Lcc_inputs" xfId="44312"/>
    <cellStyle name="Normal 68 2 7" xfId="44313"/>
    <cellStyle name="Normal 68 2 7 2" xfId="44314"/>
    <cellStyle name="Normal 68 2 7 3" xfId="44315"/>
    <cellStyle name="Normal 68 2 8" xfId="44316"/>
    <cellStyle name="Normal 68 2 8 2" xfId="44317"/>
    <cellStyle name="Normal 68 2 9" xfId="44318"/>
    <cellStyle name="Normal 68 2_Lcc_inputs" xfId="44319"/>
    <cellStyle name="Normal 68 3" xfId="44320"/>
    <cellStyle name="Normal 68 3 2" xfId="44321"/>
    <cellStyle name="Normal 68 3 2 2" xfId="44322"/>
    <cellStyle name="Normal 68 3 2 2 2" xfId="44323"/>
    <cellStyle name="Normal 68 3 2 2 2 2" xfId="44324"/>
    <cellStyle name="Normal 68 3 2 2 2 2 2" xfId="44325"/>
    <cellStyle name="Normal 68 3 2 2 2 3" xfId="44326"/>
    <cellStyle name="Normal 68 3 2 2 3" xfId="44327"/>
    <cellStyle name="Normal 68 3 2 2 3 2" xfId="44328"/>
    <cellStyle name="Normal 68 3 2 2 3 2 2" xfId="44329"/>
    <cellStyle name="Normal 68 3 2 2 3 3" xfId="44330"/>
    <cellStyle name="Normal 68 3 2 2 4" xfId="44331"/>
    <cellStyle name="Normal 68 3 2 2 4 2" xfId="44332"/>
    <cellStyle name="Normal 68 3 2 2 5" xfId="44333"/>
    <cellStyle name="Normal 68 3 2 2_Lcc_inputs" xfId="44334"/>
    <cellStyle name="Normal 68 3 2 3" xfId="44335"/>
    <cellStyle name="Normal 68 3 2 3 2" xfId="44336"/>
    <cellStyle name="Normal 68 3 2 3 2 2" xfId="44337"/>
    <cellStyle name="Normal 68 3 2 3 2 3" xfId="44338"/>
    <cellStyle name="Normal 68 3 2 3 3" xfId="44339"/>
    <cellStyle name="Normal 68 3 2 3 4" xfId="44340"/>
    <cellStyle name="Normal 68 3 2 3_Lcc_inputs" xfId="44341"/>
    <cellStyle name="Normal 68 3 2 4" xfId="44342"/>
    <cellStyle name="Normal 68 3 2 4 2" xfId="44343"/>
    <cellStyle name="Normal 68 3 2 4 2 2" xfId="44344"/>
    <cellStyle name="Normal 68 3 2 4 3" xfId="44345"/>
    <cellStyle name="Normal 68 3 2 5" xfId="44346"/>
    <cellStyle name="Normal 68 3 2 5 2" xfId="44347"/>
    <cellStyle name="Normal 68 3 2 6" xfId="44348"/>
    <cellStyle name="Normal 68 3 2 7" xfId="44349"/>
    <cellStyle name="Normal 68 3 2 8" xfId="44350"/>
    <cellStyle name="Normal 68 3 2_Lcc_inputs" xfId="44351"/>
    <cellStyle name="Normal 68 3 3" xfId="44352"/>
    <cellStyle name="Normal 68 3 3 2" xfId="44353"/>
    <cellStyle name="Normal 68 3 3 2 2" xfId="44354"/>
    <cellStyle name="Normal 68 3 3 2 2 2" xfId="44355"/>
    <cellStyle name="Normal 68 3 3 2 2 3" xfId="44356"/>
    <cellStyle name="Normal 68 3 3 2 3" xfId="44357"/>
    <cellStyle name="Normal 68 3 3 2 4" xfId="44358"/>
    <cellStyle name="Normal 68 3 3 2_Lcc_inputs" xfId="44359"/>
    <cellStyle name="Normal 68 3 3 3" xfId="44360"/>
    <cellStyle name="Normal 68 3 3 3 2" xfId="44361"/>
    <cellStyle name="Normal 68 3 3 3 2 2" xfId="44362"/>
    <cellStyle name="Normal 68 3 3 3 3" xfId="44363"/>
    <cellStyle name="Normal 68 3 3 4" xfId="44364"/>
    <cellStyle name="Normal 68 3 3 4 2" xfId="44365"/>
    <cellStyle name="Normal 68 3 3 5" xfId="44366"/>
    <cellStyle name="Normal 68 3 3 6" xfId="44367"/>
    <cellStyle name="Normal 68 3 3 7" xfId="44368"/>
    <cellStyle name="Normal 68 3 3_Lcc_inputs" xfId="44369"/>
    <cellStyle name="Normal 68 3 4" xfId="44370"/>
    <cellStyle name="Normal 68 3 4 2" xfId="44371"/>
    <cellStyle name="Normal 68 3 4 2 2" xfId="44372"/>
    <cellStyle name="Normal 68 3 4 2 3" xfId="44373"/>
    <cellStyle name="Normal 68 3 4 3" xfId="44374"/>
    <cellStyle name="Normal 68 3 4 3 2" xfId="44375"/>
    <cellStyle name="Normal 68 3 4 4" xfId="44376"/>
    <cellStyle name="Normal 68 3 4 5" xfId="44377"/>
    <cellStyle name="Normal 68 3 4_Lcc_inputs" xfId="44378"/>
    <cellStyle name="Normal 68 3 5" xfId="44379"/>
    <cellStyle name="Normal 68 3 5 2" xfId="44380"/>
    <cellStyle name="Normal 68 3 5 2 2" xfId="44381"/>
    <cellStyle name="Normal 68 3 5 2 3" xfId="44382"/>
    <cellStyle name="Normal 68 3 5 3" xfId="44383"/>
    <cellStyle name="Normal 68 3 5 4" xfId="44384"/>
    <cellStyle name="Normal 68 3 5_Lcc_inputs" xfId="44385"/>
    <cellStyle name="Normal 68 3 6" xfId="44386"/>
    <cellStyle name="Normal 68 3 6 2" xfId="44387"/>
    <cellStyle name="Normal 68 3 6 3" xfId="44388"/>
    <cellStyle name="Normal 68 3 7" xfId="44389"/>
    <cellStyle name="Normal 68 3 7 2" xfId="44390"/>
    <cellStyle name="Normal 68 3 8" xfId="44391"/>
    <cellStyle name="Normal 68 3 9" xfId="44392"/>
    <cellStyle name="Normal 68 3_Lcc_inputs" xfId="44393"/>
    <cellStyle name="Normal 68 4" xfId="44394"/>
    <cellStyle name="Normal 68 4 2" xfId="44395"/>
    <cellStyle name="Normal 68 4 2 2" xfId="44396"/>
    <cellStyle name="Normal 68 4 2 2 2" xfId="44397"/>
    <cellStyle name="Normal 68 4 2 2 2 2" xfId="44398"/>
    <cellStyle name="Normal 68 4 2 2 2 2 2" xfId="44399"/>
    <cellStyle name="Normal 68 4 2 2 2 3" xfId="44400"/>
    <cellStyle name="Normal 68 4 2 2 3" xfId="44401"/>
    <cellStyle name="Normal 68 4 2 2 3 2" xfId="44402"/>
    <cellStyle name="Normal 68 4 2 2 3 2 2" xfId="44403"/>
    <cellStyle name="Normal 68 4 2 2 3 3" xfId="44404"/>
    <cellStyle name="Normal 68 4 2 2 4" xfId="44405"/>
    <cellStyle name="Normal 68 4 2 2 4 2" xfId="44406"/>
    <cellStyle name="Normal 68 4 2 2 5" xfId="44407"/>
    <cellStyle name="Normal 68 4 2 2_Lcc_inputs" xfId="44408"/>
    <cellStyle name="Normal 68 4 2 3" xfId="44409"/>
    <cellStyle name="Normal 68 4 2 3 2" xfId="44410"/>
    <cellStyle name="Normal 68 4 2 3 2 2" xfId="44411"/>
    <cellStyle name="Normal 68 4 2 3 2 3" xfId="44412"/>
    <cellStyle name="Normal 68 4 2 3 3" xfId="44413"/>
    <cellStyle name="Normal 68 4 2 3 4" xfId="44414"/>
    <cellStyle name="Normal 68 4 2 3_Lcc_inputs" xfId="44415"/>
    <cellStyle name="Normal 68 4 2 4" xfId="44416"/>
    <cellStyle name="Normal 68 4 2 4 2" xfId="44417"/>
    <cellStyle name="Normal 68 4 2 4 2 2" xfId="44418"/>
    <cellStyle name="Normal 68 4 2 4 3" xfId="44419"/>
    <cellStyle name="Normal 68 4 2 5" xfId="44420"/>
    <cellStyle name="Normal 68 4 2 5 2" xfId="44421"/>
    <cellStyle name="Normal 68 4 2 6" xfId="44422"/>
    <cellStyle name="Normal 68 4 2 7" xfId="44423"/>
    <cellStyle name="Normal 68 4 2 8" xfId="44424"/>
    <cellStyle name="Normal 68 4 2_Lcc_inputs" xfId="44425"/>
    <cellStyle name="Normal 68 4 3" xfId="44426"/>
    <cellStyle name="Normal 68 4 3 2" xfId="44427"/>
    <cellStyle name="Normal 68 4 3 2 2" xfId="44428"/>
    <cellStyle name="Normal 68 4 3 2 2 2" xfId="44429"/>
    <cellStyle name="Normal 68 4 3 2 3" xfId="44430"/>
    <cellStyle name="Normal 68 4 3 3" xfId="44431"/>
    <cellStyle name="Normal 68 4 3 3 2" xfId="44432"/>
    <cellStyle name="Normal 68 4 3 3 2 2" xfId="44433"/>
    <cellStyle name="Normal 68 4 3 3 3" xfId="44434"/>
    <cellStyle name="Normal 68 4 3 4" xfId="44435"/>
    <cellStyle name="Normal 68 4 3 4 2" xfId="44436"/>
    <cellStyle name="Normal 68 4 3 5" xfId="44437"/>
    <cellStyle name="Normal 68 4 3_Lcc_inputs" xfId="44438"/>
    <cellStyle name="Normal 68 4 4" xfId="44439"/>
    <cellStyle name="Normal 68 4 4 2" xfId="44440"/>
    <cellStyle name="Normal 68 4 4 2 2" xfId="44441"/>
    <cellStyle name="Normal 68 4 4 2 3" xfId="44442"/>
    <cellStyle name="Normal 68 4 4 3" xfId="44443"/>
    <cellStyle name="Normal 68 4 4 4" xfId="44444"/>
    <cellStyle name="Normal 68 4 4_Lcc_inputs" xfId="44445"/>
    <cellStyle name="Normal 68 4 5" xfId="44446"/>
    <cellStyle name="Normal 68 4 5 2" xfId="44447"/>
    <cellStyle name="Normal 68 4 5 2 2" xfId="44448"/>
    <cellStyle name="Normal 68 4 5 3" xfId="44449"/>
    <cellStyle name="Normal 68 4 6" xfId="44450"/>
    <cellStyle name="Normal 68 4 6 2" xfId="44451"/>
    <cellStyle name="Normal 68 4 7" xfId="44452"/>
    <cellStyle name="Normal 68 4 8" xfId="44453"/>
    <cellStyle name="Normal 68 4 9" xfId="44454"/>
    <cellStyle name="Normal 68 4_Lcc_inputs" xfId="44455"/>
    <cellStyle name="Normal 68 5" xfId="44456"/>
    <cellStyle name="Normal 68 5 2" xfId="44457"/>
    <cellStyle name="Normal 68 5 2 2" xfId="44458"/>
    <cellStyle name="Normal 68 5 2 2 2" xfId="44459"/>
    <cellStyle name="Normal 68 5 2 2 2 2" xfId="44460"/>
    <cellStyle name="Normal 68 5 2 2 2 2 2" xfId="44461"/>
    <cellStyle name="Normal 68 5 2 2 2 3" xfId="44462"/>
    <cellStyle name="Normal 68 5 2 2 3" xfId="44463"/>
    <cellStyle name="Normal 68 5 2 2 3 2" xfId="44464"/>
    <cellStyle name="Normal 68 5 2 2 3 2 2" xfId="44465"/>
    <cellStyle name="Normal 68 5 2 2 3 3" xfId="44466"/>
    <cellStyle name="Normal 68 5 2 2 4" xfId="44467"/>
    <cellStyle name="Normal 68 5 2 2 4 2" xfId="44468"/>
    <cellStyle name="Normal 68 5 2 2 5" xfId="44469"/>
    <cellStyle name="Normal 68 5 2 2_Lcc_inputs" xfId="44470"/>
    <cellStyle name="Normal 68 5 2 3" xfId="44471"/>
    <cellStyle name="Normal 68 5 2 3 2" xfId="44472"/>
    <cellStyle name="Normal 68 5 2 3 2 2" xfId="44473"/>
    <cellStyle name="Normal 68 5 2 3 2 3" xfId="44474"/>
    <cellStyle name="Normal 68 5 2 3 3" xfId="44475"/>
    <cellStyle name="Normal 68 5 2 3 4" xfId="44476"/>
    <cellStyle name="Normal 68 5 2 3_Lcc_inputs" xfId="44477"/>
    <cellStyle name="Normal 68 5 2 4" xfId="44478"/>
    <cellStyle name="Normal 68 5 2 4 2" xfId="44479"/>
    <cellStyle name="Normal 68 5 2 4 2 2" xfId="44480"/>
    <cellStyle name="Normal 68 5 2 4 3" xfId="44481"/>
    <cellStyle name="Normal 68 5 2 5" xfId="44482"/>
    <cellStyle name="Normal 68 5 2 5 2" xfId="44483"/>
    <cellStyle name="Normal 68 5 2 6" xfId="44484"/>
    <cellStyle name="Normal 68 5 2 7" xfId="44485"/>
    <cellStyle name="Normal 68 5 2 8" xfId="44486"/>
    <cellStyle name="Normal 68 5 2_Lcc_inputs" xfId="44487"/>
    <cellStyle name="Normal 68 5 3" xfId="44488"/>
    <cellStyle name="Normal 68 5 3 2" xfId="44489"/>
    <cellStyle name="Normal 68 5 3 2 2" xfId="44490"/>
    <cellStyle name="Normal 68 5 3 2 2 2" xfId="44491"/>
    <cellStyle name="Normal 68 5 3 2 3" xfId="44492"/>
    <cellStyle name="Normal 68 5 3 3" xfId="44493"/>
    <cellStyle name="Normal 68 5 3 3 2" xfId="44494"/>
    <cellStyle name="Normal 68 5 3 3 2 2" xfId="44495"/>
    <cellStyle name="Normal 68 5 3 3 3" xfId="44496"/>
    <cellStyle name="Normal 68 5 3 4" xfId="44497"/>
    <cellStyle name="Normal 68 5 3 4 2" xfId="44498"/>
    <cellStyle name="Normal 68 5 3 5" xfId="44499"/>
    <cellStyle name="Normal 68 5 3_Lcc_inputs" xfId="44500"/>
    <cellStyle name="Normal 68 5 4" xfId="44501"/>
    <cellStyle name="Normal 68 5 4 2" xfId="44502"/>
    <cellStyle name="Normal 68 5 4 2 2" xfId="44503"/>
    <cellStyle name="Normal 68 5 4 2 3" xfId="44504"/>
    <cellStyle name="Normal 68 5 4 3" xfId="44505"/>
    <cellStyle name="Normal 68 5 4 4" xfId="44506"/>
    <cellStyle name="Normal 68 5 4_Lcc_inputs" xfId="44507"/>
    <cellStyle name="Normal 68 5 5" xfId="44508"/>
    <cellStyle name="Normal 68 5 5 2" xfId="44509"/>
    <cellStyle name="Normal 68 5 5 2 2" xfId="44510"/>
    <cellStyle name="Normal 68 5 5 3" xfId="44511"/>
    <cellStyle name="Normal 68 5 6" xfId="44512"/>
    <cellStyle name="Normal 68 5 6 2" xfId="44513"/>
    <cellStyle name="Normal 68 5 7" xfId="44514"/>
    <cellStyle name="Normal 68 5 8" xfId="44515"/>
    <cellStyle name="Normal 68 5 9" xfId="44516"/>
    <cellStyle name="Normal 68 5_Lcc_inputs" xfId="44517"/>
    <cellStyle name="Normal 68 6" xfId="44518"/>
    <cellStyle name="Normal 68 6 2" xfId="44519"/>
    <cellStyle name="Normal 68 6 2 2" xfId="44520"/>
    <cellStyle name="Normal 68 6 2 2 2" xfId="44521"/>
    <cellStyle name="Normal 68 6 2 2 2 2" xfId="44522"/>
    <cellStyle name="Normal 68 6 2 2 2 2 2" xfId="44523"/>
    <cellStyle name="Normal 68 6 2 2 2 3" xfId="44524"/>
    <cellStyle name="Normal 68 6 2 2 3" xfId="44525"/>
    <cellStyle name="Normal 68 6 2 2 3 2" xfId="44526"/>
    <cellStyle name="Normal 68 6 2 2 3 2 2" xfId="44527"/>
    <cellStyle name="Normal 68 6 2 2 3 3" xfId="44528"/>
    <cellStyle name="Normal 68 6 2 2 4" xfId="44529"/>
    <cellStyle name="Normal 68 6 2 2 4 2" xfId="44530"/>
    <cellStyle name="Normal 68 6 2 2 5" xfId="44531"/>
    <cellStyle name="Normal 68 6 2 2_Lcc_inputs" xfId="44532"/>
    <cellStyle name="Normal 68 6 2 3" xfId="44533"/>
    <cellStyle name="Normal 68 6 2 3 2" xfId="44534"/>
    <cellStyle name="Normal 68 6 2 3 2 2" xfId="44535"/>
    <cellStyle name="Normal 68 6 2 3 2 3" xfId="44536"/>
    <cellStyle name="Normal 68 6 2 3 3" xfId="44537"/>
    <cellStyle name="Normal 68 6 2 3 4" xfId="44538"/>
    <cellStyle name="Normal 68 6 2 3_Lcc_inputs" xfId="44539"/>
    <cellStyle name="Normal 68 6 2 4" xfId="44540"/>
    <cellStyle name="Normal 68 6 2 4 2" xfId="44541"/>
    <cellStyle name="Normal 68 6 2 4 2 2" xfId="44542"/>
    <cellStyle name="Normal 68 6 2 4 3" xfId="44543"/>
    <cellStyle name="Normal 68 6 2 5" xfId="44544"/>
    <cellStyle name="Normal 68 6 2 5 2" xfId="44545"/>
    <cellStyle name="Normal 68 6 2 6" xfId="44546"/>
    <cellStyle name="Normal 68 6 2 7" xfId="44547"/>
    <cellStyle name="Normal 68 6 2 8" xfId="44548"/>
    <cellStyle name="Normal 68 6 2_Lcc_inputs" xfId="44549"/>
    <cellStyle name="Normal 68 6 3" xfId="44550"/>
    <cellStyle name="Normal 68 6 3 2" xfId="44551"/>
    <cellStyle name="Normal 68 6 3 2 2" xfId="44552"/>
    <cellStyle name="Normal 68 6 3 2 2 2" xfId="44553"/>
    <cellStyle name="Normal 68 6 3 2 3" xfId="44554"/>
    <cellStyle name="Normal 68 6 3 3" xfId="44555"/>
    <cellStyle name="Normal 68 6 3 3 2" xfId="44556"/>
    <cellStyle name="Normal 68 6 3 3 2 2" xfId="44557"/>
    <cellStyle name="Normal 68 6 3 3 3" xfId="44558"/>
    <cellStyle name="Normal 68 6 3 4" xfId="44559"/>
    <cellStyle name="Normal 68 6 3 4 2" xfId="44560"/>
    <cellStyle name="Normal 68 6 3 5" xfId="44561"/>
    <cellStyle name="Normal 68 6 3_Lcc_inputs" xfId="44562"/>
    <cellStyle name="Normal 68 6 4" xfId="44563"/>
    <cellStyle name="Normal 68 6 4 2" xfId="44564"/>
    <cellStyle name="Normal 68 6 4 2 2" xfId="44565"/>
    <cellStyle name="Normal 68 6 4 2 3" xfId="44566"/>
    <cellStyle name="Normal 68 6 4 3" xfId="44567"/>
    <cellStyle name="Normal 68 6 4 4" xfId="44568"/>
    <cellStyle name="Normal 68 6 4_Lcc_inputs" xfId="44569"/>
    <cellStyle name="Normal 68 6 5" xfId="44570"/>
    <cellStyle name="Normal 68 6 5 2" xfId="44571"/>
    <cellStyle name="Normal 68 6 5 2 2" xfId="44572"/>
    <cellStyle name="Normal 68 6 5 3" xfId="44573"/>
    <cellStyle name="Normal 68 6 6" xfId="44574"/>
    <cellStyle name="Normal 68 6 6 2" xfId="44575"/>
    <cellStyle name="Normal 68 6 7" xfId="44576"/>
    <cellStyle name="Normal 68 6 8" xfId="44577"/>
    <cellStyle name="Normal 68 6 9" xfId="44578"/>
    <cellStyle name="Normal 68 6_Lcc_inputs" xfId="44579"/>
    <cellStyle name="Normal 68 7" xfId="44580"/>
    <cellStyle name="Normal 68 7 2" xfId="44581"/>
    <cellStyle name="Normal 68 7 2 2" xfId="44582"/>
    <cellStyle name="Normal 68 7 2 2 2" xfId="44583"/>
    <cellStyle name="Normal 68 7 2 2 2 2" xfId="44584"/>
    <cellStyle name="Normal 68 7 2 2 2 2 2" xfId="44585"/>
    <cellStyle name="Normal 68 7 2 2 2 3" xfId="44586"/>
    <cellStyle name="Normal 68 7 2 2 3" xfId="44587"/>
    <cellStyle name="Normal 68 7 2 2 3 2" xfId="44588"/>
    <cellStyle name="Normal 68 7 2 2 3 2 2" xfId="44589"/>
    <cellStyle name="Normal 68 7 2 2 3 3" xfId="44590"/>
    <cellStyle name="Normal 68 7 2 2 4" xfId="44591"/>
    <cellStyle name="Normal 68 7 2 2 4 2" xfId="44592"/>
    <cellStyle name="Normal 68 7 2 2 5" xfId="44593"/>
    <cellStyle name="Normal 68 7 2 2_Lcc_inputs" xfId="44594"/>
    <cellStyle name="Normal 68 7 2 3" xfId="44595"/>
    <cellStyle name="Normal 68 7 2 3 2" xfId="44596"/>
    <cellStyle name="Normal 68 7 2 3 2 2" xfId="44597"/>
    <cellStyle name="Normal 68 7 2 3 2 3" xfId="44598"/>
    <cellStyle name="Normal 68 7 2 3 3" xfId="44599"/>
    <cellStyle name="Normal 68 7 2 3 4" xfId="44600"/>
    <cellStyle name="Normal 68 7 2 3_Lcc_inputs" xfId="44601"/>
    <cellStyle name="Normal 68 7 2 4" xfId="44602"/>
    <cellStyle name="Normal 68 7 2 4 2" xfId="44603"/>
    <cellStyle name="Normal 68 7 2 4 2 2" xfId="44604"/>
    <cellStyle name="Normal 68 7 2 4 3" xfId="44605"/>
    <cellStyle name="Normal 68 7 2 5" xfId="44606"/>
    <cellStyle name="Normal 68 7 2 5 2" xfId="44607"/>
    <cellStyle name="Normal 68 7 2 6" xfId="44608"/>
    <cellStyle name="Normal 68 7 2 7" xfId="44609"/>
    <cellStyle name="Normal 68 7 2 8" xfId="44610"/>
    <cellStyle name="Normal 68 7 2_Lcc_inputs" xfId="44611"/>
    <cellStyle name="Normal 68 7 3" xfId="44612"/>
    <cellStyle name="Normal 68 7 3 2" xfId="44613"/>
    <cellStyle name="Normal 68 7 3 2 2" xfId="44614"/>
    <cellStyle name="Normal 68 7 3 2 2 2" xfId="44615"/>
    <cellStyle name="Normal 68 7 3 2 3" xfId="44616"/>
    <cellStyle name="Normal 68 7 3 3" xfId="44617"/>
    <cellStyle name="Normal 68 7 3 3 2" xfId="44618"/>
    <cellStyle name="Normal 68 7 3 3 2 2" xfId="44619"/>
    <cellStyle name="Normal 68 7 3 3 3" xfId="44620"/>
    <cellStyle name="Normal 68 7 3 4" xfId="44621"/>
    <cellStyle name="Normal 68 7 3 4 2" xfId="44622"/>
    <cellStyle name="Normal 68 7 3 5" xfId="44623"/>
    <cellStyle name="Normal 68 7 3_Lcc_inputs" xfId="44624"/>
    <cellStyle name="Normal 68 7 4" xfId="44625"/>
    <cellStyle name="Normal 68 7 4 2" xfId="44626"/>
    <cellStyle name="Normal 68 7 4 2 2" xfId="44627"/>
    <cellStyle name="Normal 68 7 4 2 3" xfId="44628"/>
    <cellStyle name="Normal 68 7 4 3" xfId="44629"/>
    <cellStyle name="Normal 68 7 4 4" xfId="44630"/>
    <cellStyle name="Normal 68 7 4_Lcc_inputs" xfId="44631"/>
    <cellStyle name="Normal 68 7 5" xfId="44632"/>
    <cellStyle name="Normal 68 7 5 2" xfId="44633"/>
    <cellStyle name="Normal 68 7 5 2 2" xfId="44634"/>
    <cellStyle name="Normal 68 7 5 3" xfId="44635"/>
    <cellStyle name="Normal 68 7 6" xfId="44636"/>
    <cellStyle name="Normal 68 7 6 2" xfId="44637"/>
    <cellStyle name="Normal 68 7 7" xfId="44638"/>
    <cellStyle name="Normal 68 7 8" xfId="44639"/>
    <cellStyle name="Normal 68 7 9" xfId="44640"/>
    <cellStyle name="Normal 68 7_Lcc_inputs" xfId="44641"/>
    <cellStyle name="Normal 68 8" xfId="44642"/>
    <cellStyle name="Normal 68 8 2" xfId="44643"/>
    <cellStyle name="Normal 68 8 2 2" xfId="44644"/>
    <cellStyle name="Normal 68 8 2 2 2" xfId="44645"/>
    <cellStyle name="Normal 68 8 2 2 2 2" xfId="44646"/>
    <cellStyle name="Normal 68 8 2 2 3" xfId="44647"/>
    <cellStyle name="Normal 68 8 2 3" xfId="44648"/>
    <cellStyle name="Normal 68 8 2 3 2" xfId="44649"/>
    <cellStyle name="Normal 68 8 2 3 2 2" xfId="44650"/>
    <cellStyle name="Normal 68 8 2 3 3" xfId="44651"/>
    <cellStyle name="Normal 68 8 2 4" xfId="44652"/>
    <cellStyle name="Normal 68 8 2 4 2" xfId="44653"/>
    <cellStyle name="Normal 68 8 2 5" xfId="44654"/>
    <cellStyle name="Normal 68 8 2_Lcc_inputs" xfId="44655"/>
    <cellStyle name="Normal 68 8 3" xfId="44656"/>
    <cellStyle name="Normal 68 8 3 2" xfId="44657"/>
    <cellStyle name="Normal 68 8 3 2 2" xfId="44658"/>
    <cellStyle name="Normal 68 8 3 2 3" xfId="44659"/>
    <cellStyle name="Normal 68 8 3 3" xfId="44660"/>
    <cellStyle name="Normal 68 8 3 4" xfId="44661"/>
    <cellStyle name="Normal 68 8 3_Lcc_inputs" xfId="44662"/>
    <cellStyle name="Normal 68 8 4" xfId="44663"/>
    <cellStyle name="Normal 68 8 4 2" xfId="44664"/>
    <cellStyle name="Normal 68 8 4 2 2" xfId="44665"/>
    <cellStyle name="Normal 68 8 4 3" xfId="44666"/>
    <cellStyle name="Normal 68 8 5" xfId="44667"/>
    <cellStyle name="Normal 68 8 5 2" xfId="44668"/>
    <cellStyle name="Normal 68 8 6" xfId="44669"/>
    <cellStyle name="Normal 68 8 7" xfId="44670"/>
    <cellStyle name="Normal 68 8 8" xfId="44671"/>
    <cellStyle name="Normal 68 8_Lcc_inputs" xfId="44672"/>
    <cellStyle name="Normal 68 9" xfId="44673"/>
    <cellStyle name="Normal 68 9 2" xfId="44674"/>
    <cellStyle name="Normal 68 9 2 2" xfId="44675"/>
    <cellStyle name="Normal 68 9 2 2 2" xfId="44676"/>
    <cellStyle name="Normal 68 9 2 2 2 2" xfId="44677"/>
    <cellStyle name="Normal 68 9 2 2 3" xfId="44678"/>
    <cellStyle name="Normal 68 9 2 3" xfId="44679"/>
    <cellStyle name="Normal 68 9 2 3 2" xfId="44680"/>
    <cellStyle name="Normal 68 9 2 3 2 2" xfId="44681"/>
    <cellStyle name="Normal 68 9 2 3 3" xfId="44682"/>
    <cellStyle name="Normal 68 9 2 4" xfId="44683"/>
    <cellStyle name="Normal 68 9 2 4 2" xfId="44684"/>
    <cellStyle name="Normal 68 9 2 5" xfId="44685"/>
    <cellStyle name="Normal 68 9 2_Lcc_inputs" xfId="44686"/>
    <cellStyle name="Normal 68 9 3" xfId="44687"/>
    <cellStyle name="Normal 68 9 3 2" xfId="44688"/>
    <cellStyle name="Normal 68 9 3 2 2" xfId="44689"/>
    <cellStyle name="Normal 68 9 3 2 3" xfId="44690"/>
    <cellStyle name="Normal 68 9 3 3" xfId="44691"/>
    <cellStyle name="Normal 68 9 3 4" xfId="44692"/>
    <cellStyle name="Normal 68 9 3_Lcc_inputs" xfId="44693"/>
    <cellStyle name="Normal 68 9 4" xfId="44694"/>
    <cellStyle name="Normal 68 9 4 2" xfId="44695"/>
    <cellStyle name="Normal 68 9 4 2 2" xfId="44696"/>
    <cellStyle name="Normal 68 9 4 3" xfId="44697"/>
    <cellStyle name="Normal 68 9 5" xfId="44698"/>
    <cellStyle name="Normal 68 9 5 2" xfId="44699"/>
    <cellStyle name="Normal 68 9 6" xfId="44700"/>
    <cellStyle name="Normal 68 9 7" xfId="44701"/>
    <cellStyle name="Normal 68 9 8" xfId="44702"/>
    <cellStyle name="Normal 68 9_Lcc_inputs" xfId="44703"/>
    <cellStyle name="Normal 68_Lcc_inputs" xfId="44704"/>
    <cellStyle name="Normal 69" xfId="44705"/>
    <cellStyle name="Normal 69 10" xfId="44706"/>
    <cellStyle name="Normal 69 10 2" xfId="44707"/>
    <cellStyle name="Normal 69 10 2 2" xfId="44708"/>
    <cellStyle name="Normal 69 10 2 2 2" xfId="44709"/>
    <cellStyle name="Normal 69 10 2 2 3" xfId="44710"/>
    <cellStyle name="Normal 69 10 2 3" xfId="44711"/>
    <cellStyle name="Normal 69 10 2 4" xfId="44712"/>
    <cellStyle name="Normal 69 10 2_Lcc_inputs" xfId="44713"/>
    <cellStyle name="Normal 69 10 3" xfId="44714"/>
    <cellStyle name="Normal 69 10 3 2" xfId="44715"/>
    <cellStyle name="Normal 69 10 3 2 2" xfId="44716"/>
    <cellStyle name="Normal 69 10 3 3" xfId="44717"/>
    <cellStyle name="Normal 69 10 4" xfId="44718"/>
    <cellStyle name="Normal 69 10 4 2" xfId="44719"/>
    <cellStyle name="Normal 69 10 5" xfId="44720"/>
    <cellStyle name="Normal 69 10 6" xfId="44721"/>
    <cellStyle name="Normal 69 10 7" xfId="44722"/>
    <cellStyle name="Normal 69 10_Lcc_inputs" xfId="44723"/>
    <cellStyle name="Normal 69 11" xfId="44724"/>
    <cellStyle name="Normal 69 11 2" xfId="44725"/>
    <cellStyle name="Normal 69 11 2 2" xfId="44726"/>
    <cellStyle name="Normal 69 11 2 3" xfId="44727"/>
    <cellStyle name="Normal 69 11 3" xfId="44728"/>
    <cellStyle name="Normal 69 11 3 2" xfId="44729"/>
    <cellStyle name="Normal 69 11 4" xfId="44730"/>
    <cellStyle name="Normal 69 11 5" xfId="44731"/>
    <cellStyle name="Normal 69 11_Lcc_inputs" xfId="44732"/>
    <cellStyle name="Normal 69 12" xfId="44733"/>
    <cellStyle name="Normal 69 12 2" xfId="44734"/>
    <cellStyle name="Normal 69 12 2 2" xfId="44735"/>
    <cellStyle name="Normal 69 12 2 3" xfId="44736"/>
    <cellStyle name="Normal 69 12 3" xfId="44737"/>
    <cellStyle name="Normal 69 12 4" xfId="44738"/>
    <cellStyle name="Normal 69 12_Lcc_inputs" xfId="44739"/>
    <cellStyle name="Normal 69 13" xfId="44740"/>
    <cellStyle name="Normal 69 13 2" xfId="44741"/>
    <cellStyle name="Normal 69 13 3" xfId="44742"/>
    <cellStyle name="Normal 69 14" xfId="44743"/>
    <cellStyle name="Normal 69 14 2" xfId="44744"/>
    <cellStyle name="Normal 69 15" xfId="44745"/>
    <cellStyle name="Normal 69 16" xfId="44746"/>
    <cellStyle name="Normal 69 2" xfId="44747"/>
    <cellStyle name="Normal 69 2 10" xfId="44748"/>
    <cellStyle name="Normal 69 2 2" xfId="44749"/>
    <cellStyle name="Normal 69 2 2 2" xfId="44750"/>
    <cellStyle name="Normal 69 2 2 2 2" xfId="44751"/>
    <cellStyle name="Normal 69 2 2 2 2 2" xfId="44752"/>
    <cellStyle name="Normal 69 2 2 2 2 2 2" xfId="44753"/>
    <cellStyle name="Normal 69 2 2 2 2 3" xfId="44754"/>
    <cellStyle name="Normal 69 2 2 2 3" xfId="44755"/>
    <cellStyle name="Normal 69 2 2 2 3 2" xfId="44756"/>
    <cellStyle name="Normal 69 2 2 2 3 2 2" xfId="44757"/>
    <cellStyle name="Normal 69 2 2 2 3 3" xfId="44758"/>
    <cellStyle name="Normal 69 2 2 2 4" xfId="44759"/>
    <cellStyle name="Normal 69 2 2 2 4 2" xfId="44760"/>
    <cellStyle name="Normal 69 2 2 2 5" xfId="44761"/>
    <cellStyle name="Normal 69 2 2 2_Lcc_inputs" xfId="44762"/>
    <cellStyle name="Normal 69 2 2 3" xfId="44763"/>
    <cellStyle name="Normal 69 2 2 3 2" xfId="44764"/>
    <cellStyle name="Normal 69 2 2 3 2 2" xfId="44765"/>
    <cellStyle name="Normal 69 2 2 3 2 3" xfId="44766"/>
    <cellStyle name="Normal 69 2 2 3 3" xfId="44767"/>
    <cellStyle name="Normal 69 2 2 3 4" xfId="44768"/>
    <cellStyle name="Normal 69 2 2 3_Lcc_inputs" xfId="44769"/>
    <cellStyle name="Normal 69 2 2 4" xfId="44770"/>
    <cellStyle name="Normal 69 2 2 4 2" xfId="44771"/>
    <cellStyle name="Normal 69 2 2 4 2 2" xfId="44772"/>
    <cellStyle name="Normal 69 2 2 4 3" xfId="44773"/>
    <cellStyle name="Normal 69 2 2 5" xfId="44774"/>
    <cellStyle name="Normal 69 2 2 5 2" xfId="44775"/>
    <cellStyle name="Normal 69 2 2 6" xfId="44776"/>
    <cellStyle name="Normal 69 2 2 7" xfId="44777"/>
    <cellStyle name="Normal 69 2 2 8" xfId="44778"/>
    <cellStyle name="Normal 69 2 2_Lcc_inputs" xfId="44779"/>
    <cellStyle name="Normal 69 2 3" xfId="44780"/>
    <cellStyle name="Normal 69 2 3 2" xfId="44781"/>
    <cellStyle name="Normal 69 2 3 2 2" xfId="44782"/>
    <cellStyle name="Normal 69 2 3 2 2 2" xfId="44783"/>
    <cellStyle name="Normal 69 2 3 2 2 3" xfId="44784"/>
    <cellStyle name="Normal 69 2 3 2 3" xfId="44785"/>
    <cellStyle name="Normal 69 2 3 2 4" xfId="44786"/>
    <cellStyle name="Normal 69 2 3 2_Lcc_inputs" xfId="44787"/>
    <cellStyle name="Normal 69 2 3 3" xfId="44788"/>
    <cellStyle name="Normal 69 2 3 3 2" xfId="44789"/>
    <cellStyle name="Normal 69 2 3 3 2 2" xfId="44790"/>
    <cellStyle name="Normal 69 2 3 3 3" xfId="44791"/>
    <cellStyle name="Normal 69 2 3 4" xfId="44792"/>
    <cellStyle name="Normal 69 2 3 4 2" xfId="44793"/>
    <cellStyle name="Normal 69 2 3 5" xfId="44794"/>
    <cellStyle name="Normal 69 2 3 6" xfId="44795"/>
    <cellStyle name="Normal 69 2 3 7" xfId="44796"/>
    <cellStyle name="Normal 69 2 3_Lcc_inputs" xfId="44797"/>
    <cellStyle name="Normal 69 2 4" xfId="44798"/>
    <cellStyle name="Normal 69 2 4 2" xfId="44799"/>
    <cellStyle name="Normal 69 2 4 2 2" xfId="44800"/>
    <cellStyle name="Normal 69 2 4 2 3" xfId="44801"/>
    <cellStyle name="Normal 69 2 4 3" xfId="44802"/>
    <cellStyle name="Normal 69 2 4 3 2" xfId="44803"/>
    <cellStyle name="Normal 69 2 4 4" xfId="44804"/>
    <cellStyle name="Normal 69 2 4 5" xfId="44805"/>
    <cellStyle name="Normal 69 2 4_Lcc_inputs" xfId="44806"/>
    <cellStyle name="Normal 69 2 5" xfId="44807"/>
    <cellStyle name="Normal 69 2 5 2" xfId="44808"/>
    <cellStyle name="Normal 69 2 5 2 2" xfId="44809"/>
    <cellStyle name="Normal 69 2 5 2 3" xfId="44810"/>
    <cellStyle name="Normal 69 2 5 3" xfId="44811"/>
    <cellStyle name="Normal 69 2 5 3 2" xfId="44812"/>
    <cellStyle name="Normal 69 2 5 4" xfId="44813"/>
    <cellStyle name="Normal 69 2 5 5" xfId="44814"/>
    <cellStyle name="Normal 69 2 5_Lcc_inputs" xfId="44815"/>
    <cellStyle name="Normal 69 2 6" xfId="44816"/>
    <cellStyle name="Normal 69 2 6 2" xfId="44817"/>
    <cellStyle name="Normal 69 2 6 2 2" xfId="44818"/>
    <cellStyle name="Normal 69 2 6 3" xfId="44819"/>
    <cellStyle name="Normal 69 2 6 4" xfId="44820"/>
    <cellStyle name="Normal 69 2 6_Lcc_inputs" xfId="44821"/>
    <cellStyle name="Normal 69 2 7" xfId="44822"/>
    <cellStyle name="Normal 69 2 7 2" xfId="44823"/>
    <cellStyle name="Normal 69 2 7 3" xfId="44824"/>
    <cellStyle name="Normal 69 2 8" xfId="44825"/>
    <cellStyle name="Normal 69 2 8 2" xfId="44826"/>
    <cellStyle name="Normal 69 2 9" xfId="44827"/>
    <cellStyle name="Normal 69 2_Lcc_inputs" xfId="44828"/>
    <cellStyle name="Normal 69 3" xfId="44829"/>
    <cellStyle name="Normal 69 3 2" xfId="44830"/>
    <cellStyle name="Normal 69 3 2 2" xfId="44831"/>
    <cellStyle name="Normal 69 3 2 2 2" xfId="44832"/>
    <cellStyle name="Normal 69 3 2 2 2 2" xfId="44833"/>
    <cellStyle name="Normal 69 3 2 2 2 2 2" xfId="44834"/>
    <cellStyle name="Normal 69 3 2 2 2 3" xfId="44835"/>
    <cellStyle name="Normal 69 3 2 2 3" xfId="44836"/>
    <cellStyle name="Normal 69 3 2 2 3 2" xfId="44837"/>
    <cellStyle name="Normal 69 3 2 2 3 2 2" xfId="44838"/>
    <cellStyle name="Normal 69 3 2 2 3 3" xfId="44839"/>
    <cellStyle name="Normal 69 3 2 2 4" xfId="44840"/>
    <cellStyle name="Normal 69 3 2 2 4 2" xfId="44841"/>
    <cellStyle name="Normal 69 3 2 2 5" xfId="44842"/>
    <cellStyle name="Normal 69 3 2 2_Lcc_inputs" xfId="44843"/>
    <cellStyle name="Normal 69 3 2 3" xfId="44844"/>
    <cellStyle name="Normal 69 3 2 3 2" xfId="44845"/>
    <cellStyle name="Normal 69 3 2 3 2 2" xfId="44846"/>
    <cellStyle name="Normal 69 3 2 3 2 3" xfId="44847"/>
    <cellStyle name="Normal 69 3 2 3 3" xfId="44848"/>
    <cellStyle name="Normal 69 3 2 3 4" xfId="44849"/>
    <cellStyle name="Normal 69 3 2 3_Lcc_inputs" xfId="44850"/>
    <cellStyle name="Normal 69 3 2 4" xfId="44851"/>
    <cellStyle name="Normal 69 3 2 4 2" xfId="44852"/>
    <cellStyle name="Normal 69 3 2 4 2 2" xfId="44853"/>
    <cellStyle name="Normal 69 3 2 4 3" xfId="44854"/>
    <cellStyle name="Normal 69 3 2 5" xfId="44855"/>
    <cellStyle name="Normal 69 3 2 5 2" xfId="44856"/>
    <cellStyle name="Normal 69 3 2 6" xfId="44857"/>
    <cellStyle name="Normal 69 3 2 7" xfId="44858"/>
    <cellStyle name="Normal 69 3 2 8" xfId="44859"/>
    <cellStyle name="Normal 69 3 2_Lcc_inputs" xfId="44860"/>
    <cellStyle name="Normal 69 3 3" xfId="44861"/>
    <cellStyle name="Normal 69 3 3 2" xfId="44862"/>
    <cellStyle name="Normal 69 3 3 2 2" xfId="44863"/>
    <cellStyle name="Normal 69 3 3 2 2 2" xfId="44864"/>
    <cellStyle name="Normal 69 3 3 2 2 3" xfId="44865"/>
    <cellStyle name="Normal 69 3 3 2 3" xfId="44866"/>
    <cellStyle name="Normal 69 3 3 2 4" xfId="44867"/>
    <cellStyle name="Normal 69 3 3 2_Lcc_inputs" xfId="44868"/>
    <cellStyle name="Normal 69 3 3 3" xfId="44869"/>
    <cellStyle name="Normal 69 3 3 3 2" xfId="44870"/>
    <cellStyle name="Normal 69 3 3 3 2 2" xfId="44871"/>
    <cellStyle name="Normal 69 3 3 3 3" xfId="44872"/>
    <cellStyle name="Normal 69 3 3 4" xfId="44873"/>
    <cellStyle name="Normal 69 3 3 4 2" xfId="44874"/>
    <cellStyle name="Normal 69 3 3 5" xfId="44875"/>
    <cellStyle name="Normal 69 3 3 6" xfId="44876"/>
    <cellStyle name="Normal 69 3 3 7" xfId="44877"/>
    <cellStyle name="Normal 69 3 3_Lcc_inputs" xfId="44878"/>
    <cellStyle name="Normal 69 3 4" xfId="44879"/>
    <cellStyle name="Normal 69 3 4 2" xfId="44880"/>
    <cellStyle name="Normal 69 3 4 2 2" xfId="44881"/>
    <cellStyle name="Normal 69 3 4 2 3" xfId="44882"/>
    <cellStyle name="Normal 69 3 4 3" xfId="44883"/>
    <cellStyle name="Normal 69 3 4 3 2" xfId="44884"/>
    <cellStyle name="Normal 69 3 4 4" xfId="44885"/>
    <cellStyle name="Normal 69 3 4 5" xfId="44886"/>
    <cellStyle name="Normal 69 3 4_Lcc_inputs" xfId="44887"/>
    <cellStyle name="Normal 69 3 5" xfId="44888"/>
    <cellStyle name="Normal 69 3 5 2" xfId="44889"/>
    <cellStyle name="Normal 69 3 5 2 2" xfId="44890"/>
    <cellStyle name="Normal 69 3 5 2 3" xfId="44891"/>
    <cellStyle name="Normal 69 3 5 3" xfId="44892"/>
    <cellStyle name="Normal 69 3 5 4" xfId="44893"/>
    <cellStyle name="Normal 69 3 5_Lcc_inputs" xfId="44894"/>
    <cellStyle name="Normal 69 3 6" xfId="44895"/>
    <cellStyle name="Normal 69 3 6 2" xfId="44896"/>
    <cellStyle name="Normal 69 3 6 3" xfId="44897"/>
    <cellStyle name="Normal 69 3 7" xfId="44898"/>
    <cellStyle name="Normal 69 3 7 2" xfId="44899"/>
    <cellStyle name="Normal 69 3 8" xfId="44900"/>
    <cellStyle name="Normal 69 3 9" xfId="44901"/>
    <cellStyle name="Normal 69 3_Lcc_inputs" xfId="44902"/>
    <cellStyle name="Normal 69 4" xfId="44903"/>
    <cellStyle name="Normal 69 4 2" xfId="44904"/>
    <cellStyle name="Normal 69 4 2 2" xfId="44905"/>
    <cellStyle name="Normal 69 4 2 2 2" xfId="44906"/>
    <cellStyle name="Normal 69 4 2 2 2 2" xfId="44907"/>
    <cellStyle name="Normal 69 4 2 2 2 2 2" xfId="44908"/>
    <cellStyle name="Normal 69 4 2 2 2 3" xfId="44909"/>
    <cellStyle name="Normal 69 4 2 2 3" xfId="44910"/>
    <cellStyle name="Normal 69 4 2 2 3 2" xfId="44911"/>
    <cellStyle name="Normal 69 4 2 2 3 2 2" xfId="44912"/>
    <cellStyle name="Normal 69 4 2 2 3 3" xfId="44913"/>
    <cellStyle name="Normal 69 4 2 2 4" xfId="44914"/>
    <cellStyle name="Normal 69 4 2 2 4 2" xfId="44915"/>
    <cellStyle name="Normal 69 4 2 2 5" xfId="44916"/>
    <cellStyle name="Normal 69 4 2 2_Lcc_inputs" xfId="44917"/>
    <cellStyle name="Normal 69 4 2 3" xfId="44918"/>
    <cellStyle name="Normal 69 4 2 3 2" xfId="44919"/>
    <cellStyle name="Normal 69 4 2 3 2 2" xfId="44920"/>
    <cellStyle name="Normal 69 4 2 3 2 3" xfId="44921"/>
    <cellStyle name="Normal 69 4 2 3 3" xfId="44922"/>
    <cellStyle name="Normal 69 4 2 3 4" xfId="44923"/>
    <cellStyle name="Normal 69 4 2 3_Lcc_inputs" xfId="44924"/>
    <cellStyle name="Normal 69 4 2 4" xfId="44925"/>
    <cellStyle name="Normal 69 4 2 4 2" xfId="44926"/>
    <cellStyle name="Normal 69 4 2 4 2 2" xfId="44927"/>
    <cellStyle name="Normal 69 4 2 4 3" xfId="44928"/>
    <cellStyle name="Normal 69 4 2 5" xfId="44929"/>
    <cellStyle name="Normal 69 4 2 5 2" xfId="44930"/>
    <cellStyle name="Normal 69 4 2 6" xfId="44931"/>
    <cellStyle name="Normal 69 4 2 7" xfId="44932"/>
    <cellStyle name="Normal 69 4 2 8" xfId="44933"/>
    <cellStyle name="Normal 69 4 2_Lcc_inputs" xfId="44934"/>
    <cellStyle name="Normal 69 4 3" xfId="44935"/>
    <cellStyle name="Normal 69 4 3 2" xfId="44936"/>
    <cellStyle name="Normal 69 4 3 2 2" xfId="44937"/>
    <cellStyle name="Normal 69 4 3 2 2 2" xfId="44938"/>
    <cellStyle name="Normal 69 4 3 2 3" xfId="44939"/>
    <cellStyle name="Normal 69 4 3 3" xfId="44940"/>
    <cellStyle name="Normal 69 4 3 3 2" xfId="44941"/>
    <cellStyle name="Normal 69 4 3 3 2 2" xfId="44942"/>
    <cellStyle name="Normal 69 4 3 3 3" xfId="44943"/>
    <cellStyle name="Normal 69 4 3 4" xfId="44944"/>
    <cellStyle name="Normal 69 4 3 4 2" xfId="44945"/>
    <cellStyle name="Normal 69 4 3 5" xfId="44946"/>
    <cellStyle name="Normal 69 4 3_Lcc_inputs" xfId="44947"/>
    <cellStyle name="Normal 69 4 4" xfId="44948"/>
    <cellStyle name="Normal 69 4 4 2" xfId="44949"/>
    <cellStyle name="Normal 69 4 4 2 2" xfId="44950"/>
    <cellStyle name="Normal 69 4 4 2 3" xfId="44951"/>
    <cellStyle name="Normal 69 4 4 3" xfId="44952"/>
    <cellStyle name="Normal 69 4 4 4" xfId="44953"/>
    <cellStyle name="Normal 69 4 4_Lcc_inputs" xfId="44954"/>
    <cellStyle name="Normal 69 4 5" xfId="44955"/>
    <cellStyle name="Normal 69 4 5 2" xfId="44956"/>
    <cellStyle name="Normal 69 4 5 2 2" xfId="44957"/>
    <cellStyle name="Normal 69 4 5 3" xfId="44958"/>
    <cellStyle name="Normal 69 4 6" xfId="44959"/>
    <cellStyle name="Normal 69 4 6 2" xfId="44960"/>
    <cellStyle name="Normal 69 4 7" xfId="44961"/>
    <cellStyle name="Normal 69 4 8" xfId="44962"/>
    <cellStyle name="Normal 69 4 9" xfId="44963"/>
    <cellStyle name="Normal 69 4_Lcc_inputs" xfId="44964"/>
    <cellStyle name="Normal 69 5" xfId="44965"/>
    <cellStyle name="Normal 69 5 2" xfId="44966"/>
    <cellStyle name="Normal 69 5 2 2" xfId="44967"/>
    <cellStyle name="Normal 69 5 2 2 2" xfId="44968"/>
    <cellStyle name="Normal 69 5 2 2 2 2" xfId="44969"/>
    <cellStyle name="Normal 69 5 2 2 2 2 2" xfId="44970"/>
    <cellStyle name="Normal 69 5 2 2 2 3" xfId="44971"/>
    <cellStyle name="Normal 69 5 2 2 3" xfId="44972"/>
    <cellStyle name="Normal 69 5 2 2 3 2" xfId="44973"/>
    <cellStyle name="Normal 69 5 2 2 3 2 2" xfId="44974"/>
    <cellStyle name="Normal 69 5 2 2 3 3" xfId="44975"/>
    <cellStyle name="Normal 69 5 2 2 4" xfId="44976"/>
    <cellStyle name="Normal 69 5 2 2 4 2" xfId="44977"/>
    <cellStyle name="Normal 69 5 2 2 5" xfId="44978"/>
    <cellStyle name="Normal 69 5 2 2_Lcc_inputs" xfId="44979"/>
    <cellStyle name="Normal 69 5 2 3" xfId="44980"/>
    <cellStyle name="Normal 69 5 2 3 2" xfId="44981"/>
    <cellStyle name="Normal 69 5 2 3 2 2" xfId="44982"/>
    <cellStyle name="Normal 69 5 2 3 2 3" xfId="44983"/>
    <cellStyle name="Normal 69 5 2 3 3" xfId="44984"/>
    <cellStyle name="Normal 69 5 2 3 4" xfId="44985"/>
    <cellStyle name="Normal 69 5 2 3_Lcc_inputs" xfId="44986"/>
    <cellStyle name="Normal 69 5 2 4" xfId="44987"/>
    <cellStyle name="Normal 69 5 2 4 2" xfId="44988"/>
    <cellStyle name="Normal 69 5 2 4 2 2" xfId="44989"/>
    <cellStyle name="Normal 69 5 2 4 3" xfId="44990"/>
    <cellStyle name="Normal 69 5 2 5" xfId="44991"/>
    <cellStyle name="Normal 69 5 2 5 2" xfId="44992"/>
    <cellStyle name="Normal 69 5 2 6" xfId="44993"/>
    <cellStyle name="Normal 69 5 2 7" xfId="44994"/>
    <cellStyle name="Normal 69 5 2 8" xfId="44995"/>
    <cellStyle name="Normal 69 5 2_Lcc_inputs" xfId="44996"/>
    <cellStyle name="Normal 69 5 3" xfId="44997"/>
    <cellStyle name="Normal 69 5 3 2" xfId="44998"/>
    <cellStyle name="Normal 69 5 3 2 2" xfId="44999"/>
    <cellStyle name="Normal 69 5 3 2 2 2" xfId="45000"/>
    <cellStyle name="Normal 69 5 3 2 3" xfId="45001"/>
    <cellStyle name="Normal 69 5 3 3" xfId="45002"/>
    <cellStyle name="Normal 69 5 3 3 2" xfId="45003"/>
    <cellStyle name="Normal 69 5 3 3 2 2" xfId="45004"/>
    <cellStyle name="Normal 69 5 3 3 3" xfId="45005"/>
    <cellStyle name="Normal 69 5 3 4" xfId="45006"/>
    <cellStyle name="Normal 69 5 3 4 2" xfId="45007"/>
    <cellStyle name="Normal 69 5 3 5" xfId="45008"/>
    <cellStyle name="Normal 69 5 3_Lcc_inputs" xfId="45009"/>
    <cellStyle name="Normal 69 5 4" xfId="45010"/>
    <cellStyle name="Normal 69 5 4 2" xfId="45011"/>
    <cellStyle name="Normal 69 5 4 2 2" xfId="45012"/>
    <cellStyle name="Normal 69 5 4 2 3" xfId="45013"/>
    <cellStyle name="Normal 69 5 4 3" xfId="45014"/>
    <cellStyle name="Normal 69 5 4 4" xfId="45015"/>
    <cellStyle name="Normal 69 5 4_Lcc_inputs" xfId="45016"/>
    <cellStyle name="Normal 69 5 5" xfId="45017"/>
    <cellStyle name="Normal 69 5 5 2" xfId="45018"/>
    <cellStyle name="Normal 69 5 5 2 2" xfId="45019"/>
    <cellStyle name="Normal 69 5 5 3" xfId="45020"/>
    <cellStyle name="Normal 69 5 6" xfId="45021"/>
    <cellStyle name="Normal 69 5 6 2" xfId="45022"/>
    <cellStyle name="Normal 69 5 7" xfId="45023"/>
    <cellStyle name="Normal 69 5 8" xfId="45024"/>
    <cellStyle name="Normal 69 5 9" xfId="45025"/>
    <cellStyle name="Normal 69 5_Lcc_inputs" xfId="45026"/>
    <cellStyle name="Normal 69 6" xfId="45027"/>
    <cellStyle name="Normal 69 6 2" xfId="45028"/>
    <cellStyle name="Normal 69 6 2 2" xfId="45029"/>
    <cellStyle name="Normal 69 6 2 2 2" xfId="45030"/>
    <cellStyle name="Normal 69 6 2 2 2 2" xfId="45031"/>
    <cellStyle name="Normal 69 6 2 2 2 2 2" xfId="45032"/>
    <cellStyle name="Normal 69 6 2 2 2 3" xfId="45033"/>
    <cellStyle name="Normal 69 6 2 2 3" xfId="45034"/>
    <cellStyle name="Normal 69 6 2 2 3 2" xfId="45035"/>
    <cellStyle name="Normal 69 6 2 2 3 2 2" xfId="45036"/>
    <cellStyle name="Normal 69 6 2 2 3 3" xfId="45037"/>
    <cellStyle name="Normal 69 6 2 2 4" xfId="45038"/>
    <cellStyle name="Normal 69 6 2 2 4 2" xfId="45039"/>
    <cellStyle name="Normal 69 6 2 2 5" xfId="45040"/>
    <cellStyle name="Normal 69 6 2 2_Lcc_inputs" xfId="45041"/>
    <cellStyle name="Normal 69 6 2 3" xfId="45042"/>
    <cellStyle name="Normal 69 6 2 3 2" xfId="45043"/>
    <cellStyle name="Normal 69 6 2 3 2 2" xfId="45044"/>
    <cellStyle name="Normal 69 6 2 3 2 3" xfId="45045"/>
    <cellStyle name="Normal 69 6 2 3 3" xfId="45046"/>
    <cellStyle name="Normal 69 6 2 3 4" xfId="45047"/>
    <cellStyle name="Normal 69 6 2 3_Lcc_inputs" xfId="45048"/>
    <cellStyle name="Normal 69 6 2 4" xfId="45049"/>
    <cellStyle name="Normal 69 6 2 4 2" xfId="45050"/>
    <cellStyle name="Normal 69 6 2 4 2 2" xfId="45051"/>
    <cellStyle name="Normal 69 6 2 4 3" xfId="45052"/>
    <cellStyle name="Normal 69 6 2 5" xfId="45053"/>
    <cellStyle name="Normal 69 6 2 5 2" xfId="45054"/>
    <cellStyle name="Normal 69 6 2 6" xfId="45055"/>
    <cellStyle name="Normal 69 6 2 7" xfId="45056"/>
    <cellStyle name="Normal 69 6 2 8" xfId="45057"/>
    <cellStyle name="Normal 69 6 2_Lcc_inputs" xfId="45058"/>
    <cellStyle name="Normal 69 6 3" xfId="45059"/>
    <cellStyle name="Normal 69 6 3 2" xfId="45060"/>
    <cellStyle name="Normal 69 6 3 2 2" xfId="45061"/>
    <cellStyle name="Normal 69 6 3 2 2 2" xfId="45062"/>
    <cellStyle name="Normal 69 6 3 2 3" xfId="45063"/>
    <cellStyle name="Normal 69 6 3 3" xfId="45064"/>
    <cellStyle name="Normal 69 6 3 3 2" xfId="45065"/>
    <cellStyle name="Normal 69 6 3 3 2 2" xfId="45066"/>
    <cellStyle name="Normal 69 6 3 3 3" xfId="45067"/>
    <cellStyle name="Normal 69 6 3 4" xfId="45068"/>
    <cellStyle name="Normal 69 6 3 4 2" xfId="45069"/>
    <cellStyle name="Normal 69 6 3 5" xfId="45070"/>
    <cellStyle name="Normal 69 6 3_Lcc_inputs" xfId="45071"/>
    <cellStyle name="Normal 69 6 4" xfId="45072"/>
    <cellStyle name="Normal 69 6 4 2" xfId="45073"/>
    <cellStyle name="Normal 69 6 4 2 2" xfId="45074"/>
    <cellStyle name="Normal 69 6 4 2 3" xfId="45075"/>
    <cellStyle name="Normal 69 6 4 3" xfId="45076"/>
    <cellStyle name="Normal 69 6 4 4" xfId="45077"/>
    <cellStyle name="Normal 69 6 4_Lcc_inputs" xfId="45078"/>
    <cellStyle name="Normal 69 6 5" xfId="45079"/>
    <cellStyle name="Normal 69 6 5 2" xfId="45080"/>
    <cellStyle name="Normal 69 6 5 2 2" xfId="45081"/>
    <cellStyle name="Normal 69 6 5 3" xfId="45082"/>
    <cellStyle name="Normal 69 6 6" xfId="45083"/>
    <cellStyle name="Normal 69 6 6 2" xfId="45084"/>
    <cellStyle name="Normal 69 6 7" xfId="45085"/>
    <cellStyle name="Normal 69 6 8" xfId="45086"/>
    <cellStyle name="Normal 69 6 9" xfId="45087"/>
    <cellStyle name="Normal 69 6_Lcc_inputs" xfId="45088"/>
    <cellStyle name="Normal 69 7" xfId="45089"/>
    <cellStyle name="Normal 69 7 2" xfId="45090"/>
    <cellStyle name="Normal 69 7 2 2" xfId="45091"/>
    <cellStyle name="Normal 69 7 2 2 2" xfId="45092"/>
    <cellStyle name="Normal 69 7 2 2 2 2" xfId="45093"/>
    <cellStyle name="Normal 69 7 2 2 2 2 2" xfId="45094"/>
    <cellStyle name="Normal 69 7 2 2 2 3" xfId="45095"/>
    <cellStyle name="Normal 69 7 2 2 3" xfId="45096"/>
    <cellStyle name="Normal 69 7 2 2 3 2" xfId="45097"/>
    <cellStyle name="Normal 69 7 2 2 3 2 2" xfId="45098"/>
    <cellStyle name="Normal 69 7 2 2 3 3" xfId="45099"/>
    <cellStyle name="Normal 69 7 2 2 4" xfId="45100"/>
    <cellStyle name="Normal 69 7 2 2 4 2" xfId="45101"/>
    <cellStyle name="Normal 69 7 2 2 5" xfId="45102"/>
    <cellStyle name="Normal 69 7 2 2_Lcc_inputs" xfId="45103"/>
    <cellStyle name="Normal 69 7 2 3" xfId="45104"/>
    <cellStyle name="Normal 69 7 2 3 2" xfId="45105"/>
    <cellStyle name="Normal 69 7 2 3 2 2" xfId="45106"/>
    <cellStyle name="Normal 69 7 2 3 2 3" xfId="45107"/>
    <cellStyle name="Normal 69 7 2 3 3" xfId="45108"/>
    <cellStyle name="Normal 69 7 2 3 4" xfId="45109"/>
    <cellStyle name="Normal 69 7 2 3_Lcc_inputs" xfId="45110"/>
    <cellStyle name="Normal 69 7 2 4" xfId="45111"/>
    <cellStyle name="Normal 69 7 2 4 2" xfId="45112"/>
    <cellStyle name="Normal 69 7 2 4 2 2" xfId="45113"/>
    <cellStyle name="Normal 69 7 2 4 3" xfId="45114"/>
    <cellStyle name="Normal 69 7 2 5" xfId="45115"/>
    <cellStyle name="Normal 69 7 2 5 2" xfId="45116"/>
    <cellStyle name="Normal 69 7 2 6" xfId="45117"/>
    <cellStyle name="Normal 69 7 2 7" xfId="45118"/>
    <cellStyle name="Normal 69 7 2 8" xfId="45119"/>
    <cellStyle name="Normal 69 7 2_Lcc_inputs" xfId="45120"/>
    <cellStyle name="Normal 69 7 3" xfId="45121"/>
    <cellStyle name="Normal 69 7 3 2" xfId="45122"/>
    <cellStyle name="Normal 69 7 3 2 2" xfId="45123"/>
    <cellStyle name="Normal 69 7 3 2 2 2" xfId="45124"/>
    <cellStyle name="Normal 69 7 3 2 3" xfId="45125"/>
    <cellStyle name="Normal 69 7 3 3" xfId="45126"/>
    <cellStyle name="Normal 69 7 3 3 2" xfId="45127"/>
    <cellStyle name="Normal 69 7 3 3 2 2" xfId="45128"/>
    <cellStyle name="Normal 69 7 3 3 3" xfId="45129"/>
    <cellStyle name="Normal 69 7 3 4" xfId="45130"/>
    <cellStyle name="Normal 69 7 3 4 2" xfId="45131"/>
    <cellStyle name="Normal 69 7 3 5" xfId="45132"/>
    <cellStyle name="Normal 69 7 3_Lcc_inputs" xfId="45133"/>
    <cellStyle name="Normal 69 7 4" xfId="45134"/>
    <cellStyle name="Normal 69 7 4 2" xfId="45135"/>
    <cellStyle name="Normal 69 7 4 2 2" xfId="45136"/>
    <cellStyle name="Normal 69 7 4 2 3" xfId="45137"/>
    <cellStyle name="Normal 69 7 4 3" xfId="45138"/>
    <cellStyle name="Normal 69 7 4 4" xfId="45139"/>
    <cellStyle name="Normal 69 7 4_Lcc_inputs" xfId="45140"/>
    <cellStyle name="Normal 69 7 5" xfId="45141"/>
    <cellStyle name="Normal 69 7 5 2" xfId="45142"/>
    <cellStyle name="Normal 69 7 5 2 2" xfId="45143"/>
    <cellStyle name="Normal 69 7 5 3" xfId="45144"/>
    <cellStyle name="Normal 69 7 6" xfId="45145"/>
    <cellStyle name="Normal 69 7 6 2" xfId="45146"/>
    <cellStyle name="Normal 69 7 7" xfId="45147"/>
    <cellStyle name="Normal 69 7 8" xfId="45148"/>
    <cellStyle name="Normal 69 7 9" xfId="45149"/>
    <cellStyle name="Normal 69 7_Lcc_inputs" xfId="45150"/>
    <cellStyle name="Normal 69 8" xfId="45151"/>
    <cellStyle name="Normal 69 8 2" xfId="45152"/>
    <cellStyle name="Normal 69 8 2 2" xfId="45153"/>
    <cellStyle name="Normal 69 8 2 2 2" xfId="45154"/>
    <cellStyle name="Normal 69 8 2 2 2 2" xfId="45155"/>
    <cellStyle name="Normal 69 8 2 2 3" xfId="45156"/>
    <cellStyle name="Normal 69 8 2 3" xfId="45157"/>
    <cellStyle name="Normal 69 8 2 3 2" xfId="45158"/>
    <cellStyle name="Normal 69 8 2 3 2 2" xfId="45159"/>
    <cellStyle name="Normal 69 8 2 3 3" xfId="45160"/>
    <cellStyle name="Normal 69 8 2 4" xfId="45161"/>
    <cellStyle name="Normal 69 8 2 4 2" xfId="45162"/>
    <cellStyle name="Normal 69 8 2 5" xfId="45163"/>
    <cellStyle name="Normal 69 8 2_Lcc_inputs" xfId="45164"/>
    <cellStyle name="Normal 69 8 3" xfId="45165"/>
    <cellStyle name="Normal 69 8 3 2" xfId="45166"/>
    <cellStyle name="Normal 69 8 3 2 2" xfId="45167"/>
    <cellStyle name="Normal 69 8 3 2 3" xfId="45168"/>
    <cellStyle name="Normal 69 8 3 3" xfId="45169"/>
    <cellStyle name="Normal 69 8 3 4" xfId="45170"/>
    <cellStyle name="Normal 69 8 3_Lcc_inputs" xfId="45171"/>
    <cellStyle name="Normal 69 8 4" xfId="45172"/>
    <cellStyle name="Normal 69 8 4 2" xfId="45173"/>
    <cellStyle name="Normal 69 8 4 2 2" xfId="45174"/>
    <cellStyle name="Normal 69 8 4 3" xfId="45175"/>
    <cellStyle name="Normal 69 8 5" xfId="45176"/>
    <cellStyle name="Normal 69 8 5 2" xfId="45177"/>
    <cellStyle name="Normal 69 8 6" xfId="45178"/>
    <cellStyle name="Normal 69 8 7" xfId="45179"/>
    <cellStyle name="Normal 69 8 8" xfId="45180"/>
    <cellStyle name="Normal 69 8_Lcc_inputs" xfId="45181"/>
    <cellStyle name="Normal 69 9" xfId="45182"/>
    <cellStyle name="Normal 69 9 2" xfId="45183"/>
    <cellStyle name="Normal 69 9 2 2" xfId="45184"/>
    <cellStyle name="Normal 69 9 2 2 2" xfId="45185"/>
    <cellStyle name="Normal 69 9 2 2 2 2" xfId="45186"/>
    <cellStyle name="Normal 69 9 2 2 3" xfId="45187"/>
    <cellStyle name="Normal 69 9 2 3" xfId="45188"/>
    <cellStyle name="Normal 69 9 2 3 2" xfId="45189"/>
    <cellStyle name="Normal 69 9 2 3 2 2" xfId="45190"/>
    <cellStyle name="Normal 69 9 2 3 3" xfId="45191"/>
    <cellStyle name="Normal 69 9 2 4" xfId="45192"/>
    <cellStyle name="Normal 69 9 2 4 2" xfId="45193"/>
    <cellStyle name="Normal 69 9 2 5" xfId="45194"/>
    <cellStyle name="Normal 69 9 2_Lcc_inputs" xfId="45195"/>
    <cellStyle name="Normal 69 9 3" xfId="45196"/>
    <cellStyle name="Normal 69 9 3 2" xfId="45197"/>
    <cellStyle name="Normal 69 9 3 2 2" xfId="45198"/>
    <cellStyle name="Normal 69 9 3 2 3" xfId="45199"/>
    <cellStyle name="Normal 69 9 3 3" xfId="45200"/>
    <cellStyle name="Normal 69 9 3 4" xfId="45201"/>
    <cellStyle name="Normal 69 9 3_Lcc_inputs" xfId="45202"/>
    <cellStyle name="Normal 69 9 4" xfId="45203"/>
    <cellStyle name="Normal 69 9 4 2" xfId="45204"/>
    <cellStyle name="Normal 69 9 4 2 2" xfId="45205"/>
    <cellStyle name="Normal 69 9 4 3" xfId="45206"/>
    <cellStyle name="Normal 69 9 5" xfId="45207"/>
    <cellStyle name="Normal 69 9 5 2" xfId="45208"/>
    <cellStyle name="Normal 69 9 6" xfId="45209"/>
    <cellStyle name="Normal 69 9 7" xfId="45210"/>
    <cellStyle name="Normal 69 9 8" xfId="45211"/>
    <cellStyle name="Normal 69 9_Lcc_inputs" xfId="45212"/>
    <cellStyle name="Normal 69_Lcc_inputs" xfId="45213"/>
    <cellStyle name="Normal 7" xfId="150"/>
    <cellStyle name="Normal 7 10" xfId="45214"/>
    <cellStyle name="Normal 7 10 2" xfId="45215"/>
    <cellStyle name="Normal 7 10 2 2" xfId="45216"/>
    <cellStyle name="Normal 7 10 2 2 2" xfId="45217"/>
    <cellStyle name="Normal 7 10 2 2 2 2" xfId="45218"/>
    <cellStyle name="Normal 7 10 2 2 3" xfId="45219"/>
    <cellStyle name="Normal 7 10 2 2 4" xfId="45220"/>
    <cellStyle name="Normal 7 10 2 3" xfId="45221"/>
    <cellStyle name="Normal 7 10 2 3 2" xfId="45222"/>
    <cellStyle name="Normal 7 10 2 3 2 2" xfId="45223"/>
    <cellStyle name="Normal 7 10 2 3 3" xfId="45224"/>
    <cellStyle name="Normal 7 10 2 4" xfId="45225"/>
    <cellStyle name="Normal 7 10 2 4 2" xfId="45226"/>
    <cellStyle name="Normal 7 10 2 5" xfId="45227"/>
    <cellStyle name="Normal 7 10 2 6" xfId="45228"/>
    <cellStyle name="Normal 7 10 2_Lcc_inputs" xfId="45229"/>
    <cellStyle name="Normal 7 10 3" xfId="45230"/>
    <cellStyle name="Normal 7 10 3 2" xfId="45231"/>
    <cellStyle name="Normal 7 10 3 2 2" xfId="45232"/>
    <cellStyle name="Normal 7 10 3 2 3" xfId="45233"/>
    <cellStyle name="Normal 7 10 3 3" xfId="45234"/>
    <cellStyle name="Normal 7 10 3 4" xfId="45235"/>
    <cellStyle name="Normal 7 10 3_Lcc_inputs" xfId="45236"/>
    <cellStyle name="Normal 7 10 4" xfId="45237"/>
    <cellStyle name="Normal 7 10 4 2" xfId="45238"/>
    <cellStyle name="Normal 7 10 4 2 2" xfId="45239"/>
    <cellStyle name="Normal 7 10 4 3" xfId="45240"/>
    <cellStyle name="Normal 7 10 5" xfId="45241"/>
    <cellStyle name="Normal 7 10 5 2" xfId="45242"/>
    <cellStyle name="Normal 7 10 6" xfId="45243"/>
    <cellStyle name="Normal 7 10 7" xfId="45244"/>
    <cellStyle name="Normal 7 10 8" xfId="45245"/>
    <cellStyle name="Normal 7 10_Lcc_inputs" xfId="45246"/>
    <cellStyle name="Normal 7 11" xfId="45247"/>
    <cellStyle name="Normal 7 11 2" xfId="45248"/>
    <cellStyle name="Normal 7 11 2 2" xfId="45249"/>
    <cellStyle name="Normal 7 11 2 2 2" xfId="45250"/>
    <cellStyle name="Normal 7 11 2 2 3" xfId="45251"/>
    <cellStyle name="Normal 7 11 2 3" xfId="45252"/>
    <cellStyle name="Normal 7 11 2 4" xfId="45253"/>
    <cellStyle name="Normal 7 11 2_Lcc_inputs" xfId="45254"/>
    <cellStyle name="Normal 7 11 3" xfId="45255"/>
    <cellStyle name="Normal 7 11 3 2" xfId="45256"/>
    <cellStyle name="Normal 7 11 3 2 2" xfId="45257"/>
    <cellStyle name="Normal 7 11 3 3" xfId="45258"/>
    <cellStyle name="Normal 7 11 3 4" xfId="45259"/>
    <cellStyle name="Normal 7 11 4" xfId="45260"/>
    <cellStyle name="Normal 7 11 4 2" xfId="45261"/>
    <cellStyle name="Normal 7 11 5" xfId="45262"/>
    <cellStyle name="Normal 7 11 6" xfId="45263"/>
    <cellStyle name="Normal 7 11 7" xfId="45264"/>
    <cellStyle name="Normal 7 11_Lcc_inputs" xfId="45265"/>
    <cellStyle name="Normal 7 12" xfId="45266"/>
    <cellStyle name="Normal 7 12 2" xfId="45267"/>
    <cellStyle name="Normal 7 12 2 2" xfId="45268"/>
    <cellStyle name="Normal 7 12 2 2 2" xfId="45269"/>
    <cellStyle name="Normal 7 12 2 3" xfId="45270"/>
    <cellStyle name="Normal 7 12 3" xfId="45271"/>
    <cellStyle name="Normal 7 12 3 2" xfId="45272"/>
    <cellStyle name="Normal 7 12 4" xfId="45273"/>
    <cellStyle name="Normal 7 12 5" xfId="45274"/>
    <cellStyle name="Normal 7 12_Lcc_inputs" xfId="45275"/>
    <cellStyle name="Normal 7 13" xfId="45276"/>
    <cellStyle name="Normal 7 13 2" xfId="45277"/>
    <cellStyle name="Normal 7 13 2 2" xfId="45278"/>
    <cellStyle name="Normal 7 13 2 2 2" xfId="45279"/>
    <cellStyle name="Normal 7 13 2 3" xfId="45280"/>
    <cellStyle name="Normal 7 13 3" xfId="45281"/>
    <cellStyle name="Normal 7 13 3 2" xfId="45282"/>
    <cellStyle name="Normal 7 13 4" xfId="45283"/>
    <cellStyle name="Normal 7 13_Lcc_inputs" xfId="45284"/>
    <cellStyle name="Normal 7 14" xfId="45285"/>
    <cellStyle name="Normal 7 14 2" xfId="45286"/>
    <cellStyle name="Normal 7 14 2 2" xfId="45287"/>
    <cellStyle name="Normal 7 14 2 3" xfId="45288"/>
    <cellStyle name="Normal 7 14 3" xfId="45289"/>
    <cellStyle name="Normal 7 14 4" xfId="45290"/>
    <cellStyle name="Normal 7 15" xfId="45291"/>
    <cellStyle name="Normal 7 15 2" xfId="45292"/>
    <cellStyle name="Normal 7 15 2 2" xfId="45293"/>
    <cellStyle name="Normal 7 15 3" xfId="45294"/>
    <cellStyle name="Normal 7 15 4" xfId="45295"/>
    <cellStyle name="Normal 7 16" xfId="45296"/>
    <cellStyle name="Normal 7 16 2" xfId="45297"/>
    <cellStyle name="Normal 7 16 2 2" xfId="45298"/>
    <cellStyle name="Normal 7 16 3" xfId="45299"/>
    <cellStyle name="Normal 7 17" xfId="45300"/>
    <cellStyle name="Normal 7 17 2" xfId="45301"/>
    <cellStyle name="Normal 7 17 2 2" xfId="45302"/>
    <cellStyle name="Normal 7 17 3" xfId="45303"/>
    <cellStyle name="Normal 7 18" xfId="45304"/>
    <cellStyle name="Normal 7 18 2" xfId="45305"/>
    <cellStyle name="Normal 7 18 2 2" xfId="45306"/>
    <cellStyle name="Normal 7 18 3" xfId="45307"/>
    <cellStyle name="Normal 7 19" xfId="45308"/>
    <cellStyle name="Normal 7 19 2" xfId="45309"/>
    <cellStyle name="Normal 7 19 2 2" xfId="45310"/>
    <cellStyle name="Normal 7 19 3" xfId="45311"/>
    <cellStyle name="Normal 7 2" xfId="151"/>
    <cellStyle name="Normal 7 2 10" xfId="45312"/>
    <cellStyle name="Normal 7 2 10 2" xfId="45313"/>
    <cellStyle name="Normal 7 2 10 2 2" xfId="45314"/>
    <cellStyle name="Normal 7 2 10 3" xfId="45315"/>
    <cellStyle name="Normal 7 2 11" xfId="45316"/>
    <cellStyle name="Normal 7 2 11 2" xfId="45317"/>
    <cellStyle name="Normal 7 2 11 2 2" xfId="45318"/>
    <cellStyle name="Normal 7 2 11 3" xfId="45319"/>
    <cellStyle name="Normal 7 2 12" xfId="45320"/>
    <cellStyle name="Normal 7 2 12 2" xfId="45321"/>
    <cellStyle name="Normal 7 2 12 2 2" xfId="45322"/>
    <cellStyle name="Normal 7 2 12 3" xfId="45323"/>
    <cellStyle name="Normal 7 2 13" xfId="45324"/>
    <cellStyle name="Normal 7 2 13 2" xfId="45325"/>
    <cellStyle name="Normal 7 2 13 2 2" xfId="45326"/>
    <cellStyle name="Normal 7 2 13 3" xfId="45327"/>
    <cellStyle name="Normal 7 2 14" xfId="45328"/>
    <cellStyle name="Normal 7 2 14 2" xfId="45329"/>
    <cellStyle name="Normal 7 2 14 2 2" xfId="45330"/>
    <cellStyle name="Normal 7 2 14 3" xfId="45331"/>
    <cellStyle name="Normal 7 2 15" xfId="45332"/>
    <cellStyle name="Normal 7 2 15 2" xfId="45333"/>
    <cellStyle name="Normal 7 2 15 2 2" xfId="45334"/>
    <cellStyle name="Normal 7 2 15 3" xfId="45335"/>
    <cellStyle name="Normal 7 2 16" xfId="45336"/>
    <cellStyle name="Normal 7 2 16 2" xfId="45337"/>
    <cellStyle name="Normal 7 2 16 2 2" xfId="45338"/>
    <cellStyle name="Normal 7 2 16 3" xfId="45339"/>
    <cellStyle name="Normal 7 2 17" xfId="45340"/>
    <cellStyle name="Normal 7 2 17 2" xfId="45341"/>
    <cellStyle name="Normal 7 2 17 2 2" xfId="45342"/>
    <cellStyle name="Normal 7 2 17 3" xfId="45343"/>
    <cellStyle name="Normal 7 2 18" xfId="45344"/>
    <cellStyle name="Normal 7 2 18 2" xfId="45345"/>
    <cellStyle name="Normal 7 2 18 2 2" xfId="45346"/>
    <cellStyle name="Normal 7 2 18 3" xfId="45347"/>
    <cellStyle name="Normal 7 2 19" xfId="45348"/>
    <cellStyle name="Normal 7 2 19 2" xfId="45349"/>
    <cellStyle name="Normal 7 2 19 2 2" xfId="45350"/>
    <cellStyle name="Normal 7 2 19 3" xfId="45351"/>
    <cellStyle name="Normal 7 2 2" xfId="45352"/>
    <cellStyle name="Normal 7 2 2 2" xfId="45353"/>
    <cellStyle name="Normal 7 2 2 2 2" xfId="45354"/>
    <cellStyle name="Normal 7 2 2 2 3" xfId="45355"/>
    <cellStyle name="Normal 7 2 2 3" xfId="45356"/>
    <cellStyle name="Normal 7 2 2 4" xfId="45357"/>
    <cellStyle name="Normal 7 2 2 5" xfId="45358"/>
    <cellStyle name="Normal 7 2 20" xfId="45359"/>
    <cellStyle name="Normal 7 2 20 2" xfId="45360"/>
    <cellStyle name="Normal 7 2 20 2 2" xfId="45361"/>
    <cellStyle name="Normal 7 2 20 3" xfId="45362"/>
    <cellStyle name="Normal 7 2 21" xfId="45363"/>
    <cellStyle name="Normal 7 2 21 2" xfId="45364"/>
    <cellStyle name="Normal 7 2 21 2 2" xfId="45365"/>
    <cellStyle name="Normal 7 2 21 3" xfId="45366"/>
    <cellStyle name="Normal 7 2 22" xfId="45367"/>
    <cellStyle name="Normal 7 2 22 2" xfId="45368"/>
    <cellStyle name="Normal 7 2 22 2 2" xfId="45369"/>
    <cellStyle name="Normal 7 2 22 3" xfId="45370"/>
    <cellStyle name="Normal 7 2 23" xfId="45371"/>
    <cellStyle name="Normal 7 2 23 2" xfId="45372"/>
    <cellStyle name="Normal 7 2 23 2 2" xfId="45373"/>
    <cellStyle name="Normal 7 2 23 3" xfId="45374"/>
    <cellStyle name="Normal 7 2 24" xfId="45375"/>
    <cellStyle name="Normal 7 2 25" xfId="45376"/>
    <cellStyle name="Normal 7 2 25 2" xfId="45377"/>
    <cellStyle name="Normal 7 2 26" xfId="45378"/>
    <cellStyle name="Normal 7 2 27" xfId="45379"/>
    <cellStyle name="Normal 7 2 28" xfId="55581"/>
    <cellStyle name="Normal 7 2 3" xfId="45380"/>
    <cellStyle name="Normal 7 2 3 2" xfId="45381"/>
    <cellStyle name="Normal 7 2 3 2 2" xfId="45382"/>
    <cellStyle name="Normal 7 2 3 3" xfId="45383"/>
    <cellStyle name="Normal 7 2 3 4" xfId="45384"/>
    <cellStyle name="Normal 7 2 3 5" xfId="45385"/>
    <cellStyle name="Normal 7 2 4" xfId="45386"/>
    <cellStyle name="Normal 7 2 4 2" xfId="45387"/>
    <cellStyle name="Normal 7 2 4 2 2" xfId="45388"/>
    <cellStyle name="Normal 7 2 4 3" xfId="45389"/>
    <cellStyle name="Normal 7 2 4 4" xfId="45390"/>
    <cellStyle name="Normal 7 2 5" xfId="45391"/>
    <cellStyle name="Normal 7 2 5 2" xfId="45392"/>
    <cellStyle name="Normal 7 2 5 2 2" xfId="45393"/>
    <cellStyle name="Normal 7 2 5 3" xfId="45394"/>
    <cellStyle name="Normal 7 2 5 4" xfId="45395"/>
    <cellStyle name="Normal 7 2 6" xfId="45396"/>
    <cellStyle name="Normal 7 2 6 2" xfId="45397"/>
    <cellStyle name="Normal 7 2 6 2 2" xfId="45398"/>
    <cellStyle name="Normal 7 2 6 3" xfId="45399"/>
    <cellStyle name="Normal 7 2 7" xfId="45400"/>
    <cellStyle name="Normal 7 2 7 2" xfId="45401"/>
    <cellStyle name="Normal 7 2 7 2 2" xfId="45402"/>
    <cellStyle name="Normal 7 2 7 2 2 2" xfId="45403"/>
    <cellStyle name="Normal 7 2 7 2 2 3" xfId="45404"/>
    <cellStyle name="Normal 7 2 7 2 3" xfId="45405"/>
    <cellStyle name="Normal 7 2 7 2 3 2" xfId="45406"/>
    <cellStyle name="Normal 7 2 7 2 4" xfId="45407"/>
    <cellStyle name="Normal 7 2 7 2 5" xfId="45408"/>
    <cellStyle name="Normal 7 2 7 2_Lcc_inputs" xfId="45409"/>
    <cellStyle name="Normal 7 2 7 3" xfId="45410"/>
    <cellStyle name="Normal 7 2 7 3 2" xfId="45411"/>
    <cellStyle name="Normal 7 2 7 3 2 2" xfId="45412"/>
    <cellStyle name="Normal 7 2 7 3 3" xfId="45413"/>
    <cellStyle name="Normal 7 2 7 3 4" xfId="45414"/>
    <cellStyle name="Normal 7 2 7 3_Lcc_inputs" xfId="45415"/>
    <cellStyle name="Normal 7 2 7 4" xfId="45416"/>
    <cellStyle name="Normal 7 2 7 4 2" xfId="45417"/>
    <cellStyle name="Normal 7 2 7 4 3" xfId="45418"/>
    <cellStyle name="Normal 7 2 7 5" xfId="45419"/>
    <cellStyle name="Normal 7 2 7 5 2" xfId="45420"/>
    <cellStyle name="Normal 7 2 7 6" xfId="45421"/>
    <cellStyle name="Normal 7 2 7_Lcc_inputs" xfId="45422"/>
    <cellStyle name="Normal 7 2 8" xfId="45423"/>
    <cellStyle name="Normal 7 2 8 2" xfId="45424"/>
    <cellStyle name="Normal 7 2 8 2 2" xfId="45425"/>
    <cellStyle name="Normal 7 2 8 2 3" xfId="45426"/>
    <cellStyle name="Normal 7 2 8 3" xfId="45427"/>
    <cellStyle name="Normal 7 2 8 3 2" xfId="45428"/>
    <cellStyle name="Normal 7 2 8 4" xfId="45429"/>
    <cellStyle name="Normal 7 2 8_Lcc_inputs" xfId="45430"/>
    <cellStyle name="Normal 7 2 9" xfId="45431"/>
    <cellStyle name="Normal 7 2 9 2" xfId="45432"/>
    <cellStyle name="Normal 7 2 9 2 2" xfId="45433"/>
    <cellStyle name="Normal 7 2 9 2 3" xfId="45434"/>
    <cellStyle name="Normal 7 2 9 3" xfId="45435"/>
    <cellStyle name="Normal 7 2 9 3 2" xfId="45436"/>
    <cellStyle name="Normal 7 2 9 4" xfId="45437"/>
    <cellStyle name="Normal 7 2 9_Lcc_inputs" xfId="45438"/>
    <cellStyle name="Normal 7 2_Lcc_inputs" xfId="45439"/>
    <cellStyle name="Normal 7 20" xfId="45440"/>
    <cellStyle name="Normal 7 20 2" xfId="45441"/>
    <cellStyle name="Normal 7 20 2 2" xfId="45442"/>
    <cellStyle name="Normal 7 20 3" xfId="45443"/>
    <cellStyle name="Normal 7 21" xfId="45444"/>
    <cellStyle name="Normal 7 21 2" xfId="45445"/>
    <cellStyle name="Normal 7 21 2 2" xfId="45446"/>
    <cellStyle name="Normal 7 21 3" xfId="45447"/>
    <cellStyle name="Normal 7 22" xfId="45448"/>
    <cellStyle name="Normal 7 22 2" xfId="45449"/>
    <cellStyle name="Normal 7 22 2 2" xfId="45450"/>
    <cellStyle name="Normal 7 22 3" xfId="45451"/>
    <cellStyle name="Normal 7 23" xfId="45452"/>
    <cellStyle name="Normal 7 23 2" xfId="45453"/>
    <cellStyle name="Normal 7 23 2 2" xfId="45454"/>
    <cellStyle name="Normal 7 23 3" xfId="45455"/>
    <cellStyle name="Normal 7 24" xfId="45456"/>
    <cellStyle name="Normal 7 24 2" xfId="45457"/>
    <cellStyle name="Normal 7 24 2 2" xfId="45458"/>
    <cellStyle name="Normal 7 24 3" xfId="45459"/>
    <cellStyle name="Normal 7 25" xfId="45460"/>
    <cellStyle name="Normal 7 26" xfId="45461"/>
    <cellStyle name="Normal 7 26 2" xfId="45462"/>
    <cellStyle name="Normal 7 27" xfId="45463"/>
    <cellStyle name="Normal 7 27 2" xfId="55582"/>
    <cellStyle name="Normal 7 28" xfId="45464"/>
    <cellStyle name="Normal 7 29" xfId="45465"/>
    <cellStyle name="Normal 7 3" xfId="45466"/>
    <cellStyle name="Normal 7 3 10" xfId="45467"/>
    <cellStyle name="Normal 7 3 10 2" xfId="45468"/>
    <cellStyle name="Normal 7 3 11" xfId="45469"/>
    <cellStyle name="Normal 7 3 12" xfId="45470"/>
    <cellStyle name="Normal 7 3 13" xfId="45471"/>
    <cellStyle name="Normal 7 3 14" xfId="55583"/>
    <cellStyle name="Normal 7 3 2" xfId="45472"/>
    <cellStyle name="Normal 7 3 2 2" xfId="45473"/>
    <cellStyle name="Normal 7 3 3" xfId="45474"/>
    <cellStyle name="Normal 7 3 3 2" xfId="45475"/>
    <cellStyle name="Normal 7 3 4" xfId="45476"/>
    <cellStyle name="Normal 7 3 4 2" xfId="45477"/>
    <cellStyle name="Normal 7 3 4 2 2" xfId="45478"/>
    <cellStyle name="Normal 7 3 4 2 2 2" xfId="45479"/>
    <cellStyle name="Normal 7 3 4 2 2 2 2" xfId="45480"/>
    <cellStyle name="Normal 7 3 4 2 2 3" xfId="45481"/>
    <cellStyle name="Normal 7 3 4 2 3" xfId="45482"/>
    <cellStyle name="Normal 7 3 4 2 3 2" xfId="45483"/>
    <cellStyle name="Normal 7 3 4 2 3 2 2" xfId="45484"/>
    <cellStyle name="Normal 7 3 4 2 3 3" xfId="45485"/>
    <cellStyle name="Normal 7 3 4 2 4" xfId="45486"/>
    <cellStyle name="Normal 7 3 4 2 4 2" xfId="45487"/>
    <cellStyle name="Normal 7 3 4 2 5" xfId="45488"/>
    <cellStyle name="Normal 7 3 4 2_Lcc_inputs" xfId="45489"/>
    <cellStyle name="Normal 7 3 4 3" xfId="45490"/>
    <cellStyle name="Normal 7 3 4 3 2" xfId="45491"/>
    <cellStyle name="Normal 7 3 4 3 2 2" xfId="45492"/>
    <cellStyle name="Normal 7 3 4 3 2 3" xfId="45493"/>
    <cellStyle name="Normal 7 3 4 3 3" xfId="45494"/>
    <cellStyle name="Normal 7 3 4 3 4" xfId="45495"/>
    <cellStyle name="Normal 7 3 4 3_Lcc_inputs" xfId="45496"/>
    <cellStyle name="Normal 7 3 4 4" xfId="45497"/>
    <cellStyle name="Normal 7 3 4 4 2" xfId="45498"/>
    <cellStyle name="Normal 7 3 4 4 2 2" xfId="45499"/>
    <cellStyle name="Normal 7 3 4 4 3" xfId="45500"/>
    <cellStyle name="Normal 7 3 4 5" xfId="45501"/>
    <cellStyle name="Normal 7 3 4 5 2" xfId="45502"/>
    <cellStyle name="Normal 7 3 4 6" xfId="45503"/>
    <cellStyle name="Normal 7 3 4 7" xfId="45504"/>
    <cellStyle name="Normal 7 3 4 8" xfId="45505"/>
    <cellStyle name="Normal 7 3 4_Lcc_inputs" xfId="45506"/>
    <cellStyle name="Normal 7 3 5" xfId="45507"/>
    <cellStyle name="Normal 7 3 5 2" xfId="45508"/>
    <cellStyle name="Normal 7 3 5 2 2" xfId="45509"/>
    <cellStyle name="Normal 7 3 5 2 2 2" xfId="45510"/>
    <cellStyle name="Normal 7 3 5 2 2 2 2" xfId="45511"/>
    <cellStyle name="Normal 7 3 5 2 2 3" xfId="45512"/>
    <cellStyle name="Normal 7 3 5 2 3" xfId="45513"/>
    <cellStyle name="Normal 7 3 5 2 3 2" xfId="45514"/>
    <cellStyle name="Normal 7 3 5 2 3 2 2" xfId="45515"/>
    <cellStyle name="Normal 7 3 5 2 3 3" xfId="45516"/>
    <cellStyle name="Normal 7 3 5 2 4" xfId="45517"/>
    <cellStyle name="Normal 7 3 5 2 4 2" xfId="45518"/>
    <cellStyle name="Normal 7 3 5 2 5" xfId="45519"/>
    <cellStyle name="Normal 7 3 5 2_Lcc_inputs" xfId="45520"/>
    <cellStyle name="Normal 7 3 5 3" xfId="45521"/>
    <cellStyle name="Normal 7 3 5 3 2" xfId="45522"/>
    <cellStyle name="Normal 7 3 5 3 2 2" xfId="45523"/>
    <cellStyle name="Normal 7 3 5 3 2 3" xfId="45524"/>
    <cellStyle name="Normal 7 3 5 3 3" xfId="45525"/>
    <cellStyle name="Normal 7 3 5 3 4" xfId="45526"/>
    <cellStyle name="Normal 7 3 5 3_Lcc_inputs" xfId="45527"/>
    <cellStyle name="Normal 7 3 5 4" xfId="45528"/>
    <cellStyle name="Normal 7 3 5 4 2" xfId="45529"/>
    <cellStyle name="Normal 7 3 5 4 2 2" xfId="45530"/>
    <cellStyle name="Normal 7 3 5 4 3" xfId="45531"/>
    <cellStyle name="Normal 7 3 5 5" xfId="45532"/>
    <cellStyle name="Normal 7 3 5 5 2" xfId="45533"/>
    <cellStyle name="Normal 7 3 5 6" xfId="45534"/>
    <cellStyle name="Normal 7 3 5 7" xfId="45535"/>
    <cellStyle name="Normal 7 3 5 8" xfId="45536"/>
    <cellStyle name="Normal 7 3 5_Lcc_inputs" xfId="45537"/>
    <cellStyle name="Normal 7 3 6" xfId="45538"/>
    <cellStyle name="Normal 7 3 6 2" xfId="45539"/>
    <cellStyle name="Normal 7 3 6 2 2" xfId="45540"/>
    <cellStyle name="Normal 7 3 6 2 2 2" xfId="45541"/>
    <cellStyle name="Normal 7 3 6 2 2 2 2" xfId="45542"/>
    <cellStyle name="Normal 7 3 6 2 2 3" xfId="45543"/>
    <cellStyle name="Normal 7 3 6 2 3" xfId="45544"/>
    <cellStyle name="Normal 7 3 6 2 3 2" xfId="45545"/>
    <cellStyle name="Normal 7 3 6 2 3 2 2" xfId="45546"/>
    <cellStyle name="Normal 7 3 6 2 3 3" xfId="45547"/>
    <cellStyle name="Normal 7 3 6 2 4" xfId="45548"/>
    <cellStyle name="Normal 7 3 6 2 4 2" xfId="45549"/>
    <cellStyle name="Normal 7 3 6 2 5" xfId="45550"/>
    <cellStyle name="Normal 7 3 6 2_Lcc_inputs" xfId="45551"/>
    <cellStyle name="Normal 7 3 6 3" xfId="45552"/>
    <cellStyle name="Normal 7 3 6 3 2" xfId="45553"/>
    <cellStyle name="Normal 7 3 6 3 2 2" xfId="45554"/>
    <cellStyle name="Normal 7 3 6 3 3" xfId="45555"/>
    <cellStyle name="Normal 7 3 6 4" xfId="45556"/>
    <cellStyle name="Normal 7 3 6 4 2" xfId="45557"/>
    <cellStyle name="Normal 7 3 6 4 2 2" xfId="45558"/>
    <cellStyle name="Normal 7 3 6 4 3" xfId="45559"/>
    <cellStyle name="Normal 7 3 6 5" xfId="45560"/>
    <cellStyle name="Normal 7 3 6 5 2" xfId="45561"/>
    <cellStyle name="Normal 7 3 6 6" xfId="45562"/>
    <cellStyle name="Normal 7 3 6_Lcc_inputs" xfId="45563"/>
    <cellStyle name="Normal 7 3 7" xfId="45564"/>
    <cellStyle name="Normal 7 3 7 2" xfId="45565"/>
    <cellStyle name="Normal 7 3 7 2 2" xfId="45566"/>
    <cellStyle name="Normal 7 3 7 2 2 2" xfId="45567"/>
    <cellStyle name="Normal 7 3 7 2 3" xfId="45568"/>
    <cellStyle name="Normal 7 3 7 3" xfId="45569"/>
    <cellStyle name="Normal 7 3 7 3 2" xfId="45570"/>
    <cellStyle name="Normal 7 3 7 3 2 2" xfId="45571"/>
    <cellStyle name="Normal 7 3 7 3 3" xfId="45572"/>
    <cellStyle name="Normal 7 3 7 4" xfId="45573"/>
    <cellStyle name="Normal 7 3 7 4 2" xfId="45574"/>
    <cellStyle name="Normal 7 3 7 5" xfId="45575"/>
    <cellStyle name="Normal 7 3 7_Lcc_inputs" xfId="45576"/>
    <cellStyle name="Normal 7 3 8" xfId="45577"/>
    <cellStyle name="Normal 7 3 8 2" xfId="45578"/>
    <cellStyle name="Normal 7 3 8 2 2" xfId="45579"/>
    <cellStyle name="Normal 7 3 8 2 2 2" xfId="45580"/>
    <cellStyle name="Normal 7 3 8 2 3" xfId="45581"/>
    <cellStyle name="Normal 7 3 8 3" xfId="45582"/>
    <cellStyle name="Normal 7 3 8 3 2" xfId="45583"/>
    <cellStyle name="Normal 7 3 8 4" xfId="45584"/>
    <cellStyle name="Normal 7 3 8_Lcc_inputs" xfId="45585"/>
    <cellStyle name="Normal 7 3 9" xfId="45586"/>
    <cellStyle name="Normal 7 3 9 2" xfId="45587"/>
    <cellStyle name="Normal 7 3 9 3" xfId="45588"/>
    <cellStyle name="Normal 7 3_Lcc_inputs" xfId="45589"/>
    <cellStyle name="Normal 7 30" xfId="45590"/>
    <cellStyle name="Normal 7 31" xfId="45591"/>
    <cellStyle name="Normal 7 32" xfId="45592"/>
    <cellStyle name="Normal 7 33" xfId="45593"/>
    <cellStyle name="Normal 7 34" xfId="55584"/>
    <cellStyle name="Normal 7 35" xfId="55585"/>
    <cellStyle name="Normal 7 36" xfId="55586"/>
    <cellStyle name="Normal 7 37" xfId="55587"/>
    <cellStyle name="Normal 7 38" xfId="55588"/>
    <cellStyle name="Normal 7 39" xfId="55589"/>
    <cellStyle name="Normal 7 4" xfId="45594"/>
    <cellStyle name="Normal 7 4 2" xfId="45595"/>
    <cellStyle name="Normal 7 4 2 2" xfId="45596"/>
    <cellStyle name="Normal 7 4 2 3" xfId="45597"/>
    <cellStyle name="Normal 7 4 2 3 2" xfId="45598"/>
    <cellStyle name="Normal 7 4 2 3 2 2" xfId="45599"/>
    <cellStyle name="Normal 7 4 2 3 2 2 2" xfId="45600"/>
    <cellStyle name="Normal 7 4 2 3 2 3" xfId="45601"/>
    <cellStyle name="Normal 7 4 2 3 3" xfId="45602"/>
    <cellStyle name="Normal 7 4 2 3 3 2" xfId="45603"/>
    <cellStyle name="Normal 7 4 2 3 3 2 2" xfId="45604"/>
    <cellStyle name="Normal 7 4 2 3 3 3" xfId="45605"/>
    <cellStyle name="Normal 7 4 2 3 4" xfId="45606"/>
    <cellStyle name="Normal 7 4 2 3 4 2" xfId="45607"/>
    <cellStyle name="Normal 7 4 2 3 5" xfId="45608"/>
    <cellStyle name="Normal 7 4 2 3_Lcc_inputs" xfId="45609"/>
    <cellStyle name="Normal 7 4 2 4" xfId="45610"/>
    <cellStyle name="Normal 7 4 2 4 2" xfId="45611"/>
    <cellStyle name="Normal 7 4 2 4 2 2" xfId="45612"/>
    <cellStyle name="Normal 7 4 2 4 2 3" xfId="45613"/>
    <cellStyle name="Normal 7 4 2 4 3" xfId="45614"/>
    <cellStyle name="Normal 7 4 2 4 4" xfId="45615"/>
    <cellStyle name="Normal 7 4 2 4_Lcc_inputs" xfId="45616"/>
    <cellStyle name="Normal 7 4 2 5" xfId="45617"/>
    <cellStyle name="Normal 7 4 2 5 2" xfId="45618"/>
    <cellStyle name="Normal 7 4 2 5 2 2" xfId="45619"/>
    <cellStyle name="Normal 7 4 2 5 3" xfId="45620"/>
    <cellStyle name="Normal 7 4 2 6" xfId="45621"/>
    <cellStyle name="Normal 7 4 2 6 2" xfId="45622"/>
    <cellStyle name="Normal 7 4 2 7" xfId="45623"/>
    <cellStyle name="Normal 7 4 2 8" xfId="45624"/>
    <cellStyle name="Normal 7 4 2 9" xfId="45625"/>
    <cellStyle name="Normal 7 4 2_Lcc_inputs" xfId="45626"/>
    <cellStyle name="Normal 7 4 3" xfId="45627"/>
    <cellStyle name="Normal 7 4 3 2" xfId="45628"/>
    <cellStyle name="Normal 7 4 3 2 2" xfId="45629"/>
    <cellStyle name="Normal 7 4 3 2 2 2" xfId="45630"/>
    <cellStyle name="Normal 7 4 3 2 2 2 2" xfId="45631"/>
    <cellStyle name="Normal 7 4 3 2 2 3" xfId="45632"/>
    <cellStyle name="Normal 7 4 3 2 3" xfId="45633"/>
    <cellStyle name="Normal 7 4 3 2 3 2" xfId="45634"/>
    <cellStyle name="Normal 7 4 3 2 3 2 2" xfId="45635"/>
    <cellStyle name="Normal 7 4 3 2 3 3" xfId="45636"/>
    <cellStyle name="Normal 7 4 3 2 4" xfId="45637"/>
    <cellStyle name="Normal 7 4 3 2 4 2" xfId="45638"/>
    <cellStyle name="Normal 7 4 3 2 5" xfId="45639"/>
    <cellStyle name="Normal 7 4 3 2_Lcc_inputs" xfId="45640"/>
    <cellStyle name="Normal 7 4 3 3" xfId="45641"/>
    <cellStyle name="Normal 7 4 3 3 2" xfId="45642"/>
    <cellStyle name="Normal 7 4 3 3 2 2" xfId="45643"/>
    <cellStyle name="Normal 7 4 3 3 2 3" xfId="45644"/>
    <cellStyle name="Normal 7 4 3 3 3" xfId="45645"/>
    <cellStyle name="Normal 7 4 3 3 4" xfId="45646"/>
    <cellStyle name="Normal 7 4 3 3_Lcc_inputs" xfId="45647"/>
    <cellStyle name="Normal 7 4 3 4" xfId="45648"/>
    <cellStyle name="Normal 7 4 3 4 2" xfId="45649"/>
    <cellStyle name="Normal 7 4 3 4 2 2" xfId="45650"/>
    <cellStyle name="Normal 7 4 3 4 3" xfId="45651"/>
    <cellStyle name="Normal 7 4 3 5" xfId="45652"/>
    <cellStyle name="Normal 7 4 3 5 2" xfId="45653"/>
    <cellStyle name="Normal 7 4 3 6" xfId="45654"/>
    <cellStyle name="Normal 7 4 3 7" xfId="45655"/>
    <cellStyle name="Normal 7 4 3 8" xfId="45656"/>
    <cellStyle name="Normal 7 4 3_Lcc_inputs" xfId="45657"/>
    <cellStyle name="Normal 7 4 4" xfId="45658"/>
    <cellStyle name="Normal 7 4 5" xfId="45659"/>
    <cellStyle name="Normal 7 40" xfId="55590"/>
    <cellStyle name="Normal 7 41" xfId="55591"/>
    <cellStyle name="Normal 7 42" xfId="55592"/>
    <cellStyle name="Normal 7 43" xfId="55593"/>
    <cellStyle name="Normal 7 44" xfId="55594"/>
    <cellStyle name="Normal 7 45" xfId="55595"/>
    <cellStyle name="Normal 7 46" xfId="55596"/>
    <cellStyle name="Normal 7 47" xfId="55597"/>
    <cellStyle name="Normal 7 48" xfId="55598"/>
    <cellStyle name="Normal 7 49" xfId="55599"/>
    <cellStyle name="Normal 7 5" xfId="45660"/>
    <cellStyle name="Normal 7 5 2" xfId="45661"/>
    <cellStyle name="Normal 7 5 2 2" xfId="45662"/>
    <cellStyle name="Normal 7 5 2 3" xfId="45663"/>
    <cellStyle name="Normal 7 5 2 3 2" xfId="45664"/>
    <cellStyle name="Normal 7 5 2 3 2 2" xfId="45665"/>
    <cellStyle name="Normal 7 5 2 3 2 2 2" xfId="45666"/>
    <cellStyle name="Normal 7 5 2 3 2 3" xfId="45667"/>
    <cellStyle name="Normal 7 5 2 3 3" xfId="45668"/>
    <cellStyle name="Normal 7 5 2 3 3 2" xfId="45669"/>
    <cellStyle name="Normal 7 5 2 3 3 2 2" xfId="45670"/>
    <cellStyle name="Normal 7 5 2 3 3 3" xfId="45671"/>
    <cellStyle name="Normal 7 5 2 3 4" xfId="45672"/>
    <cellStyle name="Normal 7 5 2 3 4 2" xfId="45673"/>
    <cellStyle name="Normal 7 5 2 3 5" xfId="45674"/>
    <cellStyle name="Normal 7 5 2 3_Lcc_inputs" xfId="45675"/>
    <cellStyle name="Normal 7 5 2 4" xfId="45676"/>
    <cellStyle name="Normal 7 5 2 4 2" xfId="45677"/>
    <cellStyle name="Normal 7 5 2 4 2 2" xfId="45678"/>
    <cellStyle name="Normal 7 5 2 4 2 3" xfId="45679"/>
    <cellStyle name="Normal 7 5 2 4 3" xfId="45680"/>
    <cellStyle name="Normal 7 5 2 4 4" xfId="45681"/>
    <cellStyle name="Normal 7 5 2 4_Lcc_inputs" xfId="45682"/>
    <cellStyle name="Normal 7 5 2 5" xfId="45683"/>
    <cellStyle name="Normal 7 5 2 5 2" xfId="45684"/>
    <cellStyle name="Normal 7 5 2 5 2 2" xfId="45685"/>
    <cellStyle name="Normal 7 5 2 5 3" xfId="45686"/>
    <cellStyle name="Normal 7 5 2 6" xfId="45687"/>
    <cellStyle name="Normal 7 5 2 6 2" xfId="45688"/>
    <cellStyle name="Normal 7 5 2 7" xfId="45689"/>
    <cellStyle name="Normal 7 5 2 8" xfId="45690"/>
    <cellStyle name="Normal 7 5 2 9" xfId="45691"/>
    <cellStyle name="Normal 7 5 2_Lcc_inputs" xfId="45692"/>
    <cellStyle name="Normal 7 5 3" xfId="45693"/>
    <cellStyle name="Normal 7 5 3 2" xfId="45694"/>
    <cellStyle name="Normal 7 5 3 2 2" xfId="45695"/>
    <cellStyle name="Normal 7 5 3 2 2 2" xfId="45696"/>
    <cellStyle name="Normal 7 5 3 2 2 2 2" xfId="45697"/>
    <cellStyle name="Normal 7 5 3 2 2 3" xfId="45698"/>
    <cellStyle name="Normal 7 5 3 2 3" xfId="45699"/>
    <cellStyle name="Normal 7 5 3 2 3 2" xfId="45700"/>
    <cellStyle name="Normal 7 5 3 2 3 2 2" xfId="45701"/>
    <cellStyle name="Normal 7 5 3 2 3 3" xfId="45702"/>
    <cellStyle name="Normal 7 5 3 2 4" xfId="45703"/>
    <cellStyle name="Normal 7 5 3 2 4 2" xfId="45704"/>
    <cellStyle name="Normal 7 5 3 2 5" xfId="45705"/>
    <cellStyle name="Normal 7 5 3 2_Lcc_inputs" xfId="45706"/>
    <cellStyle name="Normal 7 5 3 3" xfId="45707"/>
    <cellStyle name="Normal 7 5 3 3 2" xfId="45708"/>
    <cellStyle name="Normal 7 5 3 3 2 2" xfId="45709"/>
    <cellStyle name="Normal 7 5 3 3 2 3" xfId="45710"/>
    <cellStyle name="Normal 7 5 3 3 3" xfId="45711"/>
    <cellStyle name="Normal 7 5 3 3 4" xfId="45712"/>
    <cellStyle name="Normal 7 5 3 3_Lcc_inputs" xfId="45713"/>
    <cellStyle name="Normal 7 5 3 4" xfId="45714"/>
    <cellStyle name="Normal 7 5 3 4 2" xfId="45715"/>
    <cellStyle name="Normal 7 5 3 4 2 2" xfId="45716"/>
    <cellStyle name="Normal 7 5 3 4 3" xfId="45717"/>
    <cellStyle name="Normal 7 5 3 5" xfId="45718"/>
    <cellStyle name="Normal 7 5 3 5 2" xfId="45719"/>
    <cellStyle name="Normal 7 5 3 6" xfId="45720"/>
    <cellStyle name="Normal 7 5 3 7" xfId="45721"/>
    <cellStyle name="Normal 7 5 3 8" xfId="45722"/>
    <cellStyle name="Normal 7 5 3_Lcc_inputs" xfId="45723"/>
    <cellStyle name="Normal 7 5 4" xfId="45724"/>
    <cellStyle name="Normal 7 5 5" xfId="45725"/>
    <cellStyle name="Normal 7 50" xfId="55600"/>
    <cellStyle name="Normal 7 51" xfId="55601"/>
    <cellStyle name="Normal 7 6" xfId="45726"/>
    <cellStyle name="Normal 7 6 10" xfId="45727"/>
    <cellStyle name="Normal 7 6 2" xfId="45728"/>
    <cellStyle name="Normal 7 6 2 2" xfId="45729"/>
    <cellStyle name="Normal 7 6 2 2 2" xfId="45730"/>
    <cellStyle name="Normal 7 6 2 2 2 2" xfId="45731"/>
    <cellStyle name="Normal 7 6 2 2 2 2 2" xfId="45732"/>
    <cellStyle name="Normal 7 6 2 2 2 2 2 2" xfId="45733"/>
    <cellStyle name="Normal 7 6 2 2 2 2 3" xfId="45734"/>
    <cellStyle name="Normal 7 6 2 2 2 3" xfId="45735"/>
    <cellStyle name="Normal 7 6 2 2 2 3 2" xfId="45736"/>
    <cellStyle name="Normal 7 6 2 2 2 3 2 2" xfId="45737"/>
    <cellStyle name="Normal 7 6 2 2 2 3 3" xfId="45738"/>
    <cellStyle name="Normal 7 6 2 2 2 4" xfId="45739"/>
    <cellStyle name="Normal 7 6 2 2 2 4 2" xfId="45740"/>
    <cellStyle name="Normal 7 6 2 2 2 5" xfId="45741"/>
    <cellStyle name="Normal 7 6 2 2 2_Lcc_inputs" xfId="45742"/>
    <cellStyle name="Normal 7 6 2 2 3" xfId="45743"/>
    <cellStyle name="Normal 7 6 2 2 3 2" xfId="45744"/>
    <cellStyle name="Normal 7 6 2 2 3 2 2" xfId="45745"/>
    <cellStyle name="Normal 7 6 2 2 3 2 3" xfId="45746"/>
    <cellStyle name="Normal 7 6 2 2 3 3" xfId="45747"/>
    <cellStyle name="Normal 7 6 2 2 3 4" xfId="45748"/>
    <cellStyle name="Normal 7 6 2 2 3_Lcc_inputs" xfId="45749"/>
    <cellStyle name="Normal 7 6 2 2 4" xfId="45750"/>
    <cellStyle name="Normal 7 6 2 2 4 2" xfId="45751"/>
    <cellStyle name="Normal 7 6 2 2 4 2 2" xfId="45752"/>
    <cellStyle name="Normal 7 6 2 2 4 3" xfId="45753"/>
    <cellStyle name="Normal 7 6 2 2 5" xfId="45754"/>
    <cellStyle name="Normal 7 6 2 2 5 2" xfId="45755"/>
    <cellStyle name="Normal 7 6 2 2 6" xfId="45756"/>
    <cellStyle name="Normal 7 6 2 2 7" xfId="45757"/>
    <cellStyle name="Normal 7 6 2 2 8" xfId="45758"/>
    <cellStyle name="Normal 7 6 2 2_Lcc_inputs" xfId="45759"/>
    <cellStyle name="Normal 7 6 2 3" xfId="45760"/>
    <cellStyle name="Normal 7 6 2 3 2" xfId="45761"/>
    <cellStyle name="Normal 7 6 2 3 2 2" xfId="45762"/>
    <cellStyle name="Normal 7 6 2 3 2 2 2" xfId="45763"/>
    <cellStyle name="Normal 7 6 2 3 2 3" xfId="45764"/>
    <cellStyle name="Normal 7 6 2 3 3" xfId="45765"/>
    <cellStyle name="Normal 7 6 2 3 3 2" xfId="45766"/>
    <cellStyle name="Normal 7 6 2 3 3 2 2" xfId="45767"/>
    <cellStyle name="Normal 7 6 2 3 3 3" xfId="45768"/>
    <cellStyle name="Normal 7 6 2 3 4" xfId="45769"/>
    <cellStyle name="Normal 7 6 2 3 4 2" xfId="45770"/>
    <cellStyle name="Normal 7 6 2 3 5" xfId="45771"/>
    <cellStyle name="Normal 7 6 2 3_Lcc_inputs" xfId="45772"/>
    <cellStyle name="Normal 7 6 2 4" xfId="45773"/>
    <cellStyle name="Normal 7 6 2 4 2" xfId="45774"/>
    <cellStyle name="Normal 7 6 2 4 2 2" xfId="45775"/>
    <cellStyle name="Normal 7 6 2 4 2 3" xfId="45776"/>
    <cellStyle name="Normal 7 6 2 4 3" xfId="45777"/>
    <cellStyle name="Normal 7 6 2 4 4" xfId="45778"/>
    <cellStyle name="Normal 7 6 2 4_Lcc_inputs" xfId="45779"/>
    <cellStyle name="Normal 7 6 2 5" xfId="45780"/>
    <cellStyle name="Normal 7 6 2 5 2" xfId="45781"/>
    <cellStyle name="Normal 7 6 2 5 2 2" xfId="45782"/>
    <cellStyle name="Normal 7 6 2 5 3" xfId="45783"/>
    <cellStyle name="Normal 7 6 2 6" xfId="45784"/>
    <cellStyle name="Normal 7 6 2 6 2" xfId="45785"/>
    <cellStyle name="Normal 7 6 2 7" xfId="45786"/>
    <cellStyle name="Normal 7 6 2 8" xfId="45787"/>
    <cellStyle name="Normal 7 6 2 9" xfId="45788"/>
    <cellStyle name="Normal 7 6 2_Lcc_inputs" xfId="45789"/>
    <cellStyle name="Normal 7 6 3" xfId="45790"/>
    <cellStyle name="Normal 7 6 3 2" xfId="45791"/>
    <cellStyle name="Normal 7 6 3 2 2" xfId="45792"/>
    <cellStyle name="Normal 7 6 3 2 2 2" xfId="45793"/>
    <cellStyle name="Normal 7 6 3 2 2 2 2" xfId="45794"/>
    <cellStyle name="Normal 7 6 3 2 2 3" xfId="45795"/>
    <cellStyle name="Normal 7 6 3 2 3" xfId="45796"/>
    <cellStyle name="Normal 7 6 3 2 3 2" xfId="45797"/>
    <cellStyle name="Normal 7 6 3 2 3 2 2" xfId="45798"/>
    <cellStyle name="Normal 7 6 3 2 3 3" xfId="45799"/>
    <cellStyle name="Normal 7 6 3 2 4" xfId="45800"/>
    <cellStyle name="Normal 7 6 3 2 4 2" xfId="45801"/>
    <cellStyle name="Normal 7 6 3 2 5" xfId="45802"/>
    <cellStyle name="Normal 7 6 3 2_Lcc_inputs" xfId="45803"/>
    <cellStyle name="Normal 7 6 3 3" xfId="45804"/>
    <cellStyle name="Normal 7 6 3 3 2" xfId="45805"/>
    <cellStyle name="Normal 7 6 3 3 2 2" xfId="45806"/>
    <cellStyle name="Normal 7 6 3 3 2 3" xfId="45807"/>
    <cellStyle name="Normal 7 6 3 3 3" xfId="45808"/>
    <cellStyle name="Normal 7 6 3 3 4" xfId="45809"/>
    <cellStyle name="Normal 7 6 3 3_Lcc_inputs" xfId="45810"/>
    <cellStyle name="Normal 7 6 3 4" xfId="45811"/>
    <cellStyle name="Normal 7 6 3 4 2" xfId="45812"/>
    <cellStyle name="Normal 7 6 3 4 2 2" xfId="45813"/>
    <cellStyle name="Normal 7 6 3 4 3" xfId="45814"/>
    <cellStyle name="Normal 7 6 3 5" xfId="45815"/>
    <cellStyle name="Normal 7 6 3 5 2" xfId="45816"/>
    <cellStyle name="Normal 7 6 3 6" xfId="45817"/>
    <cellStyle name="Normal 7 6 3 7" xfId="45818"/>
    <cellStyle name="Normal 7 6 3 8" xfId="45819"/>
    <cellStyle name="Normal 7 6 3_Lcc_inputs" xfId="45820"/>
    <cellStyle name="Normal 7 6 4" xfId="45821"/>
    <cellStyle name="Normal 7 6 4 2" xfId="45822"/>
    <cellStyle name="Normal 7 6 4 2 2" xfId="45823"/>
    <cellStyle name="Normal 7 6 4 3" xfId="45824"/>
    <cellStyle name="Normal 7 6 4 3 2" xfId="45825"/>
    <cellStyle name="Normal 7 6 4 3 3" xfId="45826"/>
    <cellStyle name="Normal 7 6 4 4" xfId="45827"/>
    <cellStyle name="Normal 7 6 4 4 2" xfId="45828"/>
    <cellStyle name="Normal 7 6 4 5" xfId="45829"/>
    <cellStyle name="Normal 7 6 4_Lcc_inputs" xfId="45830"/>
    <cellStyle name="Normal 7 6 5" xfId="45831"/>
    <cellStyle name="Normal 7 6 5 2" xfId="45832"/>
    <cellStyle name="Normal 7 6 5 2 2" xfId="45833"/>
    <cellStyle name="Normal 7 6 5 2 2 2" xfId="45834"/>
    <cellStyle name="Normal 7 6 5 2 2 3" xfId="45835"/>
    <cellStyle name="Normal 7 6 5 2 3" xfId="45836"/>
    <cellStyle name="Normal 7 6 5 2 4" xfId="45837"/>
    <cellStyle name="Normal 7 6 5 2_Lcc_inputs" xfId="45838"/>
    <cellStyle name="Normal 7 6 5 3" xfId="45839"/>
    <cellStyle name="Normal 7 6 5 3 2" xfId="45840"/>
    <cellStyle name="Normal 7 6 5 3 2 2" xfId="45841"/>
    <cellStyle name="Normal 7 6 5 3 3" xfId="45842"/>
    <cellStyle name="Normal 7 6 5 4" xfId="45843"/>
    <cellStyle name="Normal 7 6 5 4 2" xfId="45844"/>
    <cellStyle name="Normal 7 6 5 5" xfId="45845"/>
    <cellStyle name="Normal 7 6 5 6" xfId="45846"/>
    <cellStyle name="Normal 7 6 5 7" xfId="45847"/>
    <cellStyle name="Normal 7 6 5_Lcc_inputs" xfId="45848"/>
    <cellStyle name="Normal 7 6 6" xfId="45849"/>
    <cellStyle name="Normal 7 6 7" xfId="45850"/>
    <cellStyle name="Normal 7 6 7 2" xfId="45851"/>
    <cellStyle name="Normal 7 6 7 2 2" xfId="45852"/>
    <cellStyle name="Normal 7 6 7 2 3" xfId="45853"/>
    <cellStyle name="Normal 7 6 7 3" xfId="45854"/>
    <cellStyle name="Normal 7 6 7 4" xfId="45855"/>
    <cellStyle name="Normal 7 6 7_Lcc_inputs" xfId="45856"/>
    <cellStyle name="Normal 7 6 8" xfId="45857"/>
    <cellStyle name="Normal 7 6 8 2" xfId="45858"/>
    <cellStyle name="Normal 7 6 8 2 2" xfId="45859"/>
    <cellStyle name="Normal 7 6 8 3" xfId="45860"/>
    <cellStyle name="Normal 7 6 9" xfId="45861"/>
    <cellStyle name="Normal 7 7" xfId="45862"/>
    <cellStyle name="Normal 7 7 2" xfId="45863"/>
    <cellStyle name="Normal 7 7 2 2" xfId="45864"/>
    <cellStyle name="Normal 7 7 2 2 2" xfId="45865"/>
    <cellStyle name="Normal 7 7 2 2 2 2" xfId="45866"/>
    <cellStyle name="Normal 7 7 2 2 2 2 2" xfId="45867"/>
    <cellStyle name="Normal 7 7 2 2 2 3" xfId="45868"/>
    <cellStyle name="Normal 7 7 2 2 3" xfId="45869"/>
    <cellStyle name="Normal 7 7 2 2 3 2" xfId="45870"/>
    <cellStyle name="Normal 7 7 2 2 3 2 2" xfId="45871"/>
    <cellStyle name="Normal 7 7 2 2 3 3" xfId="45872"/>
    <cellStyle name="Normal 7 7 2 2 4" xfId="45873"/>
    <cellStyle name="Normal 7 7 2 2 4 2" xfId="45874"/>
    <cellStyle name="Normal 7 7 2 2 5" xfId="45875"/>
    <cellStyle name="Normal 7 7 2 2 6" xfId="45876"/>
    <cellStyle name="Normal 7 7 2 2_Lcc_inputs" xfId="45877"/>
    <cellStyle name="Normal 7 7 2 3" xfId="45878"/>
    <cellStyle name="Normal 7 7 2 3 2" xfId="45879"/>
    <cellStyle name="Normal 7 7 2 3 2 2" xfId="45880"/>
    <cellStyle name="Normal 7 7 2 3 2 3" xfId="45881"/>
    <cellStyle name="Normal 7 7 2 3 3" xfId="45882"/>
    <cellStyle name="Normal 7 7 2 3 4" xfId="45883"/>
    <cellStyle name="Normal 7 7 2 3_Lcc_inputs" xfId="45884"/>
    <cellStyle name="Normal 7 7 2 4" xfId="45885"/>
    <cellStyle name="Normal 7 7 2 4 2" xfId="45886"/>
    <cellStyle name="Normal 7 7 2 4 2 2" xfId="45887"/>
    <cellStyle name="Normal 7 7 2 4 3" xfId="45888"/>
    <cellStyle name="Normal 7 7 2 5" xfId="45889"/>
    <cellStyle name="Normal 7 7 2 5 2" xfId="45890"/>
    <cellStyle name="Normal 7 7 2 6" xfId="45891"/>
    <cellStyle name="Normal 7 7 2 7" xfId="45892"/>
    <cellStyle name="Normal 7 7 2 8" xfId="45893"/>
    <cellStyle name="Normal 7 7 2_Lcc_inputs" xfId="45894"/>
    <cellStyle name="Normal 7 7 3" xfId="45895"/>
    <cellStyle name="Normal 7 7 3 2" xfId="45896"/>
    <cellStyle name="Normal 7 7 3 2 2" xfId="45897"/>
    <cellStyle name="Normal 7 7 3 2 2 2" xfId="45898"/>
    <cellStyle name="Normal 7 7 3 2 2 3" xfId="45899"/>
    <cellStyle name="Normal 7 7 3 2 3" xfId="45900"/>
    <cellStyle name="Normal 7 7 3 2 4" xfId="45901"/>
    <cellStyle name="Normal 7 7 3 2_Lcc_inputs" xfId="45902"/>
    <cellStyle name="Normal 7 7 3 3" xfId="45903"/>
    <cellStyle name="Normal 7 7 3 3 2" xfId="45904"/>
    <cellStyle name="Normal 7 7 3 3 2 2" xfId="45905"/>
    <cellStyle name="Normal 7 7 3 3 3" xfId="45906"/>
    <cellStyle name="Normal 7 7 3 4" xfId="45907"/>
    <cellStyle name="Normal 7 7 3 4 2" xfId="45908"/>
    <cellStyle name="Normal 7 7 3 5" xfId="45909"/>
    <cellStyle name="Normal 7 7 3 6" xfId="45910"/>
    <cellStyle name="Normal 7 7 3 7" xfId="45911"/>
    <cellStyle name="Normal 7 7 3_Lcc_inputs" xfId="45912"/>
    <cellStyle name="Normal 7 7 4" xfId="45913"/>
    <cellStyle name="Normal 7 7 4 2" xfId="45914"/>
    <cellStyle name="Normal 7 7 4 2 2" xfId="45915"/>
    <cellStyle name="Normal 7 7 4 2 3" xfId="45916"/>
    <cellStyle name="Normal 7 7 4 3" xfId="45917"/>
    <cellStyle name="Normal 7 7 4 3 2" xfId="45918"/>
    <cellStyle name="Normal 7 7 4 4" xfId="45919"/>
    <cellStyle name="Normal 7 7 4 5" xfId="45920"/>
    <cellStyle name="Normal 7 7 4_Lcc_inputs" xfId="45921"/>
    <cellStyle name="Normal 7 7 5" xfId="45922"/>
    <cellStyle name="Normal 7 7 5 2" xfId="45923"/>
    <cellStyle name="Normal 7 7 5 2 2" xfId="45924"/>
    <cellStyle name="Normal 7 7 5 2 3" xfId="45925"/>
    <cellStyle name="Normal 7 7 5 3" xfId="45926"/>
    <cellStyle name="Normal 7 7 5 4" xfId="45927"/>
    <cellStyle name="Normal 7 7 5_Lcc_inputs" xfId="45928"/>
    <cellStyle name="Normal 7 7 6" xfId="45929"/>
    <cellStyle name="Normal 7 7 6 2" xfId="45930"/>
    <cellStyle name="Normal 7 7 6 3" xfId="45931"/>
    <cellStyle name="Normal 7 7 7" xfId="45932"/>
    <cellStyle name="Normal 7 7 7 2" xfId="45933"/>
    <cellStyle name="Normal 7 7 8" xfId="45934"/>
    <cellStyle name="Normal 7 7 9" xfId="45935"/>
    <cellStyle name="Normal 7 7_Lcc_inputs" xfId="45936"/>
    <cellStyle name="Normal 7 8" xfId="45937"/>
    <cellStyle name="Normal 7 8 2" xfId="45938"/>
    <cellStyle name="Normal 7 8 2 2" xfId="45939"/>
    <cellStyle name="Normal 7 8 2 2 2" xfId="45940"/>
    <cellStyle name="Normal 7 8 2 2 2 2" xfId="45941"/>
    <cellStyle name="Normal 7 8 2 2 2 2 2" xfId="45942"/>
    <cellStyle name="Normal 7 8 2 2 2 3" xfId="45943"/>
    <cellStyle name="Normal 7 8 2 2 3" xfId="45944"/>
    <cellStyle name="Normal 7 8 2 2 3 2" xfId="45945"/>
    <cellStyle name="Normal 7 8 2 2 3 2 2" xfId="45946"/>
    <cellStyle name="Normal 7 8 2 2 3 3" xfId="45947"/>
    <cellStyle name="Normal 7 8 2 2 4" xfId="45948"/>
    <cellStyle name="Normal 7 8 2 2 4 2" xfId="45949"/>
    <cellStyle name="Normal 7 8 2 2 5" xfId="45950"/>
    <cellStyle name="Normal 7 8 2 2 6" xfId="45951"/>
    <cellStyle name="Normal 7 8 2 2_Lcc_inputs" xfId="45952"/>
    <cellStyle name="Normal 7 8 2 3" xfId="45953"/>
    <cellStyle name="Normal 7 8 2 3 2" xfId="45954"/>
    <cellStyle name="Normal 7 8 2 3 2 2" xfId="45955"/>
    <cellStyle name="Normal 7 8 2 3 2 3" xfId="45956"/>
    <cellStyle name="Normal 7 8 2 3 3" xfId="45957"/>
    <cellStyle name="Normal 7 8 2 3 4" xfId="45958"/>
    <cellStyle name="Normal 7 8 2 3_Lcc_inputs" xfId="45959"/>
    <cellStyle name="Normal 7 8 2 4" xfId="45960"/>
    <cellStyle name="Normal 7 8 2 4 2" xfId="45961"/>
    <cellStyle name="Normal 7 8 2 4 2 2" xfId="45962"/>
    <cellStyle name="Normal 7 8 2 4 3" xfId="45963"/>
    <cellStyle name="Normal 7 8 2 5" xfId="45964"/>
    <cellStyle name="Normal 7 8 2 5 2" xfId="45965"/>
    <cellStyle name="Normal 7 8 2 6" xfId="45966"/>
    <cellStyle name="Normal 7 8 2 7" xfId="45967"/>
    <cellStyle name="Normal 7 8 2 8" xfId="45968"/>
    <cellStyle name="Normal 7 8 2_Lcc_inputs" xfId="45969"/>
    <cellStyle name="Normal 7 8 3" xfId="45970"/>
    <cellStyle name="Normal 7 8 3 2" xfId="45971"/>
    <cellStyle name="Normal 7 8 3 2 2" xfId="45972"/>
    <cellStyle name="Normal 7 8 3 2 2 2" xfId="45973"/>
    <cellStyle name="Normal 7 8 3 2 3" xfId="45974"/>
    <cellStyle name="Normal 7 8 3 3" xfId="45975"/>
    <cellStyle name="Normal 7 8 3 3 2" xfId="45976"/>
    <cellStyle name="Normal 7 8 3 3 2 2" xfId="45977"/>
    <cellStyle name="Normal 7 8 3 3 3" xfId="45978"/>
    <cellStyle name="Normal 7 8 3 4" xfId="45979"/>
    <cellStyle name="Normal 7 8 3 4 2" xfId="45980"/>
    <cellStyle name="Normal 7 8 3 5" xfId="45981"/>
    <cellStyle name="Normal 7 8 3 6" xfId="45982"/>
    <cellStyle name="Normal 7 8 3_Lcc_inputs" xfId="45983"/>
    <cellStyle name="Normal 7 8 4" xfId="45984"/>
    <cellStyle name="Normal 7 8 4 2" xfId="45985"/>
    <cellStyle name="Normal 7 8 4 2 2" xfId="45986"/>
    <cellStyle name="Normal 7 8 4 2 3" xfId="45987"/>
    <cellStyle name="Normal 7 8 4 3" xfId="45988"/>
    <cellStyle name="Normal 7 8 4 4" xfId="45989"/>
    <cellStyle name="Normal 7 8 4_Lcc_inputs" xfId="45990"/>
    <cellStyle name="Normal 7 8 5" xfId="45991"/>
    <cellStyle name="Normal 7 8 5 2" xfId="45992"/>
    <cellStyle name="Normal 7 8 5 2 2" xfId="45993"/>
    <cellStyle name="Normal 7 8 5 3" xfId="45994"/>
    <cellStyle name="Normal 7 8 6" xfId="45995"/>
    <cellStyle name="Normal 7 8 6 2" xfId="45996"/>
    <cellStyle name="Normal 7 8 7" xfId="45997"/>
    <cellStyle name="Normal 7 8 8" xfId="45998"/>
    <cellStyle name="Normal 7 8 9" xfId="45999"/>
    <cellStyle name="Normal 7 8_Lcc_inputs" xfId="46000"/>
    <cellStyle name="Normal 7 9" xfId="46001"/>
    <cellStyle name="Normal 7 9 2" xfId="46002"/>
    <cellStyle name="Normal 7 9 2 2" xfId="46003"/>
    <cellStyle name="Normal 7 9 2 2 2" xfId="46004"/>
    <cellStyle name="Normal 7 9 2 2 2 2" xfId="46005"/>
    <cellStyle name="Normal 7 9 2 2 3" xfId="46006"/>
    <cellStyle name="Normal 7 9 2 2 4" xfId="46007"/>
    <cellStyle name="Normal 7 9 2 3" xfId="46008"/>
    <cellStyle name="Normal 7 9 2 3 2" xfId="46009"/>
    <cellStyle name="Normal 7 9 2 3 2 2" xfId="46010"/>
    <cellStyle name="Normal 7 9 2 3 3" xfId="46011"/>
    <cellStyle name="Normal 7 9 2 4" xfId="46012"/>
    <cellStyle name="Normal 7 9 2 4 2" xfId="46013"/>
    <cellStyle name="Normal 7 9 2 5" xfId="46014"/>
    <cellStyle name="Normal 7 9 2 6" xfId="46015"/>
    <cellStyle name="Normal 7 9 2_Lcc_inputs" xfId="46016"/>
    <cellStyle name="Normal 7 9 3" xfId="46017"/>
    <cellStyle name="Normal 7 9 3 2" xfId="46018"/>
    <cellStyle name="Normal 7 9 3 2 2" xfId="46019"/>
    <cellStyle name="Normal 7 9 3 2 3" xfId="46020"/>
    <cellStyle name="Normal 7 9 3 3" xfId="46021"/>
    <cellStyle name="Normal 7 9 3 4" xfId="46022"/>
    <cellStyle name="Normal 7 9 3_Lcc_inputs" xfId="46023"/>
    <cellStyle name="Normal 7 9 4" xfId="46024"/>
    <cellStyle name="Normal 7 9 4 2" xfId="46025"/>
    <cellStyle name="Normal 7 9 4 2 2" xfId="46026"/>
    <cellStyle name="Normal 7 9 4 3" xfId="46027"/>
    <cellStyle name="Normal 7 9 5" xfId="46028"/>
    <cellStyle name="Normal 7 9 5 2" xfId="46029"/>
    <cellStyle name="Normal 7 9 6" xfId="46030"/>
    <cellStyle name="Normal 7 9 7" xfId="46031"/>
    <cellStyle name="Normal 7 9 8" xfId="46032"/>
    <cellStyle name="Normal 7 9_Lcc_inputs" xfId="46033"/>
    <cellStyle name="Normal 7_Lcc_inputs" xfId="46034"/>
    <cellStyle name="Normal 70" xfId="46035"/>
    <cellStyle name="Normal 70 10" xfId="46036"/>
    <cellStyle name="Normal 70 10 2" xfId="46037"/>
    <cellStyle name="Normal 70 10 2 2" xfId="46038"/>
    <cellStyle name="Normal 70 10 2 2 2" xfId="46039"/>
    <cellStyle name="Normal 70 10 2 2 3" xfId="46040"/>
    <cellStyle name="Normal 70 10 2 3" xfId="46041"/>
    <cellStyle name="Normal 70 10 2 4" xfId="46042"/>
    <cellStyle name="Normal 70 10 2_Lcc_inputs" xfId="46043"/>
    <cellStyle name="Normal 70 10 3" xfId="46044"/>
    <cellStyle name="Normal 70 10 3 2" xfId="46045"/>
    <cellStyle name="Normal 70 10 3 2 2" xfId="46046"/>
    <cellStyle name="Normal 70 10 3 3" xfId="46047"/>
    <cellStyle name="Normal 70 10 4" xfId="46048"/>
    <cellStyle name="Normal 70 10 4 2" xfId="46049"/>
    <cellStyle name="Normal 70 10 5" xfId="46050"/>
    <cellStyle name="Normal 70 10 6" xfId="46051"/>
    <cellStyle name="Normal 70 10 7" xfId="46052"/>
    <cellStyle name="Normal 70 10_Lcc_inputs" xfId="46053"/>
    <cellStyle name="Normal 70 11" xfId="46054"/>
    <cellStyle name="Normal 70 11 2" xfId="46055"/>
    <cellStyle name="Normal 70 11 2 2" xfId="46056"/>
    <cellStyle name="Normal 70 11 2 3" xfId="46057"/>
    <cellStyle name="Normal 70 11 3" xfId="46058"/>
    <cellStyle name="Normal 70 11 3 2" xfId="46059"/>
    <cellStyle name="Normal 70 11 4" xfId="46060"/>
    <cellStyle name="Normal 70 11 5" xfId="46061"/>
    <cellStyle name="Normal 70 11_Lcc_inputs" xfId="46062"/>
    <cellStyle name="Normal 70 12" xfId="46063"/>
    <cellStyle name="Normal 70 12 2" xfId="46064"/>
    <cellStyle name="Normal 70 12 2 2" xfId="46065"/>
    <cellStyle name="Normal 70 12 2 3" xfId="46066"/>
    <cellStyle name="Normal 70 12 3" xfId="46067"/>
    <cellStyle name="Normal 70 12 4" xfId="46068"/>
    <cellStyle name="Normal 70 12_Lcc_inputs" xfId="46069"/>
    <cellStyle name="Normal 70 13" xfId="46070"/>
    <cellStyle name="Normal 70 13 2" xfId="46071"/>
    <cellStyle name="Normal 70 13 3" xfId="46072"/>
    <cellStyle name="Normal 70 14" xfId="46073"/>
    <cellStyle name="Normal 70 14 2" xfId="46074"/>
    <cellStyle name="Normal 70 15" xfId="46075"/>
    <cellStyle name="Normal 70 16" xfId="46076"/>
    <cellStyle name="Normal 70 2" xfId="46077"/>
    <cellStyle name="Normal 70 2 10" xfId="46078"/>
    <cellStyle name="Normal 70 2 2" xfId="46079"/>
    <cellStyle name="Normal 70 2 2 2" xfId="46080"/>
    <cellStyle name="Normal 70 2 2 2 2" xfId="46081"/>
    <cellStyle name="Normal 70 2 2 2 2 2" xfId="46082"/>
    <cellStyle name="Normal 70 2 2 2 2 2 2" xfId="46083"/>
    <cellStyle name="Normal 70 2 2 2 2 3" xfId="46084"/>
    <cellStyle name="Normal 70 2 2 2 3" xfId="46085"/>
    <cellStyle name="Normal 70 2 2 2 3 2" xfId="46086"/>
    <cellStyle name="Normal 70 2 2 2 3 2 2" xfId="46087"/>
    <cellStyle name="Normal 70 2 2 2 3 3" xfId="46088"/>
    <cellStyle name="Normal 70 2 2 2 4" xfId="46089"/>
    <cellStyle name="Normal 70 2 2 2 4 2" xfId="46090"/>
    <cellStyle name="Normal 70 2 2 2 5" xfId="46091"/>
    <cellStyle name="Normal 70 2 2 2_Lcc_inputs" xfId="46092"/>
    <cellStyle name="Normal 70 2 2 3" xfId="46093"/>
    <cellStyle name="Normal 70 2 2 3 2" xfId="46094"/>
    <cellStyle name="Normal 70 2 2 3 2 2" xfId="46095"/>
    <cellStyle name="Normal 70 2 2 3 2 3" xfId="46096"/>
    <cellStyle name="Normal 70 2 2 3 3" xfId="46097"/>
    <cellStyle name="Normal 70 2 2 3 4" xfId="46098"/>
    <cellStyle name="Normal 70 2 2 3_Lcc_inputs" xfId="46099"/>
    <cellStyle name="Normal 70 2 2 4" xfId="46100"/>
    <cellStyle name="Normal 70 2 2 4 2" xfId="46101"/>
    <cellStyle name="Normal 70 2 2 4 2 2" xfId="46102"/>
    <cellStyle name="Normal 70 2 2 4 3" xfId="46103"/>
    <cellStyle name="Normal 70 2 2 5" xfId="46104"/>
    <cellStyle name="Normal 70 2 2 5 2" xfId="46105"/>
    <cellStyle name="Normal 70 2 2 6" xfId="46106"/>
    <cellStyle name="Normal 70 2 2 7" xfId="46107"/>
    <cellStyle name="Normal 70 2 2 8" xfId="46108"/>
    <cellStyle name="Normal 70 2 2_Lcc_inputs" xfId="46109"/>
    <cellStyle name="Normal 70 2 3" xfId="46110"/>
    <cellStyle name="Normal 70 2 3 2" xfId="46111"/>
    <cellStyle name="Normal 70 2 3 2 2" xfId="46112"/>
    <cellStyle name="Normal 70 2 3 2 2 2" xfId="46113"/>
    <cellStyle name="Normal 70 2 3 2 2 3" xfId="46114"/>
    <cellStyle name="Normal 70 2 3 2 3" xfId="46115"/>
    <cellStyle name="Normal 70 2 3 2 4" xfId="46116"/>
    <cellStyle name="Normal 70 2 3 2_Lcc_inputs" xfId="46117"/>
    <cellStyle name="Normal 70 2 3 3" xfId="46118"/>
    <cellStyle name="Normal 70 2 3 3 2" xfId="46119"/>
    <cellStyle name="Normal 70 2 3 3 2 2" xfId="46120"/>
    <cellStyle name="Normal 70 2 3 3 3" xfId="46121"/>
    <cellStyle name="Normal 70 2 3 4" xfId="46122"/>
    <cellStyle name="Normal 70 2 3 4 2" xfId="46123"/>
    <cellStyle name="Normal 70 2 3 5" xfId="46124"/>
    <cellStyle name="Normal 70 2 3 6" xfId="46125"/>
    <cellStyle name="Normal 70 2 3 7" xfId="46126"/>
    <cellStyle name="Normal 70 2 3_Lcc_inputs" xfId="46127"/>
    <cellStyle name="Normal 70 2 4" xfId="46128"/>
    <cellStyle name="Normal 70 2 4 2" xfId="46129"/>
    <cellStyle name="Normal 70 2 4 2 2" xfId="46130"/>
    <cellStyle name="Normal 70 2 4 2 3" xfId="46131"/>
    <cellStyle name="Normal 70 2 4 3" xfId="46132"/>
    <cellStyle name="Normal 70 2 4 3 2" xfId="46133"/>
    <cellStyle name="Normal 70 2 4 4" xfId="46134"/>
    <cellStyle name="Normal 70 2 4 5" xfId="46135"/>
    <cellStyle name="Normal 70 2 4_Lcc_inputs" xfId="46136"/>
    <cellStyle name="Normal 70 2 5" xfId="46137"/>
    <cellStyle name="Normal 70 2 5 2" xfId="46138"/>
    <cellStyle name="Normal 70 2 5 2 2" xfId="46139"/>
    <cellStyle name="Normal 70 2 5 2 3" xfId="46140"/>
    <cellStyle name="Normal 70 2 5 3" xfId="46141"/>
    <cellStyle name="Normal 70 2 5 3 2" xfId="46142"/>
    <cellStyle name="Normal 70 2 5 4" xfId="46143"/>
    <cellStyle name="Normal 70 2 5 5" xfId="46144"/>
    <cellStyle name="Normal 70 2 5_Lcc_inputs" xfId="46145"/>
    <cellStyle name="Normal 70 2 6" xfId="46146"/>
    <cellStyle name="Normal 70 2 6 2" xfId="46147"/>
    <cellStyle name="Normal 70 2 6 2 2" xfId="46148"/>
    <cellStyle name="Normal 70 2 6 3" xfId="46149"/>
    <cellStyle name="Normal 70 2 6 4" xfId="46150"/>
    <cellStyle name="Normal 70 2 6_Lcc_inputs" xfId="46151"/>
    <cellStyle name="Normal 70 2 7" xfId="46152"/>
    <cellStyle name="Normal 70 2 7 2" xfId="46153"/>
    <cellStyle name="Normal 70 2 7 3" xfId="46154"/>
    <cellStyle name="Normal 70 2 8" xfId="46155"/>
    <cellStyle name="Normal 70 2 8 2" xfId="46156"/>
    <cellStyle name="Normal 70 2 9" xfId="46157"/>
    <cellStyle name="Normal 70 2_Lcc_inputs" xfId="46158"/>
    <cellStyle name="Normal 70 3" xfId="46159"/>
    <cellStyle name="Normal 70 3 2" xfId="46160"/>
    <cellStyle name="Normal 70 3 2 2" xfId="46161"/>
    <cellStyle name="Normal 70 3 2 2 2" xfId="46162"/>
    <cellStyle name="Normal 70 3 2 2 2 2" xfId="46163"/>
    <cellStyle name="Normal 70 3 2 2 2 2 2" xfId="46164"/>
    <cellStyle name="Normal 70 3 2 2 2 3" xfId="46165"/>
    <cellStyle name="Normal 70 3 2 2 3" xfId="46166"/>
    <cellStyle name="Normal 70 3 2 2 3 2" xfId="46167"/>
    <cellStyle name="Normal 70 3 2 2 3 2 2" xfId="46168"/>
    <cellStyle name="Normal 70 3 2 2 3 3" xfId="46169"/>
    <cellStyle name="Normal 70 3 2 2 4" xfId="46170"/>
    <cellStyle name="Normal 70 3 2 2 4 2" xfId="46171"/>
    <cellStyle name="Normal 70 3 2 2 5" xfId="46172"/>
    <cellStyle name="Normal 70 3 2 2_Lcc_inputs" xfId="46173"/>
    <cellStyle name="Normal 70 3 2 3" xfId="46174"/>
    <cellStyle name="Normal 70 3 2 3 2" xfId="46175"/>
    <cellStyle name="Normal 70 3 2 3 2 2" xfId="46176"/>
    <cellStyle name="Normal 70 3 2 3 2 3" xfId="46177"/>
    <cellStyle name="Normal 70 3 2 3 3" xfId="46178"/>
    <cellStyle name="Normal 70 3 2 3 4" xfId="46179"/>
    <cellStyle name="Normal 70 3 2 3_Lcc_inputs" xfId="46180"/>
    <cellStyle name="Normal 70 3 2 4" xfId="46181"/>
    <cellStyle name="Normal 70 3 2 4 2" xfId="46182"/>
    <cellStyle name="Normal 70 3 2 4 2 2" xfId="46183"/>
    <cellStyle name="Normal 70 3 2 4 3" xfId="46184"/>
    <cellStyle name="Normal 70 3 2 5" xfId="46185"/>
    <cellStyle name="Normal 70 3 2 5 2" xfId="46186"/>
    <cellStyle name="Normal 70 3 2 6" xfId="46187"/>
    <cellStyle name="Normal 70 3 2 7" xfId="46188"/>
    <cellStyle name="Normal 70 3 2 8" xfId="46189"/>
    <cellStyle name="Normal 70 3 2_Lcc_inputs" xfId="46190"/>
    <cellStyle name="Normal 70 3 3" xfId="46191"/>
    <cellStyle name="Normal 70 3 3 2" xfId="46192"/>
    <cellStyle name="Normal 70 3 3 2 2" xfId="46193"/>
    <cellStyle name="Normal 70 3 3 2 2 2" xfId="46194"/>
    <cellStyle name="Normal 70 3 3 2 2 3" xfId="46195"/>
    <cellStyle name="Normal 70 3 3 2 3" xfId="46196"/>
    <cellStyle name="Normal 70 3 3 2 4" xfId="46197"/>
    <cellStyle name="Normal 70 3 3 2_Lcc_inputs" xfId="46198"/>
    <cellStyle name="Normal 70 3 3 3" xfId="46199"/>
    <cellStyle name="Normal 70 3 3 3 2" xfId="46200"/>
    <cellStyle name="Normal 70 3 3 3 2 2" xfId="46201"/>
    <cellStyle name="Normal 70 3 3 3 3" xfId="46202"/>
    <cellStyle name="Normal 70 3 3 4" xfId="46203"/>
    <cellStyle name="Normal 70 3 3 4 2" xfId="46204"/>
    <cellStyle name="Normal 70 3 3 5" xfId="46205"/>
    <cellStyle name="Normal 70 3 3 6" xfId="46206"/>
    <cellStyle name="Normal 70 3 3 7" xfId="46207"/>
    <cellStyle name="Normal 70 3 3_Lcc_inputs" xfId="46208"/>
    <cellStyle name="Normal 70 3 4" xfId="46209"/>
    <cellStyle name="Normal 70 3 4 2" xfId="46210"/>
    <cellStyle name="Normal 70 3 4 2 2" xfId="46211"/>
    <cellStyle name="Normal 70 3 4 2 3" xfId="46212"/>
    <cellStyle name="Normal 70 3 4 3" xfId="46213"/>
    <cellStyle name="Normal 70 3 4 3 2" xfId="46214"/>
    <cellStyle name="Normal 70 3 4 4" xfId="46215"/>
    <cellStyle name="Normal 70 3 4 5" xfId="46216"/>
    <cellStyle name="Normal 70 3 4_Lcc_inputs" xfId="46217"/>
    <cellStyle name="Normal 70 3 5" xfId="46218"/>
    <cellStyle name="Normal 70 3 5 2" xfId="46219"/>
    <cellStyle name="Normal 70 3 5 2 2" xfId="46220"/>
    <cellStyle name="Normal 70 3 5 2 3" xfId="46221"/>
    <cellStyle name="Normal 70 3 5 3" xfId="46222"/>
    <cellStyle name="Normal 70 3 5 4" xfId="46223"/>
    <cellStyle name="Normal 70 3 5_Lcc_inputs" xfId="46224"/>
    <cellStyle name="Normal 70 3 6" xfId="46225"/>
    <cellStyle name="Normal 70 3 6 2" xfId="46226"/>
    <cellStyle name="Normal 70 3 6 3" xfId="46227"/>
    <cellStyle name="Normal 70 3 7" xfId="46228"/>
    <cellStyle name="Normal 70 3 7 2" xfId="46229"/>
    <cellStyle name="Normal 70 3 8" xfId="46230"/>
    <cellStyle name="Normal 70 3 9" xfId="46231"/>
    <cellStyle name="Normal 70 3_Lcc_inputs" xfId="46232"/>
    <cellStyle name="Normal 70 4" xfId="46233"/>
    <cellStyle name="Normal 70 4 2" xfId="46234"/>
    <cellStyle name="Normal 70 4 2 2" xfId="46235"/>
    <cellStyle name="Normal 70 4 2 2 2" xfId="46236"/>
    <cellStyle name="Normal 70 4 2 2 2 2" xfId="46237"/>
    <cellStyle name="Normal 70 4 2 2 2 2 2" xfId="46238"/>
    <cellStyle name="Normal 70 4 2 2 2 3" xfId="46239"/>
    <cellStyle name="Normal 70 4 2 2 3" xfId="46240"/>
    <cellStyle name="Normal 70 4 2 2 3 2" xfId="46241"/>
    <cellStyle name="Normal 70 4 2 2 3 2 2" xfId="46242"/>
    <cellStyle name="Normal 70 4 2 2 3 3" xfId="46243"/>
    <cellStyle name="Normal 70 4 2 2 4" xfId="46244"/>
    <cellStyle name="Normal 70 4 2 2 4 2" xfId="46245"/>
    <cellStyle name="Normal 70 4 2 2 5" xfId="46246"/>
    <cellStyle name="Normal 70 4 2 2_Lcc_inputs" xfId="46247"/>
    <cellStyle name="Normal 70 4 2 3" xfId="46248"/>
    <cellStyle name="Normal 70 4 2 3 2" xfId="46249"/>
    <cellStyle name="Normal 70 4 2 3 2 2" xfId="46250"/>
    <cellStyle name="Normal 70 4 2 3 2 3" xfId="46251"/>
    <cellStyle name="Normal 70 4 2 3 3" xfId="46252"/>
    <cellStyle name="Normal 70 4 2 3 4" xfId="46253"/>
    <cellStyle name="Normal 70 4 2 3_Lcc_inputs" xfId="46254"/>
    <cellStyle name="Normal 70 4 2 4" xfId="46255"/>
    <cellStyle name="Normal 70 4 2 4 2" xfId="46256"/>
    <cellStyle name="Normal 70 4 2 4 2 2" xfId="46257"/>
    <cellStyle name="Normal 70 4 2 4 3" xfId="46258"/>
    <cellStyle name="Normal 70 4 2 5" xfId="46259"/>
    <cellStyle name="Normal 70 4 2 5 2" xfId="46260"/>
    <cellStyle name="Normal 70 4 2 6" xfId="46261"/>
    <cellStyle name="Normal 70 4 2 7" xfId="46262"/>
    <cellStyle name="Normal 70 4 2 8" xfId="46263"/>
    <cellStyle name="Normal 70 4 2_Lcc_inputs" xfId="46264"/>
    <cellStyle name="Normal 70 4 3" xfId="46265"/>
    <cellStyle name="Normal 70 4 3 2" xfId="46266"/>
    <cellStyle name="Normal 70 4 3 2 2" xfId="46267"/>
    <cellStyle name="Normal 70 4 3 2 2 2" xfId="46268"/>
    <cellStyle name="Normal 70 4 3 2 3" xfId="46269"/>
    <cellStyle name="Normal 70 4 3 3" xfId="46270"/>
    <cellStyle name="Normal 70 4 3 3 2" xfId="46271"/>
    <cellStyle name="Normal 70 4 3 3 2 2" xfId="46272"/>
    <cellStyle name="Normal 70 4 3 3 3" xfId="46273"/>
    <cellStyle name="Normal 70 4 3 4" xfId="46274"/>
    <cellStyle name="Normal 70 4 3 4 2" xfId="46275"/>
    <cellStyle name="Normal 70 4 3 5" xfId="46276"/>
    <cellStyle name="Normal 70 4 3_Lcc_inputs" xfId="46277"/>
    <cellStyle name="Normal 70 4 4" xfId="46278"/>
    <cellStyle name="Normal 70 4 4 2" xfId="46279"/>
    <cellStyle name="Normal 70 4 4 2 2" xfId="46280"/>
    <cellStyle name="Normal 70 4 4 2 3" xfId="46281"/>
    <cellStyle name="Normal 70 4 4 3" xfId="46282"/>
    <cellStyle name="Normal 70 4 4 4" xfId="46283"/>
    <cellStyle name="Normal 70 4 4_Lcc_inputs" xfId="46284"/>
    <cellStyle name="Normal 70 4 5" xfId="46285"/>
    <cellStyle name="Normal 70 4 5 2" xfId="46286"/>
    <cellStyle name="Normal 70 4 5 2 2" xfId="46287"/>
    <cellStyle name="Normal 70 4 5 3" xfId="46288"/>
    <cellStyle name="Normal 70 4 6" xfId="46289"/>
    <cellStyle name="Normal 70 4 6 2" xfId="46290"/>
    <cellStyle name="Normal 70 4 7" xfId="46291"/>
    <cellStyle name="Normal 70 4 8" xfId="46292"/>
    <cellStyle name="Normal 70 4 9" xfId="46293"/>
    <cellStyle name="Normal 70 4_Lcc_inputs" xfId="46294"/>
    <cellStyle name="Normal 70 5" xfId="46295"/>
    <cellStyle name="Normal 70 5 2" xfId="46296"/>
    <cellStyle name="Normal 70 5 2 2" xfId="46297"/>
    <cellStyle name="Normal 70 5 2 2 2" xfId="46298"/>
    <cellStyle name="Normal 70 5 2 2 2 2" xfId="46299"/>
    <cellStyle name="Normal 70 5 2 2 2 2 2" xfId="46300"/>
    <cellStyle name="Normal 70 5 2 2 2 3" xfId="46301"/>
    <cellStyle name="Normal 70 5 2 2 3" xfId="46302"/>
    <cellStyle name="Normal 70 5 2 2 3 2" xfId="46303"/>
    <cellStyle name="Normal 70 5 2 2 3 2 2" xfId="46304"/>
    <cellStyle name="Normal 70 5 2 2 3 3" xfId="46305"/>
    <cellStyle name="Normal 70 5 2 2 4" xfId="46306"/>
    <cellStyle name="Normal 70 5 2 2 4 2" xfId="46307"/>
    <cellStyle name="Normal 70 5 2 2 5" xfId="46308"/>
    <cellStyle name="Normal 70 5 2 2_Lcc_inputs" xfId="46309"/>
    <cellStyle name="Normal 70 5 2 3" xfId="46310"/>
    <cellStyle name="Normal 70 5 2 3 2" xfId="46311"/>
    <cellStyle name="Normal 70 5 2 3 2 2" xfId="46312"/>
    <cellStyle name="Normal 70 5 2 3 2 3" xfId="46313"/>
    <cellStyle name="Normal 70 5 2 3 3" xfId="46314"/>
    <cellStyle name="Normal 70 5 2 3 4" xfId="46315"/>
    <cellStyle name="Normal 70 5 2 3_Lcc_inputs" xfId="46316"/>
    <cellStyle name="Normal 70 5 2 4" xfId="46317"/>
    <cellStyle name="Normal 70 5 2 4 2" xfId="46318"/>
    <cellStyle name="Normal 70 5 2 4 2 2" xfId="46319"/>
    <cellStyle name="Normal 70 5 2 4 3" xfId="46320"/>
    <cellStyle name="Normal 70 5 2 5" xfId="46321"/>
    <cellStyle name="Normal 70 5 2 5 2" xfId="46322"/>
    <cellStyle name="Normal 70 5 2 6" xfId="46323"/>
    <cellStyle name="Normal 70 5 2 7" xfId="46324"/>
    <cellStyle name="Normal 70 5 2 8" xfId="46325"/>
    <cellStyle name="Normal 70 5 2_Lcc_inputs" xfId="46326"/>
    <cellStyle name="Normal 70 5 3" xfId="46327"/>
    <cellStyle name="Normal 70 5 3 2" xfId="46328"/>
    <cellStyle name="Normal 70 5 3 2 2" xfId="46329"/>
    <cellStyle name="Normal 70 5 3 2 2 2" xfId="46330"/>
    <cellStyle name="Normal 70 5 3 2 3" xfId="46331"/>
    <cellStyle name="Normal 70 5 3 3" xfId="46332"/>
    <cellStyle name="Normal 70 5 3 3 2" xfId="46333"/>
    <cellStyle name="Normal 70 5 3 3 2 2" xfId="46334"/>
    <cellStyle name="Normal 70 5 3 3 3" xfId="46335"/>
    <cellStyle name="Normal 70 5 3 4" xfId="46336"/>
    <cellStyle name="Normal 70 5 3 4 2" xfId="46337"/>
    <cellStyle name="Normal 70 5 3 5" xfId="46338"/>
    <cellStyle name="Normal 70 5 3_Lcc_inputs" xfId="46339"/>
    <cellStyle name="Normal 70 5 4" xfId="46340"/>
    <cellStyle name="Normal 70 5 4 2" xfId="46341"/>
    <cellStyle name="Normal 70 5 4 2 2" xfId="46342"/>
    <cellStyle name="Normal 70 5 4 2 3" xfId="46343"/>
    <cellStyle name="Normal 70 5 4 3" xfId="46344"/>
    <cellStyle name="Normal 70 5 4 4" xfId="46345"/>
    <cellStyle name="Normal 70 5 4_Lcc_inputs" xfId="46346"/>
    <cellStyle name="Normal 70 5 5" xfId="46347"/>
    <cellStyle name="Normal 70 5 5 2" xfId="46348"/>
    <cellStyle name="Normal 70 5 5 2 2" xfId="46349"/>
    <cellStyle name="Normal 70 5 5 3" xfId="46350"/>
    <cellStyle name="Normal 70 5 6" xfId="46351"/>
    <cellStyle name="Normal 70 5 6 2" xfId="46352"/>
    <cellStyle name="Normal 70 5 7" xfId="46353"/>
    <cellStyle name="Normal 70 5 8" xfId="46354"/>
    <cellStyle name="Normal 70 5 9" xfId="46355"/>
    <cellStyle name="Normal 70 5_Lcc_inputs" xfId="46356"/>
    <cellStyle name="Normal 70 6" xfId="46357"/>
    <cellStyle name="Normal 70 6 2" xfId="46358"/>
    <cellStyle name="Normal 70 6 2 2" xfId="46359"/>
    <cellStyle name="Normal 70 6 2 2 2" xfId="46360"/>
    <cellStyle name="Normal 70 6 2 2 2 2" xfId="46361"/>
    <cellStyle name="Normal 70 6 2 2 2 2 2" xfId="46362"/>
    <cellStyle name="Normal 70 6 2 2 2 3" xfId="46363"/>
    <cellStyle name="Normal 70 6 2 2 3" xfId="46364"/>
    <cellStyle name="Normal 70 6 2 2 3 2" xfId="46365"/>
    <cellStyle name="Normal 70 6 2 2 3 2 2" xfId="46366"/>
    <cellStyle name="Normal 70 6 2 2 3 3" xfId="46367"/>
    <cellStyle name="Normal 70 6 2 2 4" xfId="46368"/>
    <cellStyle name="Normal 70 6 2 2 4 2" xfId="46369"/>
    <cellStyle name="Normal 70 6 2 2 5" xfId="46370"/>
    <cellStyle name="Normal 70 6 2 2_Lcc_inputs" xfId="46371"/>
    <cellStyle name="Normal 70 6 2 3" xfId="46372"/>
    <cellStyle name="Normal 70 6 2 3 2" xfId="46373"/>
    <cellStyle name="Normal 70 6 2 3 2 2" xfId="46374"/>
    <cellStyle name="Normal 70 6 2 3 2 3" xfId="46375"/>
    <cellStyle name="Normal 70 6 2 3 3" xfId="46376"/>
    <cellStyle name="Normal 70 6 2 3 4" xfId="46377"/>
    <cellStyle name="Normal 70 6 2 3_Lcc_inputs" xfId="46378"/>
    <cellStyle name="Normal 70 6 2 4" xfId="46379"/>
    <cellStyle name="Normal 70 6 2 4 2" xfId="46380"/>
    <cellStyle name="Normal 70 6 2 4 2 2" xfId="46381"/>
    <cellStyle name="Normal 70 6 2 4 3" xfId="46382"/>
    <cellStyle name="Normal 70 6 2 5" xfId="46383"/>
    <cellStyle name="Normal 70 6 2 5 2" xfId="46384"/>
    <cellStyle name="Normal 70 6 2 6" xfId="46385"/>
    <cellStyle name="Normal 70 6 2 7" xfId="46386"/>
    <cellStyle name="Normal 70 6 2 8" xfId="46387"/>
    <cellStyle name="Normal 70 6 2_Lcc_inputs" xfId="46388"/>
    <cellStyle name="Normal 70 6 3" xfId="46389"/>
    <cellStyle name="Normal 70 6 3 2" xfId="46390"/>
    <cellStyle name="Normal 70 6 3 2 2" xfId="46391"/>
    <cellStyle name="Normal 70 6 3 2 2 2" xfId="46392"/>
    <cellStyle name="Normal 70 6 3 2 3" xfId="46393"/>
    <cellStyle name="Normal 70 6 3 3" xfId="46394"/>
    <cellStyle name="Normal 70 6 3 3 2" xfId="46395"/>
    <cellStyle name="Normal 70 6 3 3 2 2" xfId="46396"/>
    <cellStyle name="Normal 70 6 3 3 3" xfId="46397"/>
    <cellStyle name="Normal 70 6 3 4" xfId="46398"/>
    <cellStyle name="Normal 70 6 3 4 2" xfId="46399"/>
    <cellStyle name="Normal 70 6 3 5" xfId="46400"/>
    <cellStyle name="Normal 70 6 3_Lcc_inputs" xfId="46401"/>
    <cellStyle name="Normal 70 6 4" xfId="46402"/>
    <cellStyle name="Normal 70 6 4 2" xfId="46403"/>
    <cellStyle name="Normal 70 6 4 2 2" xfId="46404"/>
    <cellStyle name="Normal 70 6 4 2 3" xfId="46405"/>
    <cellStyle name="Normal 70 6 4 3" xfId="46406"/>
    <cellStyle name="Normal 70 6 4 4" xfId="46407"/>
    <cellStyle name="Normal 70 6 4_Lcc_inputs" xfId="46408"/>
    <cellStyle name="Normal 70 6 5" xfId="46409"/>
    <cellStyle name="Normal 70 6 5 2" xfId="46410"/>
    <cellStyle name="Normal 70 6 5 2 2" xfId="46411"/>
    <cellStyle name="Normal 70 6 5 3" xfId="46412"/>
    <cellStyle name="Normal 70 6 6" xfId="46413"/>
    <cellStyle name="Normal 70 6 6 2" xfId="46414"/>
    <cellStyle name="Normal 70 6 7" xfId="46415"/>
    <cellStyle name="Normal 70 6 8" xfId="46416"/>
    <cellStyle name="Normal 70 6 9" xfId="46417"/>
    <cellStyle name="Normal 70 6_Lcc_inputs" xfId="46418"/>
    <cellStyle name="Normal 70 7" xfId="46419"/>
    <cellStyle name="Normal 70 7 2" xfId="46420"/>
    <cellStyle name="Normal 70 7 2 2" xfId="46421"/>
    <cellStyle name="Normal 70 7 2 2 2" xfId="46422"/>
    <cellStyle name="Normal 70 7 2 2 2 2" xfId="46423"/>
    <cellStyle name="Normal 70 7 2 2 2 2 2" xfId="46424"/>
    <cellStyle name="Normal 70 7 2 2 2 3" xfId="46425"/>
    <cellStyle name="Normal 70 7 2 2 3" xfId="46426"/>
    <cellStyle name="Normal 70 7 2 2 3 2" xfId="46427"/>
    <cellStyle name="Normal 70 7 2 2 3 2 2" xfId="46428"/>
    <cellStyle name="Normal 70 7 2 2 3 3" xfId="46429"/>
    <cellStyle name="Normal 70 7 2 2 4" xfId="46430"/>
    <cellStyle name="Normal 70 7 2 2 4 2" xfId="46431"/>
    <cellStyle name="Normal 70 7 2 2 5" xfId="46432"/>
    <cellStyle name="Normal 70 7 2 2_Lcc_inputs" xfId="46433"/>
    <cellStyle name="Normal 70 7 2 3" xfId="46434"/>
    <cellStyle name="Normal 70 7 2 3 2" xfId="46435"/>
    <cellStyle name="Normal 70 7 2 3 2 2" xfId="46436"/>
    <cellStyle name="Normal 70 7 2 3 2 3" xfId="46437"/>
    <cellStyle name="Normal 70 7 2 3 3" xfId="46438"/>
    <cellStyle name="Normal 70 7 2 3 4" xfId="46439"/>
    <cellStyle name="Normal 70 7 2 3_Lcc_inputs" xfId="46440"/>
    <cellStyle name="Normal 70 7 2 4" xfId="46441"/>
    <cellStyle name="Normal 70 7 2 4 2" xfId="46442"/>
    <cellStyle name="Normal 70 7 2 4 2 2" xfId="46443"/>
    <cellStyle name="Normal 70 7 2 4 3" xfId="46444"/>
    <cellStyle name="Normal 70 7 2 5" xfId="46445"/>
    <cellStyle name="Normal 70 7 2 5 2" xfId="46446"/>
    <cellStyle name="Normal 70 7 2 6" xfId="46447"/>
    <cellStyle name="Normal 70 7 2 7" xfId="46448"/>
    <cellStyle name="Normal 70 7 2 8" xfId="46449"/>
    <cellStyle name="Normal 70 7 2_Lcc_inputs" xfId="46450"/>
    <cellStyle name="Normal 70 7 3" xfId="46451"/>
    <cellStyle name="Normal 70 7 3 2" xfId="46452"/>
    <cellStyle name="Normal 70 7 3 2 2" xfId="46453"/>
    <cellStyle name="Normal 70 7 3 2 2 2" xfId="46454"/>
    <cellStyle name="Normal 70 7 3 2 3" xfId="46455"/>
    <cellStyle name="Normal 70 7 3 3" xfId="46456"/>
    <cellStyle name="Normal 70 7 3 3 2" xfId="46457"/>
    <cellStyle name="Normal 70 7 3 3 2 2" xfId="46458"/>
    <cellStyle name="Normal 70 7 3 3 3" xfId="46459"/>
    <cellStyle name="Normal 70 7 3 4" xfId="46460"/>
    <cellStyle name="Normal 70 7 3 4 2" xfId="46461"/>
    <cellStyle name="Normal 70 7 3 5" xfId="46462"/>
    <cellStyle name="Normal 70 7 3_Lcc_inputs" xfId="46463"/>
    <cellStyle name="Normal 70 7 4" xfId="46464"/>
    <cellStyle name="Normal 70 7 4 2" xfId="46465"/>
    <cellStyle name="Normal 70 7 4 2 2" xfId="46466"/>
    <cellStyle name="Normal 70 7 4 2 3" xfId="46467"/>
    <cellStyle name="Normal 70 7 4 3" xfId="46468"/>
    <cellStyle name="Normal 70 7 4 4" xfId="46469"/>
    <cellStyle name="Normal 70 7 4_Lcc_inputs" xfId="46470"/>
    <cellStyle name="Normal 70 7 5" xfId="46471"/>
    <cellStyle name="Normal 70 7 5 2" xfId="46472"/>
    <cellStyle name="Normal 70 7 5 2 2" xfId="46473"/>
    <cellStyle name="Normal 70 7 5 3" xfId="46474"/>
    <cellStyle name="Normal 70 7 6" xfId="46475"/>
    <cellStyle name="Normal 70 7 6 2" xfId="46476"/>
    <cellStyle name="Normal 70 7 7" xfId="46477"/>
    <cellStyle name="Normal 70 7 8" xfId="46478"/>
    <cellStyle name="Normal 70 7 9" xfId="46479"/>
    <cellStyle name="Normal 70 7_Lcc_inputs" xfId="46480"/>
    <cellStyle name="Normal 70 8" xfId="46481"/>
    <cellStyle name="Normal 70 8 2" xfId="46482"/>
    <cellStyle name="Normal 70 8 2 2" xfId="46483"/>
    <cellStyle name="Normal 70 8 2 2 2" xfId="46484"/>
    <cellStyle name="Normal 70 8 2 2 2 2" xfId="46485"/>
    <cellStyle name="Normal 70 8 2 2 3" xfId="46486"/>
    <cellStyle name="Normal 70 8 2 3" xfId="46487"/>
    <cellStyle name="Normal 70 8 2 3 2" xfId="46488"/>
    <cellStyle name="Normal 70 8 2 3 2 2" xfId="46489"/>
    <cellStyle name="Normal 70 8 2 3 3" xfId="46490"/>
    <cellStyle name="Normal 70 8 2 4" xfId="46491"/>
    <cellStyle name="Normal 70 8 2 4 2" xfId="46492"/>
    <cellStyle name="Normal 70 8 2 5" xfId="46493"/>
    <cellStyle name="Normal 70 8 2_Lcc_inputs" xfId="46494"/>
    <cellStyle name="Normal 70 8 3" xfId="46495"/>
    <cellStyle name="Normal 70 8 3 2" xfId="46496"/>
    <cellStyle name="Normal 70 8 3 2 2" xfId="46497"/>
    <cellStyle name="Normal 70 8 3 2 3" xfId="46498"/>
    <cellStyle name="Normal 70 8 3 3" xfId="46499"/>
    <cellStyle name="Normal 70 8 3 4" xfId="46500"/>
    <cellStyle name="Normal 70 8 3_Lcc_inputs" xfId="46501"/>
    <cellStyle name="Normal 70 8 4" xfId="46502"/>
    <cellStyle name="Normal 70 8 4 2" xfId="46503"/>
    <cellStyle name="Normal 70 8 4 2 2" xfId="46504"/>
    <cellStyle name="Normal 70 8 4 3" xfId="46505"/>
    <cellStyle name="Normal 70 8 5" xfId="46506"/>
    <cellStyle name="Normal 70 8 5 2" xfId="46507"/>
    <cellStyle name="Normal 70 8 6" xfId="46508"/>
    <cellStyle name="Normal 70 8 7" xfId="46509"/>
    <cellStyle name="Normal 70 8 8" xfId="46510"/>
    <cellStyle name="Normal 70 8_Lcc_inputs" xfId="46511"/>
    <cellStyle name="Normal 70 9" xfId="46512"/>
    <cellStyle name="Normal 70 9 2" xfId="46513"/>
    <cellStyle name="Normal 70 9 2 2" xfId="46514"/>
    <cellStyle name="Normal 70 9 2 2 2" xfId="46515"/>
    <cellStyle name="Normal 70 9 2 2 2 2" xfId="46516"/>
    <cellStyle name="Normal 70 9 2 2 3" xfId="46517"/>
    <cellStyle name="Normal 70 9 2 3" xfId="46518"/>
    <cellStyle name="Normal 70 9 2 3 2" xfId="46519"/>
    <cellStyle name="Normal 70 9 2 3 2 2" xfId="46520"/>
    <cellStyle name="Normal 70 9 2 3 3" xfId="46521"/>
    <cellStyle name="Normal 70 9 2 4" xfId="46522"/>
    <cellStyle name="Normal 70 9 2 4 2" xfId="46523"/>
    <cellStyle name="Normal 70 9 2 5" xfId="46524"/>
    <cellStyle name="Normal 70 9 2_Lcc_inputs" xfId="46525"/>
    <cellStyle name="Normal 70 9 3" xfId="46526"/>
    <cellStyle name="Normal 70 9 3 2" xfId="46527"/>
    <cellStyle name="Normal 70 9 3 2 2" xfId="46528"/>
    <cellStyle name="Normal 70 9 3 2 3" xfId="46529"/>
    <cellStyle name="Normal 70 9 3 3" xfId="46530"/>
    <cellStyle name="Normal 70 9 3 4" xfId="46531"/>
    <cellStyle name="Normal 70 9 3_Lcc_inputs" xfId="46532"/>
    <cellStyle name="Normal 70 9 4" xfId="46533"/>
    <cellStyle name="Normal 70 9 4 2" xfId="46534"/>
    <cellStyle name="Normal 70 9 4 2 2" xfId="46535"/>
    <cellStyle name="Normal 70 9 4 3" xfId="46536"/>
    <cellStyle name="Normal 70 9 5" xfId="46537"/>
    <cellStyle name="Normal 70 9 5 2" xfId="46538"/>
    <cellStyle name="Normal 70 9 6" xfId="46539"/>
    <cellStyle name="Normal 70 9 7" xfId="46540"/>
    <cellStyle name="Normal 70 9 8" xfId="46541"/>
    <cellStyle name="Normal 70 9_Lcc_inputs" xfId="46542"/>
    <cellStyle name="Normal 70_Lcc_inputs" xfId="46543"/>
    <cellStyle name="Normal 71" xfId="46544"/>
    <cellStyle name="Normal 71 10" xfId="46545"/>
    <cellStyle name="Normal 71 10 2" xfId="46546"/>
    <cellStyle name="Normal 71 10 2 2" xfId="46547"/>
    <cellStyle name="Normal 71 10 2 2 2" xfId="46548"/>
    <cellStyle name="Normal 71 10 2 2 3" xfId="46549"/>
    <cellStyle name="Normal 71 10 2 3" xfId="46550"/>
    <cellStyle name="Normal 71 10 2 4" xfId="46551"/>
    <cellStyle name="Normal 71 10 2_Lcc_inputs" xfId="46552"/>
    <cellStyle name="Normal 71 10 3" xfId="46553"/>
    <cellStyle name="Normal 71 10 3 2" xfId="46554"/>
    <cellStyle name="Normal 71 10 3 2 2" xfId="46555"/>
    <cellStyle name="Normal 71 10 3 3" xfId="46556"/>
    <cellStyle name="Normal 71 10 4" xfId="46557"/>
    <cellStyle name="Normal 71 10 4 2" xfId="46558"/>
    <cellStyle name="Normal 71 10 5" xfId="46559"/>
    <cellStyle name="Normal 71 10 6" xfId="46560"/>
    <cellStyle name="Normal 71 10 7" xfId="46561"/>
    <cellStyle name="Normal 71 10_Lcc_inputs" xfId="46562"/>
    <cellStyle name="Normal 71 11" xfId="46563"/>
    <cellStyle name="Normal 71 11 2" xfId="46564"/>
    <cellStyle name="Normal 71 11 2 2" xfId="46565"/>
    <cellStyle name="Normal 71 11 2 3" xfId="46566"/>
    <cellStyle name="Normal 71 11 3" xfId="46567"/>
    <cellStyle name="Normal 71 11 3 2" xfId="46568"/>
    <cellStyle name="Normal 71 11 4" xfId="46569"/>
    <cellStyle name="Normal 71 11 5" xfId="46570"/>
    <cellStyle name="Normal 71 11_Lcc_inputs" xfId="46571"/>
    <cellStyle name="Normal 71 12" xfId="46572"/>
    <cellStyle name="Normal 71 12 2" xfId="46573"/>
    <cellStyle name="Normal 71 12 2 2" xfId="46574"/>
    <cellStyle name="Normal 71 12 2 3" xfId="46575"/>
    <cellStyle name="Normal 71 12 3" xfId="46576"/>
    <cellStyle name="Normal 71 12 4" xfId="46577"/>
    <cellStyle name="Normal 71 12_Lcc_inputs" xfId="46578"/>
    <cellStyle name="Normal 71 13" xfId="46579"/>
    <cellStyle name="Normal 71 13 2" xfId="46580"/>
    <cellStyle name="Normal 71 13 3" xfId="46581"/>
    <cellStyle name="Normal 71 14" xfId="46582"/>
    <cellStyle name="Normal 71 14 2" xfId="46583"/>
    <cellStyle name="Normal 71 15" xfId="46584"/>
    <cellStyle name="Normal 71 16" xfId="46585"/>
    <cellStyle name="Normal 71 2" xfId="46586"/>
    <cellStyle name="Normal 71 2 10" xfId="46587"/>
    <cellStyle name="Normal 71 2 2" xfId="46588"/>
    <cellStyle name="Normal 71 2 2 2" xfId="46589"/>
    <cellStyle name="Normal 71 2 2 2 2" xfId="46590"/>
    <cellStyle name="Normal 71 2 2 2 2 2" xfId="46591"/>
    <cellStyle name="Normal 71 2 2 2 2 2 2" xfId="46592"/>
    <cellStyle name="Normal 71 2 2 2 2 3" xfId="46593"/>
    <cellStyle name="Normal 71 2 2 2 3" xfId="46594"/>
    <cellStyle name="Normal 71 2 2 2 3 2" xfId="46595"/>
    <cellStyle name="Normal 71 2 2 2 3 2 2" xfId="46596"/>
    <cellStyle name="Normal 71 2 2 2 3 3" xfId="46597"/>
    <cellStyle name="Normal 71 2 2 2 4" xfId="46598"/>
    <cellStyle name="Normal 71 2 2 2 4 2" xfId="46599"/>
    <cellStyle name="Normal 71 2 2 2 5" xfId="46600"/>
    <cellStyle name="Normal 71 2 2 2_Lcc_inputs" xfId="46601"/>
    <cellStyle name="Normal 71 2 2 3" xfId="46602"/>
    <cellStyle name="Normal 71 2 2 3 2" xfId="46603"/>
    <cellStyle name="Normal 71 2 2 3 2 2" xfId="46604"/>
    <cellStyle name="Normal 71 2 2 3 2 3" xfId="46605"/>
    <cellStyle name="Normal 71 2 2 3 3" xfId="46606"/>
    <cellStyle name="Normal 71 2 2 3 4" xfId="46607"/>
    <cellStyle name="Normal 71 2 2 3_Lcc_inputs" xfId="46608"/>
    <cellStyle name="Normal 71 2 2 4" xfId="46609"/>
    <cellStyle name="Normal 71 2 2 4 2" xfId="46610"/>
    <cellStyle name="Normal 71 2 2 4 2 2" xfId="46611"/>
    <cellStyle name="Normal 71 2 2 4 3" xfId="46612"/>
    <cellStyle name="Normal 71 2 2 5" xfId="46613"/>
    <cellStyle name="Normal 71 2 2 5 2" xfId="46614"/>
    <cellStyle name="Normal 71 2 2 6" xfId="46615"/>
    <cellStyle name="Normal 71 2 2 7" xfId="46616"/>
    <cellStyle name="Normal 71 2 2 8" xfId="46617"/>
    <cellStyle name="Normal 71 2 2_Lcc_inputs" xfId="46618"/>
    <cellStyle name="Normal 71 2 3" xfId="46619"/>
    <cellStyle name="Normal 71 2 3 2" xfId="46620"/>
    <cellStyle name="Normal 71 2 3 2 2" xfId="46621"/>
    <cellStyle name="Normal 71 2 3 2 2 2" xfId="46622"/>
    <cellStyle name="Normal 71 2 3 2 2 3" xfId="46623"/>
    <cellStyle name="Normal 71 2 3 2 3" xfId="46624"/>
    <cellStyle name="Normal 71 2 3 2 4" xfId="46625"/>
    <cellStyle name="Normal 71 2 3 2_Lcc_inputs" xfId="46626"/>
    <cellStyle name="Normal 71 2 3 3" xfId="46627"/>
    <cellStyle name="Normal 71 2 3 3 2" xfId="46628"/>
    <cellStyle name="Normal 71 2 3 3 2 2" xfId="46629"/>
    <cellStyle name="Normal 71 2 3 3 3" xfId="46630"/>
    <cellStyle name="Normal 71 2 3 4" xfId="46631"/>
    <cellStyle name="Normal 71 2 3 4 2" xfId="46632"/>
    <cellStyle name="Normal 71 2 3 5" xfId="46633"/>
    <cellStyle name="Normal 71 2 3 6" xfId="46634"/>
    <cellStyle name="Normal 71 2 3 7" xfId="46635"/>
    <cellStyle name="Normal 71 2 3_Lcc_inputs" xfId="46636"/>
    <cellStyle name="Normal 71 2 4" xfId="46637"/>
    <cellStyle name="Normal 71 2 4 2" xfId="46638"/>
    <cellStyle name="Normal 71 2 4 2 2" xfId="46639"/>
    <cellStyle name="Normal 71 2 4 2 3" xfId="46640"/>
    <cellStyle name="Normal 71 2 4 3" xfId="46641"/>
    <cellStyle name="Normal 71 2 4 3 2" xfId="46642"/>
    <cellStyle name="Normal 71 2 4 4" xfId="46643"/>
    <cellStyle name="Normal 71 2 4 5" xfId="46644"/>
    <cellStyle name="Normal 71 2 4_Lcc_inputs" xfId="46645"/>
    <cellStyle name="Normal 71 2 5" xfId="46646"/>
    <cellStyle name="Normal 71 2 5 2" xfId="46647"/>
    <cellStyle name="Normal 71 2 5 2 2" xfId="46648"/>
    <cellStyle name="Normal 71 2 5 2 3" xfId="46649"/>
    <cellStyle name="Normal 71 2 5 3" xfId="46650"/>
    <cellStyle name="Normal 71 2 5 3 2" xfId="46651"/>
    <cellStyle name="Normal 71 2 5 4" xfId="46652"/>
    <cellStyle name="Normal 71 2 5 5" xfId="46653"/>
    <cellStyle name="Normal 71 2 5_Lcc_inputs" xfId="46654"/>
    <cellStyle name="Normal 71 2 6" xfId="46655"/>
    <cellStyle name="Normal 71 2 6 2" xfId="46656"/>
    <cellStyle name="Normal 71 2 6 2 2" xfId="46657"/>
    <cellStyle name="Normal 71 2 6 3" xfId="46658"/>
    <cellStyle name="Normal 71 2 6 4" xfId="46659"/>
    <cellStyle name="Normal 71 2 6_Lcc_inputs" xfId="46660"/>
    <cellStyle name="Normal 71 2 7" xfId="46661"/>
    <cellStyle name="Normal 71 2 7 2" xfId="46662"/>
    <cellStyle name="Normal 71 2 7 3" xfId="46663"/>
    <cellStyle name="Normal 71 2 8" xfId="46664"/>
    <cellStyle name="Normal 71 2 8 2" xfId="46665"/>
    <cellStyle name="Normal 71 2 9" xfId="46666"/>
    <cellStyle name="Normal 71 2_Lcc_inputs" xfId="46667"/>
    <cellStyle name="Normal 71 3" xfId="46668"/>
    <cellStyle name="Normal 71 3 2" xfId="46669"/>
    <cellStyle name="Normal 71 3 2 2" xfId="46670"/>
    <cellStyle name="Normal 71 3 2 2 2" xfId="46671"/>
    <cellStyle name="Normal 71 3 2 2 2 2" xfId="46672"/>
    <cellStyle name="Normal 71 3 2 2 2 2 2" xfId="46673"/>
    <cellStyle name="Normal 71 3 2 2 2 3" xfId="46674"/>
    <cellStyle name="Normal 71 3 2 2 3" xfId="46675"/>
    <cellStyle name="Normal 71 3 2 2 3 2" xfId="46676"/>
    <cellStyle name="Normal 71 3 2 2 3 2 2" xfId="46677"/>
    <cellStyle name="Normal 71 3 2 2 3 3" xfId="46678"/>
    <cellStyle name="Normal 71 3 2 2 4" xfId="46679"/>
    <cellStyle name="Normal 71 3 2 2 4 2" xfId="46680"/>
    <cellStyle name="Normal 71 3 2 2 5" xfId="46681"/>
    <cellStyle name="Normal 71 3 2 2_Lcc_inputs" xfId="46682"/>
    <cellStyle name="Normal 71 3 2 3" xfId="46683"/>
    <cellStyle name="Normal 71 3 2 3 2" xfId="46684"/>
    <cellStyle name="Normal 71 3 2 3 2 2" xfId="46685"/>
    <cellStyle name="Normal 71 3 2 3 2 3" xfId="46686"/>
    <cellStyle name="Normal 71 3 2 3 3" xfId="46687"/>
    <cellStyle name="Normal 71 3 2 3 4" xfId="46688"/>
    <cellStyle name="Normal 71 3 2 3_Lcc_inputs" xfId="46689"/>
    <cellStyle name="Normal 71 3 2 4" xfId="46690"/>
    <cellStyle name="Normal 71 3 2 4 2" xfId="46691"/>
    <cellStyle name="Normal 71 3 2 4 2 2" xfId="46692"/>
    <cellStyle name="Normal 71 3 2 4 3" xfId="46693"/>
    <cellStyle name="Normal 71 3 2 5" xfId="46694"/>
    <cellStyle name="Normal 71 3 2 5 2" xfId="46695"/>
    <cellStyle name="Normal 71 3 2 6" xfId="46696"/>
    <cellStyle name="Normal 71 3 2 7" xfId="46697"/>
    <cellStyle name="Normal 71 3 2 8" xfId="46698"/>
    <cellStyle name="Normal 71 3 2_Lcc_inputs" xfId="46699"/>
    <cellStyle name="Normal 71 3 3" xfId="46700"/>
    <cellStyle name="Normal 71 3 3 2" xfId="46701"/>
    <cellStyle name="Normal 71 3 3 2 2" xfId="46702"/>
    <cellStyle name="Normal 71 3 3 2 2 2" xfId="46703"/>
    <cellStyle name="Normal 71 3 3 2 2 3" xfId="46704"/>
    <cellStyle name="Normal 71 3 3 2 3" xfId="46705"/>
    <cellStyle name="Normal 71 3 3 2 4" xfId="46706"/>
    <cellStyle name="Normal 71 3 3 2_Lcc_inputs" xfId="46707"/>
    <cellStyle name="Normal 71 3 3 3" xfId="46708"/>
    <cellStyle name="Normal 71 3 3 3 2" xfId="46709"/>
    <cellStyle name="Normal 71 3 3 3 2 2" xfId="46710"/>
    <cellStyle name="Normal 71 3 3 3 3" xfId="46711"/>
    <cellStyle name="Normal 71 3 3 4" xfId="46712"/>
    <cellStyle name="Normal 71 3 3 4 2" xfId="46713"/>
    <cellStyle name="Normal 71 3 3 5" xfId="46714"/>
    <cellStyle name="Normal 71 3 3 6" xfId="46715"/>
    <cellStyle name="Normal 71 3 3 7" xfId="46716"/>
    <cellStyle name="Normal 71 3 3_Lcc_inputs" xfId="46717"/>
    <cellStyle name="Normal 71 3 4" xfId="46718"/>
    <cellStyle name="Normal 71 3 4 2" xfId="46719"/>
    <cellStyle name="Normal 71 3 4 2 2" xfId="46720"/>
    <cellStyle name="Normal 71 3 4 2 3" xfId="46721"/>
    <cellStyle name="Normal 71 3 4 3" xfId="46722"/>
    <cellStyle name="Normal 71 3 4 3 2" xfId="46723"/>
    <cellStyle name="Normal 71 3 4 4" xfId="46724"/>
    <cellStyle name="Normal 71 3 4 5" xfId="46725"/>
    <cellStyle name="Normal 71 3 4_Lcc_inputs" xfId="46726"/>
    <cellStyle name="Normal 71 3 5" xfId="46727"/>
    <cellStyle name="Normal 71 3 5 2" xfId="46728"/>
    <cellStyle name="Normal 71 3 5 2 2" xfId="46729"/>
    <cellStyle name="Normal 71 3 5 2 3" xfId="46730"/>
    <cellStyle name="Normal 71 3 5 3" xfId="46731"/>
    <cellStyle name="Normal 71 3 5 4" xfId="46732"/>
    <cellStyle name="Normal 71 3 5_Lcc_inputs" xfId="46733"/>
    <cellStyle name="Normal 71 3 6" xfId="46734"/>
    <cellStyle name="Normal 71 3 6 2" xfId="46735"/>
    <cellStyle name="Normal 71 3 6 3" xfId="46736"/>
    <cellStyle name="Normal 71 3 7" xfId="46737"/>
    <cellStyle name="Normal 71 3 7 2" xfId="46738"/>
    <cellStyle name="Normal 71 3 8" xfId="46739"/>
    <cellStyle name="Normal 71 3 9" xfId="46740"/>
    <cellStyle name="Normal 71 3_Lcc_inputs" xfId="46741"/>
    <cellStyle name="Normal 71 4" xfId="46742"/>
    <cellStyle name="Normal 71 4 2" xfId="46743"/>
    <cellStyle name="Normal 71 4 2 2" xfId="46744"/>
    <cellStyle name="Normal 71 4 2 2 2" xfId="46745"/>
    <cellStyle name="Normal 71 4 2 2 2 2" xfId="46746"/>
    <cellStyle name="Normal 71 4 2 2 2 2 2" xfId="46747"/>
    <cellStyle name="Normal 71 4 2 2 2 3" xfId="46748"/>
    <cellStyle name="Normal 71 4 2 2 3" xfId="46749"/>
    <cellStyle name="Normal 71 4 2 2 3 2" xfId="46750"/>
    <cellStyle name="Normal 71 4 2 2 3 2 2" xfId="46751"/>
    <cellStyle name="Normal 71 4 2 2 3 3" xfId="46752"/>
    <cellStyle name="Normal 71 4 2 2 4" xfId="46753"/>
    <cellStyle name="Normal 71 4 2 2 4 2" xfId="46754"/>
    <cellStyle name="Normal 71 4 2 2 5" xfId="46755"/>
    <cellStyle name="Normal 71 4 2 2_Lcc_inputs" xfId="46756"/>
    <cellStyle name="Normal 71 4 2 3" xfId="46757"/>
    <cellStyle name="Normal 71 4 2 3 2" xfId="46758"/>
    <cellStyle name="Normal 71 4 2 3 2 2" xfId="46759"/>
    <cellStyle name="Normal 71 4 2 3 2 3" xfId="46760"/>
    <cellStyle name="Normal 71 4 2 3 3" xfId="46761"/>
    <cellStyle name="Normal 71 4 2 3 4" xfId="46762"/>
    <cellStyle name="Normal 71 4 2 3_Lcc_inputs" xfId="46763"/>
    <cellStyle name="Normal 71 4 2 4" xfId="46764"/>
    <cellStyle name="Normal 71 4 2 4 2" xfId="46765"/>
    <cellStyle name="Normal 71 4 2 4 2 2" xfId="46766"/>
    <cellStyle name="Normal 71 4 2 4 3" xfId="46767"/>
    <cellStyle name="Normal 71 4 2 5" xfId="46768"/>
    <cellStyle name="Normal 71 4 2 5 2" xfId="46769"/>
    <cellStyle name="Normal 71 4 2 6" xfId="46770"/>
    <cellStyle name="Normal 71 4 2 7" xfId="46771"/>
    <cellStyle name="Normal 71 4 2 8" xfId="46772"/>
    <cellStyle name="Normal 71 4 2_Lcc_inputs" xfId="46773"/>
    <cellStyle name="Normal 71 4 3" xfId="46774"/>
    <cellStyle name="Normal 71 4 3 2" xfId="46775"/>
    <cellStyle name="Normal 71 4 3 2 2" xfId="46776"/>
    <cellStyle name="Normal 71 4 3 2 2 2" xfId="46777"/>
    <cellStyle name="Normal 71 4 3 2 3" xfId="46778"/>
    <cellStyle name="Normal 71 4 3 3" xfId="46779"/>
    <cellStyle name="Normal 71 4 3 3 2" xfId="46780"/>
    <cellStyle name="Normal 71 4 3 3 2 2" xfId="46781"/>
    <cellStyle name="Normal 71 4 3 3 3" xfId="46782"/>
    <cellStyle name="Normal 71 4 3 4" xfId="46783"/>
    <cellStyle name="Normal 71 4 3 4 2" xfId="46784"/>
    <cellStyle name="Normal 71 4 3 5" xfId="46785"/>
    <cellStyle name="Normal 71 4 3_Lcc_inputs" xfId="46786"/>
    <cellStyle name="Normal 71 4 4" xfId="46787"/>
    <cellStyle name="Normal 71 4 4 2" xfId="46788"/>
    <cellStyle name="Normal 71 4 4 2 2" xfId="46789"/>
    <cellStyle name="Normal 71 4 4 2 3" xfId="46790"/>
    <cellStyle name="Normal 71 4 4 3" xfId="46791"/>
    <cellStyle name="Normal 71 4 4 4" xfId="46792"/>
    <cellStyle name="Normal 71 4 4_Lcc_inputs" xfId="46793"/>
    <cellStyle name="Normal 71 4 5" xfId="46794"/>
    <cellStyle name="Normal 71 4 5 2" xfId="46795"/>
    <cellStyle name="Normal 71 4 5 2 2" xfId="46796"/>
    <cellStyle name="Normal 71 4 5 3" xfId="46797"/>
    <cellStyle name="Normal 71 4 6" xfId="46798"/>
    <cellStyle name="Normal 71 4 6 2" xfId="46799"/>
    <cellStyle name="Normal 71 4 7" xfId="46800"/>
    <cellStyle name="Normal 71 4 8" xfId="46801"/>
    <cellStyle name="Normal 71 4 9" xfId="46802"/>
    <cellStyle name="Normal 71 4_Lcc_inputs" xfId="46803"/>
    <cellStyle name="Normal 71 5" xfId="46804"/>
    <cellStyle name="Normal 71 5 2" xfId="46805"/>
    <cellStyle name="Normal 71 5 2 2" xfId="46806"/>
    <cellStyle name="Normal 71 5 2 2 2" xfId="46807"/>
    <cellStyle name="Normal 71 5 2 2 2 2" xfId="46808"/>
    <cellStyle name="Normal 71 5 2 2 2 2 2" xfId="46809"/>
    <cellStyle name="Normal 71 5 2 2 2 3" xfId="46810"/>
    <cellStyle name="Normal 71 5 2 2 3" xfId="46811"/>
    <cellStyle name="Normal 71 5 2 2 3 2" xfId="46812"/>
    <cellStyle name="Normal 71 5 2 2 3 2 2" xfId="46813"/>
    <cellStyle name="Normal 71 5 2 2 3 3" xfId="46814"/>
    <cellStyle name="Normal 71 5 2 2 4" xfId="46815"/>
    <cellStyle name="Normal 71 5 2 2 4 2" xfId="46816"/>
    <cellStyle name="Normal 71 5 2 2 5" xfId="46817"/>
    <cellStyle name="Normal 71 5 2 2_Lcc_inputs" xfId="46818"/>
    <cellStyle name="Normal 71 5 2 3" xfId="46819"/>
    <cellStyle name="Normal 71 5 2 3 2" xfId="46820"/>
    <cellStyle name="Normal 71 5 2 3 2 2" xfId="46821"/>
    <cellStyle name="Normal 71 5 2 3 2 3" xfId="46822"/>
    <cellStyle name="Normal 71 5 2 3 3" xfId="46823"/>
    <cellStyle name="Normal 71 5 2 3 4" xfId="46824"/>
    <cellStyle name="Normal 71 5 2 3_Lcc_inputs" xfId="46825"/>
    <cellStyle name="Normal 71 5 2 4" xfId="46826"/>
    <cellStyle name="Normal 71 5 2 4 2" xfId="46827"/>
    <cellStyle name="Normal 71 5 2 4 2 2" xfId="46828"/>
    <cellStyle name="Normal 71 5 2 4 3" xfId="46829"/>
    <cellStyle name="Normal 71 5 2 5" xfId="46830"/>
    <cellStyle name="Normal 71 5 2 5 2" xfId="46831"/>
    <cellStyle name="Normal 71 5 2 6" xfId="46832"/>
    <cellStyle name="Normal 71 5 2 7" xfId="46833"/>
    <cellStyle name="Normal 71 5 2 8" xfId="46834"/>
    <cellStyle name="Normal 71 5 2_Lcc_inputs" xfId="46835"/>
    <cellStyle name="Normal 71 5 3" xfId="46836"/>
    <cellStyle name="Normal 71 5 3 2" xfId="46837"/>
    <cellStyle name="Normal 71 5 3 2 2" xfId="46838"/>
    <cellStyle name="Normal 71 5 3 2 2 2" xfId="46839"/>
    <cellStyle name="Normal 71 5 3 2 3" xfId="46840"/>
    <cellStyle name="Normal 71 5 3 3" xfId="46841"/>
    <cellStyle name="Normal 71 5 3 3 2" xfId="46842"/>
    <cellStyle name="Normal 71 5 3 3 2 2" xfId="46843"/>
    <cellStyle name="Normal 71 5 3 3 3" xfId="46844"/>
    <cellStyle name="Normal 71 5 3 4" xfId="46845"/>
    <cellStyle name="Normal 71 5 3 4 2" xfId="46846"/>
    <cellStyle name="Normal 71 5 3 5" xfId="46847"/>
    <cellStyle name="Normal 71 5 3_Lcc_inputs" xfId="46848"/>
    <cellStyle name="Normal 71 5 4" xfId="46849"/>
    <cellStyle name="Normal 71 5 4 2" xfId="46850"/>
    <cellStyle name="Normal 71 5 4 2 2" xfId="46851"/>
    <cellStyle name="Normal 71 5 4 2 3" xfId="46852"/>
    <cellStyle name="Normal 71 5 4 3" xfId="46853"/>
    <cellStyle name="Normal 71 5 4 4" xfId="46854"/>
    <cellStyle name="Normal 71 5 4_Lcc_inputs" xfId="46855"/>
    <cellStyle name="Normal 71 5 5" xfId="46856"/>
    <cellStyle name="Normal 71 5 5 2" xfId="46857"/>
    <cellStyle name="Normal 71 5 5 2 2" xfId="46858"/>
    <cellStyle name="Normal 71 5 5 3" xfId="46859"/>
    <cellStyle name="Normal 71 5 6" xfId="46860"/>
    <cellStyle name="Normal 71 5 6 2" xfId="46861"/>
    <cellStyle name="Normal 71 5 7" xfId="46862"/>
    <cellStyle name="Normal 71 5 8" xfId="46863"/>
    <cellStyle name="Normal 71 5 9" xfId="46864"/>
    <cellStyle name="Normal 71 5_Lcc_inputs" xfId="46865"/>
    <cellStyle name="Normal 71 6" xfId="46866"/>
    <cellStyle name="Normal 71 6 2" xfId="46867"/>
    <cellStyle name="Normal 71 6 2 2" xfId="46868"/>
    <cellStyle name="Normal 71 6 2 2 2" xfId="46869"/>
    <cellStyle name="Normal 71 6 2 2 2 2" xfId="46870"/>
    <cellStyle name="Normal 71 6 2 2 2 2 2" xfId="46871"/>
    <cellStyle name="Normal 71 6 2 2 2 3" xfId="46872"/>
    <cellStyle name="Normal 71 6 2 2 3" xfId="46873"/>
    <cellStyle name="Normal 71 6 2 2 3 2" xfId="46874"/>
    <cellStyle name="Normal 71 6 2 2 3 2 2" xfId="46875"/>
    <cellStyle name="Normal 71 6 2 2 3 3" xfId="46876"/>
    <cellStyle name="Normal 71 6 2 2 4" xfId="46877"/>
    <cellStyle name="Normal 71 6 2 2 4 2" xfId="46878"/>
    <cellStyle name="Normal 71 6 2 2 5" xfId="46879"/>
    <cellStyle name="Normal 71 6 2 2_Lcc_inputs" xfId="46880"/>
    <cellStyle name="Normal 71 6 2 3" xfId="46881"/>
    <cellStyle name="Normal 71 6 2 3 2" xfId="46882"/>
    <cellStyle name="Normal 71 6 2 3 2 2" xfId="46883"/>
    <cellStyle name="Normal 71 6 2 3 2 3" xfId="46884"/>
    <cellStyle name="Normal 71 6 2 3 3" xfId="46885"/>
    <cellStyle name="Normal 71 6 2 3 4" xfId="46886"/>
    <cellStyle name="Normal 71 6 2 3_Lcc_inputs" xfId="46887"/>
    <cellStyle name="Normal 71 6 2 4" xfId="46888"/>
    <cellStyle name="Normal 71 6 2 4 2" xfId="46889"/>
    <cellStyle name="Normal 71 6 2 4 2 2" xfId="46890"/>
    <cellStyle name="Normal 71 6 2 4 3" xfId="46891"/>
    <cellStyle name="Normal 71 6 2 5" xfId="46892"/>
    <cellStyle name="Normal 71 6 2 5 2" xfId="46893"/>
    <cellStyle name="Normal 71 6 2 6" xfId="46894"/>
    <cellStyle name="Normal 71 6 2 7" xfId="46895"/>
    <cellStyle name="Normal 71 6 2 8" xfId="46896"/>
    <cellStyle name="Normal 71 6 2_Lcc_inputs" xfId="46897"/>
    <cellStyle name="Normal 71 6 3" xfId="46898"/>
    <cellStyle name="Normal 71 6 3 2" xfId="46899"/>
    <cellStyle name="Normal 71 6 3 2 2" xfId="46900"/>
    <cellStyle name="Normal 71 6 3 2 2 2" xfId="46901"/>
    <cellStyle name="Normal 71 6 3 2 3" xfId="46902"/>
    <cellStyle name="Normal 71 6 3 3" xfId="46903"/>
    <cellStyle name="Normal 71 6 3 3 2" xfId="46904"/>
    <cellStyle name="Normal 71 6 3 3 2 2" xfId="46905"/>
    <cellStyle name="Normal 71 6 3 3 3" xfId="46906"/>
    <cellStyle name="Normal 71 6 3 4" xfId="46907"/>
    <cellStyle name="Normal 71 6 3 4 2" xfId="46908"/>
    <cellStyle name="Normal 71 6 3 5" xfId="46909"/>
    <cellStyle name="Normal 71 6 3_Lcc_inputs" xfId="46910"/>
    <cellStyle name="Normal 71 6 4" xfId="46911"/>
    <cellStyle name="Normal 71 6 4 2" xfId="46912"/>
    <cellStyle name="Normal 71 6 4 2 2" xfId="46913"/>
    <cellStyle name="Normal 71 6 4 2 3" xfId="46914"/>
    <cellStyle name="Normal 71 6 4 3" xfId="46915"/>
    <cellStyle name="Normal 71 6 4 4" xfId="46916"/>
    <cellStyle name="Normal 71 6 4_Lcc_inputs" xfId="46917"/>
    <cellStyle name="Normal 71 6 5" xfId="46918"/>
    <cellStyle name="Normal 71 6 5 2" xfId="46919"/>
    <cellStyle name="Normal 71 6 5 2 2" xfId="46920"/>
    <cellStyle name="Normal 71 6 5 3" xfId="46921"/>
    <cellStyle name="Normal 71 6 6" xfId="46922"/>
    <cellStyle name="Normal 71 6 6 2" xfId="46923"/>
    <cellStyle name="Normal 71 6 7" xfId="46924"/>
    <cellStyle name="Normal 71 6 8" xfId="46925"/>
    <cellStyle name="Normal 71 6 9" xfId="46926"/>
    <cellStyle name="Normal 71 6_Lcc_inputs" xfId="46927"/>
    <cellStyle name="Normal 71 7" xfId="46928"/>
    <cellStyle name="Normal 71 7 2" xfId="46929"/>
    <cellStyle name="Normal 71 7 2 2" xfId="46930"/>
    <cellStyle name="Normal 71 7 2 2 2" xfId="46931"/>
    <cellStyle name="Normal 71 7 2 2 2 2" xfId="46932"/>
    <cellStyle name="Normal 71 7 2 2 2 2 2" xfId="46933"/>
    <cellStyle name="Normal 71 7 2 2 2 3" xfId="46934"/>
    <cellStyle name="Normal 71 7 2 2 3" xfId="46935"/>
    <cellStyle name="Normal 71 7 2 2 3 2" xfId="46936"/>
    <cellStyle name="Normal 71 7 2 2 3 2 2" xfId="46937"/>
    <cellStyle name="Normal 71 7 2 2 3 3" xfId="46938"/>
    <cellStyle name="Normal 71 7 2 2 4" xfId="46939"/>
    <cellStyle name="Normal 71 7 2 2 4 2" xfId="46940"/>
    <cellStyle name="Normal 71 7 2 2 5" xfId="46941"/>
    <cellStyle name="Normal 71 7 2 2_Lcc_inputs" xfId="46942"/>
    <cellStyle name="Normal 71 7 2 3" xfId="46943"/>
    <cellStyle name="Normal 71 7 2 3 2" xfId="46944"/>
    <cellStyle name="Normal 71 7 2 3 2 2" xfId="46945"/>
    <cellStyle name="Normal 71 7 2 3 2 3" xfId="46946"/>
    <cellStyle name="Normal 71 7 2 3 3" xfId="46947"/>
    <cellStyle name="Normal 71 7 2 3 4" xfId="46948"/>
    <cellStyle name="Normal 71 7 2 3_Lcc_inputs" xfId="46949"/>
    <cellStyle name="Normal 71 7 2 4" xfId="46950"/>
    <cellStyle name="Normal 71 7 2 4 2" xfId="46951"/>
    <cellStyle name="Normal 71 7 2 4 2 2" xfId="46952"/>
    <cellStyle name="Normal 71 7 2 4 3" xfId="46953"/>
    <cellStyle name="Normal 71 7 2 5" xfId="46954"/>
    <cellStyle name="Normal 71 7 2 5 2" xfId="46955"/>
    <cellStyle name="Normal 71 7 2 6" xfId="46956"/>
    <cellStyle name="Normal 71 7 2 7" xfId="46957"/>
    <cellStyle name="Normal 71 7 2 8" xfId="46958"/>
    <cellStyle name="Normal 71 7 2_Lcc_inputs" xfId="46959"/>
    <cellStyle name="Normal 71 7 3" xfId="46960"/>
    <cellStyle name="Normal 71 7 3 2" xfId="46961"/>
    <cellStyle name="Normal 71 7 3 2 2" xfId="46962"/>
    <cellStyle name="Normal 71 7 3 2 2 2" xfId="46963"/>
    <cellStyle name="Normal 71 7 3 2 3" xfId="46964"/>
    <cellStyle name="Normal 71 7 3 3" xfId="46965"/>
    <cellStyle name="Normal 71 7 3 3 2" xfId="46966"/>
    <cellStyle name="Normal 71 7 3 3 2 2" xfId="46967"/>
    <cellStyle name="Normal 71 7 3 3 3" xfId="46968"/>
    <cellStyle name="Normal 71 7 3 4" xfId="46969"/>
    <cellStyle name="Normal 71 7 3 4 2" xfId="46970"/>
    <cellStyle name="Normal 71 7 3 5" xfId="46971"/>
    <cellStyle name="Normal 71 7 3_Lcc_inputs" xfId="46972"/>
    <cellStyle name="Normal 71 7 4" xfId="46973"/>
    <cellStyle name="Normal 71 7 4 2" xfId="46974"/>
    <cellStyle name="Normal 71 7 4 2 2" xfId="46975"/>
    <cellStyle name="Normal 71 7 4 2 3" xfId="46976"/>
    <cellStyle name="Normal 71 7 4 3" xfId="46977"/>
    <cellStyle name="Normal 71 7 4 4" xfId="46978"/>
    <cellStyle name="Normal 71 7 4_Lcc_inputs" xfId="46979"/>
    <cellStyle name="Normal 71 7 5" xfId="46980"/>
    <cellStyle name="Normal 71 7 5 2" xfId="46981"/>
    <cellStyle name="Normal 71 7 5 2 2" xfId="46982"/>
    <cellStyle name="Normal 71 7 5 3" xfId="46983"/>
    <cellStyle name="Normal 71 7 6" xfId="46984"/>
    <cellStyle name="Normal 71 7 6 2" xfId="46985"/>
    <cellStyle name="Normal 71 7 7" xfId="46986"/>
    <cellStyle name="Normal 71 7 8" xfId="46987"/>
    <cellStyle name="Normal 71 7 9" xfId="46988"/>
    <cellStyle name="Normal 71 7_Lcc_inputs" xfId="46989"/>
    <cellStyle name="Normal 71 8" xfId="46990"/>
    <cellStyle name="Normal 71 8 2" xfId="46991"/>
    <cellStyle name="Normal 71 8 2 2" xfId="46992"/>
    <cellStyle name="Normal 71 8 2 2 2" xfId="46993"/>
    <cellStyle name="Normal 71 8 2 2 2 2" xfId="46994"/>
    <cellStyle name="Normal 71 8 2 2 3" xfId="46995"/>
    <cellStyle name="Normal 71 8 2 3" xfId="46996"/>
    <cellStyle name="Normal 71 8 2 3 2" xfId="46997"/>
    <cellStyle name="Normal 71 8 2 3 2 2" xfId="46998"/>
    <cellStyle name="Normal 71 8 2 3 3" xfId="46999"/>
    <cellStyle name="Normal 71 8 2 4" xfId="47000"/>
    <cellStyle name="Normal 71 8 2 4 2" xfId="47001"/>
    <cellStyle name="Normal 71 8 2 5" xfId="47002"/>
    <cellStyle name="Normal 71 8 2_Lcc_inputs" xfId="47003"/>
    <cellStyle name="Normal 71 8 3" xfId="47004"/>
    <cellStyle name="Normal 71 8 3 2" xfId="47005"/>
    <cellStyle name="Normal 71 8 3 2 2" xfId="47006"/>
    <cellStyle name="Normal 71 8 3 2 3" xfId="47007"/>
    <cellStyle name="Normal 71 8 3 3" xfId="47008"/>
    <cellStyle name="Normal 71 8 3 4" xfId="47009"/>
    <cellStyle name="Normal 71 8 3_Lcc_inputs" xfId="47010"/>
    <cellStyle name="Normal 71 8 4" xfId="47011"/>
    <cellStyle name="Normal 71 8 4 2" xfId="47012"/>
    <cellStyle name="Normal 71 8 4 2 2" xfId="47013"/>
    <cellStyle name="Normal 71 8 4 3" xfId="47014"/>
    <cellStyle name="Normal 71 8 5" xfId="47015"/>
    <cellStyle name="Normal 71 8 5 2" xfId="47016"/>
    <cellStyle name="Normal 71 8 6" xfId="47017"/>
    <cellStyle name="Normal 71 8 7" xfId="47018"/>
    <cellStyle name="Normal 71 8 8" xfId="47019"/>
    <cellStyle name="Normal 71 8_Lcc_inputs" xfId="47020"/>
    <cellStyle name="Normal 71 9" xfId="47021"/>
    <cellStyle name="Normal 71 9 2" xfId="47022"/>
    <cellStyle name="Normal 71 9 2 2" xfId="47023"/>
    <cellStyle name="Normal 71 9 2 2 2" xfId="47024"/>
    <cellStyle name="Normal 71 9 2 2 2 2" xfId="47025"/>
    <cellStyle name="Normal 71 9 2 2 3" xfId="47026"/>
    <cellStyle name="Normal 71 9 2 3" xfId="47027"/>
    <cellStyle name="Normal 71 9 2 3 2" xfId="47028"/>
    <cellStyle name="Normal 71 9 2 3 2 2" xfId="47029"/>
    <cellStyle name="Normal 71 9 2 3 3" xfId="47030"/>
    <cellStyle name="Normal 71 9 2 4" xfId="47031"/>
    <cellStyle name="Normal 71 9 2 4 2" xfId="47032"/>
    <cellStyle name="Normal 71 9 2 5" xfId="47033"/>
    <cellStyle name="Normal 71 9 2_Lcc_inputs" xfId="47034"/>
    <cellStyle name="Normal 71 9 3" xfId="47035"/>
    <cellStyle name="Normal 71 9 3 2" xfId="47036"/>
    <cellStyle name="Normal 71 9 3 2 2" xfId="47037"/>
    <cellStyle name="Normal 71 9 3 2 3" xfId="47038"/>
    <cellStyle name="Normal 71 9 3 3" xfId="47039"/>
    <cellStyle name="Normal 71 9 3 4" xfId="47040"/>
    <cellStyle name="Normal 71 9 3_Lcc_inputs" xfId="47041"/>
    <cellStyle name="Normal 71 9 4" xfId="47042"/>
    <cellStyle name="Normal 71 9 4 2" xfId="47043"/>
    <cellStyle name="Normal 71 9 4 2 2" xfId="47044"/>
    <cellStyle name="Normal 71 9 4 3" xfId="47045"/>
    <cellStyle name="Normal 71 9 5" xfId="47046"/>
    <cellStyle name="Normal 71 9 5 2" xfId="47047"/>
    <cellStyle name="Normal 71 9 6" xfId="47048"/>
    <cellStyle name="Normal 71 9 7" xfId="47049"/>
    <cellStyle name="Normal 71 9 8" xfId="47050"/>
    <cellStyle name="Normal 71 9_Lcc_inputs" xfId="47051"/>
    <cellStyle name="Normal 71_Lcc_inputs" xfId="47052"/>
    <cellStyle name="Normal 72" xfId="47053"/>
    <cellStyle name="Normal 72 10" xfId="47054"/>
    <cellStyle name="Normal 72 10 2" xfId="47055"/>
    <cellStyle name="Normal 72 10 2 2" xfId="47056"/>
    <cellStyle name="Normal 72 10 2 2 2" xfId="47057"/>
    <cellStyle name="Normal 72 10 2 2 3" xfId="47058"/>
    <cellStyle name="Normal 72 10 2 3" xfId="47059"/>
    <cellStyle name="Normal 72 10 2 4" xfId="47060"/>
    <cellStyle name="Normal 72 10 2_Lcc_inputs" xfId="47061"/>
    <cellStyle name="Normal 72 10 3" xfId="47062"/>
    <cellStyle name="Normal 72 10 3 2" xfId="47063"/>
    <cellStyle name="Normal 72 10 3 2 2" xfId="47064"/>
    <cellStyle name="Normal 72 10 3 3" xfId="47065"/>
    <cellStyle name="Normal 72 10 4" xfId="47066"/>
    <cellStyle name="Normal 72 10 4 2" xfId="47067"/>
    <cellStyle name="Normal 72 10 5" xfId="47068"/>
    <cellStyle name="Normal 72 10 6" xfId="47069"/>
    <cellStyle name="Normal 72 10 7" xfId="47070"/>
    <cellStyle name="Normal 72 10_Lcc_inputs" xfId="47071"/>
    <cellStyle name="Normal 72 11" xfId="47072"/>
    <cellStyle name="Normal 72 11 2" xfId="47073"/>
    <cellStyle name="Normal 72 11 2 2" xfId="47074"/>
    <cellStyle name="Normal 72 11 2 3" xfId="47075"/>
    <cellStyle name="Normal 72 11 3" xfId="47076"/>
    <cellStyle name="Normal 72 11 3 2" xfId="47077"/>
    <cellStyle name="Normal 72 11 4" xfId="47078"/>
    <cellStyle name="Normal 72 11 5" xfId="47079"/>
    <cellStyle name="Normal 72 11_Lcc_inputs" xfId="47080"/>
    <cellStyle name="Normal 72 12" xfId="47081"/>
    <cellStyle name="Normal 72 12 2" xfId="47082"/>
    <cellStyle name="Normal 72 12 2 2" xfId="47083"/>
    <cellStyle name="Normal 72 12 2 3" xfId="47084"/>
    <cellStyle name="Normal 72 12 3" xfId="47085"/>
    <cellStyle name="Normal 72 12 4" xfId="47086"/>
    <cellStyle name="Normal 72 12_Lcc_inputs" xfId="47087"/>
    <cellStyle name="Normal 72 13" xfId="47088"/>
    <cellStyle name="Normal 72 13 2" xfId="47089"/>
    <cellStyle name="Normal 72 13 3" xfId="47090"/>
    <cellStyle name="Normal 72 14" xfId="47091"/>
    <cellStyle name="Normal 72 14 2" xfId="47092"/>
    <cellStyle name="Normal 72 15" xfId="47093"/>
    <cellStyle name="Normal 72 16" xfId="47094"/>
    <cellStyle name="Normal 72 2" xfId="47095"/>
    <cellStyle name="Normal 72 2 10" xfId="47096"/>
    <cellStyle name="Normal 72 2 2" xfId="47097"/>
    <cellStyle name="Normal 72 2 2 2" xfId="47098"/>
    <cellStyle name="Normal 72 2 2 2 2" xfId="47099"/>
    <cellStyle name="Normal 72 2 2 2 2 2" xfId="47100"/>
    <cellStyle name="Normal 72 2 2 2 2 2 2" xfId="47101"/>
    <cellStyle name="Normal 72 2 2 2 2 3" xfId="47102"/>
    <cellStyle name="Normal 72 2 2 2 3" xfId="47103"/>
    <cellStyle name="Normal 72 2 2 2 3 2" xfId="47104"/>
    <cellStyle name="Normal 72 2 2 2 3 2 2" xfId="47105"/>
    <cellStyle name="Normal 72 2 2 2 3 3" xfId="47106"/>
    <cellStyle name="Normal 72 2 2 2 4" xfId="47107"/>
    <cellStyle name="Normal 72 2 2 2 4 2" xfId="47108"/>
    <cellStyle name="Normal 72 2 2 2 5" xfId="47109"/>
    <cellStyle name="Normal 72 2 2 2_Lcc_inputs" xfId="47110"/>
    <cellStyle name="Normal 72 2 2 3" xfId="47111"/>
    <cellStyle name="Normal 72 2 2 3 2" xfId="47112"/>
    <cellStyle name="Normal 72 2 2 3 2 2" xfId="47113"/>
    <cellStyle name="Normal 72 2 2 3 2 3" xfId="47114"/>
    <cellStyle name="Normal 72 2 2 3 3" xfId="47115"/>
    <cellStyle name="Normal 72 2 2 3 4" xfId="47116"/>
    <cellStyle name="Normal 72 2 2 3_Lcc_inputs" xfId="47117"/>
    <cellStyle name="Normal 72 2 2 4" xfId="47118"/>
    <cellStyle name="Normal 72 2 2 4 2" xfId="47119"/>
    <cellStyle name="Normal 72 2 2 4 2 2" xfId="47120"/>
    <cellStyle name="Normal 72 2 2 4 3" xfId="47121"/>
    <cellStyle name="Normal 72 2 2 5" xfId="47122"/>
    <cellStyle name="Normal 72 2 2 5 2" xfId="47123"/>
    <cellStyle name="Normal 72 2 2 6" xfId="47124"/>
    <cellStyle name="Normal 72 2 2 7" xfId="47125"/>
    <cellStyle name="Normal 72 2 2 8" xfId="47126"/>
    <cellStyle name="Normal 72 2 2_Lcc_inputs" xfId="47127"/>
    <cellStyle name="Normal 72 2 3" xfId="47128"/>
    <cellStyle name="Normal 72 2 3 2" xfId="47129"/>
    <cellStyle name="Normal 72 2 3 2 2" xfId="47130"/>
    <cellStyle name="Normal 72 2 3 2 2 2" xfId="47131"/>
    <cellStyle name="Normal 72 2 3 2 2 3" xfId="47132"/>
    <cellStyle name="Normal 72 2 3 2 3" xfId="47133"/>
    <cellStyle name="Normal 72 2 3 2 4" xfId="47134"/>
    <cellStyle name="Normal 72 2 3 2_Lcc_inputs" xfId="47135"/>
    <cellStyle name="Normal 72 2 3 3" xfId="47136"/>
    <cellStyle name="Normal 72 2 3 3 2" xfId="47137"/>
    <cellStyle name="Normal 72 2 3 3 2 2" xfId="47138"/>
    <cellStyle name="Normal 72 2 3 3 3" xfId="47139"/>
    <cellStyle name="Normal 72 2 3 4" xfId="47140"/>
    <cellStyle name="Normal 72 2 3 4 2" xfId="47141"/>
    <cellStyle name="Normal 72 2 3 5" xfId="47142"/>
    <cellStyle name="Normal 72 2 3 6" xfId="47143"/>
    <cellStyle name="Normal 72 2 3 7" xfId="47144"/>
    <cellStyle name="Normal 72 2 3_Lcc_inputs" xfId="47145"/>
    <cellStyle name="Normal 72 2 4" xfId="47146"/>
    <cellStyle name="Normal 72 2 4 2" xfId="47147"/>
    <cellStyle name="Normal 72 2 4 2 2" xfId="47148"/>
    <cellStyle name="Normal 72 2 4 2 3" xfId="47149"/>
    <cellStyle name="Normal 72 2 4 3" xfId="47150"/>
    <cellStyle name="Normal 72 2 4 3 2" xfId="47151"/>
    <cellStyle name="Normal 72 2 4 4" xfId="47152"/>
    <cellStyle name="Normal 72 2 4 5" xfId="47153"/>
    <cellStyle name="Normal 72 2 4_Lcc_inputs" xfId="47154"/>
    <cellStyle name="Normal 72 2 5" xfId="47155"/>
    <cellStyle name="Normal 72 2 5 2" xfId="47156"/>
    <cellStyle name="Normal 72 2 5 2 2" xfId="47157"/>
    <cellStyle name="Normal 72 2 5 2 3" xfId="47158"/>
    <cellStyle name="Normal 72 2 5 3" xfId="47159"/>
    <cellStyle name="Normal 72 2 5 3 2" xfId="47160"/>
    <cellStyle name="Normal 72 2 5 4" xfId="47161"/>
    <cellStyle name="Normal 72 2 5 5" xfId="47162"/>
    <cellStyle name="Normal 72 2 5_Lcc_inputs" xfId="47163"/>
    <cellStyle name="Normal 72 2 6" xfId="47164"/>
    <cellStyle name="Normal 72 2 6 2" xfId="47165"/>
    <cellStyle name="Normal 72 2 6 2 2" xfId="47166"/>
    <cellStyle name="Normal 72 2 6 3" xfId="47167"/>
    <cellStyle name="Normal 72 2 6 4" xfId="47168"/>
    <cellStyle name="Normal 72 2 6_Lcc_inputs" xfId="47169"/>
    <cellStyle name="Normal 72 2 7" xfId="47170"/>
    <cellStyle name="Normal 72 2 7 2" xfId="47171"/>
    <cellStyle name="Normal 72 2 7 3" xfId="47172"/>
    <cellStyle name="Normal 72 2 8" xfId="47173"/>
    <cellStyle name="Normal 72 2 8 2" xfId="47174"/>
    <cellStyle name="Normal 72 2 9" xfId="47175"/>
    <cellStyle name="Normal 72 2_Lcc_inputs" xfId="47176"/>
    <cellStyle name="Normal 72 3" xfId="47177"/>
    <cellStyle name="Normal 72 3 2" xfId="47178"/>
    <cellStyle name="Normal 72 3 2 2" xfId="47179"/>
    <cellStyle name="Normal 72 3 2 2 2" xfId="47180"/>
    <cellStyle name="Normal 72 3 2 2 2 2" xfId="47181"/>
    <cellStyle name="Normal 72 3 2 2 2 2 2" xfId="47182"/>
    <cellStyle name="Normal 72 3 2 2 2 3" xfId="47183"/>
    <cellStyle name="Normal 72 3 2 2 3" xfId="47184"/>
    <cellStyle name="Normal 72 3 2 2 3 2" xfId="47185"/>
    <cellStyle name="Normal 72 3 2 2 3 2 2" xfId="47186"/>
    <cellStyle name="Normal 72 3 2 2 3 3" xfId="47187"/>
    <cellStyle name="Normal 72 3 2 2 4" xfId="47188"/>
    <cellStyle name="Normal 72 3 2 2 4 2" xfId="47189"/>
    <cellStyle name="Normal 72 3 2 2 5" xfId="47190"/>
    <cellStyle name="Normal 72 3 2 2_Lcc_inputs" xfId="47191"/>
    <cellStyle name="Normal 72 3 2 3" xfId="47192"/>
    <cellStyle name="Normal 72 3 2 3 2" xfId="47193"/>
    <cellStyle name="Normal 72 3 2 3 2 2" xfId="47194"/>
    <cellStyle name="Normal 72 3 2 3 2 3" xfId="47195"/>
    <cellStyle name="Normal 72 3 2 3 3" xfId="47196"/>
    <cellStyle name="Normal 72 3 2 3 4" xfId="47197"/>
    <cellStyle name="Normal 72 3 2 3_Lcc_inputs" xfId="47198"/>
    <cellStyle name="Normal 72 3 2 4" xfId="47199"/>
    <cellStyle name="Normal 72 3 2 4 2" xfId="47200"/>
    <cellStyle name="Normal 72 3 2 4 2 2" xfId="47201"/>
    <cellStyle name="Normal 72 3 2 4 3" xfId="47202"/>
    <cellStyle name="Normal 72 3 2 5" xfId="47203"/>
    <cellStyle name="Normal 72 3 2 5 2" xfId="47204"/>
    <cellStyle name="Normal 72 3 2 6" xfId="47205"/>
    <cellStyle name="Normal 72 3 2 7" xfId="47206"/>
    <cellStyle name="Normal 72 3 2 8" xfId="47207"/>
    <cellStyle name="Normal 72 3 2_Lcc_inputs" xfId="47208"/>
    <cellStyle name="Normal 72 3 3" xfId="47209"/>
    <cellStyle name="Normal 72 3 3 2" xfId="47210"/>
    <cellStyle name="Normal 72 3 3 2 2" xfId="47211"/>
    <cellStyle name="Normal 72 3 3 2 2 2" xfId="47212"/>
    <cellStyle name="Normal 72 3 3 2 2 3" xfId="47213"/>
    <cellStyle name="Normal 72 3 3 2 3" xfId="47214"/>
    <cellStyle name="Normal 72 3 3 2 4" xfId="47215"/>
    <cellStyle name="Normal 72 3 3 2_Lcc_inputs" xfId="47216"/>
    <cellStyle name="Normal 72 3 3 3" xfId="47217"/>
    <cellStyle name="Normal 72 3 3 3 2" xfId="47218"/>
    <cellStyle name="Normal 72 3 3 3 2 2" xfId="47219"/>
    <cellStyle name="Normal 72 3 3 3 3" xfId="47220"/>
    <cellStyle name="Normal 72 3 3 4" xfId="47221"/>
    <cellStyle name="Normal 72 3 3 4 2" xfId="47222"/>
    <cellStyle name="Normal 72 3 3 5" xfId="47223"/>
    <cellStyle name="Normal 72 3 3 6" xfId="47224"/>
    <cellStyle name="Normal 72 3 3 7" xfId="47225"/>
    <cellStyle name="Normal 72 3 3_Lcc_inputs" xfId="47226"/>
    <cellStyle name="Normal 72 3 4" xfId="47227"/>
    <cellStyle name="Normal 72 3 4 2" xfId="47228"/>
    <cellStyle name="Normal 72 3 4 2 2" xfId="47229"/>
    <cellStyle name="Normal 72 3 4 2 3" xfId="47230"/>
    <cellStyle name="Normal 72 3 4 3" xfId="47231"/>
    <cellStyle name="Normal 72 3 4 3 2" xfId="47232"/>
    <cellStyle name="Normal 72 3 4 4" xfId="47233"/>
    <cellStyle name="Normal 72 3 4 5" xfId="47234"/>
    <cellStyle name="Normal 72 3 4_Lcc_inputs" xfId="47235"/>
    <cellStyle name="Normal 72 3 5" xfId="47236"/>
    <cellStyle name="Normal 72 3 5 2" xfId="47237"/>
    <cellStyle name="Normal 72 3 5 2 2" xfId="47238"/>
    <cellStyle name="Normal 72 3 5 2 3" xfId="47239"/>
    <cellStyle name="Normal 72 3 5 3" xfId="47240"/>
    <cellStyle name="Normal 72 3 5 4" xfId="47241"/>
    <cellStyle name="Normal 72 3 5_Lcc_inputs" xfId="47242"/>
    <cellStyle name="Normal 72 3 6" xfId="47243"/>
    <cellStyle name="Normal 72 3 6 2" xfId="47244"/>
    <cellStyle name="Normal 72 3 6 3" xfId="47245"/>
    <cellStyle name="Normal 72 3 7" xfId="47246"/>
    <cellStyle name="Normal 72 3 7 2" xfId="47247"/>
    <cellStyle name="Normal 72 3 8" xfId="47248"/>
    <cellStyle name="Normal 72 3 9" xfId="47249"/>
    <cellStyle name="Normal 72 3_Lcc_inputs" xfId="47250"/>
    <cellStyle name="Normal 72 4" xfId="47251"/>
    <cellStyle name="Normal 72 4 2" xfId="47252"/>
    <cellStyle name="Normal 72 4 2 2" xfId="47253"/>
    <cellStyle name="Normal 72 4 2 2 2" xfId="47254"/>
    <cellStyle name="Normal 72 4 2 2 2 2" xfId="47255"/>
    <cellStyle name="Normal 72 4 2 2 2 2 2" xfId="47256"/>
    <cellStyle name="Normal 72 4 2 2 2 3" xfId="47257"/>
    <cellStyle name="Normal 72 4 2 2 3" xfId="47258"/>
    <cellStyle name="Normal 72 4 2 2 3 2" xfId="47259"/>
    <cellStyle name="Normal 72 4 2 2 3 2 2" xfId="47260"/>
    <cellStyle name="Normal 72 4 2 2 3 3" xfId="47261"/>
    <cellStyle name="Normal 72 4 2 2 4" xfId="47262"/>
    <cellStyle name="Normal 72 4 2 2 4 2" xfId="47263"/>
    <cellStyle name="Normal 72 4 2 2 5" xfId="47264"/>
    <cellStyle name="Normal 72 4 2 2_Lcc_inputs" xfId="47265"/>
    <cellStyle name="Normal 72 4 2 3" xfId="47266"/>
    <cellStyle name="Normal 72 4 2 3 2" xfId="47267"/>
    <cellStyle name="Normal 72 4 2 3 2 2" xfId="47268"/>
    <cellStyle name="Normal 72 4 2 3 2 3" xfId="47269"/>
    <cellStyle name="Normal 72 4 2 3 3" xfId="47270"/>
    <cellStyle name="Normal 72 4 2 3 4" xfId="47271"/>
    <cellStyle name="Normal 72 4 2 3_Lcc_inputs" xfId="47272"/>
    <cellStyle name="Normal 72 4 2 4" xfId="47273"/>
    <cellStyle name="Normal 72 4 2 4 2" xfId="47274"/>
    <cellStyle name="Normal 72 4 2 4 2 2" xfId="47275"/>
    <cellStyle name="Normal 72 4 2 4 3" xfId="47276"/>
    <cellStyle name="Normal 72 4 2 5" xfId="47277"/>
    <cellStyle name="Normal 72 4 2 5 2" xfId="47278"/>
    <cellStyle name="Normal 72 4 2 6" xfId="47279"/>
    <cellStyle name="Normal 72 4 2 7" xfId="47280"/>
    <cellStyle name="Normal 72 4 2 8" xfId="47281"/>
    <cellStyle name="Normal 72 4 2_Lcc_inputs" xfId="47282"/>
    <cellStyle name="Normal 72 4 3" xfId="47283"/>
    <cellStyle name="Normal 72 4 3 2" xfId="47284"/>
    <cellStyle name="Normal 72 4 3 2 2" xfId="47285"/>
    <cellStyle name="Normal 72 4 3 2 2 2" xfId="47286"/>
    <cellStyle name="Normal 72 4 3 2 3" xfId="47287"/>
    <cellStyle name="Normal 72 4 3 3" xfId="47288"/>
    <cellStyle name="Normal 72 4 3 3 2" xfId="47289"/>
    <cellStyle name="Normal 72 4 3 3 2 2" xfId="47290"/>
    <cellStyle name="Normal 72 4 3 3 3" xfId="47291"/>
    <cellStyle name="Normal 72 4 3 4" xfId="47292"/>
    <cellStyle name="Normal 72 4 3 4 2" xfId="47293"/>
    <cellStyle name="Normal 72 4 3 5" xfId="47294"/>
    <cellStyle name="Normal 72 4 3_Lcc_inputs" xfId="47295"/>
    <cellStyle name="Normal 72 4 4" xfId="47296"/>
    <cellStyle name="Normal 72 4 4 2" xfId="47297"/>
    <cellStyle name="Normal 72 4 4 2 2" xfId="47298"/>
    <cellStyle name="Normal 72 4 4 2 3" xfId="47299"/>
    <cellStyle name="Normal 72 4 4 3" xfId="47300"/>
    <cellStyle name="Normal 72 4 4 4" xfId="47301"/>
    <cellStyle name="Normal 72 4 4_Lcc_inputs" xfId="47302"/>
    <cellStyle name="Normal 72 4 5" xfId="47303"/>
    <cellStyle name="Normal 72 4 5 2" xfId="47304"/>
    <cellStyle name="Normal 72 4 5 2 2" xfId="47305"/>
    <cellStyle name="Normal 72 4 5 3" xfId="47306"/>
    <cellStyle name="Normal 72 4 6" xfId="47307"/>
    <cellStyle name="Normal 72 4 6 2" xfId="47308"/>
    <cellStyle name="Normal 72 4 7" xfId="47309"/>
    <cellStyle name="Normal 72 4 8" xfId="47310"/>
    <cellStyle name="Normal 72 4 9" xfId="47311"/>
    <cellStyle name="Normal 72 4_Lcc_inputs" xfId="47312"/>
    <cellStyle name="Normal 72 5" xfId="47313"/>
    <cellStyle name="Normal 72 5 2" xfId="47314"/>
    <cellStyle name="Normal 72 5 2 2" xfId="47315"/>
    <cellStyle name="Normal 72 5 2 2 2" xfId="47316"/>
    <cellStyle name="Normal 72 5 2 2 2 2" xfId="47317"/>
    <cellStyle name="Normal 72 5 2 2 2 2 2" xfId="47318"/>
    <cellStyle name="Normal 72 5 2 2 2 3" xfId="47319"/>
    <cellStyle name="Normal 72 5 2 2 3" xfId="47320"/>
    <cellStyle name="Normal 72 5 2 2 3 2" xfId="47321"/>
    <cellStyle name="Normal 72 5 2 2 3 2 2" xfId="47322"/>
    <cellStyle name="Normal 72 5 2 2 3 3" xfId="47323"/>
    <cellStyle name="Normal 72 5 2 2 4" xfId="47324"/>
    <cellStyle name="Normal 72 5 2 2 4 2" xfId="47325"/>
    <cellStyle name="Normal 72 5 2 2 5" xfId="47326"/>
    <cellStyle name="Normal 72 5 2 2_Lcc_inputs" xfId="47327"/>
    <cellStyle name="Normal 72 5 2 3" xfId="47328"/>
    <cellStyle name="Normal 72 5 2 3 2" xfId="47329"/>
    <cellStyle name="Normal 72 5 2 3 2 2" xfId="47330"/>
    <cellStyle name="Normal 72 5 2 3 2 3" xfId="47331"/>
    <cellStyle name="Normal 72 5 2 3 3" xfId="47332"/>
    <cellStyle name="Normal 72 5 2 3 4" xfId="47333"/>
    <cellStyle name="Normal 72 5 2 3_Lcc_inputs" xfId="47334"/>
    <cellStyle name="Normal 72 5 2 4" xfId="47335"/>
    <cellStyle name="Normal 72 5 2 4 2" xfId="47336"/>
    <cellStyle name="Normal 72 5 2 4 2 2" xfId="47337"/>
    <cellStyle name="Normal 72 5 2 4 3" xfId="47338"/>
    <cellStyle name="Normal 72 5 2 5" xfId="47339"/>
    <cellStyle name="Normal 72 5 2 5 2" xfId="47340"/>
    <cellStyle name="Normal 72 5 2 6" xfId="47341"/>
    <cellStyle name="Normal 72 5 2 7" xfId="47342"/>
    <cellStyle name="Normal 72 5 2 8" xfId="47343"/>
    <cellStyle name="Normal 72 5 2_Lcc_inputs" xfId="47344"/>
    <cellStyle name="Normal 72 5 3" xfId="47345"/>
    <cellStyle name="Normal 72 5 3 2" xfId="47346"/>
    <cellStyle name="Normal 72 5 3 2 2" xfId="47347"/>
    <cellStyle name="Normal 72 5 3 2 2 2" xfId="47348"/>
    <cellStyle name="Normal 72 5 3 2 3" xfId="47349"/>
    <cellStyle name="Normal 72 5 3 3" xfId="47350"/>
    <cellStyle name="Normal 72 5 3 3 2" xfId="47351"/>
    <cellStyle name="Normal 72 5 3 3 2 2" xfId="47352"/>
    <cellStyle name="Normal 72 5 3 3 3" xfId="47353"/>
    <cellStyle name="Normal 72 5 3 4" xfId="47354"/>
    <cellStyle name="Normal 72 5 3 4 2" xfId="47355"/>
    <cellStyle name="Normal 72 5 3 5" xfId="47356"/>
    <cellStyle name="Normal 72 5 3_Lcc_inputs" xfId="47357"/>
    <cellStyle name="Normal 72 5 4" xfId="47358"/>
    <cellStyle name="Normal 72 5 4 2" xfId="47359"/>
    <cellStyle name="Normal 72 5 4 2 2" xfId="47360"/>
    <cellStyle name="Normal 72 5 4 2 3" xfId="47361"/>
    <cellStyle name="Normal 72 5 4 3" xfId="47362"/>
    <cellStyle name="Normal 72 5 4 4" xfId="47363"/>
    <cellStyle name="Normal 72 5 4_Lcc_inputs" xfId="47364"/>
    <cellStyle name="Normal 72 5 5" xfId="47365"/>
    <cellStyle name="Normal 72 5 5 2" xfId="47366"/>
    <cellStyle name="Normal 72 5 5 2 2" xfId="47367"/>
    <cellStyle name="Normal 72 5 5 3" xfId="47368"/>
    <cellStyle name="Normal 72 5 6" xfId="47369"/>
    <cellStyle name="Normal 72 5 6 2" xfId="47370"/>
    <cellStyle name="Normal 72 5 7" xfId="47371"/>
    <cellStyle name="Normal 72 5 8" xfId="47372"/>
    <cellStyle name="Normal 72 5 9" xfId="47373"/>
    <cellStyle name="Normal 72 5_Lcc_inputs" xfId="47374"/>
    <cellStyle name="Normal 72 6" xfId="47375"/>
    <cellStyle name="Normal 72 6 2" xfId="47376"/>
    <cellStyle name="Normal 72 6 2 2" xfId="47377"/>
    <cellStyle name="Normal 72 6 2 2 2" xfId="47378"/>
    <cellStyle name="Normal 72 6 2 2 2 2" xfId="47379"/>
    <cellStyle name="Normal 72 6 2 2 2 2 2" xfId="47380"/>
    <cellStyle name="Normal 72 6 2 2 2 3" xfId="47381"/>
    <cellStyle name="Normal 72 6 2 2 3" xfId="47382"/>
    <cellStyle name="Normal 72 6 2 2 3 2" xfId="47383"/>
    <cellStyle name="Normal 72 6 2 2 3 2 2" xfId="47384"/>
    <cellStyle name="Normal 72 6 2 2 3 3" xfId="47385"/>
    <cellStyle name="Normal 72 6 2 2 4" xfId="47386"/>
    <cellStyle name="Normal 72 6 2 2 4 2" xfId="47387"/>
    <cellStyle name="Normal 72 6 2 2 5" xfId="47388"/>
    <cellStyle name="Normal 72 6 2 2_Lcc_inputs" xfId="47389"/>
    <cellStyle name="Normal 72 6 2 3" xfId="47390"/>
    <cellStyle name="Normal 72 6 2 3 2" xfId="47391"/>
    <cellStyle name="Normal 72 6 2 3 2 2" xfId="47392"/>
    <cellStyle name="Normal 72 6 2 3 2 3" xfId="47393"/>
    <cellStyle name="Normal 72 6 2 3 3" xfId="47394"/>
    <cellStyle name="Normal 72 6 2 3 4" xfId="47395"/>
    <cellStyle name="Normal 72 6 2 3_Lcc_inputs" xfId="47396"/>
    <cellStyle name="Normal 72 6 2 4" xfId="47397"/>
    <cellStyle name="Normal 72 6 2 4 2" xfId="47398"/>
    <cellStyle name="Normal 72 6 2 4 2 2" xfId="47399"/>
    <cellStyle name="Normal 72 6 2 4 3" xfId="47400"/>
    <cellStyle name="Normal 72 6 2 5" xfId="47401"/>
    <cellStyle name="Normal 72 6 2 5 2" xfId="47402"/>
    <cellStyle name="Normal 72 6 2 6" xfId="47403"/>
    <cellStyle name="Normal 72 6 2 7" xfId="47404"/>
    <cellStyle name="Normal 72 6 2 8" xfId="47405"/>
    <cellStyle name="Normal 72 6 2_Lcc_inputs" xfId="47406"/>
    <cellStyle name="Normal 72 6 3" xfId="47407"/>
    <cellStyle name="Normal 72 6 3 2" xfId="47408"/>
    <cellStyle name="Normal 72 6 3 2 2" xfId="47409"/>
    <cellStyle name="Normal 72 6 3 2 2 2" xfId="47410"/>
    <cellStyle name="Normal 72 6 3 2 3" xfId="47411"/>
    <cellStyle name="Normal 72 6 3 3" xfId="47412"/>
    <cellStyle name="Normal 72 6 3 3 2" xfId="47413"/>
    <cellStyle name="Normal 72 6 3 3 2 2" xfId="47414"/>
    <cellStyle name="Normal 72 6 3 3 3" xfId="47415"/>
    <cellStyle name="Normal 72 6 3 4" xfId="47416"/>
    <cellStyle name="Normal 72 6 3 4 2" xfId="47417"/>
    <cellStyle name="Normal 72 6 3 5" xfId="47418"/>
    <cellStyle name="Normal 72 6 3_Lcc_inputs" xfId="47419"/>
    <cellStyle name="Normal 72 6 4" xfId="47420"/>
    <cellStyle name="Normal 72 6 4 2" xfId="47421"/>
    <cellStyle name="Normal 72 6 4 2 2" xfId="47422"/>
    <cellStyle name="Normal 72 6 4 2 3" xfId="47423"/>
    <cellStyle name="Normal 72 6 4 3" xfId="47424"/>
    <cellStyle name="Normal 72 6 4 4" xfId="47425"/>
    <cellStyle name="Normal 72 6 4_Lcc_inputs" xfId="47426"/>
    <cellStyle name="Normal 72 6 5" xfId="47427"/>
    <cellStyle name="Normal 72 6 5 2" xfId="47428"/>
    <cellStyle name="Normal 72 6 5 2 2" xfId="47429"/>
    <cellStyle name="Normal 72 6 5 3" xfId="47430"/>
    <cellStyle name="Normal 72 6 6" xfId="47431"/>
    <cellStyle name="Normal 72 6 6 2" xfId="47432"/>
    <cellStyle name="Normal 72 6 7" xfId="47433"/>
    <cellStyle name="Normal 72 6 8" xfId="47434"/>
    <cellStyle name="Normal 72 6 9" xfId="47435"/>
    <cellStyle name="Normal 72 6_Lcc_inputs" xfId="47436"/>
    <cellStyle name="Normal 72 7" xfId="47437"/>
    <cellStyle name="Normal 72 7 2" xfId="47438"/>
    <cellStyle name="Normal 72 7 2 2" xfId="47439"/>
    <cellStyle name="Normal 72 7 2 2 2" xfId="47440"/>
    <cellStyle name="Normal 72 7 2 2 2 2" xfId="47441"/>
    <cellStyle name="Normal 72 7 2 2 2 2 2" xfId="47442"/>
    <cellStyle name="Normal 72 7 2 2 2 3" xfId="47443"/>
    <cellStyle name="Normal 72 7 2 2 3" xfId="47444"/>
    <cellStyle name="Normal 72 7 2 2 3 2" xfId="47445"/>
    <cellStyle name="Normal 72 7 2 2 3 2 2" xfId="47446"/>
    <cellStyle name="Normal 72 7 2 2 3 3" xfId="47447"/>
    <cellStyle name="Normal 72 7 2 2 4" xfId="47448"/>
    <cellStyle name="Normal 72 7 2 2 4 2" xfId="47449"/>
    <cellStyle name="Normal 72 7 2 2 5" xfId="47450"/>
    <cellStyle name="Normal 72 7 2 2_Lcc_inputs" xfId="47451"/>
    <cellStyle name="Normal 72 7 2 3" xfId="47452"/>
    <cellStyle name="Normal 72 7 2 3 2" xfId="47453"/>
    <cellStyle name="Normal 72 7 2 3 2 2" xfId="47454"/>
    <cellStyle name="Normal 72 7 2 3 2 3" xfId="47455"/>
    <cellStyle name="Normal 72 7 2 3 3" xfId="47456"/>
    <cellStyle name="Normal 72 7 2 3 4" xfId="47457"/>
    <cellStyle name="Normal 72 7 2 3_Lcc_inputs" xfId="47458"/>
    <cellStyle name="Normal 72 7 2 4" xfId="47459"/>
    <cellStyle name="Normal 72 7 2 4 2" xfId="47460"/>
    <cellStyle name="Normal 72 7 2 4 2 2" xfId="47461"/>
    <cellStyle name="Normal 72 7 2 4 3" xfId="47462"/>
    <cellStyle name="Normal 72 7 2 5" xfId="47463"/>
    <cellStyle name="Normal 72 7 2 5 2" xfId="47464"/>
    <cellStyle name="Normal 72 7 2 6" xfId="47465"/>
    <cellStyle name="Normal 72 7 2 7" xfId="47466"/>
    <cellStyle name="Normal 72 7 2 8" xfId="47467"/>
    <cellStyle name="Normal 72 7 2_Lcc_inputs" xfId="47468"/>
    <cellStyle name="Normal 72 7 3" xfId="47469"/>
    <cellStyle name="Normal 72 7 3 2" xfId="47470"/>
    <cellStyle name="Normal 72 7 3 2 2" xfId="47471"/>
    <cellStyle name="Normal 72 7 3 2 2 2" xfId="47472"/>
    <cellStyle name="Normal 72 7 3 2 3" xfId="47473"/>
    <cellStyle name="Normal 72 7 3 3" xfId="47474"/>
    <cellStyle name="Normal 72 7 3 3 2" xfId="47475"/>
    <cellStyle name="Normal 72 7 3 3 2 2" xfId="47476"/>
    <cellStyle name="Normal 72 7 3 3 3" xfId="47477"/>
    <cellStyle name="Normal 72 7 3 4" xfId="47478"/>
    <cellStyle name="Normal 72 7 3 4 2" xfId="47479"/>
    <cellStyle name="Normal 72 7 3 5" xfId="47480"/>
    <cellStyle name="Normal 72 7 3_Lcc_inputs" xfId="47481"/>
    <cellStyle name="Normal 72 7 4" xfId="47482"/>
    <cellStyle name="Normal 72 7 4 2" xfId="47483"/>
    <cellStyle name="Normal 72 7 4 2 2" xfId="47484"/>
    <cellStyle name="Normal 72 7 4 2 3" xfId="47485"/>
    <cellStyle name="Normal 72 7 4 3" xfId="47486"/>
    <cellStyle name="Normal 72 7 4 4" xfId="47487"/>
    <cellStyle name="Normal 72 7 4_Lcc_inputs" xfId="47488"/>
    <cellStyle name="Normal 72 7 5" xfId="47489"/>
    <cellStyle name="Normal 72 7 5 2" xfId="47490"/>
    <cellStyle name="Normal 72 7 5 2 2" xfId="47491"/>
    <cellStyle name="Normal 72 7 5 3" xfId="47492"/>
    <cellStyle name="Normal 72 7 6" xfId="47493"/>
    <cellStyle name="Normal 72 7 6 2" xfId="47494"/>
    <cellStyle name="Normal 72 7 7" xfId="47495"/>
    <cellStyle name="Normal 72 7 8" xfId="47496"/>
    <cellStyle name="Normal 72 7 9" xfId="47497"/>
    <cellStyle name="Normal 72 7_Lcc_inputs" xfId="47498"/>
    <cellStyle name="Normal 72 8" xfId="47499"/>
    <cellStyle name="Normal 72 8 2" xfId="47500"/>
    <cellStyle name="Normal 72 8 2 2" xfId="47501"/>
    <cellStyle name="Normal 72 8 2 2 2" xfId="47502"/>
    <cellStyle name="Normal 72 8 2 2 2 2" xfId="47503"/>
    <cellStyle name="Normal 72 8 2 2 3" xfId="47504"/>
    <cellStyle name="Normal 72 8 2 3" xfId="47505"/>
    <cellStyle name="Normal 72 8 2 3 2" xfId="47506"/>
    <cellStyle name="Normal 72 8 2 3 2 2" xfId="47507"/>
    <cellStyle name="Normal 72 8 2 3 3" xfId="47508"/>
    <cellStyle name="Normal 72 8 2 4" xfId="47509"/>
    <cellStyle name="Normal 72 8 2 4 2" xfId="47510"/>
    <cellStyle name="Normal 72 8 2 5" xfId="47511"/>
    <cellStyle name="Normal 72 8 2_Lcc_inputs" xfId="47512"/>
    <cellStyle name="Normal 72 8 3" xfId="47513"/>
    <cellStyle name="Normal 72 8 3 2" xfId="47514"/>
    <cellStyle name="Normal 72 8 3 2 2" xfId="47515"/>
    <cellStyle name="Normal 72 8 3 2 3" xfId="47516"/>
    <cellStyle name="Normal 72 8 3 3" xfId="47517"/>
    <cellStyle name="Normal 72 8 3 4" xfId="47518"/>
    <cellStyle name="Normal 72 8 3_Lcc_inputs" xfId="47519"/>
    <cellStyle name="Normal 72 8 4" xfId="47520"/>
    <cellStyle name="Normal 72 8 4 2" xfId="47521"/>
    <cellStyle name="Normal 72 8 4 2 2" xfId="47522"/>
    <cellStyle name="Normal 72 8 4 3" xfId="47523"/>
    <cellStyle name="Normal 72 8 5" xfId="47524"/>
    <cellStyle name="Normal 72 8 5 2" xfId="47525"/>
    <cellStyle name="Normal 72 8 6" xfId="47526"/>
    <cellStyle name="Normal 72 8 7" xfId="47527"/>
    <cellStyle name="Normal 72 8 8" xfId="47528"/>
    <cellStyle name="Normal 72 8_Lcc_inputs" xfId="47529"/>
    <cellStyle name="Normal 72 9" xfId="47530"/>
    <cellStyle name="Normal 72 9 2" xfId="47531"/>
    <cellStyle name="Normal 72 9 2 2" xfId="47532"/>
    <cellStyle name="Normal 72 9 2 2 2" xfId="47533"/>
    <cellStyle name="Normal 72 9 2 2 2 2" xfId="47534"/>
    <cellStyle name="Normal 72 9 2 2 3" xfId="47535"/>
    <cellStyle name="Normal 72 9 2 3" xfId="47536"/>
    <cellStyle name="Normal 72 9 2 3 2" xfId="47537"/>
    <cellStyle name="Normal 72 9 2 3 2 2" xfId="47538"/>
    <cellStyle name="Normal 72 9 2 3 3" xfId="47539"/>
    <cellStyle name="Normal 72 9 2 4" xfId="47540"/>
    <cellStyle name="Normal 72 9 2 4 2" xfId="47541"/>
    <cellStyle name="Normal 72 9 2 5" xfId="47542"/>
    <cellStyle name="Normal 72 9 2_Lcc_inputs" xfId="47543"/>
    <cellStyle name="Normal 72 9 3" xfId="47544"/>
    <cellStyle name="Normal 72 9 3 2" xfId="47545"/>
    <cellStyle name="Normal 72 9 3 2 2" xfId="47546"/>
    <cellStyle name="Normal 72 9 3 2 3" xfId="47547"/>
    <cellStyle name="Normal 72 9 3 3" xfId="47548"/>
    <cellStyle name="Normal 72 9 3 4" xfId="47549"/>
    <cellStyle name="Normal 72 9 3_Lcc_inputs" xfId="47550"/>
    <cellStyle name="Normal 72 9 4" xfId="47551"/>
    <cellStyle name="Normal 72 9 4 2" xfId="47552"/>
    <cellStyle name="Normal 72 9 4 2 2" xfId="47553"/>
    <cellStyle name="Normal 72 9 4 3" xfId="47554"/>
    <cellStyle name="Normal 72 9 5" xfId="47555"/>
    <cellStyle name="Normal 72 9 5 2" xfId="47556"/>
    <cellStyle name="Normal 72 9 6" xfId="47557"/>
    <cellStyle name="Normal 72 9 7" xfId="47558"/>
    <cellStyle name="Normal 72 9 8" xfId="47559"/>
    <cellStyle name="Normal 72 9_Lcc_inputs" xfId="47560"/>
    <cellStyle name="Normal 72_Lcc_inputs" xfId="47561"/>
    <cellStyle name="Normal 73" xfId="47562"/>
    <cellStyle name="Normal 73 10" xfId="47563"/>
    <cellStyle name="Normal 73 10 2" xfId="47564"/>
    <cellStyle name="Normal 73 10 2 2" xfId="47565"/>
    <cellStyle name="Normal 73 10 2 2 2" xfId="47566"/>
    <cellStyle name="Normal 73 10 2 2 3" xfId="47567"/>
    <cellStyle name="Normal 73 10 2 3" xfId="47568"/>
    <cellStyle name="Normal 73 10 2 4" xfId="47569"/>
    <cellStyle name="Normal 73 10 2_Lcc_inputs" xfId="47570"/>
    <cellStyle name="Normal 73 10 3" xfId="47571"/>
    <cellStyle name="Normal 73 10 3 2" xfId="47572"/>
    <cellStyle name="Normal 73 10 3 2 2" xfId="47573"/>
    <cellStyle name="Normal 73 10 3 3" xfId="47574"/>
    <cellStyle name="Normal 73 10 4" xfId="47575"/>
    <cellStyle name="Normal 73 10 4 2" xfId="47576"/>
    <cellStyle name="Normal 73 10 5" xfId="47577"/>
    <cellStyle name="Normal 73 10 6" xfId="47578"/>
    <cellStyle name="Normal 73 10 7" xfId="47579"/>
    <cellStyle name="Normal 73 10_Lcc_inputs" xfId="47580"/>
    <cellStyle name="Normal 73 11" xfId="47581"/>
    <cellStyle name="Normal 73 11 2" xfId="47582"/>
    <cellStyle name="Normal 73 11 2 2" xfId="47583"/>
    <cellStyle name="Normal 73 11 2 3" xfId="47584"/>
    <cellStyle name="Normal 73 11 3" xfId="47585"/>
    <cellStyle name="Normal 73 11 3 2" xfId="47586"/>
    <cellStyle name="Normal 73 11 4" xfId="47587"/>
    <cellStyle name="Normal 73 11 5" xfId="47588"/>
    <cellStyle name="Normal 73 11_Lcc_inputs" xfId="47589"/>
    <cellStyle name="Normal 73 12" xfId="47590"/>
    <cellStyle name="Normal 73 12 2" xfId="47591"/>
    <cellStyle name="Normal 73 12 2 2" xfId="47592"/>
    <cellStyle name="Normal 73 12 2 3" xfId="47593"/>
    <cellStyle name="Normal 73 12 3" xfId="47594"/>
    <cellStyle name="Normal 73 12 4" xfId="47595"/>
    <cellStyle name="Normal 73 12_Lcc_inputs" xfId="47596"/>
    <cellStyle name="Normal 73 13" xfId="47597"/>
    <cellStyle name="Normal 73 13 2" xfId="47598"/>
    <cellStyle name="Normal 73 13 3" xfId="47599"/>
    <cellStyle name="Normal 73 14" xfId="47600"/>
    <cellStyle name="Normal 73 14 2" xfId="47601"/>
    <cellStyle name="Normal 73 15" xfId="47602"/>
    <cellStyle name="Normal 73 16" xfId="47603"/>
    <cellStyle name="Normal 73 2" xfId="47604"/>
    <cellStyle name="Normal 73 2 10" xfId="47605"/>
    <cellStyle name="Normal 73 2 2" xfId="47606"/>
    <cellStyle name="Normal 73 2 2 2" xfId="47607"/>
    <cellStyle name="Normal 73 2 2 2 2" xfId="47608"/>
    <cellStyle name="Normal 73 2 2 2 2 2" xfId="47609"/>
    <cellStyle name="Normal 73 2 2 2 2 2 2" xfId="47610"/>
    <cellStyle name="Normal 73 2 2 2 2 3" xfId="47611"/>
    <cellStyle name="Normal 73 2 2 2 3" xfId="47612"/>
    <cellStyle name="Normal 73 2 2 2 3 2" xfId="47613"/>
    <cellStyle name="Normal 73 2 2 2 3 2 2" xfId="47614"/>
    <cellStyle name="Normal 73 2 2 2 3 3" xfId="47615"/>
    <cellStyle name="Normal 73 2 2 2 4" xfId="47616"/>
    <cellStyle name="Normal 73 2 2 2 4 2" xfId="47617"/>
    <cellStyle name="Normal 73 2 2 2 5" xfId="47618"/>
    <cellStyle name="Normal 73 2 2 2_Lcc_inputs" xfId="47619"/>
    <cellStyle name="Normal 73 2 2 3" xfId="47620"/>
    <cellStyle name="Normal 73 2 2 3 2" xfId="47621"/>
    <cellStyle name="Normal 73 2 2 3 2 2" xfId="47622"/>
    <cellStyle name="Normal 73 2 2 3 2 3" xfId="47623"/>
    <cellStyle name="Normal 73 2 2 3 3" xfId="47624"/>
    <cellStyle name="Normal 73 2 2 3 4" xfId="47625"/>
    <cellStyle name="Normal 73 2 2 3_Lcc_inputs" xfId="47626"/>
    <cellStyle name="Normal 73 2 2 4" xfId="47627"/>
    <cellStyle name="Normal 73 2 2 4 2" xfId="47628"/>
    <cellStyle name="Normal 73 2 2 4 2 2" xfId="47629"/>
    <cellStyle name="Normal 73 2 2 4 3" xfId="47630"/>
    <cellStyle name="Normal 73 2 2 5" xfId="47631"/>
    <cellStyle name="Normal 73 2 2 5 2" xfId="47632"/>
    <cellStyle name="Normal 73 2 2 6" xfId="47633"/>
    <cellStyle name="Normal 73 2 2 7" xfId="47634"/>
    <cellStyle name="Normal 73 2 2 8" xfId="47635"/>
    <cellStyle name="Normal 73 2 2_Lcc_inputs" xfId="47636"/>
    <cellStyle name="Normal 73 2 3" xfId="47637"/>
    <cellStyle name="Normal 73 2 3 2" xfId="47638"/>
    <cellStyle name="Normal 73 2 3 2 2" xfId="47639"/>
    <cellStyle name="Normal 73 2 3 2 2 2" xfId="47640"/>
    <cellStyle name="Normal 73 2 3 2 2 3" xfId="47641"/>
    <cellStyle name="Normal 73 2 3 2 3" xfId="47642"/>
    <cellStyle name="Normal 73 2 3 2 4" xfId="47643"/>
    <cellStyle name="Normal 73 2 3 2_Lcc_inputs" xfId="47644"/>
    <cellStyle name="Normal 73 2 3 3" xfId="47645"/>
    <cellStyle name="Normal 73 2 3 3 2" xfId="47646"/>
    <cellStyle name="Normal 73 2 3 3 2 2" xfId="47647"/>
    <cellStyle name="Normal 73 2 3 3 3" xfId="47648"/>
    <cellStyle name="Normal 73 2 3 4" xfId="47649"/>
    <cellStyle name="Normal 73 2 3 4 2" xfId="47650"/>
    <cellStyle name="Normal 73 2 3 5" xfId="47651"/>
    <cellStyle name="Normal 73 2 3 6" xfId="47652"/>
    <cellStyle name="Normal 73 2 3 7" xfId="47653"/>
    <cellStyle name="Normal 73 2 3_Lcc_inputs" xfId="47654"/>
    <cellStyle name="Normal 73 2 4" xfId="47655"/>
    <cellStyle name="Normal 73 2 4 2" xfId="47656"/>
    <cellStyle name="Normal 73 2 4 2 2" xfId="47657"/>
    <cellStyle name="Normal 73 2 4 2 3" xfId="47658"/>
    <cellStyle name="Normal 73 2 4 3" xfId="47659"/>
    <cellStyle name="Normal 73 2 4 3 2" xfId="47660"/>
    <cellStyle name="Normal 73 2 4 4" xfId="47661"/>
    <cellStyle name="Normal 73 2 4 5" xfId="47662"/>
    <cellStyle name="Normal 73 2 4_Lcc_inputs" xfId="47663"/>
    <cellStyle name="Normal 73 2 5" xfId="47664"/>
    <cellStyle name="Normal 73 2 5 2" xfId="47665"/>
    <cellStyle name="Normal 73 2 5 2 2" xfId="47666"/>
    <cellStyle name="Normal 73 2 5 2 3" xfId="47667"/>
    <cellStyle name="Normal 73 2 5 3" xfId="47668"/>
    <cellStyle name="Normal 73 2 5 3 2" xfId="47669"/>
    <cellStyle name="Normal 73 2 5 4" xfId="47670"/>
    <cellStyle name="Normal 73 2 5 5" xfId="47671"/>
    <cellStyle name="Normal 73 2 5_Lcc_inputs" xfId="47672"/>
    <cellStyle name="Normal 73 2 6" xfId="47673"/>
    <cellStyle name="Normal 73 2 6 2" xfId="47674"/>
    <cellStyle name="Normal 73 2 6 2 2" xfId="47675"/>
    <cellStyle name="Normal 73 2 6 3" xfId="47676"/>
    <cellStyle name="Normal 73 2 6 4" xfId="47677"/>
    <cellStyle name="Normal 73 2 6_Lcc_inputs" xfId="47678"/>
    <cellStyle name="Normal 73 2 7" xfId="47679"/>
    <cellStyle name="Normal 73 2 7 2" xfId="47680"/>
    <cellStyle name="Normal 73 2 7 3" xfId="47681"/>
    <cellStyle name="Normal 73 2 8" xfId="47682"/>
    <cellStyle name="Normal 73 2 8 2" xfId="47683"/>
    <cellStyle name="Normal 73 2 9" xfId="47684"/>
    <cellStyle name="Normal 73 2_Lcc_inputs" xfId="47685"/>
    <cellStyle name="Normal 73 3" xfId="47686"/>
    <cellStyle name="Normal 73 3 2" xfId="47687"/>
    <cellStyle name="Normal 73 3 2 2" xfId="47688"/>
    <cellStyle name="Normal 73 3 2 2 2" xfId="47689"/>
    <cellStyle name="Normal 73 3 2 2 2 2" xfId="47690"/>
    <cellStyle name="Normal 73 3 2 2 2 2 2" xfId="47691"/>
    <cellStyle name="Normal 73 3 2 2 2 3" xfId="47692"/>
    <cellStyle name="Normal 73 3 2 2 3" xfId="47693"/>
    <cellStyle name="Normal 73 3 2 2 3 2" xfId="47694"/>
    <cellStyle name="Normal 73 3 2 2 3 2 2" xfId="47695"/>
    <cellStyle name="Normal 73 3 2 2 3 3" xfId="47696"/>
    <cellStyle name="Normal 73 3 2 2 4" xfId="47697"/>
    <cellStyle name="Normal 73 3 2 2 4 2" xfId="47698"/>
    <cellStyle name="Normal 73 3 2 2 5" xfId="47699"/>
    <cellStyle name="Normal 73 3 2 2_Lcc_inputs" xfId="47700"/>
    <cellStyle name="Normal 73 3 2 3" xfId="47701"/>
    <cellStyle name="Normal 73 3 2 3 2" xfId="47702"/>
    <cellStyle name="Normal 73 3 2 3 2 2" xfId="47703"/>
    <cellStyle name="Normal 73 3 2 3 2 3" xfId="47704"/>
    <cellStyle name="Normal 73 3 2 3 3" xfId="47705"/>
    <cellStyle name="Normal 73 3 2 3 4" xfId="47706"/>
    <cellStyle name="Normal 73 3 2 3_Lcc_inputs" xfId="47707"/>
    <cellStyle name="Normal 73 3 2 4" xfId="47708"/>
    <cellStyle name="Normal 73 3 2 4 2" xfId="47709"/>
    <cellStyle name="Normal 73 3 2 4 2 2" xfId="47710"/>
    <cellStyle name="Normal 73 3 2 4 3" xfId="47711"/>
    <cellStyle name="Normal 73 3 2 5" xfId="47712"/>
    <cellStyle name="Normal 73 3 2 5 2" xfId="47713"/>
    <cellStyle name="Normal 73 3 2 6" xfId="47714"/>
    <cellStyle name="Normal 73 3 2 7" xfId="47715"/>
    <cellStyle name="Normal 73 3 2 8" xfId="47716"/>
    <cellStyle name="Normal 73 3 2_Lcc_inputs" xfId="47717"/>
    <cellStyle name="Normal 73 3 3" xfId="47718"/>
    <cellStyle name="Normal 73 3 3 2" xfId="47719"/>
    <cellStyle name="Normal 73 3 3 2 2" xfId="47720"/>
    <cellStyle name="Normal 73 3 3 2 2 2" xfId="47721"/>
    <cellStyle name="Normal 73 3 3 2 2 3" xfId="47722"/>
    <cellStyle name="Normal 73 3 3 2 3" xfId="47723"/>
    <cellStyle name="Normal 73 3 3 2 4" xfId="47724"/>
    <cellStyle name="Normal 73 3 3 2_Lcc_inputs" xfId="47725"/>
    <cellStyle name="Normal 73 3 3 3" xfId="47726"/>
    <cellStyle name="Normal 73 3 3 3 2" xfId="47727"/>
    <cellStyle name="Normal 73 3 3 3 2 2" xfId="47728"/>
    <cellStyle name="Normal 73 3 3 3 3" xfId="47729"/>
    <cellStyle name="Normal 73 3 3 4" xfId="47730"/>
    <cellStyle name="Normal 73 3 3 4 2" xfId="47731"/>
    <cellStyle name="Normal 73 3 3 5" xfId="47732"/>
    <cellStyle name="Normal 73 3 3 6" xfId="47733"/>
    <cellStyle name="Normal 73 3 3 7" xfId="47734"/>
    <cellStyle name="Normal 73 3 3_Lcc_inputs" xfId="47735"/>
    <cellStyle name="Normal 73 3 4" xfId="47736"/>
    <cellStyle name="Normal 73 3 4 2" xfId="47737"/>
    <cellStyle name="Normal 73 3 4 2 2" xfId="47738"/>
    <cellStyle name="Normal 73 3 4 2 3" xfId="47739"/>
    <cellStyle name="Normal 73 3 4 3" xfId="47740"/>
    <cellStyle name="Normal 73 3 4 3 2" xfId="47741"/>
    <cellStyle name="Normal 73 3 4 4" xfId="47742"/>
    <cellStyle name="Normal 73 3 4 5" xfId="47743"/>
    <cellStyle name="Normal 73 3 4_Lcc_inputs" xfId="47744"/>
    <cellStyle name="Normal 73 3 5" xfId="47745"/>
    <cellStyle name="Normal 73 3 5 2" xfId="47746"/>
    <cellStyle name="Normal 73 3 5 2 2" xfId="47747"/>
    <cellStyle name="Normal 73 3 5 2 3" xfId="47748"/>
    <cellStyle name="Normal 73 3 5 3" xfId="47749"/>
    <cellStyle name="Normal 73 3 5 4" xfId="47750"/>
    <cellStyle name="Normal 73 3 5_Lcc_inputs" xfId="47751"/>
    <cellStyle name="Normal 73 3 6" xfId="47752"/>
    <cellStyle name="Normal 73 3 6 2" xfId="47753"/>
    <cellStyle name="Normal 73 3 6 3" xfId="47754"/>
    <cellStyle name="Normal 73 3 7" xfId="47755"/>
    <cellStyle name="Normal 73 3 7 2" xfId="47756"/>
    <cellStyle name="Normal 73 3 8" xfId="47757"/>
    <cellStyle name="Normal 73 3 9" xfId="47758"/>
    <cellStyle name="Normal 73 3_Lcc_inputs" xfId="47759"/>
    <cellStyle name="Normal 73 4" xfId="47760"/>
    <cellStyle name="Normal 73 4 2" xfId="47761"/>
    <cellStyle name="Normal 73 4 2 2" xfId="47762"/>
    <cellStyle name="Normal 73 4 2 2 2" xfId="47763"/>
    <cellStyle name="Normal 73 4 2 2 2 2" xfId="47764"/>
    <cellStyle name="Normal 73 4 2 2 2 2 2" xfId="47765"/>
    <cellStyle name="Normal 73 4 2 2 2 3" xfId="47766"/>
    <cellStyle name="Normal 73 4 2 2 3" xfId="47767"/>
    <cellStyle name="Normal 73 4 2 2 3 2" xfId="47768"/>
    <cellStyle name="Normal 73 4 2 2 3 2 2" xfId="47769"/>
    <cellStyle name="Normal 73 4 2 2 3 3" xfId="47770"/>
    <cellStyle name="Normal 73 4 2 2 4" xfId="47771"/>
    <cellStyle name="Normal 73 4 2 2 4 2" xfId="47772"/>
    <cellStyle name="Normal 73 4 2 2 5" xfId="47773"/>
    <cellStyle name="Normal 73 4 2 2_Lcc_inputs" xfId="47774"/>
    <cellStyle name="Normal 73 4 2 3" xfId="47775"/>
    <cellStyle name="Normal 73 4 2 3 2" xfId="47776"/>
    <cellStyle name="Normal 73 4 2 3 2 2" xfId="47777"/>
    <cellStyle name="Normal 73 4 2 3 2 3" xfId="47778"/>
    <cellStyle name="Normal 73 4 2 3 3" xfId="47779"/>
    <cellStyle name="Normal 73 4 2 3 4" xfId="47780"/>
    <cellStyle name="Normal 73 4 2 3_Lcc_inputs" xfId="47781"/>
    <cellStyle name="Normal 73 4 2 4" xfId="47782"/>
    <cellStyle name="Normal 73 4 2 4 2" xfId="47783"/>
    <cellStyle name="Normal 73 4 2 4 2 2" xfId="47784"/>
    <cellStyle name="Normal 73 4 2 4 3" xfId="47785"/>
    <cellStyle name="Normal 73 4 2 5" xfId="47786"/>
    <cellStyle name="Normal 73 4 2 5 2" xfId="47787"/>
    <cellStyle name="Normal 73 4 2 6" xfId="47788"/>
    <cellStyle name="Normal 73 4 2 7" xfId="47789"/>
    <cellStyle name="Normal 73 4 2 8" xfId="47790"/>
    <cellStyle name="Normal 73 4 2_Lcc_inputs" xfId="47791"/>
    <cellStyle name="Normal 73 4 3" xfId="47792"/>
    <cellStyle name="Normal 73 4 3 2" xfId="47793"/>
    <cellStyle name="Normal 73 4 3 2 2" xfId="47794"/>
    <cellStyle name="Normal 73 4 3 2 2 2" xfId="47795"/>
    <cellStyle name="Normal 73 4 3 2 3" xfId="47796"/>
    <cellStyle name="Normal 73 4 3 3" xfId="47797"/>
    <cellStyle name="Normal 73 4 3 3 2" xfId="47798"/>
    <cellStyle name="Normal 73 4 3 3 2 2" xfId="47799"/>
    <cellStyle name="Normal 73 4 3 3 3" xfId="47800"/>
    <cellStyle name="Normal 73 4 3 4" xfId="47801"/>
    <cellStyle name="Normal 73 4 3 4 2" xfId="47802"/>
    <cellStyle name="Normal 73 4 3 5" xfId="47803"/>
    <cellStyle name="Normal 73 4 3_Lcc_inputs" xfId="47804"/>
    <cellStyle name="Normal 73 4 4" xfId="47805"/>
    <cellStyle name="Normal 73 4 4 2" xfId="47806"/>
    <cellStyle name="Normal 73 4 4 2 2" xfId="47807"/>
    <cellStyle name="Normal 73 4 4 2 3" xfId="47808"/>
    <cellStyle name="Normal 73 4 4 3" xfId="47809"/>
    <cellStyle name="Normal 73 4 4 4" xfId="47810"/>
    <cellStyle name="Normal 73 4 4_Lcc_inputs" xfId="47811"/>
    <cellStyle name="Normal 73 4 5" xfId="47812"/>
    <cellStyle name="Normal 73 4 5 2" xfId="47813"/>
    <cellStyle name="Normal 73 4 5 2 2" xfId="47814"/>
    <cellStyle name="Normal 73 4 5 3" xfId="47815"/>
    <cellStyle name="Normal 73 4 6" xfId="47816"/>
    <cellStyle name="Normal 73 4 6 2" xfId="47817"/>
    <cellStyle name="Normal 73 4 7" xfId="47818"/>
    <cellStyle name="Normal 73 4 8" xfId="47819"/>
    <cellStyle name="Normal 73 4 9" xfId="47820"/>
    <cellStyle name="Normal 73 4_Lcc_inputs" xfId="47821"/>
    <cellStyle name="Normal 73 5" xfId="47822"/>
    <cellStyle name="Normal 73 5 2" xfId="47823"/>
    <cellStyle name="Normal 73 5 2 2" xfId="47824"/>
    <cellStyle name="Normal 73 5 2 2 2" xfId="47825"/>
    <cellStyle name="Normal 73 5 2 2 2 2" xfId="47826"/>
    <cellStyle name="Normal 73 5 2 2 2 2 2" xfId="47827"/>
    <cellStyle name="Normal 73 5 2 2 2 3" xfId="47828"/>
    <cellStyle name="Normal 73 5 2 2 3" xfId="47829"/>
    <cellStyle name="Normal 73 5 2 2 3 2" xfId="47830"/>
    <cellStyle name="Normal 73 5 2 2 3 2 2" xfId="47831"/>
    <cellStyle name="Normal 73 5 2 2 3 3" xfId="47832"/>
    <cellStyle name="Normal 73 5 2 2 4" xfId="47833"/>
    <cellStyle name="Normal 73 5 2 2 4 2" xfId="47834"/>
    <cellStyle name="Normal 73 5 2 2 5" xfId="47835"/>
    <cellStyle name="Normal 73 5 2 2_Lcc_inputs" xfId="47836"/>
    <cellStyle name="Normal 73 5 2 3" xfId="47837"/>
    <cellStyle name="Normal 73 5 2 3 2" xfId="47838"/>
    <cellStyle name="Normal 73 5 2 3 2 2" xfId="47839"/>
    <cellStyle name="Normal 73 5 2 3 2 3" xfId="47840"/>
    <cellStyle name="Normal 73 5 2 3 3" xfId="47841"/>
    <cellStyle name="Normal 73 5 2 3 4" xfId="47842"/>
    <cellStyle name="Normal 73 5 2 3_Lcc_inputs" xfId="47843"/>
    <cellStyle name="Normal 73 5 2 4" xfId="47844"/>
    <cellStyle name="Normal 73 5 2 4 2" xfId="47845"/>
    <cellStyle name="Normal 73 5 2 4 2 2" xfId="47846"/>
    <cellStyle name="Normal 73 5 2 4 3" xfId="47847"/>
    <cellStyle name="Normal 73 5 2 5" xfId="47848"/>
    <cellStyle name="Normal 73 5 2 5 2" xfId="47849"/>
    <cellStyle name="Normal 73 5 2 6" xfId="47850"/>
    <cellStyle name="Normal 73 5 2 7" xfId="47851"/>
    <cellStyle name="Normal 73 5 2 8" xfId="47852"/>
    <cellStyle name="Normal 73 5 2_Lcc_inputs" xfId="47853"/>
    <cellStyle name="Normal 73 5 3" xfId="47854"/>
    <cellStyle name="Normal 73 5 3 2" xfId="47855"/>
    <cellStyle name="Normal 73 5 3 2 2" xfId="47856"/>
    <cellStyle name="Normal 73 5 3 2 2 2" xfId="47857"/>
    <cellStyle name="Normal 73 5 3 2 3" xfId="47858"/>
    <cellStyle name="Normal 73 5 3 3" xfId="47859"/>
    <cellStyle name="Normal 73 5 3 3 2" xfId="47860"/>
    <cellStyle name="Normal 73 5 3 3 2 2" xfId="47861"/>
    <cellStyle name="Normal 73 5 3 3 3" xfId="47862"/>
    <cellStyle name="Normal 73 5 3 4" xfId="47863"/>
    <cellStyle name="Normal 73 5 3 4 2" xfId="47864"/>
    <cellStyle name="Normal 73 5 3 5" xfId="47865"/>
    <cellStyle name="Normal 73 5 3_Lcc_inputs" xfId="47866"/>
    <cellStyle name="Normal 73 5 4" xfId="47867"/>
    <cellStyle name="Normal 73 5 4 2" xfId="47868"/>
    <cellStyle name="Normal 73 5 4 2 2" xfId="47869"/>
    <cellStyle name="Normal 73 5 4 2 3" xfId="47870"/>
    <cellStyle name="Normal 73 5 4 3" xfId="47871"/>
    <cellStyle name="Normal 73 5 4 4" xfId="47872"/>
    <cellStyle name="Normal 73 5 4_Lcc_inputs" xfId="47873"/>
    <cellStyle name="Normal 73 5 5" xfId="47874"/>
    <cellStyle name="Normal 73 5 5 2" xfId="47875"/>
    <cellStyle name="Normal 73 5 5 2 2" xfId="47876"/>
    <cellStyle name="Normal 73 5 5 3" xfId="47877"/>
    <cellStyle name="Normal 73 5 6" xfId="47878"/>
    <cellStyle name="Normal 73 5 6 2" xfId="47879"/>
    <cellStyle name="Normal 73 5 7" xfId="47880"/>
    <cellStyle name="Normal 73 5 8" xfId="47881"/>
    <cellStyle name="Normal 73 5 9" xfId="47882"/>
    <cellStyle name="Normal 73 5_Lcc_inputs" xfId="47883"/>
    <cellStyle name="Normal 73 6" xfId="47884"/>
    <cellStyle name="Normal 73 6 2" xfId="47885"/>
    <cellStyle name="Normal 73 6 2 2" xfId="47886"/>
    <cellStyle name="Normal 73 6 2 2 2" xfId="47887"/>
    <cellStyle name="Normal 73 6 2 2 2 2" xfId="47888"/>
    <cellStyle name="Normal 73 6 2 2 2 2 2" xfId="47889"/>
    <cellStyle name="Normal 73 6 2 2 2 3" xfId="47890"/>
    <cellStyle name="Normal 73 6 2 2 3" xfId="47891"/>
    <cellStyle name="Normal 73 6 2 2 3 2" xfId="47892"/>
    <cellStyle name="Normal 73 6 2 2 3 2 2" xfId="47893"/>
    <cellStyle name="Normal 73 6 2 2 3 3" xfId="47894"/>
    <cellStyle name="Normal 73 6 2 2 4" xfId="47895"/>
    <cellStyle name="Normal 73 6 2 2 4 2" xfId="47896"/>
    <cellStyle name="Normal 73 6 2 2 5" xfId="47897"/>
    <cellStyle name="Normal 73 6 2 2_Lcc_inputs" xfId="47898"/>
    <cellStyle name="Normal 73 6 2 3" xfId="47899"/>
    <cellStyle name="Normal 73 6 2 3 2" xfId="47900"/>
    <cellStyle name="Normal 73 6 2 3 2 2" xfId="47901"/>
    <cellStyle name="Normal 73 6 2 3 2 3" xfId="47902"/>
    <cellStyle name="Normal 73 6 2 3 3" xfId="47903"/>
    <cellStyle name="Normal 73 6 2 3 4" xfId="47904"/>
    <cellStyle name="Normal 73 6 2 3_Lcc_inputs" xfId="47905"/>
    <cellStyle name="Normal 73 6 2 4" xfId="47906"/>
    <cellStyle name="Normal 73 6 2 4 2" xfId="47907"/>
    <cellStyle name="Normal 73 6 2 4 2 2" xfId="47908"/>
    <cellStyle name="Normal 73 6 2 4 3" xfId="47909"/>
    <cellStyle name="Normal 73 6 2 5" xfId="47910"/>
    <cellStyle name="Normal 73 6 2 5 2" xfId="47911"/>
    <cellStyle name="Normal 73 6 2 6" xfId="47912"/>
    <cellStyle name="Normal 73 6 2 7" xfId="47913"/>
    <cellStyle name="Normal 73 6 2 8" xfId="47914"/>
    <cellStyle name="Normal 73 6 2_Lcc_inputs" xfId="47915"/>
    <cellStyle name="Normal 73 6 3" xfId="47916"/>
    <cellStyle name="Normal 73 6 3 2" xfId="47917"/>
    <cellStyle name="Normal 73 6 3 2 2" xfId="47918"/>
    <cellStyle name="Normal 73 6 3 2 2 2" xfId="47919"/>
    <cellStyle name="Normal 73 6 3 2 3" xfId="47920"/>
    <cellStyle name="Normal 73 6 3 3" xfId="47921"/>
    <cellStyle name="Normal 73 6 3 3 2" xfId="47922"/>
    <cellStyle name="Normal 73 6 3 3 2 2" xfId="47923"/>
    <cellStyle name="Normal 73 6 3 3 3" xfId="47924"/>
    <cellStyle name="Normal 73 6 3 4" xfId="47925"/>
    <cellStyle name="Normal 73 6 3 4 2" xfId="47926"/>
    <cellStyle name="Normal 73 6 3 5" xfId="47927"/>
    <cellStyle name="Normal 73 6 3_Lcc_inputs" xfId="47928"/>
    <cellStyle name="Normal 73 6 4" xfId="47929"/>
    <cellStyle name="Normal 73 6 4 2" xfId="47930"/>
    <cellStyle name="Normal 73 6 4 2 2" xfId="47931"/>
    <cellStyle name="Normal 73 6 4 2 3" xfId="47932"/>
    <cellStyle name="Normal 73 6 4 3" xfId="47933"/>
    <cellStyle name="Normal 73 6 4 4" xfId="47934"/>
    <cellStyle name="Normal 73 6 4_Lcc_inputs" xfId="47935"/>
    <cellStyle name="Normal 73 6 5" xfId="47936"/>
    <cellStyle name="Normal 73 6 5 2" xfId="47937"/>
    <cellStyle name="Normal 73 6 5 2 2" xfId="47938"/>
    <cellStyle name="Normal 73 6 5 3" xfId="47939"/>
    <cellStyle name="Normal 73 6 6" xfId="47940"/>
    <cellStyle name="Normal 73 6 6 2" xfId="47941"/>
    <cellStyle name="Normal 73 6 7" xfId="47942"/>
    <cellStyle name="Normal 73 6 8" xfId="47943"/>
    <cellStyle name="Normal 73 6 9" xfId="47944"/>
    <cellStyle name="Normal 73 6_Lcc_inputs" xfId="47945"/>
    <cellStyle name="Normal 73 7" xfId="47946"/>
    <cellStyle name="Normal 73 7 2" xfId="47947"/>
    <cellStyle name="Normal 73 7 2 2" xfId="47948"/>
    <cellStyle name="Normal 73 7 2 2 2" xfId="47949"/>
    <cellStyle name="Normal 73 7 2 2 2 2" xfId="47950"/>
    <cellStyle name="Normal 73 7 2 2 2 2 2" xfId="47951"/>
    <cellStyle name="Normal 73 7 2 2 2 3" xfId="47952"/>
    <cellStyle name="Normal 73 7 2 2 3" xfId="47953"/>
    <cellStyle name="Normal 73 7 2 2 3 2" xfId="47954"/>
    <cellStyle name="Normal 73 7 2 2 3 2 2" xfId="47955"/>
    <cellStyle name="Normal 73 7 2 2 3 3" xfId="47956"/>
    <cellStyle name="Normal 73 7 2 2 4" xfId="47957"/>
    <cellStyle name="Normal 73 7 2 2 4 2" xfId="47958"/>
    <cellStyle name="Normal 73 7 2 2 5" xfId="47959"/>
    <cellStyle name="Normal 73 7 2 2_Lcc_inputs" xfId="47960"/>
    <cellStyle name="Normal 73 7 2 3" xfId="47961"/>
    <cellStyle name="Normal 73 7 2 3 2" xfId="47962"/>
    <cellStyle name="Normal 73 7 2 3 2 2" xfId="47963"/>
    <cellStyle name="Normal 73 7 2 3 2 3" xfId="47964"/>
    <cellStyle name="Normal 73 7 2 3 3" xfId="47965"/>
    <cellStyle name="Normal 73 7 2 3 4" xfId="47966"/>
    <cellStyle name="Normal 73 7 2 3_Lcc_inputs" xfId="47967"/>
    <cellStyle name="Normal 73 7 2 4" xfId="47968"/>
    <cellStyle name="Normal 73 7 2 4 2" xfId="47969"/>
    <cellStyle name="Normal 73 7 2 4 2 2" xfId="47970"/>
    <cellStyle name="Normal 73 7 2 4 3" xfId="47971"/>
    <cellStyle name="Normal 73 7 2 5" xfId="47972"/>
    <cellStyle name="Normal 73 7 2 5 2" xfId="47973"/>
    <cellStyle name="Normal 73 7 2 6" xfId="47974"/>
    <cellStyle name="Normal 73 7 2 7" xfId="47975"/>
    <cellStyle name="Normal 73 7 2 8" xfId="47976"/>
    <cellStyle name="Normal 73 7 2_Lcc_inputs" xfId="47977"/>
    <cellStyle name="Normal 73 7 3" xfId="47978"/>
    <cellStyle name="Normal 73 7 3 2" xfId="47979"/>
    <cellStyle name="Normal 73 7 3 2 2" xfId="47980"/>
    <cellStyle name="Normal 73 7 3 2 2 2" xfId="47981"/>
    <cellStyle name="Normal 73 7 3 2 3" xfId="47982"/>
    <cellStyle name="Normal 73 7 3 3" xfId="47983"/>
    <cellStyle name="Normal 73 7 3 3 2" xfId="47984"/>
    <cellStyle name="Normal 73 7 3 3 2 2" xfId="47985"/>
    <cellStyle name="Normal 73 7 3 3 3" xfId="47986"/>
    <cellStyle name="Normal 73 7 3 4" xfId="47987"/>
    <cellStyle name="Normal 73 7 3 4 2" xfId="47988"/>
    <cellStyle name="Normal 73 7 3 5" xfId="47989"/>
    <cellStyle name="Normal 73 7 3_Lcc_inputs" xfId="47990"/>
    <cellStyle name="Normal 73 7 4" xfId="47991"/>
    <cellStyle name="Normal 73 7 4 2" xfId="47992"/>
    <cellStyle name="Normal 73 7 4 2 2" xfId="47993"/>
    <cellStyle name="Normal 73 7 4 2 3" xfId="47994"/>
    <cellStyle name="Normal 73 7 4 3" xfId="47995"/>
    <cellStyle name="Normal 73 7 4 4" xfId="47996"/>
    <cellStyle name="Normal 73 7 4_Lcc_inputs" xfId="47997"/>
    <cellStyle name="Normal 73 7 5" xfId="47998"/>
    <cellStyle name="Normal 73 7 5 2" xfId="47999"/>
    <cellStyle name="Normal 73 7 5 2 2" xfId="48000"/>
    <cellStyle name="Normal 73 7 5 3" xfId="48001"/>
    <cellStyle name="Normal 73 7 6" xfId="48002"/>
    <cellStyle name="Normal 73 7 6 2" xfId="48003"/>
    <cellStyle name="Normal 73 7 7" xfId="48004"/>
    <cellStyle name="Normal 73 7 8" xfId="48005"/>
    <cellStyle name="Normal 73 7 9" xfId="48006"/>
    <cellStyle name="Normal 73 7_Lcc_inputs" xfId="48007"/>
    <cellStyle name="Normal 73 8" xfId="48008"/>
    <cellStyle name="Normal 73 8 2" xfId="48009"/>
    <cellStyle name="Normal 73 8 2 2" xfId="48010"/>
    <cellStyle name="Normal 73 8 2 2 2" xfId="48011"/>
    <cellStyle name="Normal 73 8 2 2 2 2" xfId="48012"/>
    <cellStyle name="Normal 73 8 2 2 3" xfId="48013"/>
    <cellStyle name="Normal 73 8 2 3" xfId="48014"/>
    <cellStyle name="Normal 73 8 2 3 2" xfId="48015"/>
    <cellStyle name="Normal 73 8 2 3 2 2" xfId="48016"/>
    <cellStyle name="Normal 73 8 2 3 3" xfId="48017"/>
    <cellStyle name="Normal 73 8 2 4" xfId="48018"/>
    <cellStyle name="Normal 73 8 2 4 2" xfId="48019"/>
    <cellStyle name="Normal 73 8 2 5" xfId="48020"/>
    <cellStyle name="Normal 73 8 2_Lcc_inputs" xfId="48021"/>
    <cellStyle name="Normal 73 8 3" xfId="48022"/>
    <cellStyle name="Normal 73 8 3 2" xfId="48023"/>
    <cellStyle name="Normal 73 8 3 2 2" xfId="48024"/>
    <cellStyle name="Normal 73 8 3 2 3" xfId="48025"/>
    <cellStyle name="Normal 73 8 3 3" xfId="48026"/>
    <cellStyle name="Normal 73 8 3 4" xfId="48027"/>
    <cellStyle name="Normal 73 8 3_Lcc_inputs" xfId="48028"/>
    <cellStyle name="Normal 73 8 4" xfId="48029"/>
    <cellStyle name="Normal 73 8 4 2" xfId="48030"/>
    <cellStyle name="Normal 73 8 4 2 2" xfId="48031"/>
    <cellStyle name="Normal 73 8 4 3" xfId="48032"/>
    <cellStyle name="Normal 73 8 5" xfId="48033"/>
    <cellStyle name="Normal 73 8 5 2" xfId="48034"/>
    <cellStyle name="Normal 73 8 6" xfId="48035"/>
    <cellStyle name="Normal 73 8 7" xfId="48036"/>
    <cellStyle name="Normal 73 8 8" xfId="48037"/>
    <cellStyle name="Normal 73 8_Lcc_inputs" xfId="48038"/>
    <cellStyle name="Normal 73 9" xfId="48039"/>
    <cellStyle name="Normal 73 9 2" xfId="48040"/>
    <cellStyle name="Normal 73 9 2 2" xfId="48041"/>
    <cellStyle name="Normal 73 9 2 2 2" xfId="48042"/>
    <cellStyle name="Normal 73 9 2 2 2 2" xfId="48043"/>
    <cellStyle name="Normal 73 9 2 2 3" xfId="48044"/>
    <cellStyle name="Normal 73 9 2 3" xfId="48045"/>
    <cellStyle name="Normal 73 9 2 3 2" xfId="48046"/>
    <cellStyle name="Normal 73 9 2 3 2 2" xfId="48047"/>
    <cellStyle name="Normal 73 9 2 3 3" xfId="48048"/>
    <cellStyle name="Normal 73 9 2 4" xfId="48049"/>
    <cellStyle name="Normal 73 9 2 4 2" xfId="48050"/>
    <cellStyle name="Normal 73 9 2 5" xfId="48051"/>
    <cellStyle name="Normal 73 9 2_Lcc_inputs" xfId="48052"/>
    <cellStyle name="Normal 73 9 3" xfId="48053"/>
    <cellStyle name="Normal 73 9 3 2" xfId="48054"/>
    <cellStyle name="Normal 73 9 3 2 2" xfId="48055"/>
    <cellStyle name="Normal 73 9 3 2 3" xfId="48056"/>
    <cellStyle name="Normal 73 9 3 3" xfId="48057"/>
    <cellStyle name="Normal 73 9 3 4" xfId="48058"/>
    <cellStyle name="Normal 73 9 3_Lcc_inputs" xfId="48059"/>
    <cellStyle name="Normal 73 9 4" xfId="48060"/>
    <cellStyle name="Normal 73 9 4 2" xfId="48061"/>
    <cellStyle name="Normal 73 9 4 2 2" xfId="48062"/>
    <cellStyle name="Normal 73 9 4 3" xfId="48063"/>
    <cellStyle name="Normal 73 9 5" xfId="48064"/>
    <cellStyle name="Normal 73 9 5 2" xfId="48065"/>
    <cellStyle name="Normal 73 9 6" xfId="48066"/>
    <cellStyle name="Normal 73 9 7" xfId="48067"/>
    <cellStyle name="Normal 73 9 8" xfId="48068"/>
    <cellStyle name="Normal 73 9_Lcc_inputs" xfId="48069"/>
    <cellStyle name="Normal 73_Lcc_inputs" xfId="48070"/>
    <cellStyle name="Normal 74" xfId="48071"/>
    <cellStyle name="Normal 74 10" xfId="48072"/>
    <cellStyle name="Normal 74 10 2" xfId="48073"/>
    <cellStyle name="Normal 74 10 2 2" xfId="48074"/>
    <cellStyle name="Normal 74 10 2 2 2" xfId="48075"/>
    <cellStyle name="Normal 74 10 2 2 3" xfId="48076"/>
    <cellStyle name="Normal 74 10 2 3" xfId="48077"/>
    <cellStyle name="Normal 74 10 2 4" xfId="48078"/>
    <cellStyle name="Normal 74 10 2_Lcc_inputs" xfId="48079"/>
    <cellStyle name="Normal 74 10 3" xfId="48080"/>
    <cellStyle name="Normal 74 10 3 2" xfId="48081"/>
    <cellStyle name="Normal 74 10 3 2 2" xfId="48082"/>
    <cellStyle name="Normal 74 10 3 3" xfId="48083"/>
    <cellStyle name="Normal 74 10 4" xfId="48084"/>
    <cellStyle name="Normal 74 10 4 2" xfId="48085"/>
    <cellStyle name="Normal 74 10 5" xfId="48086"/>
    <cellStyle name="Normal 74 10 6" xfId="48087"/>
    <cellStyle name="Normal 74 10 7" xfId="48088"/>
    <cellStyle name="Normal 74 10_Lcc_inputs" xfId="48089"/>
    <cellStyle name="Normal 74 11" xfId="48090"/>
    <cellStyle name="Normal 74 11 2" xfId="48091"/>
    <cellStyle name="Normal 74 11 2 2" xfId="48092"/>
    <cellStyle name="Normal 74 11 2 3" xfId="48093"/>
    <cellStyle name="Normal 74 11 3" xfId="48094"/>
    <cellStyle name="Normal 74 11 3 2" xfId="48095"/>
    <cellStyle name="Normal 74 11 4" xfId="48096"/>
    <cellStyle name="Normal 74 11 5" xfId="48097"/>
    <cellStyle name="Normal 74 11_Lcc_inputs" xfId="48098"/>
    <cellStyle name="Normal 74 12" xfId="48099"/>
    <cellStyle name="Normal 74 12 2" xfId="48100"/>
    <cellStyle name="Normal 74 12 2 2" xfId="48101"/>
    <cellStyle name="Normal 74 12 2 3" xfId="48102"/>
    <cellStyle name="Normal 74 12 3" xfId="48103"/>
    <cellStyle name="Normal 74 12 4" xfId="48104"/>
    <cellStyle name="Normal 74 12_Lcc_inputs" xfId="48105"/>
    <cellStyle name="Normal 74 13" xfId="48106"/>
    <cellStyle name="Normal 74 13 2" xfId="48107"/>
    <cellStyle name="Normal 74 13 3" xfId="48108"/>
    <cellStyle name="Normal 74 14" xfId="48109"/>
    <cellStyle name="Normal 74 14 2" xfId="48110"/>
    <cellStyle name="Normal 74 15" xfId="48111"/>
    <cellStyle name="Normal 74 16" xfId="48112"/>
    <cellStyle name="Normal 74 2" xfId="48113"/>
    <cellStyle name="Normal 74 2 10" xfId="48114"/>
    <cellStyle name="Normal 74 2 2" xfId="48115"/>
    <cellStyle name="Normal 74 2 2 2" xfId="48116"/>
    <cellStyle name="Normal 74 2 2 2 2" xfId="48117"/>
    <cellStyle name="Normal 74 2 2 2 2 2" xfId="48118"/>
    <cellStyle name="Normal 74 2 2 2 2 2 2" xfId="48119"/>
    <cellStyle name="Normal 74 2 2 2 2 3" xfId="48120"/>
    <cellStyle name="Normal 74 2 2 2 3" xfId="48121"/>
    <cellStyle name="Normal 74 2 2 2 3 2" xfId="48122"/>
    <cellStyle name="Normal 74 2 2 2 3 2 2" xfId="48123"/>
    <cellStyle name="Normal 74 2 2 2 3 3" xfId="48124"/>
    <cellStyle name="Normal 74 2 2 2 4" xfId="48125"/>
    <cellStyle name="Normal 74 2 2 2 4 2" xfId="48126"/>
    <cellStyle name="Normal 74 2 2 2 5" xfId="48127"/>
    <cellStyle name="Normal 74 2 2 2_Lcc_inputs" xfId="48128"/>
    <cellStyle name="Normal 74 2 2 3" xfId="48129"/>
    <cellStyle name="Normal 74 2 2 3 2" xfId="48130"/>
    <cellStyle name="Normal 74 2 2 3 2 2" xfId="48131"/>
    <cellStyle name="Normal 74 2 2 3 2 3" xfId="48132"/>
    <cellStyle name="Normal 74 2 2 3 3" xfId="48133"/>
    <cellStyle name="Normal 74 2 2 3 4" xfId="48134"/>
    <cellStyle name="Normal 74 2 2 3_Lcc_inputs" xfId="48135"/>
    <cellStyle name="Normal 74 2 2 4" xfId="48136"/>
    <cellStyle name="Normal 74 2 2 4 2" xfId="48137"/>
    <cellStyle name="Normal 74 2 2 4 2 2" xfId="48138"/>
    <cellStyle name="Normal 74 2 2 4 3" xfId="48139"/>
    <cellStyle name="Normal 74 2 2 5" xfId="48140"/>
    <cellStyle name="Normal 74 2 2 5 2" xfId="48141"/>
    <cellStyle name="Normal 74 2 2 6" xfId="48142"/>
    <cellStyle name="Normal 74 2 2 7" xfId="48143"/>
    <cellStyle name="Normal 74 2 2 8" xfId="48144"/>
    <cellStyle name="Normal 74 2 2_Lcc_inputs" xfId="48145"/>
    <cellStyle name="Normal 74 2 3" xfId="48146"/>
    <cellStyle name="Normal 74 2 3 2" xfId="48147"/>
    <cellStyle name="Normal 74 2 3 2 2" xfId="48148"/>
    <cellStyle name="Normal 74 2 3 2 2 2" xfId="48149"/>
    <cellStyle name="Normal 74 2 3 2 2 3" xfId="48150"/>
    <cellStyle name="Normal 74 2 3 2 3" xfId="48151"/>
    <cellStyle name="Normal 74 2 3 2 4" xfId="48152"/>
    <cellStyle name="Normal 74 2 3 2_Lcc_inputs" xfId="48153"/>
    <cellStyle name="Normal 74 2 3 3" xfId="48154"/>
    <cellStyle name="Normal 74 2 3 3 2" xfId="48155"/>
    <cellStyle name="Normal 74 2 3 3 2 2" xfId="48156"/>
    <cellStyle name="Normal 74 2 3 3 3" xfId="48157"/>
    <cellStyle name="Normal 74 2 3 4" xfId="48158"/>
    <cellStyle name="Normal 74 2 3 4 2" xfId="48159"/>
    <cellStyle name="Normal 74 2 3 5" xfId="48160"/>
    <cellStyle name="Normal 74 2 3 6" xfId="48161"/>
    <cellStyle name="Normal 74 2 3 7" xfId="48162"/>
    <cellStyle name="Normal 74 2 3_Lcc_inputs" xfId="48163"/>
    <cellStyle name="Normal 74 2 4" xfId="48164"/>
    <cellStyle name="Normal 74 2 4 2" xfId="48165"/>
    <cellStyle name="Normal 74 2 4 2 2" xfId="48166"/>
    <cellStyle name="Normal 74 2 4 2 3" xfId="48167"/>
    <cellStyle name="Normal 74 2 4 3" xfId="48168"/>
    <cellStyle name="Normal 74 2 4 3 2" xfId="48169"/>
    <cellStyle name="Normal 74 2 4 4" xfId="48170"/>
    <cellStyle name="Normal 74 2 4 5" xfId="48171"/>
    <cellStyle name="Normal 74 2 4_Lcc_inputs" xfId="48172"/>
    <cellStyle name="Normal 74 2 5" xfId="48173"/>
    <cellStyle name="Normal 74 2 5 2" xfId="48174"/>
    <cellStyle name="Normal 74 2 5 2 2" xfId="48175"/>
    <cellStyle name="Normal 74 2 5 2 3" xfId="48176"/>
    <cellStyle name="Normal 74 2 5 3" xfId="48177"/>
    <cellStyle name="Normal 74 2 5 3 2" xfId="48178"/>
    <cellStyle name="Normal 74 2 5 4" xfId="48179"/>
    <cellStyle name="Normal 74 2 5 5" xfId="48180"/>
    <cellStyle name="Normal 74 2 5_Lcc_inputs" xfId="48181"/>
    <cellStyle name="Normal 74 2 6" xfId="48182"/>
    <cellStyle name="Normal 74 2 6 2" xfId="48183"/>
    <cellStyle name="Normal 74 2 6 2 2" xfId="48184"/>
    <cellStyle name="Normal 74 2 6 3" xfId="48185"/>
    <cellStyle name="Normal 74 2 6 4" xfId="48186"/>
    <cellStyle name="Normal 74 2 6_Lcc_inputs" xfId="48187"/>
    <cellStyle name="Normal 74 2 7" xfId="48188"/>
    <cellStyle name="Normal 74 2 7 2" xfId="48189"/>
    <cellStyle name="Normal 74 2 7 3" xfId="48190"/>
    <cellStyle name="Normal 74 2 8" xfId="48191"/>
    <cellStyle name="Normal 74 2 8 2" xfId="48192"/>
    <cellStyle name="Normal 74 2 9" xfId="48193"/>
    <cellStyle name="Normal 74 2_Lcc_inputs" xfId="48194"/>
    <cellStyle name="Normal 74 3" xfId="48195"/>
    <cellStyle name="Normal 74 3 2" xfId="48196"/>
    <cellStyle name="Normal 74 3 2 2" xfId="48197"/>
    <cellStyle name="Normal 74 3 2 2 2" xfId="48198"/>
    <cellStyle name="Normal 74 3 2 2 2 2" xfId="48199"/>
    <cellStyle name="Normal 74 3 2 2 2 2 2" xfId="48200"/>
    <cellStyle name="Normal 74 3 2 2 2 3" xfId="48201"/>
    <cellStyle name="Normal 74 3 2 2 3" xfId="48202"/>
    <cellStyle name="Normal 74 3 2 2 3 2" xfId="48203"/>
    <cellStyle name="Normal 74 3 2 2 3 2 2" xfId="48204"/>
    <cellStyle name="Normal 74 3 2 2 3 3" xfId="48205"/>
    <cellStyle name="Normal 74 3 2 2 4" xfId="48206"/>
    <cellStyle name="Normal 74 3 2 2 4 2" xfId="48207"/>
    <cellStyle name="Normal 74 3 2 2 5" xfId="48208"/>
    <cellStyle name="Normal 74 3 2 2_Lcc_inputs" xfId="48209"/>
    <cellStyle name="Normal 74 3 2 3" xfId="48210"/>
    <cellStyle name="Normal 74 3 2 3 2" xfId="48211"/>
    <cellStyle name="Normal 74 3 2 3 2 2" xfId="48212"/>
    <cellStyle name="Normal 74 3 2 3 2 3" xfId="48213"/>
    <cellStyle name="Normal 74 3 2 3 3" xfId="48214"/>
    <cellStyle name="Normal 74 3 2 3 4" xfId="48215"/>
    <cellStyle name="Normal 74 3 2 3_Lcc_inputs" xfId="48216"/>
    <cellStyle name="Normal 74 3 2 4" xfId="48217"/>
    <cellStyle name="Normal 74 3 2 4 2" xfId="48218"/>
    <cellStyle name="Normal 74 3 2 4 2 2" xfId="48219"/>
    <cellStyle name="Normal 74 3 2 4 3" xfId="48220"/>
    <cellStyle name="Normal 74 3 2 5" xfId="48221"/>
    <cellStyle name="Normal 74 3 2 5 2" xfId="48222"/>
    <cellStyle name="Normal 74 3 2 6" xfId="48223"/>
    <cellStyle name="Normal 74 3 2 7" xfId="48224"/>
    <cellStyle name="Normal 74 3 2 8" xfId="48225"/>
    <cellStyle name="Normal 74 3 2_Lcc_inputs" xfId="48226"/>
    <cellStyle name="Normal 74 3 3" xfId="48227"/>
    <cellStyle name="Normal 74 3 3 2" xfId="48228"/>
    <cellStyle name="Normal 74 3 3 2 2" xfId="48229"/>
    <cellStyle name="Normal 74 3 3 2 2 2" xfId="48230"/>
    <cellStyle name="Normal 74 3 3 2 2 3" xfId="48231"/>
    <cellStyle name="Normal 74 3 3 2 3" xfId="48232"/>
    <cellStyle name="Normal 74 3 3 2 4" xfId="48233"/>
    <cellStyle name="Normal 74 3 3 2_Lcc_inputs" xfId="48234"/>
    <cellStyle name="Normal 74 3 3 3" xfId="48235"/>
    <cellStyle name="Normal 74 3 3 3 2" xfId="48236"/>
    <cellStyle name="Normal 74 3 3 3 2 2" xfId="48237"/>
    <cellStyle name="Normal 74 3 3 3 3" xfId="48238"/>
    <cellStyle name="Normal 74 3 3 4" xfId="48239"/>
    <cellStyle name="Normal 74 3 3 4 2" xfId="48240"/>
    <cellStyle name="Normal 74 3 3 5" xfId="48241"/>
    <cellStyle name="Normal 74 3 3 6" xfId="48242"/>
    <cellStyle name="Normal 74 3 3 7" xfId="48243"/>
    <cellStyle name="Normal 74 3 3_Lcc_inputs" xfId="48244"/>
    <cellStyle name="Normal 74 3 4" xfId="48245"/>
    <cellStyle name="Normal 74 3 4 2" xfId="48246"/>
    <cellStyle name="Normal 74 3 4 2 2" xfId="48247"/>
    <cellStyle name="Normal 74 3 4 2 3" xfId="48248"/>
    <cellStyle name="Normal 74 3 4 3" xfId="48249"/>
    <cellStyle name="Normal 74 3 4 3 2" xfId="48250"/>
    <cellStyle name="Normal 74 3 4 4" xfId="48251"/>
    <cellStyle name="Normal 74 3 4 5" xfId="48252"/>
    <cellStyle name="Normal 74 3 4_Lcc_inputs" xfId="48253"/>
    <cellStyle name="Normal 74 3 5" xfId="48254"/>
    <cellStyle name="Normal 74 3 5 2" xfId="48255"/>
    <cellStyle name="Normal 74 3 5 2 2" xfId="48256"/>
    <cellStyle name="Normal 74 3 5 2 3" xfId="48257"/>
    <cellStyle name="Normal 74 3 5 3" xfId="48258"/>
    <cellStyle name="Normal 74 3 5 4" xfId="48259"/>
    <cellStyle name="Normal 74 3 5_Lcc_inputs" xfId="48260"/>
    <cellStyle name="Normal 74 3 6" xfId="48261"/>
    <cellStyle name="Normal 74 3 6 2" xfId="48262"/>
    <cellStyle name="Normal 74 3 6 3" xfId="48263"/>
    <cellStyle name="Normal 74 3 7" xfId="48264"/>
    <cellStyle name="Normal 74 3 7 2" xfId="48265"/>
    <cellStyle name="Normal 74 3 8" xfId="48266"/>
    <cellStyle name="Normal 74 3 9" xfId="48267"/>
    <cellStyle name="Normal 74 3_Lcc_inputs" xfId="48268"/>
    <cellStyle name="Normal 74 4" xfId="48269"/>
    <cellStyle name="Normal 74 4 2" xfId="48270"/>
    <cellStyle name="Normal 74 4 2 2" xfId="48271"/>
    <cellStyle name="Normal 74 4 2 2 2" xfId="48272"/>
    <cellStyle name="Normal 74 4 2 2 2 2" xfId="48273"/>
    <cellStyle name="Normal 74 4 2 2 2 2 2" xfId="48274"/>
    <cellStyle name="Normal 74 4 2 2 2 3" xfId="48275"/>
    <cellStyle name="Normal 74 4 2 2 3" xfId="48276"/>
    <cellStyle name="Normal 74 4 2 2 3 2" xfId="48277"/>
    <cellStyle name="Normal 74 4 2 2 3 2 2" xfId="48278"/>
    <cellStyle name="Normal 74 4 2 2 3 3" xfId="48279"/>
    <cellStyle name="Normal 74 4 2 2 4" xfId="48280"/>
    <cellStyle name="Normal 74 4 2 2 4 2" xfId="48281"/>
    <cellStyle name="Normal 74 4 2 2 5" xfId="48282"/>
    <cellStyle name="Normal 74 4 2 2_Lcc_inputs" xfId="48283"/>
    <cellStyle name="Normal 74 4 2 3" xfId="48284"/>
    <cellStyle name="Normal 74 4 2 3 2" xfId="48285"/>
    <cellStyle name="Normal 74 4 2 3 2 2" xfId="48286"/>
    <cellStyle name="Normal 74 4 2 3 2 3" xfId="48287"/>
    <cellStyle name="Normal 74 4 2 3 3" xfId="48288"/>
    <cellStyle name="Normal 74 4 2 3 4" xfId="48289"/>
    <cellStyle name="Normal 74 4 2 3_Lcc_inputs" xfId="48290"/>
    <cellStyle name="Normal 74 4 2 4" xfId="48291"/>
    <cellStyle name="Normal 74 4 2 4 2" xfId="48292"/>
    <cellStyle name="Normal 74 4 2 4 2 2" xfId="48293"/>
    <cellStyle name="Normal 74 4 2 4 3" xfId="48294"/>
    <cellStyle name="Normal 74 4 2 5" xfId="48295"/>
    <cellStyle name="Normal 74 4 2 5 2" xfId="48296"/>
    <cellStyle name="Normal 74 4 2 6" xfId="48297"/>
    <cellStyle name="Normal 74 4 2 7" xfId="48298"/>
    <cellStyle name="Normal 74 4 2 8" xfId="48299"/>
    <cellStyle name="Normal 74 4 2_Lcc_inputs" xfId="48300"/>
    <cellStyle name="Normal 74 4 3" xfId="48301"/>
    <cellStyle name="Normal 74 4 3 2" xfId="48302"/>
    <cellStyle name="Normal 74 4 3 2 2" xfId="48303"/>
    <cellStyle name="Normal 74 4 3 2 2 2" xfId="48304"/>
    <cellStyle name="Normal 74 4 3 2 3" xfId="48305"/>
    <cellStyle name="Normal 74 4 3 3" xfId="48306"/>
    <cellStyle name="Normal 74 4 3 3 2" xfId="48307"/>
    <cellStyle name="Normal 74 4 3 3 2 2" xfId="48308"/>
    <cellStyle name="Normal 74 4 3 3 3" xfId="48309"/>
    <cellStyle name="Normal 74 4 3 4" xfId="48310"/>
    <cellStyle name="Normal 74 4 3 4 2" xfId="48311"/>
    <cellStyle name="Normal 74 4 3 5" xfId="48312"/>
    <cellStyle name="Normal 74 4 3_Lcc_inputs" xfId="48313"/>
    <cellStyle name="Normal 74 4 4" xfId="48314"/>
    <cellStyle name="Normal 74 4 4 2" xfId="48315"/>
    <cellStyle name="Normal 74 4 4 2 2" xfId="48316"/>
    <cellStyle name="Normal 74 4 4 2 3" xfId="48317"/>
    <cellStyle name="Normal 74 4 4 3" xfId="48318"/>
    <cellStyle name="Normal 74 4 4 4" xfId="48319"/>
    <cellStyle name="Normal 74 4 4_Lcc_inputs" xfId="48320"/>
    <cellStyle name="Normal 74 4 5" xfId="48321"/>
    <cellStyle name="Normal 74 4 5 2" xfId="48322"/>
    <cellStyle name="Normal 74 4 5 2 2" xfId="48323"/>
    <cellStyle name="Normal 74 4 5 3" xfId="48324"/>
    <cellStyle name="Normal 74 4 6" xfId="48325"/>
    <cellStyle name="Normal 74 4 6 2" xfId="48326"/>
    <cellStyle name="Normal 74 4 7" xfId="48327"/>
    <cellStyle name="Normal 74 4 8" xfId="48328"/>
    <cellStyle name="Normal 74 4 9" xfId="48329"/>
    <cellStyle name="Normal 74 4_Lcc_inputs" xfId="48330"/>
    <cellStyle name="Normal 74 5" xfId="48331"/>
    <cellStyle name="Normal 74 5 2" xfId="48332"/>
    <cellStyle name="Normal 74 5 2 2" xfId="48333"/>
    <cellStyle name="Normal 74 5 2 2 2" xfId="48334"/>
    <cellStyle name="Normal 74 5 2 2 2 2" xfId="48335"/>
    <cellStyle name="Normal 74 5 2 2 2 2 2" xfId="48336"/>
    <cellStyle name="Normal 74 5 2 2 2 3" xfId="48337"/>
    <cellStyle name="Normal 74 5 2 2 3" xfId="48338"/>
    <cellStyle name="Normal 74 5 2 2 3 2" xfId="48339"/>
    <cellStyle name="Normal 74 5 2 2 3 2 2" xfId="48340"/>
    <cellStyle name="Normal 74 5 2 2 3 3" xfId="48341"/>
    <cellStyle name="Normal 74 5 2 2 4" xfId="48342"/>
    <cellStyle name="Normal 74 5 2 2 4 2" xfId="48343"/>
    <cellStyle name="Normal 74 5 2 2 5" xfId="48344"/>
    <cellStyle name="Normal 74 5 2 2_Lcc_inputs" xfId="48345"/>
    <cellStyle name="Normal 74 5 2 3" xfId="48346"/>
    <cellStyle name="Normal 74 5 2 3 2" xfId="48347"/>
    <cellStyle name="Normal 74 5 2 3 2 2" xfId="48348"/>
    <cellStyle name="Normal 74 5 2 3 2 3" xfId="48349"/>
    <cellStyle name="Normal 74 5 2 3 3" xfId="48350"/>
    <cellStyle name="Normal 74 5 2 3 4" xfId="48351"/>
    <cellStyle name="Normal 74 5 2 3_Lcc_inputs" xfId="48352"/>
    <cellStyle name="Normal 74 5 2 4" xfId="48353"/>
    <cellStyle name="Normal 74 5 2 4 2" xfId="48354"/>
    <cellStyle name="Normal 74 5 2 4 2 2" xfId="48355"/>
    <cellStyle name="Normal 74 5 2 4 3" xfId="48356"/>
    <cellStyle name="Normal 74 5 2 5" xfId="48357"/>
    <cellStyle name="Normal 74 5 2 5 2" xfId="48358"/>
    <cellStyle name="Normal 74 5 2 6" xfId="48359"/>
    <cellStyle name="Normal 74 5 2 7" xfId="48360"/>
    <cellStyle name="Normal 74 5 2 8" xfId="48361"/>
    <cellStyle name="Normal 74 5 2_Lcc_inputs" xfId="48362"/>
    <cellStyle name="Normal 74 5 3" xfId="48363"/>
    <cellStyle name="Normal 74 5 3 2" xfId="48364"/>
    <cellStyle name="Normal 74 5 3 2 2" xfId="48365"/>
    <cellStyle name="Normal 74 5 3 2 2 2" xfId="48366"/>
    <cellStyle name="Normal 74 5 3 2 3" xfId="48367"/>
    <cellStyle name="Normal 74 5 3 3" xfId="48368"/>
    <cellStyle name="Normal 74 5 3 3 2" xfId="48369"/>
    <cellStyle name="Normal 74 5 3 3 2 2" xfId="48370"/>
    <cellStyle name="Normal 74 5 3 3 3" xfId="48371"/>
    <cellStyle name="Normal 74 5 3 4" xfId="48372"/>
    <cellStyle name="Normal 74 5 3 4 2" xfId="48373"/>
    <cellStyle name="Normal 74 5 3 5" xfId="48374"/>
    <cellStyle name="Normal 74 5 3_Lcc_inputs" xfId="48375"/>
    <cellStyle name="Normal 74 5 4" xfId="48376"/>
    <cellStyle name="Normal 74 5 4 2" xfId="48377"/>
    <cellStyle name="Normal 74 5 4 2 2" xfId="48378"/>
    <cellStyle name="Normal 74 5 4 2 3" xfId="48379"/>
    <cellStyle name="Normal 74 5 4 3" xfId="48380"/>
    <cellStyle name="Normal 74 5 4 4" xfId="48381"/>
    <cellStyle name="Normal 74 5 4_Lcc_inputs" xfId="48382"/>
    <cellStyle name="Normal 74 5 5" xfId="48383"/>
    <cellStyle name="Normal 74 5 5 2" xfId="48384"/>
    <cellStyle name="Normal 74 5 5 2 2" xfId="48385"/>
    <cellStyle name="Normal 74 5 5 3" xfId="48386"/>
    <cellStyle name="Normal 74 5 6" xfId="48387"/>
    <cellStyle name="Normal 74 5 6 2" xfId="48388"/>
    <cellStyle name="Normal 74 5 7" xfId="48389"/>
    <cellStyle name="Normal 74 5 8" xfId="48390"/>
    <cellStyle name="Normal 74 5 9" xfId="48391"/>
    <cellStyle name="Normal 74 5_Lcc_inputs" xfId="48392"/>
    <cellStyle name="Normal 74 6" xfId="48393"/>
    <cellStyle name="Normal 74 6 2" xfId="48394"/>
    <cellStyle name="Normal 74 6 2 2" xfId="48395"/>
    <cellStyle name="Normal 74 6 2 2 2" xfId="48396"/>
    <cellStyle name="Normal 74 6 2 2 2 2" xfId="48397"/>
    <cellStyle name="Normal 74 6 2 2 2 2 2" xfId="48398"/>
    <cellStyle name="Normal 74 6 2 2 2 3" xfId="48399"/>
    <cellStyle name="Normal 74 6 2 2 3" xfId="48400"/>
    <cellStyle name="Normal 74 6 2 2 3 2" xfId="48401"/>
    <cellStyle name="Normal 74 6 2 2 3 2 2" xfId="48402"/>
    <cellStyle name="Normal 74 6 2 2 3 3" xfId="48403"/>
    <cellStyle name="Normal 74 6 2 2 4" xfId="48404"/>
    <cellStyle name="Normal 74 6 2 2 4 2" xfId="48405"/>
    <cellStyle name="Normal 74 6 2 2 5" xfId="48406"/>
    <cellStyle name="Normal 74 6 2 2_Lcc_inputs" xfId="48407"/>
    <cellStyle name="Normal 74 6 2 3" xfId="48408"/>
    <cellStyle name="Normal 74 6 2 3 2" xfId="48409"/>
    <cellStyle name="Normal 74 6 2 3 2 2" xfId="48410"/>
    <cellStyle name="Normal 74 6 2 3 2 3" xfId="48411"/>
    <cellStyle name="Normal 74 6 2 3 3" xfId="48412"/>
    <cellStyle name="Normal 74 6 2 3 4" xfId="48413"/>
    <cellStyle name="Normal 74 6 2 3_Lcc_inputs" xfId="48414"/>
    <cellStyle name="Normal 74 6 2 4" xfId="48415"/>
    <cellStyle name="Normal 74 6 2 4 2" xfId="48416"/>
    <cellStyle name="Normal 74 6 2 4 2 2" xfId="48417"/>
    <cellStyle name="Normal 74 6 2 4 3" xfId="48418"/>
    <cellStyle name="Normal 74 6 2 5" xfId="48419"/>
    <cellStyle name="Normal 74 6 2 5 2" xfId="48420"/>
    <cellStyle name="Normal 74 6 2 6" xfId="48421"/>
    <cellStyle name="Normal 74 6 2 7" xfId="48422"/>
    <cellStyle name="Normal 74 6 2 8" xfId="48423"/>
    <cellStyle name="Normal 74 6 2_Lcc_inputs" xfId="48424"/>
    <cellStyle name="Normal 74 6 3" xfId="48425"/>
    <cellStyle name="Normal 74 6 3 2" xfId="48426"/>
    <cellStyle name="Normal 74 6 3 2 2" xfId="48427"/>
    <cellStyle name="Normal 74 6 3 2 2 2" xfId="48428"/>
    <cellStyle name="Normal 74 6 3 2 3" xfId="48429"/>
    <cellStyle name="Normal 74 6 3 3" xfId="48430"/>
    <cellStyle name="Normal 74 6 3 3 2" xfId="48431"/>
    <cellStyle name="Normal 74 6 3 3 2 2" xfId="48432"/>
    <cellStyle name="Normal 74 6 3 3 3" xfId="48433"/>
    <cellStyle name="Normal 74 6 3 4" xfId="48434"/>
    <cellStyle name="Normal 74 6 3 4 2" xfId="48435"/>
    <cellStyle name="Normal 74 6 3 5" xfId="48436"/>
    <cellStyle name="Normal 74 6 3_Lcc_inputs" xfId="48437"/>
    <cellStyle name="Normal 74 6 4" xfId="48438"/>
    <cellStyle name="Normal 74 6 4 2" xfId="48439"/>
    <cellStyle name="Normal 74 6 4 2 2" xfId="48440"/>
    <cellStyle name="Normal 74 6 4 2 3" xfId="48441"/>
    <cellStyle name="Normal 74 6 4 3" xfId="48442"/>
    <cellStyle name="Normal 74 6 4 4" xfId="48443"/>
    <cellStyle name="Normal 74 6 4_Lcc_inputs" xfId="48444"/>
    <cellStyle name="Normal 74 6 5" xfId="48445"/>
    <cellStyle name="Normal 74 6 5 2" xfId="48446"/>
    <cellStyle name="Normal 74 6 5 2 2" xfId="48447"/>
    <cellStyle name="Normal 74 6 5 3" xfId="48448"/>
    <cellStyle name="Normal 74 6 6" xfId="48449"/>
    <cellStyle name="Normal 74 6 6 2" xfId="48450"/>
    <cellStyle name="Normal 74 6 7" xfId="48451"/>
    <cellStyle name="Normal 74 6 8" xfId="48452"/>
    <cellStyle name="Normal 74 6 9" xfId="48453"/>
    <cellStyle name="Normal 74 6_Lcc_inputs" xfId="48454"/>
    <cellStyle name="Normal 74 7" xfId="48455"/>
    <cellStyle name="Normal 74 7 2" xfId="48456"/>
    <cellStyle name="Normal 74 7 2 2" xfId="48457"/>
    <cellStyle name="Normal 74 7 2 2 2" xfId="48458"/>
    <cellStyle name="Normal 74 7 2 2 2 2" xfId="48459"/>
    <cellStyle name="Normal 74 7 2 2 2 2 2" xfId="48460"/>
    <cellStyle name="Normal 74 7 2 2 2 3" xfId="48461"/>
    <cellStyle name="Normal 74 7 2 2 3" xfId="48462"/>
    <cellStyle name="Normal 74 7 2 2 3 2" xfId="48463"/>
    <cellStyle name="Normal 74 7 2 2 3 2 2" xfId="48464"/>
    <cellStyle name="Normal 74 7 2 2 3 3" xfId="48465"/>
    <cellStyle name="Normal 74 7 2 2 4" xfId="48466"/>
    <cellStyle name="Normal 74 7 2 2 4 2" xfId="48467"/>
    <cellStyle name="Normal 74 7 2 2 5" xfId="48468"/>
    <cellStyle name="Normal 74 7 2 2_Lcc_inputs" xfId="48469"/>
    <cellStyle name="Normal 74 7 2 3" xfId="48470"/>
    <cellStyle name="Normal 74 7 2 3 2" xfId="48471"/>
    <cellStyle name="Normal 74 7 2 3 2 2" xfId="48472"/>
    <cellStyle name="Normal 74 7 2 3 2 3" xfId="48473"/>
    <cellStyle name="Normal 74 7 2 3 3" xfId="48474"/>
    <cellStyle name="Normal 74 7 2 3 4" xfId="48475"/>
    <cellStyle name="Normal 74 7 2 3_Lcc_inputs" xfId="48476"/>
    <cellStyle name="Normal 74 7 2 4" xfId="48477"/>
    <cellStyle name="Normal 74 7 2 4 2" xfId="48478"/>
    <cellStyle name="Normal 74 7 2 4 2 2" xfId="48479"/>
    <cellStyle name="Normal 74 7 2 4 3" xfId="48480"/>
    <cellStyle name="Normal 74 7 2 5" xfId="48481"/>
    <cellStyle name="Normal 74 7 2 5 2" xfId="48482"/>
    <cellStyle name="Normal 74 7 2 6" xfId="48483"/>
    <cellStyle name="Normal 74 7 2 7" xfId="48484"/>
    <cellStyle name="Normal 74 7 2 8" xfId="48485"/>
    <cellStyle name="Normal 74 7 2_Lcc_inputs" xfId="48486"/>
    <cellStyle name="Normal 74 7 3" xfId="48487"/>
    <cellStyle name="Normal 74 7 3 2" xfId="48488"/>
    <cellStyle name="Normal 74 7 3 2 2" xfId="48489"/>
    <cellStyle name="Normal 74 7 3 2 2 2" xfId="48490"/>
    <cellStyle name="Normal 74 7 3 2 3" xfId="48491"/>
    <cellStyle name="Normal 74 7 3 3" xfId="48492"/>
    <cellStyle name="Normal 74 7 3 3 2" xfId="48493"/>
    <cellStyle name="Normal 74 7 3 3 2 2" xfId="48494"/>
    <cellStyle name="Normal 74 7 3 3 3" xfId="48495"/>
    <cellStyle name="Normal 74 7 3 4" xfId="48496"/>
    <cellStyle name="Normal 74 7 3 4 2" xfId="48497"/>
    <cellStyle name="Normal 74 7 3 5" xfId="48498"/>
    <cellStyle name="Normal 74 7 3_Lcc_inputs" xfId="48499"/>
    <cellStyle name="Normal 74 7 4" xfId="48500"/>
    <cellStyle name="Normal 74 7 4 2" xfId="48501"/>
    <cellStyle name="Normal 74 7 4 2 2" xfId="48502"/>
    <cellStyle name="Normal 74 7 4 2 3" xfId="48503"/>
    <cellStyle name="Normal 74 7 4 3" xfId="48504"/>
    <cellStyle name="Normal 74 7 4 4" xfId="48505"/>
    <cellStyle name="Normal 74 7 4_Lcc_inputs" xfId="48506"/>
    <cellStyle name="Normal 74 7 5" xfId="48507"/>
    <cellStyle name="Normal 74 7 5 2" xfId="48508"/>
    <cellStyle name="Normal 74 7 5 2 2" xfId="48509"/>
    <cellStyle name="Normal 74 7 5 3" xfId="48510"/>
    <cellStyle name="Normal 74 7 6" xfId="48511"/>
    <cellStyle name="Normal 74 7 6 2" xfId="48512"/>
    <cellStyle name="Normal 74 7 7" xfId="48513"/>
    <cellStyle name="Normal 74 7 8" xfId="48514"/>
    <cellStyle name="Normal 74 7 9" xfId="48515"/>
    <cellStyle name="Normal 74 7_Lcc_inputs" xfId="48516"/>
    <cellStyle name="Normal 74 8" xfId="48517"/>
    <cellStyle name="Normal 74 8 2" xfId="48518"/>
    <cellStyle name="Normal 74 8 2 2" xfId="48519"/>
    <cellStyle name="Normal 74 8 2 2 2" xfId="48520"/>
    <cellStyle name="Normal 74 8 2 2 2 2" xfId="48521"/>
    <cellStyle name="Normal 74 8 2 2 3" xfId="48522"/>
    <cellStyle name="Normal 74 8 2 3" xfId="48523"/>
    <cellStyle name="Normal 74 8 2 3 2" xfId="48524"/>
    <cellStyle name="Normal 74 8 2 3 2 2" xfId="48525"/>
    <cellStyle name="Normal 74 8 2 3 3" xfId="48526"/>
    <cellStyle name="Normal 74 8 2 4" xfId="48527"/>
    <cellStyle name="Normal 74 8 2 4 2" xfId="48528"/>
    <cellStyle name="Normal 74 8 2 5" xfId="48529"/>
    <cellStyle name="Normal 74 8 2_Lcc_inputs" xfId="48530"/>
    <cellStyle name="Normal 74 8 3" xfId="48531"/>
    <cellStyle name="Normal 74 8 3 2" xfId="48532"/>
    <cellStyle name="Normal 74 8 3 2 2" xfId="48533"/>
    <cellStyle name="Normal 74 8 3 2 3" xfId="48534"/>
    <cellStyle name="Normal 74 8 3 3" xfId="48535"/>
    <cellStyle name="Normal 74 8 3 4" xfId="48536"/>
    <cellStyle name="Normal 74 8 3_Lcc_inputs" xfId="48537"/>
    <cellStyle name="Normal 74 8 4" xfId="48538"/>
    <cellStyle name="Normal 74 8 4 2" xfId="48539"/>
    <cellStyle name="Normal 74 8 4 2 2" xfId="48540"/>
    <cellStyle name="Normal 74 8 4 3" xfId="48541"/>
    <cellStyle name="Normal 74 8 5" xfId="48542"/>
    <cellStyle name="Normal 74 8 5 2" xfId="48543"/>
    <cellStyle name="Normal 74 8 6" xfId="48544"/>
    <cellStyle name="Normal 74 8 7" xfId="48545"/>
    <cellStyle name="Normal 74 8 8" xfId="48546"/>
    <cellStyle name="Normal 74 8_Lcc_inputs" xfId="48547"/>
    <cellStyle name="Normal 74 9" xfId="48548"/>
    <cellStyle name="Normal 74 9 2" xfId="48549"/>
    <cellStyle name="Normal 74 9 2 2" xfId="48550"/>
    <cellStyle name="Normal 74 9 2 2 2" xfId="48551"/>
    <cellStyle name="Normal 74 9 2 2 2 2" xfId="48552"/>
    <cellStyle name="Normal 74 9 2 2 3" xfId="48553"/>
    <cellStyle name="Normal 74 9 2 3" xfId="48554"/>
    <cellStyle name="Normal 74 9 2 3 2" xfId="48555"/>
    <cellStyle name="Normal 74 9 2 3 2 2" xfId="48556"/>
    <cellStyle name="Normal 74 9 2 3 3" xfId="48557"/>
    <cellStyle name="Normal 74 9 2 4" xfId="48558"/>
    <cellStyle name="Normal 74 9 2 4 2" xfId="48559"/>
    <cellStyle name="Normal 74 9 2 5" xfId="48560"/>
    <cellStyle name="Normal 74 9 2_Lcc_inputs" xfId="48561"/>
    <cellStyle name="Normal 74 9 3" xfId="48562"/>
    <cellStyle name="Normal 74 9 3 2" xfId="48563"/>
    <cellStyle name="Normal 74 9 3 2 2" xfId="48564"/>
    <cellStyle name="Normal 74 9 3 2 3" xfId="48565"/>
    <cellStyle name="Normal 74 9 3 3" xfId="48566"/>
    <cellStyle name="Normal 74 9 3 4" xfId="48567"/>
    <cellStyle name="Normal 74 9 3_Lcc_inputs" xfId="48568"/>
    <cellStyle name="Normal 74 9 4" xfId="48569"/>
    <cellStyle name="Normal 74 9 4 2" xfId="48570"/>
    <cellStyle name="Normal 74 9 4 2 2" xfId="48571"/>
    <cellStyle name="Normal 74 9 4 3" xfId="48572"/>
    <cellStyle name="Normal 74 9 5" xfId="48573"/>
    <cellStyle name="Normal 74 9 5 2" xfId="48574"/>
    <cellStyle name="Normal 74 9 6" xfId="48575"/>
    <cellStyle name="Normal 74 9 7" xfId="48576"/>
    <cellStyle name="Normal 74 9 8" xfId="48577"/>
    <cellStyle name="Normal 74 9_Lcc_inputs" xfId="48578"/>
    <cellStyle name="Normal 74_Lcc_inputs" xfId="48579"/>
    <cellStyle name="Normal 75" xfId="48580"/>
    <cellStyle name="Normal 75 10" xfId="48581"/>
    <cellStyle name="Normal 75 10 2" xfId="48582"/>
    <cellStyle name="Normal 75 10 2 2" xfId="48583"/>
    <cellStyle name="Normal 75 10 2 2 2" xfId="48584"/>
    <cellStyle name="Normal 75 10 2 2 3" xfId="48585"/>
    <cellStyle name="Normal 75 10 2 3" xfId="48586"/>
    <cellStyle name="Normal 75 10 2 4" xfId="48587"/>
    <cellStyle name="Normal 75 10 2_Lcc_inputs" xfId="48588"/>
    <cellStyle name="Normal 75 10 3" xfId="48589"/>
    <cellStyle name="Normal 75 10 3 2" xfId="48590"/>
    <cellStyle name="Normal 75 10 3 2 2" xfId="48591"/>
    <cellStyle name="Normal 75 10 3 3" xfId="48592"/>
    <cellStyle name="Normal 75 10 4" xfId="48593"/>
    <cellStyle name="Normal 75 10 4 2" xfId="48594"/>
    <cellStyle name="Normal 75 10 5" xfId="48595"/>
    <cellStyle name="Normal 75 10 6" xfId="48596"/>
    <cellStyle name="Normal 75 10 7" xfId="48597"/>
    <cellStyle name="Normal 75 10_Lcc_inputs" xfId="48598"/>
    <cellStyle name="Normal 75 11" xfId="48599"/>
    <cellStyle name="Normal 75 11 2" xfId="48600"/>
    <cellStyle name="Normal 75 11 2 2" xfId="48601"/>
    <cellStyle name="Normal 75 11 2 3" xfId="48602"/>
    <cellStyle name="Normal 75 11 3" xfId="48603"/>
    <cellStyle name="Normal 75 11 3 2" xfId="48604"/>
    <cellStyle name="Normal 75 11 4" xfId="48605"/>
    <cellStyle name="Normal 75 11 5" xfId="48606"/>
    <cellStyle name="Normal 75 11_Lcc_inputs" xfId="48607"/>
    <cellStyle name="Normal 75 12" xfId="48608"/>
    <cellStyle name="Normal 75 12 2" xfId="48609"/>
    <cellStyle name="Normal 75 12 2 2" xfId="48610"/>
    <cellStyle name="Normal 75 12 2 3" xfId="48611"/>
    <cellStyle name="Normal 75 12 3" xfId="48612"/>
    <cellStyle name="Normal 75 12 4" xfId="48613"/>
    <cellStyle name="Normal 75 12_Lcc_inputs" xfId="48614"/>
    <cellStyle name="Normal 75 13" xfId="48615"/>
    <cellStyle name="Normal 75 13 2" xfId="48616"/>
    <cellStyle name="Normal 75 13 3" xfId="48617"/>
    <cellStyle name="Normal 75 14" xfId="48618"/>
    <cellStyle name="Normal 75 14 2" xfId="48619"/>
    <cellStyle name="Normal 75 15" xfId="48620"/>
    <cellStyle name="Normal 75 16" xfId="48621"/>
    <cellStyle name="Normal 75 2" xfId="48622"/>
    <cellStyle name="Normal 75 2 10" xfId="48623"/>
    <cellStyle name="Normal 75 2 2" xfId="48624"/>
    <cellStyle name="Normal 75 2 2 2" xfId="48625"/>
    <cellStyle name="Normal 75 2 2 2 2" xfId="48626"/>
    <cellStyle name="Normal 75 2 2 2 2 2" xfId="48627"/>
    <cellStyle name="Normal 75 2 2 2 2 2 2" xfId="48628"/>
    <cellStyle name="Normal 75 2 2 2 2 3" xfId="48629"/>
    <cellStyle name="Normal 75 2 2 2 3" xfId="48630"/>
    <cellStyle name="Normal 75 2 2 2 3 2" xfId="48631"/>
    <cellStyle name="Normal 75 2 2 2 3 2 2" xfId="48632"/>
    <cellStyle name="Normal 75 2 2 2 3 3" xfId="48633"/>
    <cellStyle name="Normal 75 2 2 2 4" xfId="48634"/>
    <cellStyle name="Normal 75 2 2 2 4 2" xfId="48635"/>
    <cellStyle name="Normal 75 2 2 2 5" xfId="48636"/>
    <cellStyle name="Normal 75 2 2 2_Lcc_inputs" xfId="48637"/>
    <cellStyle name="Normal 75 2 2 3" xfId="48638"/>
    <cellStyle name="Normal 75 2 2 3 2" xfId="48639"/>
    <cellStyle name="Normal 75 2 2 3 2 2" xfId="48640"/>
    <cellStyle name="Normal 75 2 2 3 2 3" xfId="48641"/>
    <cellStyle name="Normal 75 2 2 3 3" xfId="48642"/>
    <cellStyle name="Normal 75 2 2 3 4" xfId="48643"/>
    <cellStyle name="Normal 75 2 2 3_Lcc_inputs" xfId="48644"/>
    <cellStyle name="Normal 75 2 2 4" xfId="48645"/>
    <cellStyle name="Normal 75 2 2 4 2" xfId="48646"/>
    <cellStyle name="Normal 75 2 2 4 2 2" xfId="48647"/>
    <cellStyle name="Normal 75 2 2 4 3" xfId="48648"/>
    <cellStyle name="Normal 75 2 2 5" xfId="48649"/>
    <cellStyle name="Normal 75 2 2 5 2" xfId="48650"/>
    <cellStyle name="Normal 75 2 2 6" xfId="48651"/>
    <cellStyle name="Normal 75 2 2 7" xfId="48652"/>
    <cellStyle name="Normal 75 2 2 8" xfId="48653"/>
    <cellStyle name="Normal 75 2 2_Lcc_inputs" xfId="48654"/>
    <cellStyle name="Normal 75 2 3" xfId="48655"/>
    <cellStyle name="Normal 75 2 3 2" xfId="48656"/>
    <cellStyle name="Normal 75 2 3 2 2" xfId="48657"/>
    <cellStyle name="Normal 75 2 3 2 2 2" xfId="48658"/>
    <cellStyle name="Normal 75 2 3 2 2 3" xfId="48659"/>
    <cellStyle name="Normal 75 2 3 2 3" xfId="48660"/>
    <cellStyle name="Normal 75 2 3 2 4" xfId="48661"/>
    <cellStyle name="Normal 75 2 3 2_Lcc_inputs" xfId="48662"/>
    <cellStyle name="Normal 75 2 3 3" xfId="48663"/>
    <cellStyle name="Normal 75 2 3 3 2" xfId="48664"/>
    <cellStyle name="Normal 75 2 3 3 2 2" xfId="48665"/>
    <cellStyle name="Normal 75 2 3 3 3" xfId="48666"/>
    <cellStyle name="Normal 75 2 3 4" xfId="48667"/>
    <cellStyle name="Normal 75 2 3 4 2" xfId="48668"/>
    <cellStyle name="Normal 75 2 3 5" xfId="48669"/>
    <cellStyle name="Normal 75 2 3 6" xfId="48670"/>
    <cellStyle name="Normal 75 2 3 7" xfId="48671"/>
    <cellStyle name="Normal 75 2 3_Lcc_inputs" xfId="48672"/>
    <cellStyle name="Normal 75 2 4" xfId="48673"/>
    <cellStyle name="Normal 75 2 4 2" xfId="48674"/>
    <cellStyle name="Normal 75 2 4 2 2" xfId="48675"/>
    <cellStyle name="Normal 75 2 4 2 3" xfId="48676"/>
    <cellStyle name="Normal 75 2 4 3" xfId="48677"/>
    <cellStyle name="Normal 75 2 4 3 2" xfId="48678"/>
    <cellStyle name="Normal 75 2 4 4" xfId="48679"/>
    <cellStyle name="Normal 75 2 4 5" xfId="48680"/>
    <cellStyle name="Normal 75 2 4_Lcc_inputs" xfId="48681"/>
    <cellStyle name="Normal 75 2 5" xfId="48682"/>
    <cellStyle name="Normal 75 2 5 2" xfId="48683"/>
    <cellStyle name="Normal 75 2 5 2 2" xfId="48684"/>
    <cellStyle name="Normal 75 2 5 2 3" xfId="48685"/>
    <cellStyle name="Normal 75 2 5 3" xfId="48686"/>
    <cellStyle name="Normal 75 2 5 3 2" xfId="48687"/>
    <cellStyle name="Normal 75 2 5 4" xfId="48688"/>
    <cellStyle name="Normal 75 2 5 5" xfId="48689"/>
    <cellStyle name="Normal 75 2 5_Lcc_inputs" xfId="48690"/>
    <cellStyle name="Normal 75 2 6" xfId="48691"/>
    <cellStyle name="Normal 75 2 6 2" xfId="48692"/>
    <cellStyle name="Normal 75 2 6 2 2" xfId="48693"/>
    <cellStyle name="Normal 75 2 6 3" xfId="48694"/>
    <cellStyle name="Normal 75 2 6 4" xfId="48695"/>
    <cellStyle name="Normal 75 2 6_Lcc_inputs" xfId="48696"/>
    <cellStyle name="Normal 75 2 7" xfId="48697"/>
    <cellStyle name="Normal 75 2 7 2" xfId="48698"/>
    <cellStyle name="Normal 75 2 7 3" xfId="48699"/>
    <cellStyle name="Normal 75 2 8" xfId="48700"/>
    <cellStyle name="Normal 75 2 8 2" xfId="48701"/>
    <cellStyle name="Normal 75 2 9" xfId="48702"/>
    <cellStyle name="Normal 75 2_Lcc_inputs" xfId="48703"/>
    <cellStyle name="Normal 75 3" xfId="48704"/>
    <cellStyle name="Normal 75 3 2" xfId="48705"/>
    <cellStyle name="Normal 75 3 2 2" xfId="48706"/>
    <cellStyle name="Normal 75 3 2 2 2" xfId="48707"/>
    <cellStyle name="Normal 75 3 2 2 2 2" xfId="48708"/>
    <cellStyle name="Normal 75 3 2 2 2 2 2" xfId="48709"/>
    <cellStyle name="Normal 75 3 2 2 2 3" xfId="48710"/>
    <cellStyle name="Normal 75 3 2 2 3" xfId="48711"/>
    <cellStyle name="Normal 75 3 2 2 3 2" xfId="48712"/>
    <cellStyle name="Normal 75 3 2 2 3 2 2" xfId="48713"/>
    <cellStyle name="Normal 75 3 2 2 3 3" xfId="48714"/>
    <cellStyle name="Normal 75 3 2 2 4" xfId="48715"/>
    <cellStyle name="Normal 75 3 2 2 4 2" xfId="48716"/>
    <cellStyle name="Normal 75 3 2 2 5" xfId="48717"/>
    <cellStyle name="Normal 75 3 2 2_Lcc_inputs" xfId="48718"/>
    <cellStyle name="Normal 75 3 2 3" xfId="48719"/>
    <cellStyle name="Normal 75 3 2 3 2" xfId="48720"/>
    <cellStyle name="Normal 75 3 2 3 2 2" xfId="48721"/>
    <cellStyle name="Normal 75 3 2 3 2 3" xfId="48722"/>
    <cellStyle name="Normal 75 3 2 3 3" xfId="48723"/>
    <cellStyle name="Normal 75 3 2 3 4" xfId="48724"/>
    <cellStyle name="Normal 75 3 2 3_Lcc_inputs" xfId="48725"/>
    <cellStyle name="Normal 75 3 2 4" xfId="48726"/>
    <cellStyle name="Normal 75 3 2 4 2" xfId="48727"/>
    <cellStyle name="Normal 75 3 2 4 2 2" xfId="48728"/>
    <cellStyle name="Normal 75 3 2 4 3" xfId="48729"/>
    <cellStyle name="Normal 75 3 2 5" xfId="48730"/>
    <cellStyle name="Normal 75 3 2 5 2" xfId="48731"/>
    <cellStyle name="Normal 75 3 2 6" xfId="48732"/>
    <cellStyle name="Normal 75 3 2 7" xfId="48733"/>
    <cellStyle name="Normal 75 3 2 8" xfId="48734"/>
    <cellStyle name="Normal 75 3 2_Lcc_inputs" xfId="48735"/>
    <cellStyle name="Normal 75 3 3" xfId="48736"/>
    <cellStyle name="Normal 75 3 3 2" xfId="48737"/>
    <cellStyle name="Normal 75 3 3 2 2" xfId="48738"/>
    <cellStyle name="Normal 75 3 3 2 2 2" xfId="48739"/>
    <cellStyle name="Normal 75 3 3 2 2 3" xfId="48740"/>
    <cellStyle name="Normal 75 3 3 2 3" xfId="48741"/>
    <cellStyle name="Normal 75 3 3 2 4" xfId="48742"/>
    <cellStyle name="Normal 75 3 3 2_Lcc_inputs" xfId="48743"/>
    <cellStyle name="Normal 75 3 3 3" xfId="48744"/>
    <cellStyle name="Normal 75 3 3 3 2" xfId="48745"/>
    <cellStyle name="Normal 75 3 3 3 2 2" xfId="48746"/>
    <cellStyle name="Normal 75 3 3 3 3" xfId="48747"/>
    <cellStyle name="Normal 75 3 3 4" xfId="48748"/>
    <cellStyle name="Normal 75 3 3 4 2" xfId="48749"/>
    <cellStyle name="Normal 75 3 3 5" xfId="48750"/>
    <cellStyle name="Normal 75 3 3 6" xfId="48751"/>
    <cellStyle name="Normal 75 3 3 7" xfId="48752"/>
    <cellStyle name="Normal 75 3 3_Lcc_inputs" xfId="48753"/>
    <cellStyle name="Normal 75 3 4" xfId="48754"/>
    <cellStyle name="Normal 75 3 4 2" xfId="48755"/>
    <cellStyle name="Normal 75 3 4 2 2" xfId="48756"/>
    <cellStyle name="Normal 75 3 4 2 3" xfId="48757"/>
    <cellStyle name="Normal 75 3 4 3" xfId="48758"/>
    <cellStyle name="Normal 75 3 4 3 2" xfId="48759"/>
    <cellStyle name="Normal 75 3 4 4" xfId="48760"/>
    <cellStyle name="Normal 75 3 4 5" xfId="48761"/>
    <cellStyle name="Normal 75 3 4_Lcc_inputs" xfId="48762"/>
    <cellStyle name="Normal 75 3 5" xfId="48763"/>
    <cellStyle name="Normal 75 3 5 2" xfId="48764"/>
    <cellStyle name="Normal 75 3 5 2 2" xfId="48765"/>
    <cellStyle name="Normal 75 3 5 2 3" xfId="48766"/>
    <cellStyle name="Normal 75 3 5 3" xfId="48767"/>
    <cellStyle name="Normal 75 3 5 4" xfId="48768"/>
    <cellStyle name="Normal 75 3 5_Lcc_inputs" xfId="48769"/>
    <cellStyle name="Normal 75 3 6" xfId="48770"/>
    <cellStyle name="Normal 75 3 6 2" xfId="48771"/>
    <cellStyle name="Normal 75 3 6 3" xfId="48772"/>
    <cellStyle name="Normal 75 3 7" xfId="48773"/>
    <cellStyle name="Normal 75 3 7 2" xfId="48774"/>
    <cellStyle name="Normal 75 3 8" xfId="48775"/>
    <cellStyle name="Normal 75 3 9" xfId="48776"/>
    <cellStyle name="Normal 75 3_Lcc_inputs" xfId="48777"/>
    <cellStyle name="Normal 75 4" xfId="48778"/>
    <cellStyle name="Normal 75 4 2" xfId="48779"/>
    <cellStyle name="Normal 75 4 2 2" xfId="48780"/>
    <cellStyle name="Normal 75 4 2 2 2" xfId="48781"/>
    <cellStyle name="Normal 75 4 2 2 2 2" xfId="48782"/>
    <cellStyle name="Normal 75 4 2 2 2 2 2" xfId="48783"/>
    <cellStyle name="Normal 75 4 2 2 2 3" xfId="48784"/>
    <cellStyle name="Normal 75 4 2 2 3" xfId="48785"/>
    <cellStyle name="Normal 75 4 2 2 3 2" xfId="48786"/>
    <cellStyle name="Normal 75 4 2 2 3 2 2" xfId="48787"/>
    <cellStyle name="Normal 75 4 2 2 3 3" xfId="48788"/>
    <cellStyle name="Normal 75 4 2 2 4" xfId="48789"/>
    <cellStyle name="Normal 75 4 2 2 4 2" xfId="48790"/>
    <cellStyle name="Normal 75 4 2 2 5" xfId="48791"/>
    <cellStyle name="Normal 75 4 2 2_Lcc_inputs" xfId="48792"/>
    <cellStyle name="Normal 75 4 2 3" xfId="48793"/>
    <cellStyle name="Normal 75 4 2 3 2" xfId="48794"/>
    <cellStyle name="Normal 75 4 2 3 2 2" xfId="48795"/>
    <cellStyle name="Normal 75 4 2 3 2 3" xfId="48796"/>
    <cellStyle name="Normal 75 4 2 3 3" xfId="48797"/>
    <cellStyle name="Normal 75 4 2 3 4" xfId="48798"/>
    <cellStyle name="Normal 75 4 2 3_Lcc_inputs" xfId="48799"/>
    <cellStyle name="Normal 75 4 2 4" xfId="48800"/>
    <cellStyle name="Normal 75 4 2 4 2" xfId="48801"/>
    <cellStyle name="Normal 75 4 2 4 2 2" xfId="48802"/>
    <cellStyle name="Normal 75 4 2 4 3" xfId="48803"/>
    <cellStyle name="Normal 75 4 2 5" xfId="48804"/>
    <cellStyle name="Normal 75 4 2 5 2" xfId="48805"/>
    <cellStyle name="Normal 75 4 2 6" xfId="48806"/>
    <cellStyle name="Normal 75 4 2 7" xfId="48807"/>
    <cellStyle name="Normal 75 4 2 8" xfId="48808"/>
    <cellStyle name="Normal 75 4 2_Lcc_inputs" xfId="48809"/>
    <cellStyle name="Normal 75 4 3" xfId="48810"/>
    <cellStyle name="Normal 75 4 3 2" xfId="48811"/>
    <cellStyle name="Normal 75 4 3 2 2" xfId="48812"/>
    <cellStyle name="Normal 75 4 3 2 2 2" xfId="48813"/>
    <cellStyle name="Normal 75 4 3 2 3" xfId="48814"/>
    <cellStyle name="Normal 75 4 3 3" xfId="48815"/>
    <cellStyle name="Normal 75 4 3 3 2" xfId="48816"/>
    <cellStyle name="Normal 75 4 3 3 2 2" xfId="48817"/>
    <cellStyle name="Normal 75 4 3 3 3" xfId="48818"/>
    <cellStyle name="Normal 75 4 3 4" xfId="48819"/>
    <cellStyle name="Normal 75 4 3 4 2" xfId="48820"/>
    <cellStyle name="Normal 75 4 3 5" xfId="48821"/>
    <cellStyle name="Normal 75 4 3_Lcc_inputs" xfId="48822"/>
    <cellStyle name="Normal 75 4 4" xfId="48823"/>
    <cellStyle name="Normal 75 4 4 2" xfId="48824"/>
    <cellStyle name="Normal 75 4 4 2 2" xfId="48825"/>
    <cellStyle name="Normal 75 4 4 2 3" xfId="48826"/>
    <cellStyle name="Normal 75 4 4 3" xfId="48827"/>
    <cellStyle name="Normal 75 4 4 4" xfId="48828"/>
    <cellStyle name="Normal 75 4 4_Lcc_inputs" xfId="48829"/>
    <cellStyle name="Normal 75 4 5" xfId="48830"/>
    <cellStyle name="Normal 75 4 5 2" xfId="48831"/>
    <cellStyle name="Normal 75 4 5 2 2" xfId="48832"/>
    <cellStyle name="Normal 75 4 5 3" xfId="48833"/>
    <cellStyle name="Normal 75 4 6" xfId="48834"/>
    <cellStyle name="Normal 75 4 6 2" xfId="48835"/>
    <cellStyle name="Normal 75 4 7" xfId="48836"/>
    <cellStyle name="Normal 75 4 8" xfId="48837"/>
    <cellStyle name="Normal 75 4 9" xfId="48838"/>
    <cellStyle name="Normal 75 4_Lcc_inputs" xfId="48839"/>
    <cellStyle name="Normal 75 5" xfId="48840"/>
    <cellStyle name="Normal 75 5 2" xfId="48841"/>
    <cellStyle name="Normal 75 5 2 2" xfId="48842"/>
    <cellStyle name="Normal 75 5 2 2 2" xfId="48843"/>
    <cellStyle name="Normal 75 5 2 2 2 2" xfId="48844"/>
    <cellStyle name="Normal 75 5 2 2 2 2 2" xfId="48845"/>
    <cellStyle name="Normal 75 5 2 2 2 3" xfId="48846"/>
    <cellStyle name="Normal 75 5 2 2 3" xfId="48847"/>
    <cellStyle name="Normal 75 5 2 2 3 2" xfId="48848"/>
    <cellStyle name="Normal 75 5 2 2 3 2 2" xfId="48849"/>
    <cellStyle name="Normal 75 5 2 2 3 3" xfId="48850"/>
    <cellStyle name="Normal 75 5 2 2 4" xfId="48851"/>
    <cellStyle name="Normal 75 5 2 2 4 2" xfId="48852"/>
    <cellStyle name="Normal 75 5 2 2 5" xfId="48853"/>
    <cellStyle name="Normal 75 5 2 2_Lcc_inputs" xfId="48854"/>
    <cellStyle name="Normal 75 5 2 3" xfId="48855"/>
    <cellStyle name="Normal 75 5 2 3 2" xfId="48856"/>
    <cellStyle name="Normal 75 5 2 3 2 2" xfId="48857"/>
    <cellStyle name="Normal 75 5 2 3 2 3" xfId="48858"/>
    <cellStyle name="Normal 75 5 2 3 3" xfId="48859"/>
    <cellStyle name="Normal 75 5 2 3 4" xfId="48860"/>
    <cellStyle name="Normal 75 5 2 3_Lcc_inputs" xfId="48861"/>
    <cellStyle name="Normal 75 5 2 4" xfId="48862"/>
    <cellStyle name="Normal 75 5 2 4 2" xfId="48863"/>
    <cellStyle name="Normal 75 5 2 4 2 2" xfId="48864"/>
    <cellStyle name="Normal 75 5 2 4 3" xfId="48865"/>
    <cellStyle name="Normal 75 5 2 5" xfId="48866"/>
    <cellStyle name="Normal 75 5 2 5 2" xfId="48867"/>
    <cellStyle name="Normal 75 5 2 6" xfId="48868"/>
    <cellStyle name="Normal 75 5 2 7" xfId="48869"/>
    <cellStyle name="Normal 75 5 2 8" xfId="48870"/>
    <cellStyle name="Normal 75 5 2_Lcc_inputs" xfId="48871"/>
    <cellStyle name="Normal 75 5 3" xfId="48872"/>
    <cellStyle name="Normal 75 5 3 2" xfId="48873"/>
    <cellStyle name="Normal 75 5 3 2 2" xfId="48874"/>
    <cellStyle name="Normal 75 5 3 2 2 2" xfId="48875"/>
    <cellStyle name="Normal 75 5 3 2 3" xfId="48876"/>
    <cellStyle name="Normal 75 5 3 3" xfId="48877"/>
    <cellStyle name="Normal 75 5 3 3 2" xfId="48878"/>
    <cellStyle name="Normal 75 5 3 3 2 2" xfId="48879"/>
    <cellStyle name="Normal 75 5 3 3 3" xfId="48880"/>
    <cellStyle name="Normal 75 5 3 4" xfId="48881"/>
    <cellStyle name="Normal 75 5 3 4 2" xfId="48882"/>
    <cellStyle name="Normal 75 5 3 5" xfId="48883"/>
    <cellStyle name="Normal 75 5 3_Lcc_inputs" xfId="48884"/>
    <cellStyle name="Normal 75 5 4" xfId="48885"/>
    <cellStyle name="Normal 75 5 4 2" xfId="48886"/>
    <cellStyle name="Normal 75 5 4 2 2" xfId="48887"/>
    <cellStyle name="Normal 75 5 4 2 3" xfId="48888"/>
    <cellStyle name="Normal 75 5 4 3" xfId="48889"/>
    <cellStyle name="Normal 75 5 4 4" xfId="48890"/>
    <cellStyle name="Normal 75 5 4_Lcc_inputs" xfId="48891"/>
    <cellStyle name="Normal 75 5 5" xfId="48892"/>
    <cellStyle name="Normal 75 5 5 2" xfId="48893"/>
    <cellStyle name="Normal 75 5 5 2 2" xfId="48894"/>
    <cellStyle name="Normal 75 5 5 3" xfId="48895"/>
    <cellStyle name="Normal 75 5 6" xfId="48896"/>
    <cellStyle name="Normal 75 5 6 2" xfId="48897"/>
    <cellStyle name="Normal 75 5 7" xfId="48898"/>
    <cellStyle name="Normal 75 5 8" xfId="48899"/>
    <cellStyle name="Normal 75 5 9" xfId="48900"/>
    <cellStyle name="Normal 75 5_Lcc_inputs" xfId="48901"/>
    <cellStyle name="Normal 75 6" xfId="48902"/>
    <cellStyle name="Normal 75 6 2" xfId="48903"/>
    <cellStyle name="Normal 75 6 2 2" xfId="48904"/>
    <cellStyle name="Normal 75 6 2 2 2" xfId="48905"/>
    <cellStyle name="Normal 75 6 2 2 2 2" xfId="48906"/>
    <cellStyle name="Normal 75 6 2 2 2 2 2" xfId="48907"/>
    <cellStyle name="Normal 75 6 2 2 2 3" xfId="48908"/>
    <cellStyle name="Normal 75 6 2 2 3" xfId="48909"/>
    <cellStyle name="Normal 75 6 2 2 3 2" xfId="48910"/>
    <cellStyle name="Normal 75 6 2 2 3 2 2" xfId="48911"/>
    <cellStyle name="Normal 75 6 2 2 3 3" xfId="48912"/>
    <cellStyle name="Normal 75 6 2 2 4" xfId="48913"/>
    <cellStyle name="Normal 75 6 2 2 4 2" xfId="48914"/>
    <cellStyle name="Normal 75 6 2 2 5" xfId="48915"/>
    <cellStyle name="Normal 75 6 2 2_Lcc_inputs" xfId="48916"/>
    <cellStyle name="Normal 75 6 2 3" xfId="48917"/>
    <cellStyle name="Normal 75 6 2 3 2" xfId="48918"/>
    <cellStyle name="Normal 75 6 2 3 2 2" xfId="48919"/>
    <cellStyle name="Normal 75 6 2 3 2 3" xfId="48920"/>
    <cellStyle name="Normal 75 6 2 3 3" xfId="48921"/>
    <cellStyle name="Normal 75 6 2 3 4" xfId="48922"/>
    <cellStyle name="Normal 75 6 2 3_Lcc_inputs" xfId="48923"/>
    <cellStyle name="Normal 75 6 2 4" xfId="48924"/>
    <cellStyle name="Normal 75 6 2 4 2" xfId="48925"/>
    <cellStyle name="Normal 75 6 2 4 2 2" xfId="48926"/>
    <cellStyle name="Normal 75 6 2 4 3" xfId="48927"/>
    <cellStyle name="Normal 75 6 2 5" xfId="48928"/>
    <cellStyle name="Normal 75 6 2 5 2" xfId="48929"/>
    <cellStyle name="Normal 75 6 2 6" xfId="48930"/>
    <cellStyle name="Normal 75 6 2 7" xfId="48931"/>
    <cellStyle name="Normal 75 6 2 8" xfId="48932"/>
    <cellStyle name="Normal 75 6 2_Lcc_inputs" xfId="48933"/>
    <cellStyle name="Normal 75 6 3" xfId="48934"/>
    <cellStyle name="Normal 75 6 3 2" xfId="48935"/>
    <cellStyle name="Normal 75 6 3 2 2" xfId="48936"/>
    <cellStyle name="Normal 75 6 3 2 2 2" xfId="48937"/>
    <cellStyle name="Normal 75 6 3 2 3" xfId="48938"/>
    <cellStyle name="Normal 75 6 3 3" xfId="48939"/>
    <cellStyle name="Normal 75 6 3 3 2" xfId="48940"/>
    <cellStyle name="Normal 75 6 3 3 2 2" xfId="48941"/>
    <cellStyle name="Normal 75 6 3 3 3" xfId="48942"/>
    <cellStyle name="Normal 75 6 3 4" xfId="48943"/>
    <cellStyle name="Normal 75 6 3 4 2" xfId="48944"/>
    <cellStyle name="Normal 75 6 3 5" xfId="48945"/>
    <cellStyle name="Normal 75 6 3_Lcc_inputs" xfId="48946"/>
    <cellStyle name="Normal 75 6 4" xfId="48947"/>
    <cellStyle name="Normal 75 6 4 2" xfId="48948"/>
    <cellStyle name="Normal 75 6 4 2 2" xfId="48949"/>
    <cellStyle name="Normal 75 6 4 2 3" xfId="48950"/>
    <cellStyle name="Normal 75 6 4 3" xfId="48951"/>
    <cellStyle name="Normal 75 6 4 4" xfId="48952"/>
    <cellStyle name="Normal 75 6 4_Lcc_inputs" xfId="48953"/>
    <cellStyle name="Normal 75 6 5" xfId="48954"/>
    <cellStyle name="Normal 75 6 5 2" xfId="48955"/>
    <cellStyle name="Normal 75 6 5 2 2" xfId="48956"/>
    <cellStyle name="Normal 75 6 5 3" xfId="48957"/>
    <cellStyle name="Normal 75 6 6" xfId="48958"/>
    <cellStyle name="Normal 75 6 6 2" xfId="48959"/>
    <cellStyle name="Normal 75 6 7" xfId="48960"/>
    <cellStyle name="Normal 75 6 8" xfId="48961"/>
    <cellStyle name="Normal 75 6 9" xfId="48962"/>
    <cellStyle name="Normal 75 6_Lcc_inputs" xfId="48963"/>
    <cellStyle name="Normal 75 7" xfId="48964"/>
    <cellStyle name="Normal 75 7 2" xfId="48965"/>
    <cellStyle name="Normal 75 7 2 2" xfId="48966"/>
    <cellStyle name="Normal 75 7 2 2 2" xfId="48967"/>
    <cellStyle name="Normal 75 7 2 2 2 2" xfId="48968"/>
    <cellStyle name="Normal 75 7 2 2 2 2 2" xfId="48969"/>
    <cellStyle name="Normal 75 7 2 2 2 3" xfId="48970"/>
    <cellStyle name="Normal 75 7 2 2 3" xfId="48971"/>
    <cellStyle name="Normal 75 7 2 2 3 2" xfId="48972"/>
    <cellStyle name="Normal 75 7 2 2 3 2 2" xfId="48973"/>
    <cellStyle name="Normal 75 7 2 2 3 3" xfId="48974"/>
    <cellStyle name="Normal 75 7 2 2 4" xfId="48975"/>
    <cellStyle name="Normal 75 7 2 2 4 2" xfId="48976"/>
    <cellStyle name="Normal 75 7 2 2 5" xfId="48977"/>
    <cellStyle name="Normal 75 7 2 2_Lcc_inputs" xfId="48978"/>
    <cellStyle name="Normal 75 7 2 3" xfId="48979"/>
    <cellStyle name="Normal 75 7 2 3 2" xfId="48980"/>
    <cellStyle name="Normal 75 7 2 3 2 2" xfId="48981"/>
    <cellStyle name="Normal 75 7 2 3 2 3" xfId="48982"/>
    <cellStyle name="Normal 75 7 2 3 3" xfId="48983"/>
    <cellStyle name="Normal 75 7 2 3 4" xfId="48984"/>
    <cellStyle name="Normal 75 7 2 3_Lcc_inputs" xfId="48985"/>
    <cellStyle name="Normal 75 7 2 4" xfId="48986"/>
    <cellStyle name="Normal 75 7 2 4 2" xfId="48987"/>
    <cellStyle name="Normal 75 7 2 4 2 2" xfId="48988"/>
    <cellStyle name="Normal 75 7 2 4 3" xfId="48989"/>
    <cellStyle name="Normal 75 7 2 5" xfId="48990"/>
    <cellStyle name="Normal 75 7 2 5 2" xfId="48991"/>
    <cellStyle name="Normal 75 7 2 6" xfId="48992"/>
    <cellStyle name="Normal 75 7 2 7" xfId="48993"/>
    <cellStyle name="Normal 75 7 2 8" xfId="48994"/>
    <cellStyle name="Normal 75 7 2_Lcc_inputs" xfId="48995"/>
    <cellStyle name="Normal 75 7 3" xfId="48996"/>
    <cellStyle name="Normal 75 7 3 2" xfId="48997"/>
    <cellStyle name="Normal 75 7 3 2 2" xfId="48998"/>
    <cellStyle name="Normal 75 7 3 2 2 2" xfId="48999"/>
    <cellStyle name="Normal 75 7 3 2 3" xfId="49000"/>
    <cellStyle name="Normal 75 7 3 3" xfId="49001"/>
    <cellStyle name="Normal 75 7 3 3 2" xfId="49002"/>
    <cellStyle name="Normal 75 7 3 3 2 2" xfId="49003"/>
    <cellStyle name="Normal 75 7 3 3 3" xfId="49004"/>
    <cellStyle name="Normal 75 7 3 4" xfId="49005"/>
    <cellStyle name="Normal 75 7 3 4 2" xfId="49006"/>
    <cellStyle name="Normal 75 7 3 5" xfId="49007"/>
    <cellStyle name="Normal 75 7 3_Lcc_inputs" xfId="49008"/>
    <cellStyle name="Normal 75 7 4" xfId="49009"/>
    <cellStyle name="Normal 75 7 4 2" xfId="49010"/>
    <cellStyle name="Normal 75 7 4 2 2" xfId="49011"/>
    <cellStyle name="Normal 75 7 4 2 3" xfId="49012"/>
    <cellStyle name="Normal 75 7 4 3" xfId="49013"/>
    <cellStyle name="Normal 75 7 4 4" xfId="49014"/>
    <cellStyle name="Normal 75 7 4_Lcc_inputs" xfId="49015"/>
    <cellStyle name="Normal 75 7 5" xfId="49016"/>
    <cellStyle name="Normal 75 7 5 2" xfId="49017"/>
    <cellStyle name="Normal 75 7 5 2 2" xfId="49018"/>
    <cellStyle name="Normal 75 7 5 3" xfId="49019"/>
    <cellStyle name="Normal 75 7 6" xfId="49020"/>
    <cellStyle name="Normal 75 7 6 2" xfId="49021"/>
    <cellStyle name="Normal 75 7 7" xfId="49022"/>
    <cellStyle name="Normal 75 7 8" xfId="49023"/>
    <cellStyle name="Normal 75 7 9" xfId="49024"/>
    <cellStyle name="Normal 75 7_Lcc_inputs" xfId="49025"/>
    <cellStyle name="Normal 75 8" xfId="49026"/>
    <cellStyle name="Normal 75 8 2" xfId="49027"/>
    <cellStyle name="Normal 75 8 2 2" xfId="49028"/>
    <cellStyle name="Normal 75 8 2 2 2" xfId="49029"/>
    <cellStyle name="Normal 75 8 2 2 2 2" xfId="49030"/>
    <cellStyle name="Normal 75 8 2 2 3" xfId="49031"/>
    <cellStyle name="Normal 75 8 2 3" xfId="49032"/>
    <cellStyle name="Normal 75 8 2 3 2" xfId="49033"/>
    <cellStyle name="Normal 75 8 2 3 2 2" xfId="49034"/>
    <cellStyle name="Normal 75 8 2 3 3" xfId="49035"/>
    <cellStyle name="Normal 75 8 2 4" xfId="49036"/>
    <cellStyle name="Normal 75 8 2 4 2" xfId="49037"/>
    <cellStyle name="Normal 75 8 2 5" xfId="49038"/>
    <cellStyle name="Normal 75 8 2_Lcc_inputs" xfId="49039"/>
    <cellStyle name="Normal 75 8 3" xfId="49040"/>
    <cellStyle name="Normal 75 8 3 2" xfId="49041"/>
    <cellStyle name="Normal 75 8 3 2 2" xfId="49042"/>
    <cellStyle name="Normal 75 8 3 2 3" xfId="49043"/>
    <cellStyle name="Normal 75 8 3 3" xfId="49044"/>
    <cellStyle name="Normal 75 8 3 4" xfId="49045"/>
    <cellStyle name="Normal 75 8 3_Lcc_inputs" xfId="49046"/>
    <cellStyle name="Normal 75 8 4" xfId="49047"/>
    <cellStyle name="Normal 75 8 4 2" xfId="49048"/>
    <cellStyle name="Normal 75 8 4 2 2" xfId="49049"/>
    <cellStyle name="Normal 75 8 4 3" xfId="49050"/>
    <cellStyle name="Normal 75 8 5" xfId="49051"/>
    <cellStyle name="Normal 75 8 5 2" xfId="49052"/>
    <cellStyle name="Normal 75 8 6" xfId="49053"/>
    <cellStyle name="Normal 75 8 7" xfId="49054"/>
    <cellStyle name="Normal 75 8 8" xfId="49055"/>
    <cellStyle name="Normal 75 8_Lcc_inputs" xfId="49056"/>
    <cellStyle name="Normal 75 9" xfId="49057"/>
    <cellStyle name="Normal 75 9 2" xfId="49058"/>
    <cellStyle name="Normal 75 9 2 2" xfId="49059"/>
    <cellStyle name="Normal 75 9 2 2 2" xfId="49060"/>
    <cellStyle name="Normal 75 9 2 2 2 2" xfId="49061"/>
    <cellStyle name="Normal 75 9 2 2 3" xfId="49062"/>
    <cellStyle name="Normal 75 9 2 3" xfId="49063"/>
    <cellStyle name="Normal 75 9 2 3 2" xfId="49064"/>
    <cellStyle name="Normal 75 9 2 3 2 2" xfId="49065"/>
    <cellStyle name="Normal 75 9 2 3 3" xfId="49066"/>
    <cellStyle name="Normal 75 9 2 4" xfId="49067"/>
    <cellStyle name="Normal 75 9 2 4 2" xfId="49068"/>
    <cellStyle name="Normal 75 9 2 5" xfId="49069"/>
    <cellStyle name="Normal 75 9 2_Lcc_inputs" xfId="49070"/>
    <cellStyle name="Normal 75 9 3" xfId="49071"/>
    <cellStyle name="Normal 75 9 3 2" xfId="49072"/>
    <cellStyle name="Normal 75 9 3 2 2" xfId="49073"/>
    <cellStyle name="Normal 75 9 3 2 3" xfId="49074"/>
    <cellStyle name="Normal 75 9 3 3" xfId="49075"/>
    <cellStyle name="Normal 75 9 3 4" xfId="49076"/>
    <cellStyle name="Normal 75 9 3_Lcc_inputs" xfId="49077"/>
    <cellStyle name="Normal 75 9 4" xfId="49078"/>
    <cellStyle name="Normal 75 9 4 2" xfId="49079"/>
    <cellStyle name="Normal 75 9 4 2 2" xfId="49080"/>
    <cellStyle name="Normal 75 9 4 3" xfId="49081"/>
    <cellStyle name="Normal 75 9 5" xfId="49082"/>
    <cellStyle name="Normal 75 9 5 2" xfId="49083"/>
    <cellStyle name="Normal 75 9 6" xfId="49084"/>
    <cellStyle name="Normal 75 9 7" xfId="49085"/>
    <cellStyle name="Normal 75 9 8" xfId="49086"/>
    <cellStyle name="Normal 75 9_Lcc_inputs" xfId="49087"/>
    <cellStyle name="Normal 75_Lcc_inputs" xfId="49088"/>
    <cellStyle name="Normal 76" xfId="49089"/>
    <cellStyle name="Normal 76 10" xfId="49090"/>
    <cellStyle name="Normal 76 10 2" xfId="49091"/>
    <cellStyle name="Normal 76 10 2 2" xfId="49092"/>
    <cellStyle name="Normal 76 10 2 2 2" xfId="49093"/>
    <cellStyle name="Normal 76 10 2 2 3" xfId="49094"/>
    <cellStyle name="Normal 76 10 2 3" xfId="49095"/>
    <cellStyle name="Normal 76 10 2 4" xfId="49096"/>
    <cellStyle name="Normal 76 10 2_Lcc_inputs" xfId="49097"/>
    <cellStyle name="Normal 76 10 3" xfId="49098"/>
    <cellStyle name="Normal 76 10 3 2" xfId="49099"/>
    <cellStyle name="Normal 76 10 3 2 2" xfId="49100"/>
    <cellStyle name="Normal 76 10 3 3" xfId="49101"/>
    <cellStyle name="Normal 76 10 4" xfId="49102"/>
    <cellStyle name="Normal 76 10 4 2" xfId="49103"/>
    <cellStyle name="Normal 76 10 5" xfId="49104"/>
    <cellStyle name="Normal 76 10 6" xfId="49105"/>
    <cellStyle name="Normal 76 10 7" xfId="49106"/>
    <cellStyle name="Normal 76 10_Lcc_inputs" xfId="49107"/>
    <cellStyle name="Normal 76 11" xfId="49108"/>
    <cellStyle name="Normal 76 11 2" xfId="49109"/>
    <cellStyle name="Normal 76 11 2 2" xfId="49110"/>
    <cellStyle name="Normal 76 11 2 3" xfId="49111"/>
    <cellStyle name="Normal 76 11 3" xfId="49112"/>
    <cellStyle name="Normal 76 11 3 2" xfId="49113"/>
    <cellStyle name="Normal 76 11 4" xfId="49114"/>
    <cellStyle name="Normal 76 11 5" xfId="49115"/>
    <cellStyle name="Normal 76 11_Lcc_inputs" xfId="49116"/>
    <cellStyle name="Normal 76 12" xfId="49117"/>
    <cellStyle name="Normal 76 12 2" xfId="49118"/>
    <cellStyle name="Normal 76 12 2 2" xfId="49119"/>
    <cellStyle name="Normal 76 12 2 3" xfId="49120"/>
    <cellStyle name="Normal 76 12 3" xfId="49121"/>
    <cellStyle name="Normal 76 12 4" xfId="49122"/>
    <cellStyle name="Normal 76 12_Lcc_inputs" xfId="49123"/>
    <cellStyle name="Normal 76 13" xfId="49124"/>
    <cellStyle name="Normal 76 13 2" xfId="49125"/>
    <cellStyle name="Normal 76 13 3" xfId="49126"/>
    <cellStyle name="Normal 76 14" xfId="49127"/>
    <cellStyle name="Normal 76 14 2" xfId="49128"/>
    <cellStyle name="Normal 76 15" xfId="49129"/>
    <cellStyle name="Normal 76 16" xfId="49130"/>
    <cellStyle name="Normal 76 2" xfId="49131"/>
    <cellStyle name="Normal 76 2 10" xfId="49132"/>
    <cellStyle name="Normal 76 2 2" xfId="49133"/>
    <cellStyle name="Normal 76 2 2 2" xfId="49134"/>
    <cellStyle name="Normal 76 2 2 2 2" xfId="49135"/>
    <cellStyle name="Normal 76 2 2 2 2 2" xfId="49136"/>
    <cellStyle name="Normal 76 2 2 2 2 2 2" xfId="49137"/>
    <cellStyle name="Normal 76 2 2 2 2 3" xfId="49138"/>
    <cellStyle name="Normal 76 2 2 2 3" xfId="49139"/>
    <cellStyle name="Normal 76 2 2 2 3 2" xfId="49140"/>
    <cellStyle name="Normal 76 2 2 2 3 2 2" xfId="49141"/>
    <cellStyle name="Normal 76 2 2 2 3 3" xfId="49142"/>
    <cellStyle name="Normal 76 2 2 2 4" xfId="49143"/>
    <cellStyle name="Normal 76 2 2 2 4 2" xfId="49144"/>
    <cellStyle name="Normal 76 2 2 2 5" xfId="49145"/>
    <cellStyle name="Normal 76 2 2 2_Lcc_inputs" xfId="49146"/>
    <cellStyle name="Normal 76 2 2 3" xfId="49147"/>
    <cellStyle name="Normal 76 2 2 3 2" xfId="49148"/>
    <cellStyle name="Normal 76 2 2 3 2 2" xfId="49149"/>
    <cellStyle name="Normal 76 2 2 3 2 3" xfId="49150"/>
    <cellStyle name="Normal 76 2 2 3 3" xfId="49151"/>
    <cellStyle name="Normal 76 2 2 3 4" xfId="49152"/>
    <cellStyle name="Normal 76 2 2 3_Lcc_inputs" xfId="49153"/>
    <cellStyle name="Normal 76 2 2 4" xfId="49154"/>
    <cellStyle name="Normal 76 2 2 4 2" xfId="49155"/>
    <cellStyle name="Normal 76 2 2 4 2 2" xfId="49156"/>
    <cellStyle name="Normal 76 2 2 4 3" xfId="49157"/>
    <cellStyle name="Normal 76 2 2 5" xfId="49158"/>
    <cellStyle name="Normal 76 2 2 5 2" xfId="49159"/>
    <cellStyle name="Normal 76 2 2 6" xfId="49160"/>
    <cellStyle name="Normal 76 2 2 7" xfId="49161"/>
    <cellStyle name="Normal 76 2 2 8" xfId="49162"/>
    <cellStyle name="Normal 76 2 2_Lcc_inputs" xfId="49163"/>
    <cellStyle name="Normal 76 2 3" xfId="49164"/>
    <cellStyle name="Normal 76 2 3 2" xfId="49165"/>
    <cellStyle name="Normal 76 2 3 2 2" xfId="49166"/>
    <cellStyle name="Normal 76 2 3 2 2 2" xfId="49167"/>
    <cellStyle name="Normal 76 2 3 2 2 3" xfId="49168"/>
    <cellStyle name="Normal 76 2 3 2 3" xfId="49169"/>
    <cellStyle name="Normal 76 2 3 2 4" xfId="49170"/>
    <cellStyle name="Normal 76 2 3 2_Lcc_inputs" xfId="49171"/>
    <cellStyle name="Normal 76 2 3 3" xfId="49172"/>
    <cellStyle name="Normal 76 2 3 3 2" xfId="49173"/>
    <cellStyle name="Normal 76 2 3 3 2 2" xfId="49174"/>
    <cellStyle name="Normal 76 2 3 3 3" xfId="49175"/>
    <cellStyle name="Normal 76 2 3 4" xfId="49176"/>
    <cellStyle name="Normal 76 2 3 4 2" xfId="49177"/>
    <cellStyle name="Normal 76 2 3 5" xfId="49178"/>
    <cellStyle name="Normal 76 2 3 6" xfId="49179"/>
    <cellStyle name="Normal 76 2 3 7" xfId="49180"/>
    <cellStyle name="Normal 76 2 3_Lcc_inputs" xfId="49181"/>
    <cellStyle name="Normal 76 2 4" xfId="49182"/>
    <cellStyle name="Normal 76 2 4 2" xfId="49183"/>
    <cellStyle name="Normal 76 2 4 2 2" xfId="49184"/>
    <cellStyle name="Normal 76 2 4 2 3" xfId="49185"/>
    <cellStyle name="Normal 76 2 4 3" xfId="49186"/>
    <cellStyle name="Normal 76 2 4 3 2" xfId="49187"/>
    <cellStyle name="Normal 76 2 4 4" xfId="49188"/>
    <cellStyle name="Normal 76 2 4 5" xfId="49189"/>
    <cellStyle name="Normal 76 2 4_Lcc_inputs" xfId="49190"/>
    <cellStyle name="Normal 76 2 5" xfId="49191"/>
    <cellStyle name="Normal 76 2 5 2" xfId="49192"/>
    <cellStyle name="Normal 76 2 5 2 2" xfId="49193"/>
    <cellStyle name="Normal 76 2 5 2 3" xfId="49194"/>
    <cellStyle name="Normal 76 2 5 3" xfId="49195"/>
    <cellStyle name="Normal 76 2 5 3 2" xfId="49196"/>
    <cellStyle name="Normal 76 2 5 4" xfId="49197"/>
    <cellStyle name="Normal 76 2 5 5" xfId="49198"/>
    <cellStyle name="Normal 76 2 5_Lcc_inputs" xfId="49199"/>
    <cellStyle name="Normal 76 2 6" xfId="49200"/>
    <cellStyle name="Normal 76 2 6 2" xfId="49201"/>
    <cellStyle name="Normal 76 2 6 2 2" xfId="49202"/>
    <cellStyle name="Normal 76 2 6 3" xfId="49203"/>
    <cellStyle name="Normal 76 2 6 4" xfId="49204"/>
    <cellStyle name="Normal 76 2 6_Lcc_inputs" xfId="49205"/>
    <cellStyle name="Normal 76 2 7" xfId="49206"/>
    <cellStyle name="Normal 76 2 7 2" xfId="49207"/>
    <cellStyle name="Normal 76 2 7 3" xfId="49208"/>
    <cellStyle name="Normal 76 2 8" xfId="49209"/>
    <cellStyle name="Normal 76 2 8 2" xfId="49210"/>
    <cellStyle name="Normal 76 2 9" xfId="49211"/>
    <cellStyle name="Normal 76 2_Lcc_inputs" xfId="49212"/>
    <cellStyle name="Normal 76 3" xfId="49213"/>
    <cellStyle name="Normal 76 3 2" xfId="49214"/>
    <cellStyle name="Normal 76 3 2 2" xfId="49215"/>
    <cellStyle name="Normal 76 3 2 2 2" xfId="49216"/>
    <cellStyle name="Normal 76 3 2 2 2 2" xfId="49217"/>
    <cellStyle name="Normal 76 3 2 2 2 2 2" xfId="49218"/>
    <cellStyle name="Normal 76 3 2 2 2 3" xfId="49219"/>
    <cellStyle name="Normal 76 3 2 2 3" xfId="49220"/>
    <cellStyle name="Normal 76 3 2 2 3 2" xfId="49221"/>
    <cellStyle name="Normal 76 3 2 2 3 2 2" xfId="49222"/>
    <cellStyle name="Normal 76 3 2 2 3 3" xfId="49223"/>
    <cellStyle name="Normal 76 3 2 2 4" xfId="49224"/>
    <cellStyle name="Normal 76 3 2 2 4 2" xfId="49225"/>
    <cellStyle name="Normal 76 3 2 2 5" xfId="49226"/>
    <cellStyle name="Normal 76 3 2 2_Lcc_inputs" xfId="49227"/>
    <cellStyle name="Normal 76 3 2 3" xfId="49228"/>
    <cellStyle name="Normal 76 3 2 3 2" xfId="49229"/>
    <cellStyle name="Normal 76 3 2 3 2 2" xfId="49230"/>
    <cellStyle name="Normal 76 3 2 3 2 3" xfId="49231"/>
    <cellStyle name="Normal 76 3 2 3 3" xfId="49232"/>
    <cellStyle name="Normal 76 3 2 3 4" xfId="49233"/>
    <cellStyle name="Normal 76 3 2 3_Lcc_inputs" xfId="49234"/>
    <cellStyle name="Normal 76 3 2 4" xfId="49235"/>
    <cellStyle name="Normal 76 3 2 4 2" xfId="49236"/>
    <cellStyle name="Normal 76 3 2 4 2 2" xfId="49237"/>
    <cellStyle name="Normal 76 3 2 4 3" xfId="49238"/>
    <cellStyle name="Normal 76 3 2 5" xfId="49239"/>
    <cellStyle name="Normal 76 3 2 5 2" xfId="49240"/>
    <cellStyle name="Normal 76 3 2 6" xfId="49241"/>
    <cellStyle name="Normal 76 3 2 7" xfId="49242"/>
    <cellStyle name="Normal 76 3 2 8" xfId="49243"/>
    <cellStyle name="Normal 76 3 2_Lcc_inputs" xfId="49244"/>
    <cellStyle name="Normal 76 3 3" xfId="49245"/>
    <cellStyle name="Normal 76 3 3 2" xfId="49246"/>
    <cellStyle name="Normal 76 3 3 2 2" xfId="49247"/>
    <cellStyle name="Normal 76 3 3 2 2 2" xfId="49248"/>
    <cellStyle name="Normal 76 3 3 2 2 3" xfId="49249"/>
    <cellStyle name="Normal 76 3 3 2 3" xfId="49250"/>
    <cellStyle name="Normal 76 3 3 2 4" xfId="49251"/>
    <cellStyle name="Normal 76 3 3 2_Lcc_inputs" xfId="49252"/>
    <cellStyle name="Normal 76 3 3 3" xfId="49253"/>
    <cellStyle name="Normal 76 3 3 3 2" xfId="49254"/>
    <cellStyle name="Normal 76 3 3 3 2 2" xfId="49255"/>
    <cellStyle name="Normal 76 3 3 3 3" xfId="49256"/>
    <cellStyle name="Normal 76 3 3 4" xfId="49257"/>
    <cellStyle name="Normal 76 3 3 4 2" xfId="49258"/>
    <cellStyle name="Normal 76 3 3 5" xfId="49259"/>
    <cellStyle name="Normal 76 3 3 6" xfId="49260"/>
    <cellStyle name="Normal 76 3 3 7" xfId="49261"/>
    <cellStyle name="Normal 76 3 3_Lcc_inputs" xfId="49262"/>
    <cellStyle name="Normal 76 3 4" xfId="49263"/>
    <cellStyle name="Normal 76 3 4 2" xfId="49264"/>
    <cellStyle name="Normal 76 3 4 2 2" xfId="49265"/>
    <cellStyle name="Normal 76 3 4 2 3" xfId="49266"/>
    <cellStyle name="Normal 76 3 4 3" xfId="49267"/>
    <cellStyle name="Normal 76 3 4 3 2" xfId="49268"/>
    <cellStyle name="Normal 76 3 4 4" xfId="49269"/>
    <cellStyle name="Normal 76 3 4 5" xfId="49270"/>
    <cellStyle name="Normal 76 3 4_Lcc_inputs" xfId="49271"/>
    <cellStyle name="Normal 76 3 5" xfId="49272"/>
    <cellStyle name="Normal 76 3 5 2" xfId="49273"/>
    <cellStyle name="Normal 76 3 5 2 2" xfId="49274"/>
    <cellStyle name="Normal 76 3 5 2 3" xfId="49275"/>
    <cellStyle name="Normal 76 3 5 3" xfId="49276"/>
    <cellStyle name="Normal 76 3 5 4" xfId="49277"/>
    <cellStyle name="Normal 76 3 5_Lcc_inputs" xfId="49278"/>
    <cellStyle name="Normal 76 3 6" xfId="49279"/>
    <cellStyle name="Normal 76 3 6 2" xfId="49280"/>
    <cellStyle name="Normal 76 3 6 3" xfId="49281"/>
    <cellStyle name="Normal 76 3 7" xfId="49282"/>
    <cellStyle name="Normal 76 3 7 2" xfId="49283"/>
    <cellStyle name="Normal 76 3 8" xfId="49284"/>
    <cellStyle name="Normal 76 3 9" xfId="49285"/>
    <cellStyle name="Normal 76 3_Lcc_inputs" xfId="49286"/>
    <cellStyle name="Normal 76 4" xfId="49287"/>
    <cellStyle name="Normal 76 4 2" xfId="49288"/>
    <cellStyle name="Normal 76 4 2 2" xfId="49289"/>
    <cellStyle name="Normal 76 4 2 2 2" xfId="49290"/>
    <cellStyle name="Normal 76 4 2 2 2 2" xfId="49291"/>
    <cellStyle name="Normal 76 4 2 2 2 2 2" xfId="49292"/>
    <cellStyle name="Normal 76 4 2 2 2 3" xfId="49293"/>
    <cellStyle name="Normal 76 4 2 2 3" xfId="49294"/>
    <cellStyle name="Normal 76 4 2 2 3 2" xfId="49295"/>
    <cellStyle name="Normal 76 4 2 2 3 2 2" xfId="49296"/>
    <cellStyle name="Normal 76 4 2 2 3 3" xfId="49297"/>
    <cellStyle name="Normal 76 4 2 2 4" xfId="49298"/>
    <cellStyle name="Normal 76 4 2 2 4 2" xfId="49299"/>
    <cellStyle name="Normal 76 4 2 2 5" xfId="49300"/>
    <cellStyle name="Normal 76 4 2 2_Lcc_inputs" xfId="49301"/>
    <cellStyle name="Normal 76 4 2 3" xfId="49302"/>
    <cellStyle name="Normal 76 4 2 3 2" xfId="49303"/>
    <cellStyle name="Normal 76 4 2 3 2 2" xfId="49304"/>
    <cellStyle name="Normal 76 4 2 3 2 3" xfId="49305"/>
    <cellStyle name="Normal 76 4 2 3 3" xfId="49306"/>
    <cellStyle name="Normal 76 4 2 3 4" xfId="49307"/>
    <cellStyle name="Normal 76 4 2 3_Lcc_inputs" xfId="49308"/>
    <cellStyle name="Normal 76 4 2 4" xfId="49309"/>
    <cellStyle name="Normal 76 4 2 4 2" xfId="49310"/>
    <cellStyle name="Normal 76 4 2 4 2 2" xfId="49311"/>
    <cellStyle name="Normal 76 4 2 4 3" xfId="49312"/>
    <cellStyle name="Normal 76 4 2 5" xfId="49313"/>
    <cellStyle name="Normal 76 4 2 5 2" xfId="49314"/>
    <cellStyle name="Normal 76 4 2 6" xfId="49315"/>
    <cellStyle name="Normal 76 4 2 7" xfId="49316"/>
    <cellStyle name="Normal 76 4 2 8" xfId="49317"/>
    <cellStyle name="Normal 76 4 2_Lcc_inputs" xfId="49318"/>
    <cellStyle name="Normal 76 4 3" xfId="49319"/>
    <cellStyle name="Normal 76 4 3 2" xfId="49320"/>
    <cellStyle name="Normal 76 4 3 2 2" xfId="49321"/>
    <cellStyle name="Normal 76 4 3 2 2 2" xfId="49322"/>
    <cellStyle name="Normal 76 4 3 2 3" xfId="49323"/>
    <cellStyle name="Normal 76 4 3 3" xfId="49324"/>
    <cellStyle name="Normal 76 4 3 3 2" xfId="49325"/>
    <cellStyle name="Normal 76 4 3 3 2 2" xfId="49326"/>
    <cellStyle name="Normal 76 4 3 3 3" xfId="49327"/>
    <cellStyle name="Normal 76 4 3 4" xfId="49328"/>
    <cellStyle name="Normal 76 4 3 4 2" xfId="49329"/>
    <cellStyle name="Normal 76 4 3 5" xfId="49330"/>
    <cellStyle name="Normal 76 4 3_Lcc_inputs" xfId="49331"/>
    <cellStyle name="Normal 76 4 4" xfId="49332"/>
    <cellStyle name="Normal 76 4 4 2" xfId="49333"/>
    <cellStyle name="Normal 76 4 4 2 2" xfId="49334"/>
    <cellStyle name="Normal 76 4 4 2 3" xfId="49335"/>
    <cellStyle name="Normal 76 4 4 3" xfId="49336"/>
    <cellStyle name="Normal 76 4 4 4" xfId="49337"/>
    <cellStyle name="Normal 76 4 4_Lcc_inputs" xfId="49338"/>
    <cellStyle name="Normal 76 4 5" xfId="49339"/>
    <cellStyle name="Normal 76 4 5 2" xfId="49340"/>
    <cellStyle name="Normal 76 4 5 2 2" xfId="49341"/>
    <cellStyle name="Normal 76 4 5 3" xfId="49342"/>
    <cellStyle name="Normal 76 4 6" xfId="49343"/>
    <cellStyle name="Normal 76 4 6 2" xfId="49344"/>
    <cellStyle name="Normal 76 4 7" xfId="49345"/>
    <cellStyle name="Normal 76 4 8" xfId="49346"/>
    <cellStyle name="Normal 76 4 9" xfId="49347"/>
    <cellStyle name="Normal 76 4_Lcc_inputs" xfId="49348"/>
    <cellStyle name="Normal 76 5" xfId="49349"/>
    <cellStyle name="Normal 76 5 2" xfId="49350"/>
    <cellStyle name="Normal 76 5 2 2" xfId="49351"/>
    <cellStyle name="Normal 76 5 2 2 2" xfId="49352"/>
    <cellStyle name="Normal 76 5 2 2 2 2" xfId="49353"/>
    <cellStyle name="Normal 76 5 2 2 2 2 2" xfId="49354"/>
    <cellStyle name="Normal 76 5 2 2 2 3" xfId="49355"/>
    <cellStyle name="Normal 76 5 2 2 3" xfId="49356"/>
    <cellStyle name="Normal 76 5 2 2 3 2" xfId="49357"/>
    <cellStyle name="Normal 76 5 2 2 3 2 2" xfId="49358"/>
    <cellStyle name="Normal 76 5 2 2 3 3" xfId="49359"/>
    <cellStyle name="Normal 76 5 2 2 4" xfId="49360"/>
    <cellStyle name="Normal 76 5 2 2 4 2" xfId="49361"/>
    <cellStyle name="Normal 76 5 2 2 5" xfId="49362"/>
    <cellStyle name="Normal 76 5 2 2_Lcc_inputs" xfId="49363"/>
    <cellStyle name="Normal 76 5 2 3" xfId="49364"/>
    <cellStyle name="Normal 76 5 2 3 2" xfId="49365"/>
    <cellStyle name="Normal 76 5 2 3 2 2" xfId="49366"/>
    <cellStyle name="Normal 76 5 2 3 2 3" xfId="49367"/>
    <cellStyle name="Normal 76 5 2 3 3" xfId="49368"/>
    <cellStyle name="Normal 76 5 2 3 4" xfId="49369"/>
    <cellStyle name="Normal 76 5 2 3_Lcc_inputs" xfId="49370"/>
    <cellStyle name="Normal 76 5 2 4" xfId="49371"/>
    <cellStyle name="Normal 76 5 2 4 2" xfId="49372"/>
    <cellStyle name="Normal 76 5 2 4 2 2" xfId="49373"/>
    <cellStyle name="Normal 76 5 2 4 3" xfId="49374"/>
    <cellStyle name="Normal 76 5 2 5" xfId="49375"/>
    <cellStyle name="Normal 76 5 2 5 2" xfId="49376"/>
    <cellStyle name="Normal 76 5 2 6" xfId="49377"/>
    <cellStyle name="Normal 76 5 2 7" xfId="49378"/>
    <cellStyle name="Normal 76 5 2 8" xfId="49379"/>
    <cellStyle name="Normal 76 5 2_Lcc_inputs" xfId="49380"/>
    <cellStyle name="Normal 76 5 3" xfId="49381"/>
    <cellStyle name="Normal 76 5 3 2" xfId="49382"/>
    <cellStyle name="Normal 76 5 3 2 2" xfId="49383"/>
    <cellStyle name="Normal 76 5 3 2 2 2" xfId="49384"/>
    <cellStyle name="Normal 76 5 3 2 3" xfId="49385"/>
    <cellStyle name="Normal 76 5 3 3" xfId="49386"/>
    <cellStyle name="Normal 76 5 3 3 2" xfId="49387"/>
    <cellStyle name="Normal 76 5 3 3 2 2" xfId="49388"/>
    <cellStyle name="Normal 76 5 3 3 3" xfId="49389"/>
    <cellStyle name="Normal 76 5 3 4" xfId="49390"/>
    <cellStyle name="Normal 76 5 3 4 2" xfId="49391"/>
    <cellStyle name="Normal 76 5 3 5" xfId="49392"/>
    <cellStyle name="Normal 76 5 3_Lcc_inputs" xfId="49393"/>
    <cellStyle name="Normal 76 5 4" xfId="49394"/>
    <cellStyle name="Normal 76 5 4 2" xfId="49395"/>
    <cellStyle name="Normal 76 5 4 2 2" xfId="49396"/>
    <cellStyle name="Normal 76 5 4 2 3" xfId="49397"/>
    <cellStyle name="Normal 76 5 4 3" xfId="49398"/>
    <cellStyle name="Normal 76 5 4 4" xfId="49399"/>
    <cellStyle name="Normal 76 5 4_Lcc_inputs" xfId="49400"/>
    <cellStyle name="Normal 76 5 5" xfId="49401"/>
    <cellStyle name="Normal 76 5 5 2" xfId="49402"/>
    <cellStyle name="Normal 76 5 5 2 2" xfId="49403"/>
    <cellStyle name="Normal 76 5 5 3" xfId="49404"/>
    <cellStyle name="Normal 76 5 6" xfId="49405"/>
    <cellStyle name="Normal 76 5 6 2" xfId="49406"/>
    <cellStyle name="Normal 76 5 7" xfId="49407"/>
    <cellStyle name="Normal 76 5 8" xfId="49408"/>
    <cellStyle name="Normal 76 5 9" xfId="49409"/>
    <cellStyle name="Normal 76 5_Lcc_inputs" xfId="49410"/>
    <cellStyle name="Normal 76 6" xfId="49411"/>
    <cellStyle name="Normal 76 6 2" xfId="49412"/>
    <cellStyle name="Normal 76 6 2 2" xfId="49413"/>
    <cellStyle name="Normal 76 6 2 2 2" xfId="49414"/>
    <cellStyle name="Normal 76 6 2 2 2 2" xfId="49415"/>
    <cellStyle name="Normal 76 6 2 2 2 2 2" xfId="49416"/>
    <cellStyle name="Normal 76 6 2 2 2 3" xfId="49417"/>
    <cellStyle name="Normal 76 6 2 2 3" xfId="49418"/>
    <cellStyle name="Normal 76 6 2 2 3 2" xfId="49419"/>
    <cellStyle name="Normal 76 6 2 2 3 2 2" xfId="49420"/>
    <cellStyle name="Normal 76 6 2 2 3 3" xfId="49421"/>
    <cellStyle name="Normal 76 6 2 2 4" xfId="49422"/>
    <cellStyle name="Normal 76 6 2 2 4 2" xfId="49423"/>
    <cellStyle name="Normal 76 6 2 2 5" xfId="49424"/>
    <cellStyle name="Normal 76 6 2 2_Lcc_inputs" xfId="49425"/>
    <cellStyle name="Normal 76 6 2 3" xfId="49426"/>
    <cellStyle name="Normal 76 6 2 3 2" xfId="49427"/>
    <cellStyle name="Normal 76 6 2 3 2 2" xfId="49428"/>
    <cellStyle name="Normal 76 6 2 3 2 3" xfId="49429"/>
    <cellStyle name="Normal 76 6 2 3 3" xfId="49430"/>
    <cellStyle name="Normal 76 6 2 3 4" xfId="49431"/>
    <cellStyle name="Normal 76 6 2 3_Lcc_inputs" xfId="49432"/>
    <cellStyle name="Normal 76 6 2 4" xfId="49433"/>
    <cellStyle name="Normal 76 6 2 4 2" xfId="49434"/>
    <cellStyle name="Normal 76 6 2 4 2 2" xfId="49435"/>
    <cellStyle name="Normal 76 6 2 4 3" xfId="49436"/>
    <cellStyle name="Normal 76 6 2 5" xfId="49437"/>
    <cellStyle name="Normal 76 6 2 5 2" xfId="49438"/>
    <cellStyle name="Normal 76 6 2 6" xfId="49439"/>
    <cellStyle name="Normal 76 6 2 7" xfId="49440"/>
    <cellStyle name="Normal 76 6 2 8" xfId="49441"/>
    <cellStyle name="Normal 76 6 2_Lcc_inputs" xfId="49442"/>
    <cellStyle name="Normal 76 6 3" xfId="49443"/>
    <cellStyle name="Normal 76 6 3 2" xfId="49444"/>
    <cellStyle name="Normal 76 6 3 2 2" xfId="49445"/>
    <cellStyle name="Normal 76 6 3 2 2 2" xfId="49446"/>
    <cellStyle name="Normal 76 6 3 2 3" xfId="49447"/>
    <cellStyle name="Normal 76 6 3 3" xfId="49448"/>
    <cellStyle name="Normal 76 6 3 3 2" xfId="49449"/>
    <cellStyle name="Normal 76 6 3 3 2 2" xfId="49450"/>
    <cellStyle name="Normal 76 6 3 3 3" xfId="49451"/>
    <cellStyle name="Normal 76 6 3 4" xfId="49452"/>
    <cellStyle name="Normal 76 6 3 4 2" xfId="49453"/>
    <cellStyle name="Normal 76 6 3 5" xfId="49454"/>
    <cellStyle name="Normal 76 6 3_Lcc_inputs" xfId="49455"/>
    <cellStyle name="Normal 76 6 4" xfId="49456"/>
    <cellStyle name="Normal 76 6 4 2" xfId="49457"/>
    <cellStyle name="Normal 76 6 4 2 2" xfId="49458"/>
    <cellStyle name="Normal 76 6 4 2 3" xfId="49459"/>
    <cellStyle name="Normal 76 6 4 3" xfId="49460"/>
    <cellStyle name="Normal 76 6 4 4" xfId="49461"/>
    <cellStyle name="Normal 76 6 4_Lcc_inputs" xfId="49462"/>
    <cellStyle name="Normal 76 6 5" xfId="49463"/>
    <cellStyle name="Normal 76 6 5 2" xfId="49464"/>
    <cellStyle name="Normal 76 6 5 2 2" xfId="49465"/>
    <cellStyle name="Normal 76 6 5 3" xfId="49466"/>
    <cellStyle name="Normal 76 6 6" xfId="49467"/>
    <cellStyle name="Normal 76 6 6 2" xfId="49468"/>
    <cellStyle name="Normal 76 6 7" xfId="49469"/>
    <cellStyle name="Normal 76 6 8" xfId="49470"/>
    <cellStyle name="Normal 76 6 9" xfId="49471"/>
    <cellStyle name="Normal 76 6_Lcc_inputs" xfId="49472"/>
    <cellStyle name="Normal 76 7" xfId="49473"/>
    <cellStyle name="Normal 76 7 2" xfId="49474"/>
    <cellStyle name="Normal 76 7 2 2" xfId="49475"/>
    <cellStyle name="Normal 76 7 2 2 2" xfId="49476"/>
    <cellStyle name="Normal 76 7 2 2 2 2" xfId="49477"/>
    <cellStyle name="Normal 76 7 2 2 2 2 2" xfId="49478"/>
    <cellStyle name="Normal 76 7 2 2 2 3" xfId="49479"/>
    <cellStyle name="Normal 76 7 2 2 3" xfId="49480"/>
    <cellStyle name="Normal 76 7 2 2 3 2" xfId="49481"/>
    <cellStyle name="Normal 76 7 2 2 3 2 2" xfId="49482"/>
    <cellStyle name="Normal 76 7 2 2 3 3" xfId="49483"/>
    <cellStyle name="Normal 76 7 2 2 4" xfId="49484"/>
    <cellStyle name="Normal 76 7 2 2 4 2" xfId="49485"/>
    <cellStyle name="Normal 76 7 2 2 5" xfId="49486"/>
    <cellStyle name="Normal 76 7 2 2_Lcc_inputs" xfId="49487"/>
    <cellStyle name="Normal 76 7 2 3" xfId="49488"/>
    <cellStyle name="Normal 76 7 2 3 2" xfId="49489"/>
    <cellStyle name="Normal 76 7 2 3 2 2" xfId="49490"/>
    <cellStyle name="Normal 76 7 2 3 2 3" xfId="49491"/>
    <cellStyle name="Normal 76 7 2 3 3" xfId="49492"/>
    <cellStyle name="Normal 76 7 2 3 4" xfId="49493"/>
    <cellStyle name="Normal 76 7 2 3_Lcc_inputs" xfId="49494"/>
    <cellStyle name="Normal 76 7 2 4" xfId="49495"/>
    <cellStyle name="Normal 76 7 2 4 2" xfId="49496"/>
    <cellStyle name="Normal 76 7 2 4 2 2" xfId="49497"/>
    <cellStyle name="Normal 76 7 2 4 3" xfId="49498"/>
    <cellStyle name="Normal 76 7 2 5" xfId="49499"/>
    <cellStyle name="Normal 76 7 2 5 2" xfId="49500"/>
    <cellStyle name="Normal 76 7 2 6" xfId="49501"/>
    <cellStyle name="Normal 76 7 2 7" xfId="49502"/>
    <cellStyle name="Normal 76 7 2 8" xfId="49503"/>
    <cellStyle name="Normal 76 7 2_Lcc_inputs" xfId="49504"/>
    <cellStyle name="Normal 76 7 3" xfId="49505"/>
    <cellStyle name="Normal 76 7 3 2" xfId="49506"/>
    <cellStyle name="Normal 76 7 3 2 2" xfId="49507"/>
    <cellStyle name="Normal 76 7 3 2 2 2" xfId="49508"/>
    <cellStyle name="Normal 76 7 3 2 3" xfId="49509"/>
    <cellStyle name="Normal 76 7 3 3" xfId="49510"/>
    <cellStyle name="Normal 76 7 3 3 2" xfId="49511"/>
    <cellStyle name="Normal 76 7 3 3 2 2" xfId="49512"/>
    <cellStyle name="Normal 76 7 3 3 3" xfId="49513"/>
    <cellStyle name="Normal 76 7 3 4" xfId="49514"/>
    <cellStyle name="Normal 76 7 3 4 2" xfId="49515"/>
    <cellStyle name="Normal 76 7 3 5" xfId="49516"/>
    <cellStyle name="Normal 76 7 3_Lcc_inputs" xfId="49517"/>
    <cellStyle name="Normal 76 7 4" xfId="49518"/>
    <cellStyle name="Normal 76 7 4 2" xfId="49519"/>
    <cellStyle name="Normal 76 7 4 2 2" xfId="49520"/>
    <cellStyle name="Normal 76 7 4 2 3" xfId="49521"/>
    <cellStyle name="Normal 76 7 4 3" xfId="49522"/>
    <cellStyle name="Normal 76 7 4 4" xfId="49523"/>
    <cellStyle name="Normal 76 7 4_Lcc_inputs" xfId="49524"/>
    <cellStyle name="Normal 76 7 5" xfId="49525"/>
    <cellStyle name="Normal 76 7 5 2" xfId="49526"/>
    <cellStyle name="Normal 76 7 5 2 2" xfId="49527"/>
    <cellStyle name="Normal 76 7 5 3" xfId="49528"/>
    <cellStyle name="Normal 76 7 6" xfId="49529"/>
    <cellStyle name="Normal 76 7 6 2" xfId="49530"/>
    <cellStyle name="Normal 76 7 7" xfId="49531"/>
    <cellStyle name="Normal 76 7 8" xfId="49532"/>
    <cellStyle name="Normal 76 7 9" xfId="49533"/>
    <cellStyle name="Normal 76 7_Lcc_inputs" xfId="49534"/>
    <cellStyle name="Normal 76 8" xfId="49535"/>
    <cellStyle name="Normal 76 8 2" xfId="49536"/>
    <cellStyle name="Normal 76 8 2 2" xfId="49537"/>
    <cellStyle name="Normal 76 8 2 2 2" xfId="49538"/>
    <cellStyle name="Normal 76 8 2 2 2 2" xfId="49539"/>
    <cellStyle name="Normal 76 8 2 2 3" xfId="49540"/>
    <cellStyle name="Normal 76 8 2 3" xfId="49541"/>
    <cellStyle name="Normal 76 8 2 3 2" xfId="49542"/>
    <cellStyle name="Normal 76 8 2 3 2 2" xfId="49543"/>
    <cellStyle name="Normal 76 8 2 3 3" xfId="49544"/>
    <cellStyle name="Normal 76 8 2 4" xfId="49545"/>
    <cellStyle name="Normal 76 8 2 4 2" xfId="49546"/>
    <cellStyle name="Normal 76 8 2 5" xfId="49547"/>
    <cellStyle name="Normal 76 8 2_Lcc_inputs" xfId="49548"/>
    <cellStyle name="Normal 76 8 3" xfId="49549"/>
    <cellStyle name="Normal 76 8 3 2" xfId="49550"/>
    <cellStyle name="Normal 76 8 3 2 2" xfId="49551"/>
    <cellStyle name="Normal 76 8 3 2 3" xfId="49552"/>
    <cellStyle name="Normal 76 8 3 3" xfId="49553"/>
    <cellStyle name="Normal 76 8 3 4" xfId="49554"/>
    <cellStyle name="Normal 76 8 3_Lcc_inputs" xfId="49555"/>
    <cellStyle name="Normal 76 8 4" xfId="49556"/>
    <cellStyle name="Normal 76 8 4 2" xfId="49557"/>
    <cellStyle name="Normal 76 8 4 2 2" xfId="49558"/>
    <cellStyle name="Normal 76 8 4 3" xfId="49559"/>
    <cellStyle name="Normal 76 8 5" xfId="49560"/>
    <cellStyle name="Normal 76 8 5 2" xfId="49561"/>
    <cellStyle name="Normal 76 8 6" xfId="49562"/>
    <cellStyle name="Normal 76 8 7" xfId="49563"/>
    <cellStyle name="Normal 76 8 8" xfId="49564"/>
    <cellStyle name="Normal 76 8_Lcc_inputs" xfId="49565"/>
    <cellStyle name="Normal 76 9" xfId="49566"/>
    <cellStyle name="Normal 76 9 2" xfId="49567"/>
    <cellStyle name="Normal 76 9 2 2" xfId="49568"/>
    <cellStyle name="Normal 76 9 2 2 2" xfId="49569"/>
    <cellStyle name="Normal 76 9 2 2 2 2" xfId="49570"/>
    <cellStyle name="Normal 76 9 2 2 3" xfId="49571"/>
    <cellStyle name="Normal 76 9 2 3" xfId="49572"/>
    <cellStyle name="Normal 76 9 2 3 2" xfId="49573"/>
    <cellStyle name="Normal 76 9 2 3 2 2" xfId="49574"/>
    <cellStyle name="Normal 76 9 2 3 3" xfId="49575"/>
    <cellStyle name="Normal 76 9 2 4" xfId="49576"/>
    <cellStyle name="Normal 76 9 2 4 2" xfId="49577"/>
    <cellStyle name="Normal 76 9 2 5" xfId="49578"/>
    <cellStyle name="Normal 76 9 2_Lcc_inputs" xfId="49579"/>
    <cellStyle name="Normal 76 9 3" xfId="49580"/>
    <cellStyle name="Normal 76 9 3 2" xfId="49581"/>
    <cellStyle name="Normal 76 9 3 2 2" xfId="49582"/>
    <cellStyle name="Normal 76 9 3 2 3" xfId="49583"/>
    <cellStyle name="Normal 76 9 3 3" xfId="49584"/>
    <cellStyle name="Normal 76 9 3 4" xfId="49585"/>
    <cellStyle name="Normal 76 9 3_Lcc_inputs" xfId="49586"/>
    <cellStyle name="Normal 76 9 4" xfId="49587"/>
    <cellStyle name="Normal 76 9 4 2" xfId="49588"/>
    <cellStyle name="Normal 76 9 4 2 2" xfId="49589"/>
    <cellStyle name="Normal 76 9 4 3" xfId="49590"/>
    <cellStyle name="Normal 76 9 5" xfId="49591"/>
    <cellStyle name="Normal 76 9 5 2" xfId="49592"/>
    <cellStyle name="Normal 76 9 6" xfId="49593"/>
    <cellStyle name="Normal 76 9 7" xfId="49594"/>
    <cellStyle name="Normal 76 9 8" xfId="49595"/>
    <cellStyle name="Normal 76 9_Lcc_inputs" xfId="49596"/>
    <cellStyle name="Normal 76_Lcc_inputs" xfId="49597"/>
    <cellStyle name="Normal 77" xfId="49598"/>
    <cellStyle name="Normal 77 2" xfId="49599"/>
    <cellStyle name="Normal 77 2 2" xfId="49600"/>
    <cellStyle name="Normal 77 2 2 2" xfId="49601"/>
    <cellStyle name="Normal 77 2 2 2 2" xfId="49602"/>
    <cellStyle name="Normal 77 2 2 2 2 2" xfId="49603"/>
    <cellStyle name="Normal 77 2 2 2 3" xfId="49604"/>
    <cellStyle name="Normal 77 2 2 3" xfId="49605"/>
    <cellStyle name="Normal 77 2 2 3 2" xfId="49606"/>
    <cellStyle name="Normal 77 2 2 3 2 2" xfId="49607"/>
    <cellStyle name="Normal 77 2 2 3 3" xfId="49608"/>
    <cellStyle name="Normal 77 2 2 4" xfId="49609"/>
    <cellStyle name="Normal 77 2 2 4 2" xfId="49610"/>
    <cellStyle name="Normal 77 2 2 5" xfId="49611"/>
    <cellStyle name="Normal 77 2 2_Lcc_inputs" xfId="49612"/>
    <cellStyle name="Normal 77 2 3" xfId="49613"/>
    <cellStyle name="Normal 77 2 3 2" xfId="49614"/>
    <cellStyle name="Normal 77 2 3 2 2" xfId="49615"/>
    <cellStyle name="Normal 77 2 3 2 3" xfId="49616"/>
    <cellStyle name="Normal 77 2 3 3" xfId="49617"/>
    <cellStyle name="Normal 77 2 3 4" xfId="49618"/>
    <cellStyle name="Normal 77 2 3_Lcc_inputs" xfId="49619"/>
    <cellStyle name="Normal 77 2 4" xfId="49620"/>
    <cellStyle name="Normal 77 2 4 2" xfId="49621"/>
    <cellStyle name="Normal 77 2 4 2 2" xfId="49622"/>
    <cellStyle name="Normal 77 2 4 3" xfId="49623"/>
    <cellStyle name="Normal 77 2 5" xfId="49624"/>
    <cellStyle name="Normal 77 2 5 2" xfId="49625"/>
    <cellStyle name="Normal 77 2 6" xfId="49626"/>
    <cellStyle name="Normal 77 2 7" xfId="49627"/>
    <cellStyle name="Normal 77 2 8" xfId="49628"/>
    <cellStyle name="Normal 77 2_Lcc_inputs" xfId="49629"/>
    <cellStyle name="Normal 77 3" xfId="49630"/>
    <cellStyle name="Normal 77 3 2" xfId="49631"/>
    <cellStyle name="Normal 77 3 2 2" xfId="49632"/>
    <cellStyle name="Normal 77 3 2 2 2" xfId="49633"/>
    <cellStyle name="Normal 77 3 2 2 3" xfId="49634"/>
    <cellStyle name="Normal 77 3 2 3" xfId="49635"/>
    <cellStyle name="Normal 77 3 2 4" xfId="49636"/>
    <cellStyle name="Normal 77 3 2_Lcc_inputs" xfId="49637"/>
    <cellStyle name="Normal 77 3 3" xfId="49638"/>
    <cellStyle name="Normal 77 3 3 2" xfId="49639"/>
    <cellStyle name="Normal 77 3 3 2 2" xfId="49640"/>
    <cellStyle name="Normal 77 3 3 3" xfId="49641"/>
    <cellStyle name="Normal 77 3 4" xfId="49642"/>
    <cellStyle name="Normal 77 3 4 2" xfId="49643"/>
    <cellStyle name="Normal 77 3 5" xfId="49644"/>
    <cellStyle name="Normal 77 3 6" xfId="49645"/>
    <cellStyle name="Normal 77 3 7" xfId="49646"/>
    <cellStyle name="Normal 77 3_Lcc_inputs" xfId="49647"/>
    <cellStyle name="Normal 77 4" xfId="49648"/>
    <cellStyle name="Normal 77 4 2" xfId="49649"/>
    <cellStyle name="Normal 77 4 2 2" xfId="49650"/>
    <cellStyle name="Normal 77 4 2 3" xfId="49651"/>
    <cellStyle name="Normal 77 4 3" xfId="49652"/>
    <cellStyle name="Normal 77 4 3 2" xfId="49653"/>
    <cellStyle name="Normal 77 4 4" xfId="49654"/>
    <cellStyle name="Normal 77 4 5" xfId="49655"/>
    <cellStyle name="Normal 77 4_Lcc_inputs" xfId="49656"/>
    <cellStyle name="Normal 77 5" xfId="49657"/>
    <cellStyle name="Normal 77 5 2" xfId="49658"/>
    <cellStyle name="Normal 77 5 2 2" xfId="49659"/>
    <cellStyle name="Normal 77 5 2 3" xfId="49660"/>
    <cellStyle name="Normal 77 5 3" xfId="49661"/>
    <cellStyle name="Normal 77 5 4" xfId="49662"/>
    <cellStyle name="Normal 77 5_Lcc_inputs" xfId="49663"/>
    <cellStyle name="Normal 77 6" xfId="49664"/>
    <cellStyle name="Normal 77 6 2" xfId="49665"/>
    <cellStyle name="Normal 77 6 3" xfId="49666"/>
    <cellStyle name="Normal 77 7" xfId="49667"/>
    <cellStyle name="Normal 77 7 2" xfId="49668"/>
    <cellStyle name="Normal 77 8" xfId="49669"/>
    <cellStyle name="Normal 77 9" xfId="49670"/>
    <cellStyle name="Normal 77_Lcc_inputs" xfId="49671"/>
    <cellStyle name="Normal 78" xfId="49672"/>
    <cellStyle name="Normal 78 10" xfId="49673"/>
    <cellStyle name="Normal 78 10 2" xfId="49674"/>
    <cellStyle name="Normal 78 10 2 2" xfId="49675"/>
    <cellStyle name="Normal 78 10 2 2 2" xfId="49676"/>
    <cellStyle name="Normal 78 10 2 2 3" xfId="49677"/>
    <cellStyle name="Normal 78 10 2 3" xfId="49678"/>
    <cellStyle name="Normal 78 10 2 4" xfId="49679"/>
    <cellStyle name="Normal 78 10 2_Lcc_inputs" xfId="49680"/>
    <cellStyle name="Normal 78 10 3" xfId="49681"/>
    <cellStyle name="Normal 78 10 3 2" xfId="49682"/>
    <cellStyle name="Normal 78 10 3 2 2" xfId="49683"/>
    <cellStyle name="Normal 78 10 3 3" xfId="49684"/>
    <cellStyle name="Normal 78 10 4" xfId="49685"/>
    <cellStyle name="Normal 78 10 4 2" xfId="49686"/>
    <cellStyle name="Normal 78 10 5" xfId="49687"/>
    <cellStyle name="Normal 78 10 6" xfId="49688"/>
    <cellStyle name="Normal 78 10 7" xfId="49689"/>
    <cellStyle name="Normal 78 10_Lcc_inputs" xfId="49690"/>
    <cellStyle name="Normal 78 11" xfId="49691"/>
    <cellStyle name="Normal 78 11 2" xfId="49692"/>
    <cellStyle name="Normal 78 11 2 2" xfId="49693"/>
    <cellStyle name="Normal 78 11 2 3" xfId="49694"/>
    <cellStyle name="Normal 78 11 3" xfId="49695"/>
    <cellStyle name="Normal 78 11 3 2" xfId="49696"/>
    <cellStyle name="Normal 78 11 4" xfId="49697"/>
    <cellStyle name="Normal 78 11 5" xfId="49698"/>
    <cellStyle name="Normal 78 11_Lcc_inputs" xfId="49699"/>
    <cellStyle name="Normal 78 12" xfId="49700"/>
    <cellStyle name="Normal 78 12 2" xfId="49701"/>
    <cellStyle name="Normal 78 12 2 2" xfId="49702"/>
    <cellStyle name="Normal 78 12 2 3" xfId="49703"/>
    <cellStyle name="Normal 78 12 3" xfId="49704"/>
    <cellStyle name="Normal 78 12 4" xfId="49705"/>
    <cellStyle name="Normal 78 12_Lcc_inputs" xfId="49706"/>
    <cellStyle name="Normal 78 13" xfId="49707"/>
    <cellStyle name="Normal 78 13 2" xfId="49708"/>
    <cellStyle name="Normal 78 13 3" xfId="49709"/>
    <cellStyle name="Normal 78 14" xfId="49710"/>
    <cellStyle name="Normal 78 14 2" xfId="49711"/>
    <cellStyle name="Normal 78 15" xfId="49712"/>
    <cellStyle name="Normal 78 16" xfId="49713"/>
    <cellStyle name="Normal 78 2" xfId="49714"/>
    <cellStyle name="Normal 78 2 10" xfId="49715"/>
    <cellStyle name="Normal 78 2 2" xfId="49716"/>
    <cellStyle name="Normal 78 2 2 2" xfId="49717"/>
    <cellStyle name="Normal 78 2 2 2 2" xfId="49718"/>
    <cellStyle name="Normal 78 2 2 2 2 2" xfId="49719"/>
    <cellStyle name="Normal 78 2 2 2 2 2 2" xfId="49720"/>
    <cellStyle name="Normal 78 2 2 2 2 3" xfId="49721"/>
    <cellStyle name="Normal 78 2 2 2 3" xfId="49722"/>
    <cellStyle name="Normal 78 2 2 2 3 2" xfId="49723"/>
    <cellStyle name="Normal 78 2 2 2 3 2 2" xfId="49724"/>
    <cellStyle name="Normal 78 2 2 2 3 3" xfId="49725"/>
    <cellStyle name="Normal 78 2 2 2 4" xfId="49726"/>
    <cellStyle name="Normal 78 2 2 2 4 2" xfId="49727"/>
    <cellStyle name="Normal 78 2 2 2 5" xfId="49728"/>
    <cellStyle name="Normal 78 2 2 2_Lcc_inputs" xfId="49729"/>
    <cellStyle name="Normal 78 2 2 3" xfId="49730"/>
    <cellStyle name="Normal 78 2 2 3 2" xfId="49731"/>
    <cellStyle name="Normal 78 2 2 3 2 2" xfId="49732"/>
    <cellStyle name="Normal 78 2 2 3 2 3" xfId="49733"/>
    <cellStyle name="Normal 78 2 2 3 3" xfId="49734"/>
    <cellStyle name="Normal 78 2 2 3 4" xfId="49735"/>
    <cellStyle name="Normal 78 2 2 3_Lcc_inputs" xfId="49736"/>
    <cellStyle name="Normal 78 2 2 4" xfId="49737"/>
    <cellStyle name="Normal 78 2 2 4 2" xfId="49738"/>
    <cellStyle name="Normal 78 2 2 4 2 2" xfId="49739"/>
    <cellStyle name="Normal 78 2 2 4 3" xfId="49740"/>
    <cellStyle name="Normal 78 2 2 5" xfId="49741"/>
    <cellStyle name="Normal 78 2 2 5 2" xfId="49742"/>
    <cellStyle name="Normal 78 2 2 6" xfId="49743"/>
    <cellStyle name="Normal 78 2 2 7" xfId="49744"/>
    <cellStyle name="Normal 78 2 2 8" xfId="49745"/>
    <cellStyle name="Normal 78 2 2_Lcc_inputs" xfId="49746"/>
    <cellStyle name="Normal 78 2 3" xfId="49747"/>
    <cellStyle name="Normal 78 2 3 2" xfId="49748"/>
    <cellStyle name="Normal 78 2 3 2 2" xfId="49749"/>
    <cellStyle name="Normal 78 2 3 2 2 2" xfId="49750"/>
    <cellStyle name="Normal 78 2 3 2 2 3" xfId="49751"/>
    <cellStyle name="Normal 78 2 3 2 3" xfId="49752"/>
    <cellStyle name="Normal 78 2 3 2 4" xfId="49753"/>
    <cellStyle name="Normal 78 2 3 2_Lcc_inputs" xfId="49754"/>
    <cellStyle name="Normal 78 2 3 3" xfId="49755"/>
    <cellStyle name="Normal 78 2 3 3 2" xfId="49756"/>
    <cellStyle name="Normal 78 2 3 3 2 2" xfId="49757"/>
    <cellStyle name="Normal 78 2 3 3 3" xfId="49758"/>
    <cellStyle name="Normal 78 2 3 4" xfId="49759"/>
    <cellStyle name="Normal 78 2 3 4 2" xfId="49760"/>
    <cellStyle name="Normal 78 2 3 5" xfId="49761"/>
    <cellStyle name="Normal 78 2 3 6" xfId="49762"/>
    <cellStyle name="Normal 78 2 3 7" xfId="49763"/>
    <cellStyle name="Normal 78 2 3_Lcc_inputs" xfId="49764"/>
    <cellStyle name="Normal 78 2 4" xfId="49765"/>
    <cellStyle name="Normal 78 2 4 2" xfId="49766"/>
    <cellStyle name="Normal 78 2 4 2 2" xfId="49767"/>
    <cellStyle name="Normal 78 2 4 2 3" xfId="49768"/>
    <cellStyle name="Normal 78 2 4 3" xfId="49769"/>
    <cellStyle name="Normal 78 2 4 3 2" xfId="49770"/>
    <cellStyle name="Normal 78 2 4 4" xfId="49771"/>
    <cellStyle name="Normal 78 2 4 5" xfId="49772"/>
    <cellStyle name="Normal 78 2 4_Lcc_inputs" xfId="49773"/>
    <cellStyle name="Normal 78 2 5" xfId="49774"/>
    <cellStyle name="Normal 78 2 5 2" xfId="49775"/>
    <cellStyle name="Normal 78 2 5 2 2" xfId="49776"/>
    <cellStyle name="Normal 78 2 5 2 3" xfId="49777"/>
    <cellStyle name="Normal 78 2 5 3" xfId="49778"/>
    <cellStyle name="Normal 78 2 5 3 2" xfId="49779"/>
    <cellStyle name="Normal 78 2 5 4" xfId="49780"/>
    <cellStyle name="Normal 78 2 5 5" xfId="49781"/>
    <cellStyle name="Normal 78 2 5_Lcc_inputs" xfId="49782"/>
    <cellStyle name="Normal 78 2 6" xfId="49783"/>
    <cellStyle name="Normal 78 2 6 2" xfId="49784"/>
    <cellStyle name="Normal 78 2 6 2 2" xfId="49785"/>
    <cellStyle name="Normal 78 2 6 3" xfId="49786"/>
    <cellStyle name="Normal 78 2 6 4" xfId="49787"/>
    <cellStyle name="Normal 78 2 6_Lcc_inputs" xfId="49788"/>
    <cellStyle name="Normal 78 2 7" xfId="49789"/>
    <cellStyle name="Normal 78 2 7 2" xfId="49790"/>
    <cellStyle name="Normal 78 2 7 3" xfId="49791"/>
    <cellStyle name="Normal 78 2 8" xfId="49792"/>
    <cellStyle name="Normal 78 2 8 2" xfId="49793"/>
    <cellStyle name="Normal 78 2 9" xfId="49794"/>
    <cellStyle name="Normal 78 2_Lcc_inputs" xfId="49795"/>
    <cellStyle name="Normal 78 3" xfId="49796"/>
    <cellStyle name="Normal 78 3 2" xfId="49797"/>
    <cellStyle name="Normal 78 3 2 2" xfId="49798"/>
    <cellStyle name="Normal 78 3 2 2 2" xfId="49799"/>
    <cellStyle name="Normal 78 3 2 2 2 2" xfId="49800"/>
    <cellStyle name="Normal 78 3 2 2 2 2 2" xfId="49801"/>
    <cellStyle name="Normal 78 3 2 2 2 3" xfId="49802"/>
    <cellStyle name="Normal 78 3 2 2 3" xfId="49803"/>
    <cellStyle name="Normal 78 3 2 2 3 2" xfId="49804"/>
    <cellStyle name="Normal 78 3 2 2 3 2 2" xfId="49805"/>
    <cellStyle name="Normal 78 3 2 2 3 3" xfId="49806"/>
    <cellStyle name="Normal 78 3 2 2 4" xfId="49807"/>
    <cellStyle name="Normal 78 3 2 2 4 2" xfId="49808"/>
    <cellStyle name="Normal 78 3 2 2 5" xfId="49809"/>
    <cellStyle name="Normal 78 3 2 2_Lcc_inputs" xfId="49810"/>
    <cellStyle name="Normal 78 3 2 3" xfId="49811"/>
    <cellStyle name="Normal 78 3 2 3 2" xfId="49812"/>
    <cellStyle name="Normal 78 3 2 3 2 2" xfId="49813"/>
    <cellStyle name="Normal 78 3 2 3 2 3" xfId="49814"/>
    <cellStyle name="Normal 78 3 2 3 3" xfId="49815"/>
    <cellStyle name="Normal 78 3 2 3 4" xfId="49816"/>
    <cellStyle name="Normal 78 3 2 3_Lcc_inputs" xfId="49817"/>
    <cellStyle name="Normal 78 3 2 4" xfId="49818"/>
    <cellStyle name="Normal 78 3 2 4 2" xfId="49819"/>
    <cellStyle name="Normal 78 3 2 4 2 2" xfId="49820"/>
    <cellStyle name="Normal 78 3 2 4 3" xfId="49821"/>
    <cellStyle name="Normal 78 3 2 5" xfId="49822"/>
    <cellStyle name="Normal 78 3 2 5 2" xfId="49823"/>
    <cellStyle name="Normal 78 3 2 6" xfId="49824"/>
    <cellStyle name="Normal 78 3 2 7" xfId="49825"/>
    <cellStyle name="Normal 78 3 2 8" xfId="49826"/>
    <cellStyle name="Normal 78 3 2_Lcc_inputs" xfId="49827"/>
    <cellStyle name="Normal 78 3 3" xfId="49828"/>
    <cellStyle name="Normal 78 3 3 2" xfId="49829"/>
    <cellStyle name="Normal 78 3 3 2 2" xfId="49830"/>
    <cellStyle name="Normal 78 3 3 2 2 2" xfId="49831"/>
    <cellStyle name="Normal 78 3 3 2 2 3" xfId="49832"/>
    <cellStyle name="Normal 78 3 3 2 3" xfId="49833"/>
    <cellStyle name="Normal 78 3 3 2 4" xfId="49834"/>
    <cellStyle name="Normal 78 3 3 2_Lcc_inputs" xfId="49835"/>
    <cellStyle name="Normal 78 3 3 3" xfId="49836"/>
    <cellStyle name="Normal 78 3 3 3 2" xfId="49837"/>
    <cellStyle name="Normal 78 3 3 3 2 2" xfId="49838"/>
    <cellStyle name="Normal 78 3 3 3 3" xfId="49839"/>
    <cellStyle name="Normal 78 3 3 4" xfId="49840"/>
    <cellStyle name="Normal 78 3 3 4 2" xfId="49841"/>
    <cellStyle name="Normal 78 3 3 5" xfId="49842"/>
    <cellStyle name="Normal 78 3 3 6" xfId="49843"/>
    <cellStyle name="Normal 78 3 3 7" xfId="49844"/>
    <cellStyle name="Normal 78 3 3_Lcc_inputs" xfId="49845"/>
    <cellStyle name="Normal 78 3 4" xfId="49846"/>
    <cellStyle name="Normal 78 3 4 2" xfId="49847"/>
    <cellStyle name="Normal 78 3 4 2 2" xfId="49848"/>
    <cellStyle name="Normal 78 3 4 2 3" xfId="49849"/>
    <cellStyle name="Normal 78 3 4 3" xfId="49850"/>
    <cellStyle name="Normal 78 3 4 3 2" xfId="49851"/>
    <cellStyle name="Normal 78 3 4 4" xfId="49852"/>
    <cellStyle name="Normal 78 3 4 5" xfId="49853"/>
    <cellStyle name="Normal 78 3 4_Lcc_inputs" xfId="49854"/>
    <cellStyle name="Normal 78 3 5" xfId="49855"/>
    <cellStyle name="Normal 78 3 5 2" xfId="49856"/>
    <cellStyle name="Normal 78 3 5 2 2" xfId="49857"/>
    <cellStyle name="Normal 78 3 5 2 3" xfId="49858"/>
    <cellStyle name="Normal 78 3 5 3" xfId="49859"/>
    <cellStyle name="Normal 78 3 5 4" xfId="49860"/>
    <cellStyle name="Normal 78 3 5_Lcc_inputs" xfId="49861"/>
    <cellStyle name="Normal 78 3 6" xfId="49862"/>
    <cellStyle name="Normal 78 3 6 2" xfId="49863"/>
    <cellStyle name="Normal 78 3 6 3" xfId="49864"/>
    <cellStyle name="Normal 78 3 7" xfId="49865"/>
    <cellStyle name="Normal 78 3 7 2" xfId="49866"/>
    <cellStyle name="Normal 78 3 8" xfId="49867"/>
    <cellStyle name="Normal 78 3 9" xfId="49868"/>
    <cellStyle name="Normal 78 3_Lcc_inputs" xfId="49869"/>
    <cellStyle name="Normal 78 4" xfId="49870"/>
    <cellStyle name="Normal 78 4 2" xfId="49871"/>
    <cellStyle name="Normal 78 4 2 2" xfId="49872"/>
    <cellStyle name="Normal 78 4 2 2 2" xfId="49873"/>
    <cellStyle name="Normal 78 4 2 2 2 2" xfId="49874"/>
    <cellStyle name="Normal 78 4 2 2 2 2 2" xfId="49875"/>
    <cellStyle name="Normal 78 4 2 2 2 3" xfId="49876"/>
    <cellStyle name="Normal 78 4 2 2 3" xfId="49877"/>
    <cellStyle name="Normal 78 4 2 2 3 2" xfId="49878"/>
    <cellStyle name="Normal 78 4 2 2 3 2 2" xfId="49879"/>
    <cellStyle name="Normal 78 4 2 2 3 3" xfId="49880"/>
    <cellStyle name="Normal 78 4 2 2 4" xfId="49881"/>
    <cellStyle name="Normal 78 4 2 2 4 2" xfId="49882"/>
    <cellStyle name="Normal 78 4 2 2 5" xfId="49883"/>
    <cellStyle name="Normal 78 4 2 2_Lcc_inputs" xfId="49884"/>
    <cellStyle name="Normal 78 4 2 3" xfId="49885"/>
    <cellStyle name="Normal 78 4 2 3 2" xfId="49886"/>
    <cellStyle name="Normal 78 4 2 3 2 2" xfId="49887"/>
    <cellStyle name="Normal 78 4 2 3 2 3" xfId="49888"/>
    <cellStyle name="Normal 78 4 2 3 3" xfId="49889"/>
    <cellStyle name="Normal 78 4 2 3 4" xfId="49890"/>
    <cellStyle name="Normal 78 4 2 3_Lcc_inputs" xfId="49891"/>
    <cellStyle name="Normal 78 4 2 4" xfId="49892"/>
    <cellStyle name="Normal 78 4 2 4 2" xfId="49893"/>
    <cellStyle name="Normal 78 4 2 4 2 2" xfId="49894"/>
    <cellStyle name="Normal 78 4 2 4 3" xfId="49895"/>
    <cellStyle name="Normal 78 4 2 5" xfId="49896"/>
    <cellStyle name="Normal 78 4 2 5 2" xfId="49897"/>
    <cellStyle name="Normal 78 4 2 6" xfId="49898"/>
    <cellStyle name="Normal 78 4 2 7" xfId="49899"/>
    <cellStyle name="Normal 78 4 2 8" xfId="49900"/>
    <cellStyle name="Normal 78 4 2_Lcc_inputs" xfId="49901"/>
    <cellStyle name="Normal 78 4 3" xfId="49902"/>
    <cellStyle name="Normal 78 4 3 2" xfId="49903"/>
    <cellStyle name="Normal 78 4 3 2 2" xfId="49904"/>
    <cellStyle name="Normal 78 4 3 2 2 2" xfId="49905"/>
    <cellStyle name="Normal 78 4 3 2 3" xfId="49906"/>
    <cellStyle name="Normal 78 4 3 3" xfId="49907"/>
    <cellStyle name="Normal 78 4 3 3 2" xfId="49908"/>
    <cellStyle name="Normal 78 4 3 3 2 2" xfId="49909"/>
    <cellStyle name="Normal 78 4 3 3 3" xfId="49910"/>
    <cellStyle name="Normal 78 4 3 4" xfId="49911"/>
    <cellStyle name="Normal 78 4 3 4 2" xfId="49912"/>
    <cellStyle name="Normal 78 4 3 5" xfId="49913"/>
    <cellStyle name="Normal 78 4 3_Lcc_inputs" xfId="49914"/>
    <cellStyle name="Normal 78 4 4" xfId="49915"/>
    <cellStyle name="Normal 78 4 4 2" xfId="49916"/>
    <cellStyle name="Normal 78 4 4 2 2" xfId="49917"/>
    <cellStyle name="Normal 78 4 4 2 3" xfId="49918"/>
    <cellStyle name="Normal 78 4 4 3" xfId="49919"/>
    <cellStyle name="Normal 78 4 4 4" xfId="49920"/>
    <cellStyle name="Normal 78 4 4_Lcc_inputs" xfId="49921"/>
    <cellStyle name="Normal 78 4 5" xfId="49922"/>
    <cellStyle name="Normal 78 4 5 2" xfId="49923"/>
    <cellStyle name="Normal 78 4 5 2 2" xfId="49924"/>
    <cellStyle name="Normal 78 4 5 3" xfId="49925"/>
    <cellStyle name="Normal 78 4 6" xfId="49926"/>
    <cellStyle name="Normal 78 4 6 2" xfId="49927"/>
    <cellStyle name="Normal 78 4 7" xfId="49928"/>
    <cellStyle name="Normal 78 4 8" xfId="49929"/>
    <cellStyle name="Normal 78 4 9" xfId="49930"/>
    <cellStyle name="Normal 78 4_Lcc_inputs" xfId="49931"/>
    <cellStyle name="Normal 78 5" xfId="49932"/>
    <cellStyle name="Normal 78 5 2" xfId="49933"/>
    <cellStyle name="Normal 78 5 2 2" xfId="49934"/>
    <cellStyle name="Normal 78 5 2 2 2" xfId="49935"/>
    <cellStyle name="Normal 78 5 2 2 2 2" xfId="49936"/>
    <cellStyle name="Normal 78 5 2 2 2 2 2" xfId="49937"/>
    <cellStyle name="Normal 78 5 2 2 2 3" xfId="49938"/>
    <cellStyle name="Normal 78 5 2 2 3" xfId="49939"/>
    <cellStyle name="Normal 78 5 2 2 3 2" xfId="49940"/>
    <cellStyle name="Normal 78 5 2 2 3 2 2" xfId="49941"/>
    <cellStyle name="Normal 78 5 2 2 3 3" xfId="49942"/>
    <cellStyle name="Normal 78 5 2 2 4" xfId="49943"/>
    <cellStyle name="Normal 78 5 2 2 4 2" xfId="49944"/>
    <cellStyle name="Normal 78 5 2 2 5" xfId="49945"/>
    <cellStyle name="Normal 78 5 2 2_Lcc_inputs" xfId="49946"/>
    <cellStyle name="Normal 78 5 2 3" xfId="49947"/>
    <cellStyle name="Normal 78 5 2 3 2" xfId="49948"/>
    <cellStyle name="Normal 78 5 2 3 2 2" xfId="49949"/>
    <cellStyle name="Normal 78 5 2 3 2 3" xfId="49950"/>
    <cellStyle name="Normal 78 5 2 3 3" xfId="49951"/>
    <cellStyle name="Normal 78 5 2 3 4" xfId="49952"/>
    <cellStyle name="Normal 78 5 2 3_Lcc_inputs" xfId="49953"/>
    <cellStyle name="Normal 78 5 2 4" xfId="49954"/>
    <cellStyle name="Normal 78 5 2 4 2" xfId="49955"/>
    <cellStyle name="Normal 78 5 2 4 2 2" xfId="49956"/>
    <cellStyle name="Normal 78 5 2 4 3" xfId="49957"/>
    <cellStyle name="Normal 78 5 2 5" xfId="49958"/>
    <cellStyle name="Normal 78 5 2 5 2" xfId="49959"/>
    <cellStyle name="Normal 78 5 2 6" xfId="49960"/>
    <cellStyle name="Normal 78 5 2 7" xfId="49961"/>
    <cellStyle name="Normal 78 5 2 8" xfId="49962"/>
    <cellStyle name="Normal 78 5 2_Lcc_inputs" xfId="49963"/>
    <cellStyle name="Normal 78 5 3" xfId="49964"/>
    <cellStyle name="Normal 78 5 3 2" xfId="49965"/>
    <cellStyle name="Normal 78 5 3 2 2" xfId="49966"/>
    <cellStyle name="Normal 78 5 3 2 2 2" xfId="49967"/>
    <cellStyle name="Normal 78 5 3 2 3" xfId="49968"/>
    <cellStyle name="Normal 78 5 3 3" xfId="49969"/>
    <cellStyle name="Normal 78 5 3 3 2" xfId="49970"/>
    <cellStyle name="Normal 78 5 3 3 2 2" xfId="49971"/>
    <cellStyle name="Normal 78 5 3 3 3" xfId="49972"/>
    <cellStyle name="Normal 78 5 3 4" xfId="49973"/>
    <cellStyle name="Normal 78 5 3 4 2" xfId="49974"/>
    <cellStyle name="Normal 78 5 3 5" xfId="49975"/>
    <cellStyle name="Normal 78 5 3_Lcc_inputs" xfId="49976"/>
    <cellStyle name="Normal 78 5 4" xfId="49977"/>
    <cellStyle name="Normal 78 5 4 2" xfId="49978"/>
    <cellStyle name="Normal 78 5 4 2 2" xfId="49979"/>
    <cellStyle name="Normal 78 5 4 2 3" xfId="49980"/>
    <cellStyle name="Normal 78 5 4 3" xfId="49981"/>
    <cellStyle name="Normal 78 5 4 4" xfId="49982"/>
    <cellStyle name="Normal 78 5 4_Lcc_inputs" xfId="49983"/>
    <cellStyle name="Normal 78 5 5" xfId="49984"/>
    <cellStyle name="Normal 78 5 5 2" xfId="49985"/>
    <cellStyle name="Normal 78 5 5 2 2" xfId="49986"/>
    <cellStyle name="Normal 78 5 5 3" xfId="49987"/>
    <cellStyle name="Normal 78 5 6" xfId="49988"/>
    <cellStyle name="Normal 78 5 6 2" xfId="49989"/>
    <cellStyle name="Normal 78 5 7" xfId="49990"/>
    <cellStyle name="Normal 78 5 8" xfId="49991"/>
    <cellStyle name="Normal 78 5 9" xfId="49992"/>
    <cellStyle name="Normal 78 5_Lcc_inputs" xfId="49993"/>
    <cellStyle name="Normal 78 6" xfId="49994"/>
    <cellStyle name="Normal 78 6 2" xfId="49995"/>
    <cellStyle name="Normal 78 6 2 2" xfId="49996"/>
    <cellStyle name="Normal 78 6 2 2 2" xfId="49997"/>
    <cellStyle name="Normal 78 6 2 2 2 2" xfId="49998"/>
    <cellStyle name="Normal 78 6 2 2 2 2 2" xfId="49999"/>
    <cellStyle name="Normal 78 6 2 2 2 3" xfId="50000"/>
    <cellStyle name="Normal 78 6 2 2 3" xfId="50001"/>
    <cellStyle name="Normal 78 6 2 2 3 2" xfId="50002"/>
    <cellStyle name="Normal 78 6 2 2 3 2 2" xfId="50003"/>
    <cellStyle name="Normal 78 6 2 2 3 3" xfId="50004"/>
    <cellStyle name="Normal 78 6 2 2 4" xfId="50005"/>
    <cellStyle name="Normal 78 6 2 2 4 2" xfId="50006"/>
    <cellStyle name="Normal 78 6 2 2 5" xfId="50007"/>
    <cellStyle name="Normal 78 6 2 2_Lcc_inputs" xfId="50008"/>
    <cellStyle name="Normal 78 6 2 3" xfId="50009"/>
    <cellStyle name="Normal 78 6 2 3 2" xfId="50010"/>
    <cellStyle name="Normal 78 6 2 3 2 2" xfId="50011"/>
    <cellStyle name="Normal 78 6 2 3 2 3" xfId="50012"/>
    <cellStyle name="Normal 78 6 2 3 3" xfId="50013"/>
    <cellStyle name="Normal 78 6 2 3 4" xfId="50014"/>
    <cellStyle name="Normal 78 6 2 3_Lcc_inputs" xfId="50015"/>
    <cellStyle name="Normal 78 6 2 4" xfId="50016"/>
    <cellStyle name="Normal 78 6 2 4 2" xfId="50017"/>
    <cellStyle name="Normal 78 6 2 4 2 2" xfId="50018"/>
    <cellStyle name="Normal 78 6 2 4 3" xfId="50019"/>
    <cellStyle name="Normal 78 6 2 5" xfId="50020"/>
    <cellStyle name="Normal 78 6 2 5 2" xfId="50021"/>
    <cellStyle name="Normal 78 6 2 6" xfId="50022"/>
    <cellStyle name="Normal 78 6 2 7" xfId="50023"/>
    <cellStyle name="Normal 78 6 2 8" xfId="50024"/>
    <cellStyle name="Normal 78 6 2_Lcc_inputs" xfId="50025"/>
    <cellStyle name="Normal 78 6 3" xfId="50026"/>
    <cellStyle name="Normal 78 6 3 2" xfId="50027"/>
    <cellStyle name="Normal 78 6 3 2 2" xfId="50028"/>
    <cellStyle name="Normal 78 6 3 2 2 2" xfId="50029"/>
    <cellStyle name="Normal 78 6 3 2 3" xfId="50030"/>
    <cellStyle name="Normal 78 6 3 3" xfId="50031"/>
    <cellStyle name="Normal 78 6 3 3 2" xfId="50032"/>
    <cellStyle name="Normal 78 6 3 3 2 2" xfId="50033"/>
    <cellStyle name="Normal 78 6 3 3 3" xfId="50034"/>
    <cellStyle name="Normal 78 6 3 4" xfId="50035"/>
    <cellStyle name="Normal 78 6 3 4 2" xfId="50036"/>
    <cellStyle name="Normal 78 6 3 5" xfId="50037"/>
    <cellStyle name="Normal 78 6 3_Lcc_inputs" xfId="50038"/>
    <cellStyle name="Normal 78 6 4" xfId="50039"/>
    <cellStyle name="Normal 78 6 4 2" xfId="50040"/>
    <cellStyle name="Normal 78 6 4 2 2" xfId="50041"/>
    <cellStyle name="Normal 78 6 4 2 3" xfId="50042"/>
    <cellStyle name="Normal 78 6 4 3" xfId="50043"/>
    <cellStyle name="Normal 78 6 4 4" xfId="50044"/>
    <cellStyle name="Normal 78 6 4_Lcc_inputs" xfId="50045"/>
    <cellStyle name="Normal 78 6 5" xfId="50046"/>
    <cellStyle name="Normal 78 6 5 2" xfId="50047"/>
    <cellStyle name="Normal 78 6 5 2 2" xfId="50048"/>
    <cellStyle name="Normal 78 6 5 3" xfId="50049"/>
    <cellStyle name="Normal 78 6 6" xfId="50050"/>
    <cellStyle name="Normal 78 6 6 2" xfId="50051"/>
    <cellStyle name="Normal 78 6 7" xfId="50052"/>
    <cellStyle name="Normal 78 6 8" xfId="50053"/>
    <cellStyle name="Normal 78 6 9" xfId="50054"/>
    <cellStyle name="Normal 78 6_Lcc_inputs" xfId="50055"/>
    <cellStyle name="Normal 78 7" xfId="50056"/>
    <cellStyle name="Normal 78 7 2" xfId="50057"/>
    <cellStyle name="Normal 78 7 2 2" xfId="50058"/>
    <cellStyle name="Normal 78 7 2 2 2" xfId="50059"/>
    <cellStyle name="Normal 78 7 2 2 2 2" xfId="50060"/>
    <cellStyle name="Normal 78 7 2 2 2 2 2" xfId="50061"/>
    <cellStyle name="Normal 78 7 2 2 2 3" xfId="50062"/>
    <cellStyle name="Normal 78 7 2 2 3" xfId="50063"/>
    <cellStyle name="Normal 78 7 2 2 3 2" xfId="50064"/>
    <cellStyle name="Normal 78 7 2 2 3 2 2" xfId="50065"/>
    <cellStyle name="Normal 78 7 2 2 3 3" xfId="50066"/>
    <cellStyle name="Normal 78 7 2 2 4" xfId="50067"/>
    <cellStyle name="Normal 78 7 2 2 4 2" xfId="50068"/>
    <cellStyle name="Normal 78 7 2 2 5" xfId="50069"/>
    <cellStyle name="Normal 78 7 2 2_Lcc_inputs" xfId="50070"/>
    <cellStyle name="Normal 78 7 2 3" xfId="50071"/>
    <cellStyle name="Normal 78 7 2 3 2" xfId="50072"/>
    <cellStyle name="Normal 78 7 2 3 2 2" xfId="50073"/>
    <cellStyle name="Normal 78 7 2 3 2 3" xfId="50074"/>
    <cellStyle name="Normal 78 7 2 3 3" xfId="50075"/>
    <cellStyle name="Normal 78 7 2 3 4" xfId="50076"/>
    <cellStyle name="Normal 78 7 2 3_Lcc_inputs" xfId="50077"/>
    <cellStyle name="Normal 78 7 2 4" xfId="50078"/>
    <cellStyle name="Normal 78 7 2 4 2" xfId="50079"/>
    <cellStyle name="Normal 78 7 2 4 2 2" xfId="50080"/>
    <cellStyle name="Normal 78 7 2 4 3" xfId="50081"/>
    <cellStyle name="Normal 78 7 2 5" xfId="50082"/>
    <cellStyle name="Normal 78 7 2 5 2" xfId="50083"/>
    <cellStyle name="Normal 78 7 2 6" xfId="50084"/>
    <cellStyle name="Normal 78 7 2 7" xfId="50085"/>
    <cellStyle name="Normal 78 7 2 8" xfId="50086"/>
    <cellStyle name="Normal 78 7 2_Lcc_inputs" xfId="50087"/>
    <cellStyle name="Normal 78 7 3" xfId="50088"/>
    <cellStyle name="Normal 78 7 3 2" xfId="50089"/>
    <cellStyle name="Normal 78 7 3 2 2" xfId="50090"/>
    <cellStyle name="Normal 78 7 3 2 2 2" xfId="50091"/>
    <cellStyle name="Normal 78 7 3 2 3" xfId="50092"/>
    <cellStyle name="Normal 78 7 3 3" xfId="50093"/>
    <cellStyle name="Normal 78 7 3 3 2" xfId="50094"/>
    <cellStyle name="Normal 78 7 3 3 2 2" xfId="50095"/>
    <cellStyle name="Normal 78 7 3 3 3" xfId="50096"/>
    <cellStyle name="Normal 78 7 3 4" xfId="50097"/>
    <cellStyle name="Normal 78 7 3 4 2" xfId="50098"/>
    <cellStyle name="Normal 78 7 3 5" xfId="50099"/>
    <cellStyle name="Normal 78 7 3_Lcc_inputs" xfId="50100"/>
    <cellStyle name="Normal 78 7 4" xfId="50101"/>
    <cellStyle name="Normal 78 7 4 2" xfId="50102"/>
    <cellStyle name="Normal 78 7 4 2 2" xfId="50103"/>
    <cellStyle name="Normal 78 7 4 2 3" xfId="50104"/>
    <cellStyle name="Normal 78 7 4 3" xfId="50105"/>
    <cellStyle name="Normal 78 7 4 4" xfId="50106"/>
    <cellStyle name="Normal 78 7 4_Lcc_inputs" xfId="50107"/>
    <cellStyle name="Normal 78 7 5" xfId="50108"/>
    <cellStyle name="Normal 78 7 5 2" xfId="50109"/>
    <cellStyle name="Normal 78 7 5 2 2" xfId="50110"/>
    <cellStyle name="Normal 78 7 5 3" xfId="50111"/>
    <cellStyle name="Normal 78 7 6" xfId="50112"/>
    <cellStyle name="Normal 78 7 6 2" xfId="50113"/>
    <cellStyle name="Normal 78 7 7" xfId="50114"/>
    <cellStyle name="Normal 78 7 8" xfId="50115"/>
    <cellStyle name="Normal 78 7 9" xfId="50116"/>
    <cellStyle name="Normal 78 7_Lcc_inputs" xfId="50117"/>
    <cellStyle name="Normal 78 8" xfId="50118"/>
    <cellStyle name="Normal 78 8 2" xfId="50119"/>
    <cellStyle name="Normal 78 8 2 2" xfId="50120"/>
    <cellStyle name="Normal 78 8 2 2 2" xfId="50121"/>
    <cellStyle name="Normal 78 8 2 2 2 2" xfId="50122"/>
    <cellStyle name="Normal 78 8 2 2 3" xfId="50123"/>
    <cellStyle name="Normal 78 8 2 3" xfId="50124"/>
    <cellStyle name="Normal 78 8 2 3 2" xfId="50125"/>
    <cellStyle name="Normal 78 8 2 3 2 2" xfId="50126"/>
    <cellStyle name="Normal 78 8 2 3 3" xfId="50127"/>
    <cellStyle name="Normal 78 8 2 4" xfId="50128"/>
    <cellStyle name="Normal 78 8 2 4 2" xfId="50129"/>
    <cellStyle name="Normal 78 8 2 5" xfId="50130"/>
    <cellStyle name="Normal 78 8 2_Lcc_inputs" xfId="50131"/>
    <cellStyle name="Normal 78 8 3" xfId="50132"/>
    <cellStyle name="Normal 78 8 3 2" xfId="50133"/>
    <cellStyle name="Normal 78 8 3 2 2" xfId="50134"/>
    <cellStyle name="Normal 78 8 3 2 3" xfId="50135"/>
    <cellStyle name="Normal 78 8 3 3" xfId="50136"/>
    <cellStyle name="Normal 78 8 3 4" xfId="50137"/>
    <cellStyle name="Normal 78 8 3_Lcc_inputs" xfId="50138"/>
    <cellStyle name="Normal 78 8 4" xfId="50139"/>
    <cellStyle name="Normal 78 8 4 2" xfId="50140"/>
    <cellStyle name="Normal 78 8 4 2 2" xfId="50141"/>
    <cellStyle name="Normal 78 8 4 3" xfId="50142"/>
    <cellStyle name="Normal 78 8 5" xfId="50143"/>
    <cellStyle name="Normal 78 8 5 2" xfId="50144"/>
    <cellStyle name="Normal 78 8 6" xfId="50145"/>
    <cellStyle name="Normal 78 8 7" xfId="50146"/>
    <cellStyle name="Normal 78 8 8" xfId="50147"/>
    <cellStyle name="Normal 78 8_Lcc_inputs" xfId="50148"/>
    <cellStyle name="Normal 78 9" xfId="50149"/>
    <cellStyle name="Normal 78 9 2" xfId="50150"/>
    <cellStyle name="Normal 78 9 2 2" xfId="50151"/>
    <cellStyle name="Normal 78 9 2 2 2" xfId="50152"/>
    <cellStyle name="Normal 78 9 2 2 2 2" xfId="50153"/>
    <cellStyle name="Normal 78 9 2 2 3" xfId="50154"/>
    <cellStyle name="Normal 78 9 2 3" xfId="50155"/>
    <cellStyle name="Normal 78 9 2 3 2" xfId="50156"/>
    <cellStyle name="Normal 78 9 2 3 2 2" xfId="50157"/>
    <cellStyle name="Normal 78 9 2 3 3" xfId="50158"/>
    <cellStyle name="Normal 78 9 2 4" xfId="50159"/>
    <cellStyle name="Normal 78 9 2 4 2" xfId="50160"/>
    <cellStyle name="Normal 78 9 2 5" xfId="50161"/>
    <cellStyle name="Normal 78 9 2_Lcc_inputs" xfId="50162"/>
    <cellStyle name="Normal 78 9 3" xfId="50163"/>
    <cellStyle name="Normal 78 9 3 2" xfId="50164"/>
    <cellStyle name="Normal 78 9 3 2 2" xfId="50165"/>
    <cellStyle name="Normal 78 9 3 2 3" xfId="50166"/>
    <cellStyle name="Normal 78 9 3 3" xfId="50167"/>
    <cellStyle name="Normal 78 9 3 4" xfId="50168"/>
    <cellStyle name="Normal 78 9 3_Lcc_inputs" xfId="50169"/>
    <cellStyle name="Normal 78 9 4" xfId="50170"/>
    <cellStyle name="Normal 78 9 4 2" xfId="50171"/>
    <cellStyle name="Normal 78 9 4 2 2" xfId="50172"/>
    <cellStyle name="Normal 78 9 4 3" xfId="50173"/>
    <cellStyle name="Normal 78 9 5" xfId="50174"/>
    <cellStyle name="Normal 78 9 5 2" xfId="50175"/>
    <cellStyle name="Normal 78 9 6" xfId="50176"/>
    <cellStyle name="Normal 78 9 7" xfId="50177"/>
    <cellStyle name="Normal 78 9 8" xfId="50178"/>
    <cellStyle name="Normal 78 9_Lcc_inputs" xfId="50179"/>
    <cellStyle name="Normal 78_Lcc_inputs" xfId="50180"/>
    <cellStyle name="Normal 79" xfId="50181"/>
    <cellStyle name="Normal 79 10" xfId="50182"/>
    <cellStyle name="Normal 79 10 2" xfId="50183"/>
    <cellStyle name="Normal 79 10 2 2" xfId="50184"/>
    <cellStyle name="Normal 79 10 2 2 2" xfId="50185"/>
    <cellStyle name="Normal 79 10 2 2 3" xfId="50186"/>
    <cellStyle name="Normal 79 10 2 3" xfId="50187"/>
    <cellStyle name="Normal 79 10 2 4" xfId="50188"/>
    <cellStyle name="Normal 79 10 2_Lcc_inputs" xfId="50189"/>
    <cellStyle name="Normal 79 10 3" xfId="50190"/>
    <cellStyle name="Normal 79 10 3 2" xfId="50191"/>
    <cellStyle name="Normal 79 10 3 2 2" xfId="50192"/>
    <cellStyle name="Normal 79 10 3 3" xfId="50193"/>
    <cellStyle name="Normal 79 10 4" xfId="50194"/>
    <cellStyle name="Normal 79 10 4 2" xfId="50195"/>
    <cellStyle name="Normal 79 10 5" xfId="50196"/>
    <cellStyle name="Normal 79 10 6" xfId="50197"/>
    <cellStyle name="Normal 79 10 7" xfId="50198"/>
    <cellStyle name="Normal 79 10_Lcc_inputs" xfId="50199"/>
    <cellStyle name="Normal 79 11" xfId="50200"/>
    <cellStyle name="Normal 79 11 2" xfId="50201"/>
    <cellStyle name="Normal 79 11 2 2" xfId="50202"/>
    <cellStyle name="Normal 79 11 2 3" xfId="50203"/>
    <cellStyle name="Normal 79 11 3" xfId="50204"/>
    <cellStyle name="Normal 79 11 3 2" xfId="50205"/>
    <cellStyle name="Normal 79 11 4" xfId="50206"/>
    <cellStyle name="Normal 79 11 5" xfId="50207"/>
    <cellStyle name="Normal 79 11_Lcc_inputs" xfId="50208"/>
    <cellStyle name="Normal 79 12" xfId="50209"/>
    <cellStyle name="Normal 79 12 2" xfId="50210"/>
    <cellStyle name="Normal 79 12 2 2" xfId="50211"/>
    <cellStyle name="Normal 79 12 2 3" xfId="50212"/>
    <cellStyle name="Normal 79 12 3" xfId="50213"/>
    <cellStyle name="Normal 79 12 4" xfId="50214"/>
    <cellStyle name="Normal 79 12_Lcc_inputs" xfId="50215"/>
    <cellStyle name="Normal 79 13" xfId="50216"/>
    <cellStyle name="Normal 79 13 2" xfId="50217"/>
    <cellStyle name="Normal 79 13 3" xfId="50218"/>
    <cellStyle name="Normal 79 14" xfId="50219"/>
    <cellStyle name="Normal 79 14 2" xfId="50220"/>
    <cellStyle name="Normal 79 15" xfId="50221"/>
    <cellStyle name="Normal 79 16" xfId="50222"/>
    <cellStyle name="Normal 79 2" xfId="50223"/>
    <cellStyle name="Normal 79 2 10" xfId="50224"/>
    <cellStyle name="Normal 79 2 2" xfId="50225"/>
    <cellStyle name="Normal 79 2 2 2" xfId="50226"/>
    <cellStyle name="Normal 79 2 2 2 2" xfId="50227"/>
    <cellStyle name="Normal 79 2 2 2 2 2" xfId="50228"/>
    <cellStyle name="Normal 79 2 2 2 2 2 2" xfId="50229"/>
    <cellStyle name="Normal 79 2 2 2 2 3" xfId="50230"/>
    <cellStyle name="Normal 79 2 2 2 3" xfId="50231"/>
    <cellStyle name="Normal 79 2 2 2 3 2" xfId="50232"/>
    <cellStyle name="Normal 79 2 2 2 3 2 2" xfId="50233"/>
    <cellStyle name="Normal 79 2 2 2 3 3" xfId="50234"/>
    <cellStyle name="Normal 79 2 2 2 4" xfId="50235"/>
    <cellStyle name="Normal 79 2 2 2 4 2" xfId="50236"/>
    <cellStyle name="Normal 79 2 2 2 5" xfId="50237"/>
    <cellStyle name="Normal 79 2 2 2_Lcc_inputs" xfId="50238"/>
    <cellStyle name="Normal 79 2 2 3" xfId="50239"/>
    <cellStyle name="Normal 79 2 2 3 2" xfId="50240"/>
    <cellStyle name="Normal 79 2 2 3 2 2" xfId="50241"/>
    <cellStyle name="Normal 79 2 2 3 2 3" xfId="50242"/>
    <cellStyle name="Normal 79 2 2 3 3" xfId="50243"/>
    <cellStyle name="Normal 79 2 2 3 4" xfId="50244"/>
    <cellStyle name="Normal 79 2 2 3_Lcc_inputs" xfId="50245"/>
    <cellStyle name="Normal 79 2 2 4" xfId="50246"/>
    <cellStyle name="Normal 79 2 2 4 2" xfId="50247"/>
    <cellStyle name="Normal 79 2 2 4 2 2" xfId="50248"/>
    <cellStyle name="Normal 79 2 2 4 3" xfId="50249"/>
    <cellStyle name="Normal 79 2 2 5" xfId="50250"/>
    <cellStyle name="Normal 79 2 2 5 2" xfId="50251"/>
    <cellStyle name="Normal 79 2 2 6" xfId="50252"/>
    <cellStyle name="Normal 79 2 2 7" xfId="50253"/>
    <cellStyle name="Normal 79 2 2 8" xfId="50254"/>
    <cellStyle name="Normal 79 2 2_Lcc_inputs" xfId="50255"/>
    <cellStyle name="Normal 79 2 3" xfId="50256"/>
    <cellStyle name="Normal 79 2 3 2" xfId="50257"/>
    <cellStyle name="Normal 79 2 3 2 2" xfId="50258"/>
    <cellStyle name="Normal 79 2 3 2 2 2" xfId="50259"/>
    <cellStyle name="Normal 79 2 3 2 2 3" xfId="50260"/>
    <cellStyle name="Normal 79 2 3 2 3" xfId="50261"/>
    <cellStyle name="Normal 79 2 3 2 4" xfId="50262"/>
    <cellStyle name="Normal 79 2 3 2_Lcc_inputs" xfId="50263"/>
    <cellStyle name="Normal 79 2 3 3" xfId="50264"/>
    <cellStyle name="Normal 79 2 3 3 2" xfId="50265"/>
    <cellStyle name="Normal 79 2 3 3 2 2" xfId="50266"/>
    <cellStyle name="Normal 79 2 3 3 3" xfId="50267"/>
    <cellStyle name="Normal 79 2 3 4" xfId="50268"/>
    <cellStyle name="Normal 79 2 3 4 2" xfId="50269"/>
    <cellStyle name="Normal 79 2 3 5" xfId="50270"/>
    <cellStyle name="Normal 79 2 3 6" xfId="50271"/>
    <cellStyle name="Normal 79 2 3 7" xfId="50272"/>
    <cellStyle name="Normal 79 2 3_Lcc_inputs" xfId="50273"/>
    <cellStyle name="Normal 79 2 4" xfId="50274"/>
    <cellStyle name="Normal 79 2 4 2" xfId="50275"/>
    <cellStyle name="Normal 79 2 4 2 2" xfId="50276"/>
    <cellStyle name="Normal 79 2 4 2 3" xfId="50277"/>
    <cellStyle name="Normal 79 2 4 3" xfId="50278"/>
    <cellStyle name="Normal 79 2 4 3 2" xfId="50279"/>
    <cellStyle name="Normal 79 2 4 4" xfId="50280"/>
    <cellStyle name="Normal 79 2 4 5" xfId="50281"/>
    <cellStyle name="Normal 79 2 4_Lcc_inputs" xfId="50282"/>
    <cellStyle name="Normal 79 2 5" xfId="50283"/>
    <cellStyle name="Normal 79 2 5 2" xfId="50284"/>
    <cellStyle name="Normal 79 2 5 2 2" xfId="50285"/>
    <cellStyle name="Normal 79 2 5 2 3" xfId="50286"/>
    <cellStyle name="Normal 79 2 5 3" xfId="50287"/>
    <cellStyle name="Normal 79 2 5 3 2" xfId="50288"/>
    <cellStyle name="Normal 79 2 5 4" xfId="50289"/>
    <cellStyle name="Normal 79 2 5 5" xfId="50290"/>
    <cellStyle name="Normal 79 2 5_Lcc_inputs" xfId="50291"/>
    <cellStyle name="Normal 79 2 6" xfId="50292"/>
    <cellStyle name="Normal 79 2 6 2" xfId="50293"/>
    <cellStyle name="Normal 79 2 6 2 2" xfId="50294"/>
    <cellStyle name="Normal 79 2 6 3" xfId="50295"/>
    <cellStyle name="Normal 79 2 6 4" xfId="50296"/>
    <cellStyle name="Normal 79 2 6_Lcc_inputs" xfId="50297"/>
    <cellStyle name="Normal 79 2 7" xfId="50298"/>
    <cellStyle name="Normal 79 2 7 2" xfId="50299"/>
    <cellStyle name="Normal 79 2 7 3" xfId="50300"/>
    <cellStyle name="Normal 79 2 8" xfId="50301"/>
    <cellStyle name="Normal 79 2 8 2" xfId="50302"/>
    <cellStyle name="Normal 79 2 9" xfId="50303"/>
    <cellStyle name="Normal 79 2_Lcc_inputs" xfId="50304"/>
    <cellStyle name="Normal 79 3" xfId="50305"/>
    <cellStyle name="Normal 79 3 2" xfId="50306"/>
    <cellStyle name="Normal 79 3 2 2" xfId="50307"/>
    <cellStyle name="Normal 79 3 2 2 2" xfId="50308"/>
    <cellStyle name="Normal 79 3 2 2 2 2" xfId="50309"/>
    <cellStyle name="Normal 79 3 2 2 2 2 2" xfId="50310"/>
    <cellStyle name="Normal 79 3 2 2 2 3" xfId="50311"/>
    <cellStyle name="Normal 79 3 2 2 3" xfId="50312"/>
    <cellStyle name="Normal 79 3 2 2 3 2" xfId="50313"/>
    <cellStyle name="Normal 79 3 2 2 3 2 2" xfId="50314"/>
    <cellStyle name="Normal 79 3 2 2 3 3" xfId="50315"/>
    <cellStyle name="Normal 79 3 2 2 4" xfId="50316"/>
    <cellStyle name="Normal 79 3 2 2 4 2" xfId="50317"/>
    <cellStyle name="Normal 79 3 2 2 5" xfId="50318"/>
    <cellStyle name="Normal 79 3 2 2_Lcc_inputs" xfId="50319"/>
    <cellStyle name="Normal 79 3 2 3" xfId="50320"/>
    <cellStyle name="Normal 79 3 2 3 2" xfId="50321"/>
    <cellStyle name="Normal 79 3 2 3 2 2" xfId="50322"/>
    <cellStyle name="Normal 79 3 2 3 2 3" xfId="50323"/>
    <cellStyle name="Normal 79 3 2 3 3" xfId="50324"/>
    <cellStyle name="Normal 79 3 2 3 4" xfId="50325"/>
    <cellStyle name="Normal 79 3 2 3_Lcc_inputs" xfId="50326"/>
    <cellStyle name="Normal 79 3 2 4" xfId="50327"/>
    <cellStyle name="Normal 79 3 2 4 2" xfId="50328"/>
    <cellStyle name="Normal 79 3 2 4 2 2" xfId="50329"/>
    <cellStyle name="Normal 79 3 2 4 3" xfId="50330"/>
    <cellStyle name="Normal 79 3 2 5" xfId="50331"/>
    <cellStyle name="Normal 79 3 2 5 2" xfId="50332"/>
    <cellStyle name="Normal 79 3 2 6" xfId="50333"/>
    <cellStyle name="Normal 79 3 2 7" xfId="50334"/>
    <cellStyle name="Normal 79 3 2 8" xfId="50335"/>
    <cellStyle name="Normal 79 3 2_Lcc_inputs" xfId="50336"/>
    <cellStyle name="Normal 79 3 3" xfId="50337"/>
    <cellStyle name="Normal 79 3 3 2" xfId="50338"/>
    <cellStyle name="Normal 79 3 3 2 2" xfId="50339"/>
    <cellStyle name="Normal 79 3 3 2 2 2" xfId="50340"/>
    <cellStyle name="Normal 79 3 3 2 2 3" xfId="50341"/>
    <cellStyle name="Normal 79 3 3 2 3" xfId="50342"/>
    <cellStyle name="Normal 79 3 3 2 4" xfId="50343"/>
    <cellStyle name="Normal 79 3 3 2_Lcc_inputs" xfId="50344"/>
    <cellStyle name="Normal 79 3 3 3" xfId="50345"/>
    <cellStyle name="Normal 79 3 3 3 2" xfId="50346"/>
    <cellStyle name="Normal 79 3 3 3 2 2" xfId="50347"/>
    <cellStyle name="Normal 79 3 3 3 3" xfId="50348"/>
    <cellStyle name="Normal 79 3 3 4" xfId="50349"/>
    <cellStyle name="Normal 79 3 3 4 2" xfId="50350"/>
    <cellStyle name="Normal 79 3 3 5" xfId="50351"/>
    <cellStyle name="Normal 79 3 3 6" xfId="50352"/>
    <cellStyle name="Normal 79 3 3 7" xfId="50353"/>
    <cellStyle name="Normal 79 3 3_Lcc_inputs" xfId="50354"/>
    <cellStyle name="Normal 79 3 4" xfId="50355"/>
    <cellStyle name="Normal 79 3 4 2" xfId="50356"/>
    <cellStyle name="Normal 79 3 4 2 2" xfId="50357"/>
    <cellStyle name="Normal 79 3 4 2 3" xfId="50358"/>
    <cellStyle name="Normal 79 3 4 3" xfId="50359"/>
    <cellStyle name="Normal 79 3 4 3 2" xfId="50360"/>
    <cellStyle name="Normal 79 3 4 4" xfId="50361"/>
    <cellStyle name="Normal 79 3 4 5" xfId="50362"/>
    <cellStyle name="Normal 79 3 4_Lcc_inputs" xfId="50363"/>
    <cellStyle name="Normal 79 3 5" xfId="50364"/>
    <cellStyle name="Normal 79 3 5 2" xfId="50365"/>
    <cellStyle name="Normal 79 3 5 2 2" xfId="50366"/>
    <cellStyle name="Normal 79 3 5 2 3" xfId="50367"/>
    <cellStyle name="Normal 79 3 5 3" xfId="50368"/>
    <cellStyle name="Normal 79 3 5 4" xfId="50369"/>
    <cellStyle name="Normal 79 3 5_Lcc_inputs" xfId="50370"/>
    <cellStyle name="Normal 79 3 6" xfId="50371"/>
    <cellStyle name="Normal 79 3 6 2" xfId="50372"/>
    <cellStyle name="Normal 79 3 6 3" xfId="50373"/>
    <cellStyle name="Normal 79 3 7" xfId="50374"/>
    <cellStyle name="Normal 79 3 7 2" xfId="50375"/>
    <cellStyle name="Normal 79 3 8" xfId="50376"/>
    <cellStyle name="Normal 79 3 9" xfId="50377"/>
    <cellStyle name="Normal 79 3_Lcc_inputs" xfId="50378"/>
    <cellStyle name="Normal 79 4" xfId="50379"/>
    <cellStyle name="Normal 79 4 2" xfId="50380"/>
    <cellStyle name="Normal 79 4 2 2" xfId="50381"/>
    <cellStyle name="Normal 79 4 2 2 2" xfId="50382"/>
    <cellStyle name="Normal 79 4 2 2 2 2" xfId="50383"/>
    <cellStyle name="Normal 79 4 2 2 2 2 2" xfId="50384"/>
    <cellStyle name="Normal 79 4 2 2 2 3" xfId="50385"/>
    <cellStyle name="Normal 79 4 2 2 3" xfId="50386"/>
    <cellStyle name="Normal 79 4 2 2 3 2" xfId="50387"/>
    <cellStyle name="Normal 79 4 2 2 3 2 2" xfId="50388"/>
    <cellStyle name="Normal 79 4 2 2 3 3" xfId="50389"/>
    <cellStyle name="Normal 79 4 2 2 4" xfId="50390"/>
    <cellStyle name="Normal 79 4 2 2 4 2" xfId="50391"/>
    <cellStyle name="Normal 79 4 2 2 5" xfId="50392"/>
    <cellStyle name="Normal 79 4 2 2_Lcc_inputs" xfId="50393"/>
    <cellStyle name="Normal 79 4 2 3" xfId="50394"/>
    <cellStyle name="Normal 79 4 2 3 2" xfId="50395"/>
    <cellStyle name="Normal 79 4 2 3 2 2" xfId="50396"/>
    <cellStyle name="Normal 79 4 2 3 2 3" xfId="50397"/>
    <cellStyle name="Normal 79 4 2 3 3" xfId="50398"/>
    <cellStyle name="Normal 79 4 2 3 4" xfId="50399"/>
    <cellStyle name="Normal 79 4 2 3_Lcc_inputs" xfId="50400"/>
    <cellStyle name="Normal 79 4 2 4" xfId="50401"/>
    <cellStyle name="Normal 79 4 2 4 2" xfId="50402"/>
    <cellStyle name="Normal 79 4 2 4 2 2" xfId="50403"/>
    <cellStyle name="Normal 79 4 2 4 3" xfId="50404"/>
    <cellStyle name="Normal 79 4 2 5" xfId="50405"/>
    <cellStyle name="Normal 79 4 2 5 2" xfId="50406"/>
    <cellStyle name="Normal 79 4 2 6" xfId="50407"/>
    <cellStyle name="Normal 79 4 2 7" xfId="50408"/>
    <cellStyle name="Normal 79 4 2 8" xfId="50409"/>
    <cellStyle name="Normal 79 4 2_Lcc_inputs" xfId="50410"/>
    <cellStyle name="Normal 79 4 3" xfId="50411"/>
    <cellStyle name="Normal 79 4 3 2" xfId="50412"/>
    <cellStyle name="Normal 79 4 3 2 2" xfId="50413"/>
    <cellStyle name="Normal 79 4 3 2 2 2" xfId="50414"/>
    <cellStyle name="Normal 79 4 3 2 3" xfId="50415"/>
    <cellStyle name="Normal 79 4 3 3" xfId="50416"/>
    <cellStyle name="Normal 79 4 3 3 2" xfId="50417"/>
    <cellStyle name="Normal 79 4 3 3 2 2" xfId="50418"/>
    <cellStyle name="Normal 79 4 3 3 3" xfId="50419"/>
    <cellStyle name="Normal 79 4 3 4" xfId="50420"/>
    <cellStyle name="Normal 79 4 3 4 2" xfId="50421"/>
    <cellStyle name="Normal 79 4 3 5" xfId="50422"/>
    <cellStyle name="Normal 79 4 3_Lcc_inputs" xfId="50423"/>
    <cellStyle name="Normal 79 4 4" xfId="50424"/>
    <cellStyle name="Normal 79 4 4 2" xfId="50425"/>
    <cellStyle name="Normal 79 4 4 2 2" xfId="50426"/>
    <cellStyle name="Normal 79 4 4 2 3" xfId="50427"/>
    <cellStyle name="Normal 79 4 4 3" xfId="50428"/>
    <cellStyle name="Normal 79 4 4 4" xfId="50429"/>
    <cellStyle name="Normal 79 4 4_Lcc_inputs" xfId="50430"/>
    <cellStyle name="Normal 79 4 5" xfId="50431"/>
    <cellStyle name="Normal 79 4 5 2" xfId="50432"/>
    <cellStyle name="Normal 79 4 5 2 2" xfId="50433"/>
    <cellStyle name="Normal 79 4 5 3" xfId="50434"/>
    <cellStyle name="Normal 79 4 6" xfId="50435"/>
    <cellStyle name="Normal 79 4 6 2" xfId="50436"/>
    <cellStyle name="Normal 79 4 7" xfId="50437"/>
    <cellStyle name="Normal 79 4 8" xfId="50438"/>
    <cellStyle name="Normal 79 4 9" xfId="50439"/>
    <cellStyle name="Normal 79 4_Lcc_inputs" xfId="50440"/>
    <cellStyle name="Normal 79 5" xfId="50441"/>
    <cellStyle name="Normal 79 5 2" xfId="50442"/>
    <cellStyle name="Normal 79 5 2 2" xfId="50443"/>
    <cellStyle name="Normal 79 5 2 2 2" xfId="50444"/>
    <cellStyle name="Normal 79 5 2 2 2 2" xfId="50445"/>
    <cellStyle name="Normal 79 5 2 2 2 2 2" xfId="50446"/>
    <cellStyle name="Normal 79 5 2 2 2 3" xfId="50447"/>
    <cellStyle name="Normal 79 5 2 2 3" xfId="50448"/>
    <cellStyle name="Normal 79 5 2 2 3 2" xfId="50449"/>
    <cellStyle name="Normal 79 5 2 2 3 2 2" xfId="50450"/>
    <cellStyle name="Normal 79 5 2 2 3 3" xfId="50451"/>
    <cellStyle name="Normal 79 5 2 2 4" xfId="50452"/>
    <cellStyle name="Normal 79 5 2 2 4 2" xfId="50453"/>
    <cellStyle name="Normal 79 5 2 2 5" xfId="50454"/>
    <cellStyle name="Normal 79 5 2 2_Lcc_inputs" xfId="50455"/>
    <cellStyle name="Normal 79 5 2 3" xfId="50456"/>
    <cellStyle name="Normal 79 5 2 3 2" xfId="50457"/>
    <cellStyle name="Normal 79 5 2 3 2 2" xfId="50458"/>
    <cellStyle name="Normal 79 5 2 3 2 3" xfId="50459"/>
    <cellStyle name="Normal 79 5 2 3 3" xfId="50460"/>
    <cellStyle name="Normal 79 5 2 3 4" xfId="50461"/>
    <cellStyle name="Normal 79 5 2 3_Lcc_inputs" xfId="50462"/>
    <cellStyle name="Normal 79 5 2 4" xfId="50463"/>
    <cellStyle name="Normal 79 5 2 4 2" xfId="50464"/>
    <cellStyle name="Normal 79 5 2 4 2 2" xfId="50465"/>
    <cellStyle name="Normal 79 5 2 4 3" xfId="50466"/>
    <cellStyle name="Normal 79 5 2 5" xfId="50467"/>
    <cellStyle name="Normal 79 5 2 5 2" xfId="50468"/>
    <cellStyle name="Normal 79 5 2 6" xfId="50469"/>
    <cellStyle name="Normal 79 5 2 7" xfId="50470"/>
    <cellStyle name="Normal 79 5 2 8" xfId="50471"/>
    <cellStyle name="Normal 79 5 2_Lcc_inputs" xfId="50472"/>
    <cellStyle name="Normal 79 5 3" xfId="50473"/>
    <cellStyle name="Normal 79 5 3 2" xfId="50474"/>
    <cellStyle name="Normal 79 5 3 2 2" xfId="50475"/>
    <cellStyle name="Normal 79 5 3 2 2 2" xfId="50476"/>
    <cellStyle name="Normal 79 5 3 2 3" xfId="50477"/>
    <cellStyle name="Normal 79 5 3 3" xfId="50478"/>
    <cellStyle name="Normal 79 5 3 3 2" xfId="50479"/>
    <cellStyle name="Normal 79 5 3 3 2 2" xfId="50480"/>
    <cellStyle name="Normal 79 5 3 3 3" xfId="50481"/>
    <cellStyle name="Normal 79 5 3 4" xfId="50482"/>
    <cellStyle name="Normal 79 5 3 4 2" xfId="50483"/>
    <cellStyle name="Normal 79 5 3 5" xfId="50484"/>
    <cellStyle name="Normal 79 5 3_Lcc_inputs" xfId="50485"/>
    <cellStyle name="Normal 79 5 4" xfId="50486"/>
    <cellStyle name="Normal 79 5 4 2" xfId="50487"/>
    <cellStyle name="Normal 79 5 4 2 2" xfId="50488"/>
    <cellStyle name="Normal 79 5 4 2 3" xfId="50489"/>
    <cellStyle name="Normal 79 5 4 3" xfId="50490"/>
    <cellStyle name="Normal 79 5 4 4" xfId="50491"/>
    <cellStyle name="Normal 79 5 4_Lcc_inputs" xfId="50492"/>
    <cellStyle name="Normal 79 5 5" xfId="50493"/>
    <cellStyle name="Normal 79 5 5 2" xfId="50494"/>
    <cellStyle name="Normal 79 5 5 2 2" xfId="50495"/>
    <cellStyle name="Normal 79 5 5 3" xfId="50496"/>
    <cellStyle name="Normal 79 5 6" xfId="50497"/>
    <cellStyle name="Normal 79 5 6 2" xfId="50498"/>
    <cellStyle name="Normal 79 5 7" xfId="50499"/>
    <cellStyle name="Normal 79 5 8" xfId="50500"/>
    <cellStyle name="Normal 79 5 9" xfId="50501"/>
    <cellStyle name="Normal 79 5_Lcc_inputs" xfId="50502"/>
    <cellStyle name="Normal 79 6" xfId="50503"/>
    <cellStyle name="Normal 79 6 2" xfId="50504"/>
    <cellStyle name="Normal 79 6 2 2" xfId="50505"/>
    <cellStyle name="Normal 79 6 2 2 2" xfId="50506"/>
    <cellStyle name="Normal 79 6 2 2 2 2" xfId="50507"/>
    <cellStyle name="Normal 79 6 2 2 2 2 2" xfId="50508"/>
    <cellStyle name="Normal 79 6 2 2 2 3" xfId="50509"/>
    <cellStyle name="Normal 79 6 2 2 3" xfId="50510"/>
    <cellStyle name="Normal 79 6 2 2 3 2" xfId="50511"/>
    <cellStyle name="Normal 79 6 2 2 3 2 2" xfId="50512"/>
    <cellStyle name="Normal 79 6 2 2 3 3" xfId="50513"/>
    <cellStyle name="Normal 79 6 2 2 4" xfId="50514"/>
    <cellStyle name="Normal 79 6 2 2 4 2" xfId="50515"/>
    <cellStyle name="Normal 79 6 2 2 5" xfId="50516"/>
    <cellStyle name="Normal 79 6 2 2_Lcc_inputs" xfId="50517"/>
    <cellStyle name="Normal 79 6 2 3" xfId="50518"/>
    <cellStyle name="Normal 79 6 2 3 2" xfId="50519"/>
    <cellStyle name="Normal 79 6 2 3 2 2" xfId="50520"/>
    <cellStyle name="Normal 79 6 2 3 2 3" xfId="50521"/>
    <cellStyle name="Normal 79 6 2 3 3" xfId="50522"/>
    <cellStyle name="Normal 79 6 2 3 4" xfId="50523"/>
    <cellStyle name="Normal 79 6 2 3_Lcc_inputs" xfId="50524"/>
    <cellStyle name="Normal 79 6 2 4" xfId="50525"/>
    <cellStyle name="Normal 79 6 2 4 2" xfId="50526"/>
    <cellStyle name="Normal 79 6 2 4 2 2" xfId="50527"/>
    <cellStyle name="Normal 79 6 2 4 3" xfId="50528"/>
    <cellStyle name="Normal 79 6 2 5" xfId="50529"/>
    <cellStyle name="Normal 79 6 2 5 2" xfId="50530"/>
    <cellStyle name="Normal 79 6 2 6" xfId="50531"/>
    <cellStyle name="Normal 79 6 2 7" xfId="50532"/>
    <cellStyle name="Normal 79 6 2 8" xfId="50533"/>
    <cellStyle name="Normal 79 6 2_Lcc_inputs" xfId="50534"/>
    <cellStyle name="Normal 79 6 3" xfId="50535"/>
    <cellStyle name="Normal 79 6 3 2" xfId="50536"/>
    <cellStyle name="Normal 79 6 3 2 2" xfId="50537"/>
    <cellStyle name="Normal 79 6 3 2 2 2" xfId="50538"/>
    <cellStyle name="Normal 79 6 3 2 3" xfId="50539"/>
    <cellStyle name="Normal 79 6 3 3" xfId="50540"/>
    <cellStyle name="Normal 79 6 3 3 2" xfId="50541"/>
    <cellStyle name="Normal 79 6 3 3 2 2" xfId="50542"/>
    <cellStyle name="Normal 79 6 3 3 3" xfId="50543"/>
    <cellStyle name="Normal 79 6 3 4" xfId="50544"/>
    <cellStyle name="Normal 79 6 3 4 2" xfId="50545"/>
    <cellStyle name="Normal 79 6 3 5" xfId="50546"/>
    <cellStyle name="Normal 79 6 3_Lcc_inputs" xfId="50547"/>
    <cellStyle name="Normal 79 6 4" xfId="50548"/>
    <cellStyle name="Normal 79 6 4 2" xfId="50549"/>
    <cellStyle name="Normal 79 6 4 2 2" xfId="50550"/>
    <cellStyle name="Normal 79 6 4 2 3" xfId="50551"/>
    <cellStyle name="Normal 79 6 4 3" xfId="50552"/>
    <cellStyle name="Normal 79 6 4 4" xfId="50553"/>
    <cellStyle name="Normal 79 6 4_Lcc_inputs" xfId="50554"/>
    <cellStyle name="Normal 79 6 5" xfId="50555"/>
    <cellStyle name="Normal 79 6 5 2" xfId="50556"/>
    <cellStyle name="Normal 79 6 5 2 2" xfId="50557"/>
    <cellStyle name="Normal 79 6 5 3" xfId="50558"/>
    <cellStyle name="Normal 79 6 6" xfId="50559"/>
    <cellStyle name="Normal 79 6 6 2" xfId="50560"/>
    <cellStyle name="Normal 79 6 7" xfId="50561"/>
    <cellStyle name="Normal 79 6 8" xfId="50562"/>
    <cellStyle name="Normal 79 6 9" xfId="50563"/>
    <cellStyle name="Normal 79 6_Lcc_inputs" xfId="50564"/>
    <cellStyle name="Normal 79 7" xfId="50565"/>
    <cellStyle name="Normal 79 7 2" xfId="50566"/>
    <cellStyle name="Normal 79 7 2 2" xfId="50567"/>
    <cellStyle name="Normal 79 7 2 2 2" xfId="50568"/>
    <cellStyle name="Normal 79 7 2 2 2 2" xfId="50569"/>
    <cellStyle name="Normal 79 7 2 2 2 2 2" xfId="50570"/>
    <cellStyle name="Normal 79 7 2 2 2 3" xfId="50571"/>
    <cellStyle name="Normal 79 7 2 2 3" xfId="50572"/>
    <cellStyle name="Normal 79 7 2 2 3 2" xfId="50573"/>
    <cellStyle name="Normal 79 7 2 2 3 2 2" xfId="50574"/>
    <cellStyle name="Normal 79 7 2 2 3 3" xfId="50575"/>
    <cellStyle name="Normal 79 7 2 2 4" xfId="50576"/>
    <cellStyle name="Normal 79 7 2 2 4 2" xfId="50577"/>
    <cellStyle name="Normal 79 7 2 2 5" xfId="50578"/>
    <cellStyle name="Normal 79 7 2 2_Lcc_inputs" xfId="50579"/>
    <cellStyle name="Normal 79 7 2 3" xfId="50580"/>
    <cellStyle name="Normal 79 7 2 3 2" xfId="50581"/>
    <cellStyle name="Normal 79 7 2 3 2 2" xfId="50582"/>
    <cellStyle name="Normal 79 7 2 3 2 3" xfId="50583"/>
    <cellStyle name="Normal 79 7 2 3 3" xfId="50584"/>
    <cellStyle name="Normal 79 7 2 3 4" xfId="50585"/>
    <cellStyle name="Normal 79 7 2 3_Lcc_inputs" xfId="50586"/>
    <cellStyle name="Normal 79 7 2 4" xfId="50587"/>
    <cellStyle name="Normal 79 7 2 4 2" xfId="50588"/>
    <cellStyle name="Normal 79 7 2 4 2 2" xfId="50589"/>
    <cellStyle name="Normal 79 7 2 4 3" xfId="50590"/>
    <cellStyle name="Normal 79 7 2 5" xfId="50591"/>
    <cellStyle name="Normal 79 7 2 5 2" xfId="50592"/>
    <cellStyle name="Normal 79 7 2 6" xfId="50593"/>
    <cellStyle name="Normal 79 7 2 7" xfId="50594"/>
    <cellStyle name="Normal 79 7 2 8" xfId="50595"/>
    <cellStyle name="Normal 79 7 2_Lcc_inputs" xfId="50596"/>
    <cellStyle name="Normal 79 7 3" xfId="50597"/>
    <cellStyle name="Normal 79 7 3 2" xfId="50598"/>
    <cellStyle name="Normal 79 7 3 2 2" xfId="50599"/>
    <cellStyle name="Normal 79 7 3 2 2 2" xfId="50600"/>
    <cellStyle name="Normal 79 7 3 2 3" xfId="50601"/>
    <cellStyle name="Normal 79 7 3 3" xfId="50602"/>
    <cellStyle name="Normal 79 7 3 3 2" xfId="50603"/>
    <cellStyle name="Normal 79 7 3 3 2 2" xfId="50604"/>
    <cellStyle name="Normal 79 7 3 3 3" xfId="50605"/>
    <cellStyle name="Normal 79 7 3 4" xfId="50606"/>
    <cellStyle name="Normal 79 7 3 4 2" xfId="50607"/>
    <cellStyle name="Normal 79 7 3 5" xfId="50608"/>
    <cellStyle name="Normal 79 7 3_Lcc_inputs" xfId="50609"/>
    <cellStyle name="Normal 79 7 4" xfId="50610"/>
    <cellStyle name="Normal 79 7 4 2" xfId="50611"/>
    <cellStyle name="Normal 79 7 4 2 2" xfId="50612"/>
    <cellStyle name="Normal 79 7 4 2 3" xfId="50613"/>
    <cellStyle name="Normal 79 7 4 3" xfId="50614"/>
    <cellStyle name="Normal 79 7 4 4" xfId="50615"/>
    <cellStyle name="Normal 79 7 4_Lcc_inputs" xfId="50616"/>
    <cellStyle name="Normal 79 7 5" xfId="50617"/>
    <cellStyle name="Normal 79 7 5 2" xfId="50618"/>
    <cellStyle name="Normal 79 7 5 2 2" xfId="50619"/>
    <cellStyle name="Normal 79 7 5 3" xfId="50620"/>
    <cellStyle name="Normal 79 7 6" xfId="50621"/>
    <cellStyle name="Normal 79 7 6 2" xfId="50622"/>
    <cellStyle name="Normal 79 7 7" xfId="50623"/>
    <cellStyle name="Normal 79 7 8" xfId="50624"/>
    <cellStyle name="Normal 79 7 9" xfId="50625"/>
    <cellStyle name="Normal 79 7_Lcc_inputs" xfId="50626"/>
    <cellStyle name="Normal 79 8" xfId="50627"/>
    <cellStyle name="Normal 79 8 2" xfId="50628"/>
    <cellStyle name="Normal 79 8 2 2" xfId="50629"/>
    <cellStyle name="Normal 79 8 2 2 2" xfId="50630"/>
    <cellStyle name="Normal 79 8 2 2 2 2" xfId="50631"/>
    <cellStyle name="Normal 79 8 2 2 3" xfId="50632"/>
    <cellStyle name="Normal 79 8 2 3" xfId="50633"/>
    <cellStyle name="Normal 79 8 2 3 2" xfId="50634"/>
    <cellStyle name="Normal 79 8 2 3 2 2" xfId="50635"/>
    <cellStyle name="Normal 79 8 2 3 3" xfId="50636"/>
    <cellStyle name="Normal 79 8 2 4" xfId="50637"/>
    <cellStyle name="Normal 79 8 2 4 2" xfId="50638"/>
    <cellStyle name="Normal 79 8 2 5" xfId="50639"/>
    <cellStyle name="Normal 79 8 2_Lcc_inputs" xfId="50640"/>
    <cellStyle name="Normal 79 8 3" xfId="50641"/>
    <cellStyle name="Normal 79 8 3 2" xfId="50642"/>
    <cellStyle name="Normal 79 8 3 2 2" xfId="50643"/>
    <cellStyle name="Normal 79 8 3 2 3" xfId="50644"/>
    <cellStyle name="Normal 79 8 3 3" xfId="50645"/>
    <cellStyle name="Normal 79 8 3 4" xfId="50646"/>
    <cellStyle name="Normal 79 8 3_Lcc_inputs" xfId="50647"/>
    <cellStyle name="Normal 79 8 4" xfId="50648"/>
    <cellStyle name="Normal 79 8 4 2" xfId="50649"/>
    <cellStyle name="Normal 79 8 4 2 2" xfId="50650"/>
    <cellStyle name="Normal 79 8 4 3" xfId="50651"/>
    <cellStyle name="Normal 79 8 5" xfId="50652"/>
    <cellStyle name="Normal 79 8 5 2" xfId="50653"/>
    <cellStyle name="Normal 79 8 6" xfId="50654"/>
    <cellStyle name="Normal 79 8 7" xfId="50655"/>
    <cellStyle name="Normal 79 8 8" xfId="50656"/>
    <cellStyle name="Normal 79 8_Lcc_inputs" xfId="50657"/>
    <cellStyle name="Normal 79 9" xfId="50658"/>
    <cellStyle name="Normal 79 9 2" xfId="50659"/>
    <cellStyle name="Normal 79 9 2 2" xfId="50660"/>
    <cellStyle name="Normal 79 9 2 2 2" xfId="50661"/>
    <cellStyle name="Normal 79 9 2 2 2 2" xfId="50662"/>
    <cellStyle name="Normal 79 9 2 2 3" xfId="50663"/>
    <cellStyle name="Normal 79 9 2 3" xfId="50664"/>
    <cellStyle name="Normal 79 9 2 3 2" xfId="50665"/>
    <cellStyle name="Normal 79 9 2 3 2 2" xfId="50666"/>
    <cellStyle name="Normal 79 9 2 3 3" xfId="50667"/>
    <cellStyle name="Normal 79 9 2 4" xfId="50668"/>
    <cellStyle name="Normal 79 9 2 4 2" xfId="50669"/>
    <cellStyle name="Normal 79 9 2 5" xfId="50670"/>
    <cellStyle name="Normal 79 9 2_Lcc_inputs" xfId="50671"/>
    <cellStyle name="Normal 79 9 3" xfId="50672"/>
    <cellStyle name="Normal 79 9 3 2" xfId="50673"/>
    <cellStyle name="Normal 79 9 3 2 2" xfId="50674"/>
    <cellStyle name="Normal 79 9 3 2 3" xfId="50675"/>
    <cellStyle name="Normal 79 9 3 3" xfId="50676"/>
    <cellStyle name="Normal 79 9 3 4" xfId="50677"/>
    <cellStyle name="Normal 79 9 3_Lcc_inputs" xfId="50678"/>
    <cellStyle name="Normal 79 9 4" xfId="50679"/>
    <cellStyle name="Normal 79 9 4 2" xfId="50680"/>
    <cellStyle name="Normal 79 9 4 2 2" xfId="50681"/>
    <cellStyle name="Normal 79 9 4 3" xfId="50682"/>
    <cellStyle name="Normal 79 9 5" xfId="50683"/>
    <cellStyle name="Normal 79 9 5 2" xfId="50684"/>
    <cellStyle name="Normal 79 9 6" xfId="50685"/>
    <cellStyle name="Normal 79 9 7" xfId="50686"/>
    <cellStyle name="Normal 79 9 8" xfId="50687"/>
    <cellStyle name="Normal 79 9_Lcc_inputs" xfId="50688"/>
    <cellStyle name="Normal 79_Lcc_inputs" xfId="50689"/>
    <cellStyle name="Normal 8" xfId="152"/>
    <cellStyle name="Normal 8 10" xfId="50690"/>
    <cellStyle name="Normal 8 10 2" xfId="50691"/>
    <cellStyle name="Normal 8 10 2 2" xfId="50692"/>
    <cellStyle name="Normal 8 10 2 2 2" xfId="50693"/>
    <cellStyle name="Normal 8 10 2 2 2 2" xfId="50694"/>
    <cellStyle name="Normal 8 10 2 2 3" xfId="50695"/>
    <cellStyle name="Normal 8 10 2 3" xfId="50696"/>
    <cellStyle name="Normal 8 10 2 3 2" xfId="50697"/>
    <cellStyle name="Normal 8 10 2 3 2 2" xfId="50698"/>
    <cellStyle name="Normal 8 10 2 3 3" xfId="50699"/>
    <cellStyle name="Normal 8 10 2 4" xfId="50700"/>
    <cellStyle name="Normal 8 10 2 4 2" xfId="50701"/>
    <cellStyle name="Normal 8 10 2 5" xfId="50702"/>
    <cellStyle name="Normal 8 10 2_Lcc_inputs" xfId="50703"/>
    <cellStyle name="Normal 8 10 3" xfId="50704"/>
    <cellStyle name="Normal 8 10 3 2" xfId="50705"/>
    <cellStyle name="Normal 8 10 3 2 2" xfId="50706"/>
    <cellStyle name="Normal 8 10 3 2 3" xfId="50707"/>
    <cellStyle name="Normal 8 10 3 3" xfId="50708"/>
    <cellStyle name="Normal 8 10 3 4" xfId="50709"/>
    <cellStyle name="Normal 8 10 3_Lcc_inputs" xfId="50710"/>
    <cellStyle name="Normal 8 10 4" xfId="50711"/>
    <cellStyle name="Normal 8 10 4 2" xfId="50712"/>
    <cellStyle name="Normal 8 10 4 2 2" xfId="50713"/>
    <cellStyle name="Normal 8 10 4 3" xfId="50714"/>
    <cellStyle name="Normal 8 10 5" xfId="50715"/>
    <cellStyle name="Normal 8 10 5 2" xfId="50716"/>
    <cellStyle name="Normal 8 10 6" xfId="50717"/>
    <cellStyle name="Normal 8 10 7" xfId="50718"/>
    <cellStyle name="Normal 8 10 8" xfId="50719"/>
    <cellStyle name="Normal 8 10_Lcc_inputs" xfId="50720"/>
    <cellStyle name="Normal 8 11" xfId="50721"/>
    <cellStyle name="Normal 8 11 2" xfId="50722"/>
    <cellStyle name="Normal 8 11 2 2" xfId="50723"/>
    <cellStyle name="Normal 8 11 2 2 2" xfId="50724"/>
    <cellStyle name="Normal 8 11 2 2 3" xfId="50725"/>
    <cellStyle name="Normal 8 11 2 3" xfId="50726"/>
    <cellStyle name="Normal 8 11 2 4" xfId="50727"/>
    <cellStyle name="Normal 8 11 2_Lcc_inputs" xfId="50728"/>
    <cellStyle name="Normal 8 11 3" xfId="50729"/>
    <cellStyle name="Normal 8 11 3 2" xfId="50730"/>
    <cellStyle name="Normal 8 11 3 2 2" xfId="50731"/>
    <cellStyle name="Normal 8 11 3 3" xfId="50732"/>
    <cellStyle name="Normal 8 11 4" xfId="50733"/>
    <cellStyle name="Normal 8 11 4 2" xfId="50734"/>
    <cellStyle name="Normal 8 11 5" xfId="50735"/>
    <cellStyle name="Normal 8 11 6" xfId="50736"/>
    <cellStyle name="Normal 8 11 7" xfId="50737"/>
    <cellStyle name="Normal 8 11_Lcc_inputs" xfId="50738"/>
    <cellStyle name="Normal 8 12" xfId="50739"/>
    <cellStyle name="Normal 8 12 2" xfId="50740"/>
    <cellStyle name="Normal 8 12 2 2" xfId="50741"/>
    <cellStyle name="Normal 8 12 2 3" xfId="50742"/>
    <cellStyle name="Normal 8 12 3" xfId="50743"/>
    <cellStyle name="Normal 8 12 3 2" xfId="50744"/>
    <cellStyle name="Normal 8 12 4" xfId="50745"/>
    <cellStyle name="Normal 8 12 5" xfId="50746"/>
    <cellStyle name="Normal 8 12_Lcc_inputs" xfId="50747"/>
    <cellStyle name="Normal 8 13" xfId="50748"/>
    <cellStyle name="Normal 8 13 2" xfId="50749"/>
    <cellStyle name="Normal 8 13 2 2" xfId="50750"/>
    <cellStyle name="Normal 8 13 2 3" xfId="50751"/>
    <cellStyle name="Normal 8 13 3" xfId="50752"/>
    <cellStyle name="Normal 8 13 4" xfId="50753"/>
    <cellStyle name="Normal 8 13_Lcc_inputs" xfId="50754"/>
    <cellStyle name="Normal 8 14" xfId="50755"/>
    <cellStyle name="Normal 8 14 2" xfId="50756"/>
    <cellStyle name="Normal 8 14 3" xfId="50757"/>
    <cellStyle name="Normal 8 15" xfId="50758"/>
    <cellStyle name="Normal 8 15 2" xfId="50759"/>
    <cellStyle name="Normal 8 16" xfId="50760"/>
    <cellStyle name="Normal 8 17" xfId="50761"/>
    <cellStyle name="Normal 8 18" xfId="50762"/>
    <cellStyle name="Normal 8 19" xfId="50763"/>
    <cellStyle name="Normal 8 2" xfId="153"/>
    <cellStyle name="Normal 8 2 10" xfId="55602"/>
    <cellStyle name="Normal 8 2 11" xfId="55603"/>
    <cellStyle name="Normal 8 2 2" xfId="50764"/>
    <cellStyle name="Normal 8 2 2 2" xfId="50765"/>
    <cellStyle name="Normal 8 2 2 2 2" xfId="50766"/>
    <cellStyle name="Normal 8 2 2 2 2 2" xfId="50767"/>
    <cellStyle name="Normal 8 2 2 2 2 3" xfId="50768"/>
    <cellStyle name="Normal 8 2 2 2 3" xfId="50769"/>
    <cellStyle name="Normal 8 2 2 2 3 2" xfId="50770"/>
    <cellStyle name="Normal 8 2 2 2 4" xfId="50771"/>
    <cellStyle name="Normal 8 2 2 2 5" xfId="50772"/>
    <cellStyle name="Normal 8 2 2 2_Lcc_inputs" xfId="50773"/>
    <cellStyle name="Normal 8 2 2 3" xfId="50774"/>
    <cellStyle name="Normal 8 2 2 3 2" xfId="50775"/>
    <cellStyle name="Normal 8 2 2 3 2 2" xfId="50776"/>
    <cellStyle name="Normal 8 2 2 3 3" xfId="50777"/>
    <cellStyle name="Normal 8 2 2 3 4" xfId="50778"/>
    <cellStyle name="Normal 8 2 2 3_Lcc_inputs" xfId="50779"/>
    <cellStyle name="Normal 8 2 2 4" xfId="50780"/>
    <cellStyle name="Normal 8 2 2 4 2" xfId="50781"/>
    <cellStyle name="Normal 8 2 2 4 3" xfId="50782"/>
    <cellStyle name="Normal 8 2 2 5" xfId="50783"/>
    <cellStyle name="Normal 8 2 2 5 2" xfId="50784"/>
    <cellStyle name="Normal 8 2 2 6" xfId="50785"/>
    <cellStyle name="Normal 8 2 2 7" xfId="50786"/>
    <cellStyle name="Normal 8 2 2 8" xfId="50787"/>
    <cellStyle name="Normal 8 2 2_Lcc_inputs" xfId="50788"/>
    <cellStyle name="Normal 8 2 3" xfId="50789"/>
    <cellStyle name="Normal 8 2 3 2" xfId="50790"/>
    <cellStyle name="Normal 8 2 3 2 2" xfId="50791"/>
    <cellStyle name="Normal 8 2 3 2 3" xfId="50792"/>
    <cellStyle name="Normal 8 2 3 3" xfId="50793"/>
    <cellStyle name="Normal 8 2 3 3 2" xfId="50794"/>
    <cellStyle name="Normal 8 2 3 4" xfId="50795"/>
    <cellStyle name="Normal 8 2 3 5" xfId="50796"/>
    <cellStyle name="Normal 8 2 3_Lcc_inputs" xfId="50797"/>
    <cellStyle name="Normal 8 2 4" xfId="50798"/>
    <cellStyle name="Normal 8 2 4 2" xfId="50799"/>
    <cellStyle name="Normal 8 2 4 2 2" xfId="50800"/>
    <cellStyle name="Normal 8 2 4 2 3" xfId="50801"/>
    <cellStyle name="Normal 8 2 4 3" xfId="50802"/>
    <cellStyle name="Normal 8 2 4 3 2" xfId="50803"/>
    <cellStyle name="Normal 8 2 4 4" xfId="50804"/>
    <cellStyle name="Normal 8 2 4 5" xfId="55604"/>
    <cellStyle name="Normal 8 2 4_Lcc_inputs" xfId="50805"/>
    <cellStyle name="Normal 8 2 5" xfId="50806"/>
    <cellStyle name="Normal 8 2 6" xfId="50807"/>
    <cellStyle name="Normal 8 2 7" xfId="50808"/>
    <cellStyle name="Normal 8 2 8" xfId="50809"/>
    <cellStyle name="Normal 8 2 9" xfId="55605"/>
    <cellStyle name="Normal 8 2_Lcc_inputs" xfId="50810"/>
    <cellStyle name="Normal 8 20" xfId="50811"/>
    <cellStyle name="Normal 8 21" xfId="50812"/>
    <cellStyle name="Normal 8 22" xfId="50813"/>
    <cellStyle name="Normal 8 23" xfId="50814"/>
    <cellStyle name="Normal 8 24" xfId="55606"/>
    <cellStyle name="Normal 8 25" xfId="55607"/>
    <cellStyle name="Normal 8 26" xfId="55608"/>
    <cellStyle name="Normal 8 27" xfId="55609"/>
    <cellStyle name="Normal 8 28" xfId="55610"/>
    <cellStyle name="Normal 8 29" xfId="55611"/>
    <cellStyle name="Normal 8 3" xfId="50815"/>
    <cellStyle name="Normal 8 3 10" xfId="50816"/>
    <cellStyle name="Normal 8 3 11" xfId="50817"/>
    <cellStyle name="Normal 8 3 12" xfId="50818"/>
    <cellStyle name="Normal 8 3 13" xfId="50819"/>
    <cellStyle name="Normal 8 3 14" xfId="55612"/>
    <cellStyle name="Normal 8 3 15" xfId="55613"/>
    <cellStyle name="Normal 8 3 16" xfId="55614"/>
    <cellStyle name="Normal 8 3 2" xfId="50820"/>
    <cellStyle name="Normal 8 3 2 2" xfId="50821"/>
    <cellStyle name="Normal 8 3 2 2 2" xfId="50822"/>
    <cellStyle name="Normal 8 3 2 2 2 2" xfId="50823"/>
    <cellStyle name="Normal 8 3 2 2 2 2 2" xfId="50824"/>
    <cellStyle name="Normal 8 3 2 2 2 2 2 2" xfId="50825"/>
    <cellStyle name="Normal 8 3 2 2 2 2 3" xfId="50826"/>
    <cellStyle name="Normal 8 3 2 2 2 3" xfId="50827"/>
    <cellStyle name="Normal 8 3 2 2 2 3 2" xfId="50828"/>
    <cellStyle name="Normal 8 3 2 2 2 3 2 2" xfId="50829"/>
    <cellStyle name="Normal 8 3 2 2 2 3 3" xfId="50830"/>
    <cellStyle name="Normal 8 3 2 2 2 4" xfId="50831"/>
    <cellStyle name="Normal 8 3 2 2 2 4 2" xfId="50832"/>
    <cellStyle name="Normal 8 3 2 2 2 5" xfId="50833"/>
    <cellStyle name="Normal 8 3 2 2 2_Lcc_inputs" xfId="50834"/>
    <cellStyle name="Normal 8 3 2 2 3" xfId="50835"/>
    <cellStyle name="Normal 8 3 2 2 3 2" xfId="50836"/>
    <cellStyle name="Normal 8 3 2 2 3 2 2" xfId="50837"/>
    <cellStyle name="Normal 8 3 2 2 3 2 3" xfId="50838"/>
    <cellStyle name="Normal 8 3 2 2 3 3" xfId="50839"/>
    <cellStyle name="Normal 8 3 2 2 3 4" xfId="50840"/>
    <cellStyle name="Normal 8 3 2 2 3_Lcc_inputs" xfId="50841"/>
    <cellStyle name="Normal 8 3 2 2 4" xfId="50842"/>
    <cellStyle name="Normal 8 3 2 2 4 2" xfId="50843"/>
    <cellStyle name="Normal 8 3 2 2 4 2 2" xfId="50844"/>
    <cellStyle name="Normal 8 3 2 2 4 3" xfId="50845"/>
    <cellStyle name="Normal 8 3 2 2 5" xfId="50846"/>
    <cellStyle name="Normal 8 3 2 2 5 2" xfId="50847"/>
    <cellStyle name="Normal 8 3 2 2 6" xfId="50848"/>
    <cellStyle name="Normal 8 3 2 2 7" xfId="50849"/>
    <cellStyle name="Normal 8 3 2 2 8" xfId="50850"/>
    <cellStyle name="Normal 8 3 2 2_Lcc_inputs" xfId="50851"/>
    <cellStyle name="Normal 8 3 2 3" xfId="50852"/>
    <cellStyle name="Normal 8 3 2_Lcc_inputs" xfId="50853"/>
    <cellStyle name="Normal 8 3 3" xfId="50854"/>
    <cellStyle name="Normal 8 3 3 2" xfId="50855"/>
    <cellStyle name="Normal 8 3 3 2 2" xfId="50856"/>
    <cellStyle name="Normal 8 3 3 2 2 2" xfId="50857"/>
    <cellStyle name="Normal 8 3 3 2 2 2 2" xfId="50858"/>
    <cellStyle name="Normal 8 3 3 2 2 3" xfId="50859"/>
    <cellStyle name="Normal 8 3 3 2 3" xfId="50860"/>
    <cellStyle name="Normal 8 3 3 2 3 2" xfId="50861"/>
    <cellStyle name="Normal 8 3 3 2 3 2 2" xfId="50862"/>
    <cellStyle name="Normal 8 3 3 2 3 3" xfId="50863"/>
    <cellStyle name="Normal 8 3 3 2 4" xfId="50864"/>
    <cellStyle name="Normal 8 3 3 2 4 2" xfId="50865"/>
    <cellStyle name="Normal 8 3 3 2 5" xfId="50866"/>
    <cellStyle name="Normal 8 3 3 2_Lcc_inputs" xfId="50867"/>
    <cellStyle name="Normal 8 3 3 3" xfId="50868"/>
    <cellStyle name="Normal 8 3 3 3 2" xfId="50869"/>
    <cellStyle name="Normal 8 3 3 3 2 2" xfId="50870"/>
    <cellStyle name="Normal 8 3 3 3 2 3" xfId="50871"/>
    <cellStyle name="Normal 8 3 3 3 3" xfId="50872"/>
    <cellStyle name="Normal 8 3 3 3 4" xfId="50873"/>
    <cellStyle name="Normal 8 3 3 3_Lcc_inputs" xfId="50874"/>
    <cellStyle name="Normal 8 3 3 4" xfId="50875"/>
    <cellStyle name="Normal 8 3 3 4 2" xfId="50876"/>
    <cellStyle name="Normal 8 3 3 4 2 2" xfId="50877"/>
    <cellStyle name="Normal 8 3 3 4 3" xfId="50878"/>
    <cellStyle name="Normal 8 3 3 5" xfId="50879"/>
    <cellStyle name="Normal 8 3 3 5 2" xfId="50880"/>
    <cellStyle name="Normal 8 3 3 6" xfId="50881"/>
    <cellStyle name="Normal 8 3 3 7" xfId="50882"/>
    <cellStyle name="Normal 8 3 3 8" xfId="50883"/>
    <cellStyle name="Normal 8 3 3_Lcc_inputs" xfId="50884"/>
    <cellStyle name="Normal 8 3 4" xfId="50885"/>
    <cellStyle name="Normal 8 3 4 2" xfId="50886"/>
    <cellStyle name="Normal 8 3 4 2 2" xfId="50887"/>
    <cellStyle name="Normal 8 3 4 2 2 2" xfId="50888"/>
    <cellStyle name="Normal 8 3 4 2 2 2 2" xfId="50889"/>
    <cellStyle name="Normal 8 3 4 2 2 3" xfId="50890"/>
    <cellStyle name="Normal 8 3 4 2 3" xfId="50891"/>
    <cellStyle name="Normal 8 3 4 2 3 2" xfId="50892"/>
    <cellStyle name="Normal 8 3 4 2 3 2 2" xfId="50893"/>
    <cellStyle name="Normal 8 3 4 2 3 3" xfId="50894"/>
    <cellStyle name="Normal 8 3 4 2 4" xfId="50895"/>
    <cellStyle name="Normal 8 3 4 2 4 2" xfId="50896"/>
    <cellStyle name="Normal 8 3 4 2 5" xfId="50897"/>
    <cellStyle name="Normal 8 3 4 2_Lcc_inputs" xfId="50898"/>
    <cellStyle name="Normal 8 3 4 3" xfId="50899"/>
    <cellStyle name="Normal 8 3 4 3 2" xfId="50900"/>
    <cellStyle name="Normal 8 3 4 3 2 2" xfId="50901"/>
    <cellStyle name="Normal 8 3 4 3 2 3" xfId="50902"/>
    <cellStyle name="Normal 8 3 4 3 3" xfId="50903"/>
    <cellStyle name="Normal 8 3 4 3 4" xfId="50904"/>
    <cellStyle name="Normal 8 3 4 3_Lcc_inputs" xfId="50905"/>
    <cellStyle name="Normal 8 3 4 4" xfId="50906"/>
    <cellStyle name="Normal 8 3 4 4 2" xfId="50907"/>
    <cellStyle name="Normal 8 3 4 4 2 2" xfId="50908"/>
    <cellStyle name="Normal 8 3 4 4 3" xfId="50909"/>
    <cellStyle name="Normal 8 3 4 5" xfId="50910"/>
    <cellStyle name="Normal 8 3 4 5 2" xfId="50911"/>
    <cellStyle name="Normal 8 3 4 6" xfId="50912"/>
    <cellStyle name="Normal 8 3 4 7" xfId="50913"/>
    <cellStyle name="Normal 8 3 4 8" xfId="50914"/>
    <cellStyle name="Normal 8 3 4_Lcc_inputs" xfId="50915"/>
    <cellStyle name="Normal 8 3 5" xfId="50916"/>
    <cellStyle name="Normal 8 3 5 2" xfId="50917"/>
    <cellStyle name="Normal 8 3 5 2 2" xfId="50918"/>
    <cellStyle name="Normal 8 3 5 2 2 2" xfId="50919"/>
    <cellStyle name="Normal 8 3 5 2 2 2 2" xfId="50920"/>
    <cellStyle name="Normal 8 3 5 2 2 3" xfId="50921"/>
    <cellStyle name="Normal 8 3 5 2 3" xfId="50922"/>
    <cellStyle name="Normal 8 3 5 2 3 2" xfId="50923"/>
    <cellStyle name="Normal 8 3 5 2 3 2 2" xfId="50924"/>
    <cellStyle name="Normal 8 3 5 2 3 3" xfId="50925"/>
    <cellStyle name="Normal 8 3 5 2 4" xfId="50926"/>
    <cellStyle name="Normal 8 3 5 2 4 2" xfId="50927"/>
    <cellStyle name="Normal 8 3 5 2 5" xfId="50928"/>
    <cellStyle name="Normal 8 3 5 2_Lcc_inputs" xfId="50929"/>
    <cellStyle name="Normal 8 3 5 3" xfId="50930"/>
    <cellStyle name="Normal 8 3 5 3 2" xfId="50931"/>
    <cellStyle name="Normal 8 3 5 3 2 2" xfId="50932"/>
    <cellStyle name="Normal 8 3 5 3 2 3" xfId="50933"/>
    <cellStyle name="Normal 8 3 5 3 3" xfId="50934"/>
    <cellStyle name="Normal 8 3 5 3 4" xfId="50935"/>
    <cellStyle name="Normal 8 3 5 3_Lcc_inputs" xfId="50936"/>
    <cellStyle name="Normal 8 3 5 4" xfId="50937"/>
    <cellStyle name="Normal 8 3 5 4 2" xfId="50938"/>
    <cellStyle name="Normal 8 3 5 4 2 2" xfId="50939"/>
    <cellStyle name="Normal 8 3 5 4 3" xfId="50940"/>
    <cellStyle name="Normal 8 3 5 5" xfId="50941"/>
    <cellStyle name="Normal 8 3 5 5 2" xfId="50942"/>
    <cellStyle name="Normal 8 3 5 6" xfId="50943"/>
    <cellStyle name="Normal 8 3 5 7" xfId="50944"/>
    <cellStyle name="Normal 8 3 5 8" xfId="50945"/>
    <cellStyle name="Normal 8 3 5_Lcc_inputs" xfId="50946"/>
    <cellStyle name="Normal 8 3 6" xfId="50947"/>
    <cellStyle name="Normal 8 3 6 2" xfId="50948"/>
    <cellStyle name="Normal 8 3 6 2 2" xfId="50949"/>
    <cellStyle name="Normal 8 3 6 2 2 2" xfId="50950"/>
    <cellStyle name="Normal 8 3 6 2 2 3" xfId="50951"/>
    <cellStyle name="Normal 8 3 6 2 3" xfId="50952"/>
    <cellStyle name="Normal 8 3 6 2 4" xfId="50953"/>
    <cellStyle name="Normal 8 3 6 2_Lcc_inputs" xfId="50954"/>
    <cellStyle name="Normal 8 3 6 3" xfId="50955"/>
    <cellStyle name="Normal 8 3 6 3 2" xfId="50956"/>
    <cellStyle name="Normal 8 3 6 3 2 2" xfId="50957"/>
    <cellStyle name="Normal 8 3 6 3 3" xfId="50958"/>
    <cellStyle name="Normal 8 3 6 4" xfId="50959"/>
    <cellStyle name="Normal 8 3 6 4 2" xfId="50960"/>
    <cellStyle name="Normal 8 3 6 5" xfId="50961"/>
    <cellStyle name="Normal 8 3 6 6" xfId="50962"/>
    <cellStyle name="Normal 8 3 6 7" xfId="50963"/>
    <cellStyle name="Normal 8 3 6_Lcc_inputs" xfId="50964"/>
    <cellStyle name="Normal 8 3 7" xfId="50965"/>
    <cellStyle name="Normal 8 3 7 2" xfId="50966"/>
    <cellStyle name="Normal 8 3 7 2 2" xfId="50967"/>
    <cellStyle name="Normal 8 3 7 2 3" xfId="50968"/>
    <cellStyle name="Normal 8 3 7 3" xfId="50969"/>
    <cellStyle name="Normal 8 3 7 4" xfId="50970"/>
    <cellStyle name="Normal 8 3 7_Lcc_inputs" xfId="50971"/>
    <cellStyle name="Normal 8 3 8" xfId="50972"/>
    <cellStyle name="Normal 8 3 8 2" xfId="50973"/>
    <cellStyle name="Normal 8 3 8 2 2" xfId="50974"/>
    <cellStyle name="Normal 8 3 8 3" xfId="50975"/>
    <cellStyle name="Normal 8 3 9" xfId="50976"/>
    <cellStyle name="Normal 8 3 9 2" xfId="50977"/>
    <cellStyle name="Normal 8 3_Lcc_inputs" xfId="50978"/>
    <cellStyle name="Normal 8 30" xfId="55615"/>
    <cellStyle name="Normal 8 31" xfId="55616"/>
    <cellStyle name="Normal 8 32" xfId="55617"/>
    <cellStyle name="Normal 8 33" xfId="55618"/>
    <cellStyle name="Normal 8 34" xfId="55619"/>
    <cellStyle name="Normal 8 35" xfId="55620"/>
    <cellStyle name="Normal 8 36" xfId="55621"/>
    <cellStyle name="Normal 8 37" xfId="55622"/>
    <cellStyle name="Normal 8 38" xfId="55623"/>
    <cellStyle name="Normal 8 39" xfId="55624"/>
    <cellStyle name="Normal 8 4" xfId="50979"/>
    <cellStyle name="Normal 8 4 10" xfId="50980"/>
    <cellStyle name="Normal 8 4 2" xfId="50981"/>
    <cellStyle name="Normal 8 4 2 2" xfId="50982"/>
    <cellStyle name="Normal 8 4 2 2 2" xfId="50983"/>
    <cellStyle name="Normal 8 4 2 2 2 2" xfId="50984"/>
    <cellStyle name="Normal 8 4 2 2 2 2 2" xfId="50985"/>
    <cellStyle name="Normal 8 4 2 2 2 3" xfId="50986"/>
    <cellStyle name="Normal 8 4 2 2 3" xfId="50987"/>
    <cellStyle name="Normal 8 4 2 2 3 2" xfId="50988"/>
    <cellStyle name="Normal 8 4 2 2 3 2 2" xfId="50989"/>
    <cellStyle name="Normal 8 4 2 2 3 3" xfId="50990"/>
    <cellStyle name="Normal 8 4 2 2 4" xfId="50991"/>
    <cellStyle name="Normal 8 4 2 2 4 2" xfId="50992"/>
    <cellStyle name="Normal 8 4 2 2 5" xfId="50993"/>
    <cellStyle name="Normal 8 4 2 2_Lcc_inputs" xfId="50994"/>
    <cellStyle name="Normal 8 4 2 3" xfId="50995"/>
    <cellStyle name="Normal 8 4 2 3 2" xfId="50996"/>
    <cellStyle name="Normal 8 4 2 3 2 2" xfId="50997"/>
    <cellStyle name="Normal 8 4 2 3 2 3" xfId="50998"/>
    <cellStyle name="Normal 8 4 2 3 3" xfId="50999"/>
    <cellStyle name="Normal 8 4 2 3 4" xfId="51000"/>
    <cellStyle name="Normal 8 4 2 3_Lcc_inputs" xfId="51001"/>
    <cellStyle name="Normal 8 4 2 4" xfId="51002"/>
    <cellStyle name="Normal 8 4 2 4 2" xfId="51003"/>
    <cellStyle name="Normal 8 4 2 4 2 2" xfId="51004"/>
    <cellStyle name="Normal 8 4 2 4 3" xfId="51005"/>
    <cellStyle name="Normal 8 4 2 5" xfId="51006"/>
    <cellStyle name="Normal 8 4 2 5 2" xfId="51007"/>
    <cellStyle name="Normal 8 4 2 6" xfId="51008"/>
    <cellStyle name="Normal 8 4 2 7" xfId="51009"/>
    <cellStyle name="Normal 8 4 2 8" xfId="51010"/>
    <cellStyle name="Normal 8 4 2_Lcc_inputs" xfId="51011"/>
    <cellStyle name="Normal 8 4 3" xfId="51012"/>
    <cellStyle name="Normal 8 4 3 2" xfId="51013"/>
    <cellStyle name="Normal 8 4 3 2 2" xfId="51014"/>
    <cellStyle name="Normal 8 4 3 2 2 2" xfId="51015"/>
    <cellStyle name="Normal 8 4 3 2 2 2 2" xfId="51016"/>
    <cellStyle name="Normal 8 4 3 2 2 3" xfId="51017"/>
    <cellStyle name="Normal 8 4 3 2 3" xfId="51018"/>
    <cellStyle name="Normal 8 4 3 2 3 2" xfId="51019"/>
    <cellStyle name="Normal 8 4 3 2 3 2 2" xfId="51020"/>
    <cellStyle name="Normal 8 4 3 2 3 3" xfId="51021"/>
    <cellStyle name="Normal 8 4 3 2 4" xfId="51022"/>
    <cellStyle name="Normal 8 4 3 2 4 2" xfId="51023"/>
    <cellStyle name="Normal 8 4 3 2 5" xfId="51024"/>
    <cellStyle name="Normal 8 4 3 2_Lcc_inputs" xfId="51025"/>
    <cellStyle name="Normal 8 4 3 3" xfId="51026"/>
    <cellStyle name="Normal 8 4 3 3 2" xfId="51027"/>
    <cellStyle name="Normal 8 4 3 3 2 2" xfId="51028"/>
    <cellStyle name="Normal 8 4 3 3 2 3" xfId="51029"/>
    <cellStyle name="Normal 8 4 3 3 3" xfId="51030"/>
    <cellStyle name="Normal 8 4 3 3 4" xfId="51031"/>
    <cellStyle name="Normal 8 4 3 3_Lcc_inputs" xfId="51032"/>
    <cellStyle name="Normal 8 4 3 4" xfId="51033"/>
    <cellStyle name="Normal 8 4 3 4 2" xfId="51034"/>
    <cellStyle name="Normal 8 4 3 4 2 2" xfId="51035"/>
    <cellStyle name="Normal 8 4 3 4 3" xfId="51036"/>
    <cellStyle name="Normal 8 4 3 5" xfId="51037"/>
    <cellStyle name="Normal 8 4 3 5 2" xfId="51038"/>
    <cellStyle name="Normal 8 4 3 6" xfId="51039"/>
    <cellStyle name="Normal 8 4 3 7" xfId="51040"/>
    <cellStyle name="Normal 8 4 3 8" xfId="51041"/>
    <cellStyle name="Normal 8 4 3_Lcc_inputs" xfId="51042"/>
    <cellStyle name="Normal 8 4 4" xfId="51043"/>
    <cellStyle name="Normal 8 4 4 2" xfId="51044"/>
    <cellStyle name="Normal 8 4 4 2 2" xfId="51045"/>
    <cellStyle name="Normal 8 4 4 3" xfId="51046"/>
    <cellStyle name="Normal 8 4 4 3 2" xfId="51047"/>
    <cellStyle name="Normal 8 4 4 3 3" xfId="51048"/>
    <cellStyle name="Normal 8 4 4 4" xfId="51049"/>
    <cellStyle name="Normal 8 4 4 4 2" xfId="51050"/>
    <cellStyle name="Normal 8 4 4 5" xfId="51051"/>
    <cellStyle name="Normal 8 4 4_Lcc_inputs" xfId="51052"/>
    <cellStyle name="Normal 8 4 5" xfId="51053"/>
    <cellStyle name="Normal 8 4 5 2" xfId="51054"/>
    <cellStyle name="Normal 8 4 5 2 2" xfId="51055"/>
    <cellStyle name="Normal 8 4 5 2 2 2" xfId="51056"/>
    <cellStyle name="Normal 8 4 5 2 2 3" xfId="51057"/>
    <cellStyle name="Normal 8 4 5 2 3" xfId="51058"/>
    <cellStyle name="Normal 8 4 5 2 4" xfId="51059"/>
    <cellStyle name="Normal 8 4 5 2_Lcc_inputs" xfId="51060"/>
    <cellStyle name="Normal 8 4 5 3" xfId="51061"/>
    <cellStyle name="Normal 8 4 5 3 2" xfId="51062"/>
    <cellStyle name="Normal 8 4 5 3 2 2" xfId="51063"/>
    <cellStyle name="Normal 8 4 5 3 3" xfId="51064"/>
    <cellStyle name="Normal 8 4 5 4" xfId="51065"/>
    <cellStyle name="Normal 8 4 5 4 2" xfId="51066"/>
    <cellStyle name="Normal 8 4 5 5" xfId="51067"/>
    <cellStyle name="Normal 8 4 5 6" xfId="51068"/>
    <cellStyle name="Normal 8 4 5 7" xfId="51069"/>
    <cellStyle name="Normal 8 4 5_Lcc_inputs" xfId="51070"/>
    <cellStyle name="Normal 8 4 6" xfId="51071"/>
    <cellStyle name="Normal 8 4 7" xfId="51072"/>
    <cellStyle name="Normal 8 4 7 2" xfId="51073"/>
    <cellStyle name="Normal 8 4 7 2 2" xfId="51074"/>
    <cellStyle name="Normal 8 4 7 2 3" xfId="51075"/>
    <cellStyle name="Normal 8 4 7 3" xfId="51076"/>
    <cellStyle name="Normal 8 4 7 4" xfId="51077"/>
    <cellStyle name="Normal 8 4 7_Lcc_inputs" xfId="51078"/>
    <cellStyle name="Normal 8 4 8" xfId="51079"/>
    <cellStyle name="Normal 8 4 8 2" xfId="51080"/>
    <cellStyle name="Normal 8 4 8 2 2" xfId="51081"/>
    <cellStyle name="Normal 8 4 8 3" xfId="51082"/>
    <cellStyle name="Normal 8 4 9" xfId="51083"/>
    <cellStyle name="Normal 8 5" xfId="51084"/>
    <cellStyle name="Normal 8 5 10" xfId="51085"/>
    <cellStyle name="Normal 8 5 2" xfId="51086"/>
    <cellStyle name="Normal 8 5 2 2" xfId="51087"/>
    <cellStyle name="Normal 8 5 2 2 2" xfId="51088"/>
    <cellStyle name="Normal 8 5 2 2 2 2" xfId="51089"/>
    <cellStyle name="Normal 8 5 2 2 2 2 2" xfId="51090"/>
    <cellStyle name="Normal 8 5 2 2 2 3" xfId="51091"/>
    <cellStyle name="Normal 8 5 2 2 3" xfId="51092"/>
    <cellStyle name="Normal 8 5 2 2 3 2" xfId="51093"/>
    <cellStyle name="Normal 8 5 2 2 3 2 2" xfId="51094"/>
    <cellStyle name="Normal 8 5 2 2 3 3" xfId="51095"/>
    <cellStyle name="Normal 8 5 2 2 4" xfId="51096"/>
    <cellStyle name="Normal 8 5 2 2 4 2" xfId="51097"/>
    <cellStyle name="Normal 8 5 2 2 5" xfId="51098"/>
    <cellStyle name="Normal 8 5 2 2_Lcc_inputs" xfId="51099"/>
    <cellStyle name="Normal 8 5 2 3" xfId="51100"/>
    <cellStyle name="Normal 8 5 2 3 2" xfId="51101"/>
    <cellStyle name="Normal 8 5 2 3 2 2" xfId="51102"/>
    <cellStyle name="Normal 8 5 2 3 2 3" xfId="51103"/>
    <cellStyle name="Normal 8 5 2 3 3" xfId="51104"/>
    <cellStyle name="Normal 8 5 2 3 4" xfId="51105"/>
    <cellStyle name="Normal 8 5 2 3_Lcc_inputs" xfId="51106"/>
    <cellStyle name="Normal 8 5 2 4" xfId="51107"/>
    <cellStyle name="Normal 8 5 2 4 2" xfId="51108"/>
    <cellStyle name="Normal 8 5 2 4 2 2" xfId="51109"/>
    <cellStyle name="Normal 8 5 2 4 3" xfId="51110"/>
    <cellStyle name="Normal 8 5 2 5" xfId="51111"/>
    <cellStyle name="Normal 8 5 2 5 2" xfId="51112"/>
    <cellStyle name="Normal 8 5 2 6" xfId="51113"/>
    <cellStyle name="Normal 8 5 2 7" xfId="51114"/>
    <cellStyle name="Normal 8 5 2 8" xfId="51115"/>
    <cellStyle name="Normal 8 5 2_Lcc_inputs" xfId="51116"/>
    <cellStyle name="Normal 8 5 3" xfId="51117"/>
    <cellStyle name="Normal 8 5 3 2" xfId="51118"/>
    <cellStyle name="Normal 8 5 3 2 2" xfId="51119"/>
    <cellStyle name="Normal 8 5 3 2 2 2" xfId="51120"/>
    <cellStyle name="Normal 8 5 3 2 3" xfId="51121"/>
    <cellStyle name="Normal 8 5 3 3" xfId="51122"/>
    <cellStyle name="Normal 8 5 3 3 2" xfId="51123"/>
    <cellStyle name="Normal 8 5 3 3 2 2" xfId="51124"/>
    <cellStyle name="Normal 8 5 3 3 3" xfId="51125"/>
    <cellStyle name="Normal 8 5 3 4" xfId="51126"/>
    <cellStyle name="Normal 8 5 3 4 2" xfId="51127"/>
    <cellStyle name="Normal 8 5 3 5" xfId="51128"/>
    <cellStyle name="Normal 8 5 3_Lcc_inputs" xfId="51129"/>
    <cellStyle name="Normal 8 5 4" xfId="51130"/>
    <cellStyle name="Normal 8 5 4 2" xfId="51131"/>
    <cellStyle name="Normal 8 5 4 2 2" xfId="51132"/>
    <cellStyle name="Normal 8 5 4 2 3" xfId="51133"/>
    <cellStyle name="Normal 8 5 4 3" xfId="51134"/>
    <cellStyle name="Normal 8 5 4 4" xfId="51135"/>
    <cellStyle name="Normal 8 5 4_Lcc_inputs" xfId="51136"/>
    <cellStyle name="Normal 8 5 5" xfId="51137"/>
    <cellStyle name="Normal 8 5 5 2" xfId="51138"/>
    <cellStyle name="Normal 8 5 5 2 2" xfId="51139"/>
    <cellStyle name="Normal 8 5 5 3" xfId="51140"/>
    <cellStyle name="Normal 8 5 6" xfId="51141"/>
    <cellStyle name="Normal 8 5 6 2" xfId="51142"/>
    <cellStyle name="Normal 8 5 7" xfId="51143"/>
    <cellStyle name="Normal 8 5 8" xfId="51144"/>
    <cellStyle name="Normal 8 5 9" xfId="51145"/>
    <cellStyle name="Normal 8 5_Lcc_inputs" xfId="51146"/>
    <cellStyle name="Normal 8 6" xfId="51147"/>
    <cellStyle name="Normal 8 6 10" xfId="51148"/>
    <cellStyle name="Normal 8 6 2" xfId="51149"/>
    <cellStyle name="Normal 8 6 2 2" xfId="51150"/>
    <cellStyle name="Normal 8 6 2 2 2" xfId="51151"/>
    <cellStyle name="Normal 8 6 2 2 2 2" xfId="51152"/>
    <cellStyle name="Normal 8 6 2 2 2 2 2" xfId="51153"/>
    <cellStyle name="Normal 8 6 2 2 2 3" xfId="51154"/>
    <cellStyle name="Normal 8 6 2 2 3" xfId="51155"/>
    <cellStyle name="Normal 8 6 2 2 3 2" xfId="51156"/>
    <cellStyle name="Normal 8 6 2 2 3 2 2" xfId="51157"/>
    <cellStyle name="Normal 8 6 2 2 3 3" xfId="51158"/>
    <cellStyle name="Normal 8 6 2 2 4" xfId="51159"/>
    <cellStyle name="Normal 8 6 2 2 4 2" xfId="51160"/>
    <cellStyle name="Normal 8 6 2 2 5" xfId="51161"/>
    <cellStyle name="Normal 8 6 2 2_Lcc_inputs" xfId="51162"/>
    <cellStyle name="Normal 8 6 2 3" xfId="51163"/>
    <cellStyle name="Normal 8 6 2 3 2" xfId="51164"/>
    <cellStyle name="Normal 8 6 2 3 2 2" xfId="51165"/>
    <cellStyle name="Normal 8 6 2 3 2 3" xfId="51166"/>
    <cellStyle name="Normal 8 6 2 3 3" xfId="51167"/>
    <cellStyle name="Normal 8 6 2 3 4" xfId="51168"/>
    <cellStyle name="Normal 8 6 2 3_Lcc_inputs" xfId="51169"/>
    <cellStyle name="Normal 8 6 2 4" xfId="51170"/>
    <cellStyle name="Normal 8 6 2 4 2" xfId="51171"/>
    <cellStyle name="Normal 8 6 2 4 2 2" xfId="51172"/>
    <cellStyle name="Normal 8 6 2 4 3" xfId="51173"/>
    <cellStyle name="Normal 8 6 2 5" xfId="51174"/>
    <cellStyle name="Normal 8 6 2 5 2" xfId="51175"/>
    <cellStyle name="Normal 8 6 2 6" xfId="51176"/>
    <cellStyle name="Normal 8 6 2 7" xfId="51177"/>
    <cellStyle name="Normal 8 6 2 8" xfId="51178"/>
    <cellStyle name="Normal 8 6 2_Lcc_inputs" xfId="51179"/>
    <cellStyle name="Normal 8 6 3" xfId="51180"/>
    <cellStyle name="Normal 8 6 3 2" xfId="51181"/>
    <cellStyle name="Normal 8 6 3 2 2" xfId="51182"/>
    <cellStyle name="Normal 8 6 3 2 2 2" xfId="51183"/>
    <cellStyle name="Normal 8 6 3 2 3" xfId="51184"/>
    <cellStyle name="Normal 8 6 3 3" xfId="51185"/>
    <cellStyle name="Normal 8 6 3 3 2" xfId="51186"/>
    <cellStyle name="Normal 8 6 3 3 2 2" xfId="51187"/>
    <cellStyle name="Normal 8 6 3 3 3" xfId="51188"/>
    <cellStyle name="Normal 8 6 3 4" xfId="51189"/>
    <cellStyle name="Normal 8 6 3 4 2" xfId="51190"/>
    <cellStyle name="Normal 8 6 3 5" xfId="51191"/>
    <cellStyle name="Normal 8 6 3_Lcc_inputs" xfId="51192"/>
    <cellStyle name="Normal 8 6 4" xfId="51193"/>
    <cellStyle name="Normal 8 6 4 2" xfId="51194"/>
    <cellStyle name="Normal 8 6 4 2 2" xfId="51195"/>
    <cellStyle name="Normal 8 6 4 2 3" xfId="51196"/>
    <cellStyle name="Normal 8 6 4 3" xfId="51197"/>
    <cellStyle name="Normal 8 6 4 4" xfId="51198"/>
    <cellStyle name="Normal 8 6 4_Lcc_inputs" xfId="51199"/>
    <cellStyle name="Normal 8 6 5" xfId="51200"/>
    <cellStyle name="Normal 8 6 5 2" xfId="51201"/>
    <cellStyle name="Normal 8 6 5 2 2" xfId="51202"/>
    <cellStyle name="Normal 8 6 5 3" xfId="51203"/>
    <cellStyle name="Normal 8 6 6" xfId="51204"/>
    <cellStyle name="Normal 8 6 6 2" xfId="51205"/>
    <cellStyle name="Normal 8 6 7" xfId="51206"/>
    <cellStyle name="Normal 8 6 8" xfId="51207"/>
    <cellStyle name="Normal 8 6 9" xfId="51208"/>
    <cellStyle name="Normal 8 6_Lcc_inputs" xfId="51209"/>
    <cellStyle name="Normal 8 7" xfId="51210"/>
    <cellStyle name="Normal 8 7 10" xfId="51211"/>
    <cellStyle name="Normal 8 7 11" xfId="55625"/>
    <cellStyle name="Normal 8 7 2" xfId="51212"/>
    <cellStyle name="Normal 8 7 2 2" xfId="51213"/>
    <cellStyle name="Normal 8 7 2 2 2" xfId="51214"/>
    <cellStyle name="Normal 8 7 2 2 2 2" xfId="51215"/>
    <cellStyle name="Normal 8 7 2 2 2 2 2" xfId="51216"/>
    <cellStyle name="Normal 8 7 2 2 2 3" xfId="51217"/>
    <cellStyle name="Normal 8 7 2 2 3" xfId="51218"/>
    <cellStyle name="Normal 8 7 2 2 3 2" xfId="51219"/>
    <cellStyle name="Normal 8 7 2 2 3 2 2" xfId="51220"/>
    <cellStyle name="Normal 8 7 2 2 3 3" xfId="51221"/>
    <cellStyle name="Normal 8 7 2 2 4" xfId="51222"/>
    <cellStyle name="Normal 8 7 2 2 4 2" xfId="51223"/>
    <cellStyle name="Normal 8 7 2 2 5" xfId="51224"/>
    <cellStyle name="Normal 8 7 2 2_Lcc_inputs" xfId="51225"/>
    <cellStyle name="Normal 8 7 2 3" xfId="51226"/>
    <cellStyle name="Normal 8 7 2 3 2" xfId="51227"/>
    <cellStyle name="Normal 8 7 2 3 2 2" xfId="51228"/>
    <cellStyle name="Normal 8 7 2 3 2 3" xfId="51229"/>
    <cellStyle name="Normal 8 7 2 3 3" xfId="51230"/>
    <cellStyle name="Normal 8 7 2 3 4" xfId="51231"/>
    <cellStyle name="Normal 8 7 2 3_Lcc_inputs" xfId="51232"/>
    <cellStyle name="Normal 8 7 2 4" xfId="51233"/>
    <cellStyle name="Normal 8 7 2 4 2" xfId="51234"/>
    <cellStyle name="Normal 8 7 2 4 2 2" xfId="51235"/>
    <cellStyle name="Normal 8 7 2 4 3" xfId="51236"/>
    <cellStyle name="Normal 8 7 2 5" xfId="51237"/>
    <cellStyle name="Normal 8 7 2 5 2" xfId="51238"/>
    <cellStyle name="Normal 8 7 2 6" xfId="51239"/>
    <cellStyle name="Normal 8 7 2 7" xfId="51240"/>
    <cellStyle name="Normal 8 7 2 8" xfId="51241"/>
    <cellStyle name="Normal 8 7 2_Lcc_inputs" xfId="51242"/>
    <cellStyle name="Normal 8 7 3" xfId="51243"/>
    <cellStyle name="Normal 8 7 3 2" xfId="51244"/>
    <cellStyle name="Normal 8 7 3 2 2" xfId="51245"/>
    <cellStyle name="Normal 8 7 3 2 2 2" xfId="51246"/>
    <cellStyle name="Normal 8 7 3 2 3" xfId="51247"/>
    <cellStyle name="Normal 8 7 3 3" xfId="51248"/>
    <cellStyle name="Normal 8 7 3 3 2" xfId="51249"/>
    <cellStyle name="Normal 8 7 3 3 2 2" xfId="51250"/>
    <cellStyle name="Normal 8 7 3 3 3" xfId="51251"/>
    <cellStyle name="Normal 8 7 3 4" xfId="51252"/>
    <cellStyle name="Normal 8 7 3 4 2" xfId="51253"/>
    <cellStyle name="Normal 8 7 3 5" xfId="51254"/>
    <cellStyle name="Normal 8 7 3_Lcc_inputs" xfId="51255"/>
    <cellStyle name="Normal 8 7 4" xfId="51256"/>
    <cellStyle name="Normal 8 7 4 2" xfId="51257"/>
    <cellStyle name="Normal 8 7 4 2 2" xfId="51258"/>
    <cellStyle name="Normal 8 7 4 2 3" xfId="51259"/>
    <cellStyle name="Normal 8 7 4 3" xfId="51260"/>
    <cellStyle name="Normal 8 7 4 4" xfId="51261"/>
    <cellStyle name="Normal 8 7 4_Lcc_inputs" xfId="51262"/>
    <cellStyle name="Normal 8 7 5" xfId="51263"/>
    <cellStyle name="Normal 8 7 5 2" xfId="51264"/>
    <cellStyle name="Normal 8 7 5 2 2" xfId="51265"/>
    <cellStyle name="Normal 8 7 5 3" xfId="51266"/>
    <cellStyle name="Normal 8 7 6" xfId="51267"/>
    <cellStyle name="Normal 8 7 6 2" xfId="51268"/>
    <cellStyle name="Normal 8 7 7" xfId="51269"/>
    <cellStyle name="Normal 8 7 8" xfId="51270"/>
    <cellStyle name="Normal 8 7 9" xfId="51271"/>
    <cellStyle name="Normal 8 7_Lcc_inputs" xfId="51272"/>
    <cellStyle name="Normal 8 8" xfId="51273"/>
    <cellStyle name="Normal 8 8 2" xfId="51274"/>
    <cellStyle name="Normal 8 8 2 2" xfId="51275"/>
    <cellStyle name="Normal 8 8 2 2 2" xfId="51276"/>
    <cellStyle name="Normal 8 8 2 2 2 2" xfId="51277"/>
    <cellStyle name="Normal 8 8 2 2 2 2 2" xfId="51278"/>
    <cellStyle name="Normal 8 8 2 2 2 3" xfId="51279"/>
    <cellStyle name="Normal 8 8 2 2 3" xfId="51280"/>
    <cellStyle name="Normal 8 8 2 2 3 2" xfId="51281"/>
    <cellStyle name="Normal 8 8 2 2 3 2 2" xfId="51282"/>
    <cellStyle name="Normal 8 8 2 2 3 3" xfId="51283"/>
    <cellStyle name="Normal 8 8 2 2 4" xfId="51284"/>
    <cellStyle name="Normal 8 8 2 2 4 2" xfId="51285"/>
    <cellStyle name="Normal 8 8 2 2 5" xfId="51286"/>
    <cellStyle name="Normal 8 8 2 2_Lcc_inputs" xfId="51287"/>
    <cellStyle name="Normal 8 8 2 3" xfId="51288"/>
    <cellStyle name="Normal 8 8 2 3 2" xfId="51289"/>
    <cellStyle name="Normal 8 8 2 3 2 2" xfId="51290"/>
    <cellStyle name="Normal 8 8 2 3 2 3" xfId="51291"/>
    <cellStyle name="Normal 8 8 2 3 3" xfId="51292"/>
    <cellStyle name="Normal 8 8 2 3 4" xfId="51293"/>
    <cellStyle name="Normal 8 8 2 3_Lcc_inputs" xfId="51294"/>
    <cellStyle name="Normal 8 8 2 4" xfId="51295"/>
    <cellStyle name="Normal 8 8 2 4 2" xfId="51296"/>
    <cellStyle name="Normal 8 8 2 4 2 2" xfId="51297"/>
    <cellStyle name="Normal 8 8 2 4 3" xfId="51298"/>
    <cellStyle name="Normal 8 8 2 5" xfId="51299"/>
    <cellStyle name="Normal 8 8 2 5 2" xfId="51300"/>
    <cellStyle name="Normal 8 8 2 6" xfId="51301"/>
    <cellStyle name="Normal 8 8 2 7" xfId="51302"/>
    <cellStyle name="Normal 8 8 2 8" xfId="51303"/>
    <cellStyle name="Normal 8 8 2_Lcc_inputs" xfId="51304"/>
    <cellStyle name="Normal 8 8 3" xfId="51305"/>
    <cellStyle name="Normal 8 8 3 2" xfId="51306"/>
    <cellStyle name="Normal 8 8 3 2 2" xfId="51307"/>
    <cellStyle name="Normal 8 8 3 2 2 2" xfId="51308"/>
    <cellStyle name="Normal 8 8 3 2 3" xfId="51309"/>
    <cellStyle name="Normal 8 8 3 3" xfId="51310"/>
    <cellStyle name="Normal 8 8 3 3 2" xfId="51311"/>
    <cellStyle name="Normal 8 8 3 3 2 2" xfId="51312"/>
    <cellStyle name="Normal 8 8 3 3 3" xfId="51313"/>
    <cellStyle name="Normal 8 8 3 4" xfId="51314"/>
    <cellStyle name="Normal 8 8 3 4 2" xfId="51315"/>
    <cellStyle name="Normal 8 8 3 5" xfId="51316"/>
    <cellStyle name="Normal 8 8 3_Lcc_inputs" xfId="51317"/>
    <cellStyle name="Normal 8 8 4" xfId="51318"/>
    <cellStyle name="Normal 8 8 4 2" xfId="51319"/>
    <cellStyle name="Normal 8 8 4 2 2" xfId="51320"/>
    <cellStyle name="Normal 8 8 4 2 3" xfId="51321"/>
    <cellStyle name="Normal 8 8 4 3" xfId="51322"/>
    <cellStyle name="Normal 8 8 4 4" xfId="51323"/>
    <cellStyle name="Normal 8 8 4_Lcc_inputs" xfId="51324"/>
    <cellStyle name="Normal 8 8 5" xfId="51325"/>
    <cellStyle name="Normal 8 8 5 2" xfId="51326"/>
    <cellStyle name="Normal 8 8 5 2 2" xfId="51327"/>
    <cellStyle name="Normal 8 8 5 3" xfId="51328"/>
    <cellStyle name="Normal 8 8 6" xfId="51329"/>
    <cellStyle name="Normal 8 8 6 2" xfId="51330"/>
    <cellStyle name="Normal 8 8 7" xfId="51331"/>
    <cellStyle name="Normal 8 8 8" xfId="51332"/>
    <cellStyle name="Normal 8 8 9" xfId="51333"/>
    <cellStyle name="Normal 8 8_Lcc_inputs" xfId="51334"/>
    <cellStyle name="Normal 8 9" xfId="51335"/>
    <cellStyle name="Normal 8 9 2" xfId="51336"/>
    <cellStyle name="Normal 8 9 2 2" xfId="51337"/>
    <cellStyle name="Normal 8 9 2 2 2" xfId="51338"/>
    <cellStyle name="Normal 8 9 2 2 2 2" xfId="51339"/>
    <cellStyle name="Normal 8 9 2 2 3" xfId="51340"/>
    <cellStyle name="Normal 8 9 2 3" xfId="51341"/>
    <cellStyle name="Normal 8 9 2 3 2" xfId="51342"/>
    <cellStyle name="Normal 8 9 2 3 2 2" xfId="51343"/>
    <cellStyle name="Normal 8 9 2 3 3" xfId="51344"/>
    <cellStyle name="Normal 8 9 2 4" xfId="51345"/>
    <cellStyle name="Normal 8 9 2 4 2" xfId="51346"/>
    <cellStyle name="Normal 8 9 2 5" xfId="51347"/>
    <cellStyle name="Normal 8 9 2_Lcc_inputs" xfId="51348"/>
    <cellStyle name="Normal 8 9 3" xfId="51349"/>
    <cellStyle name="Normal 8 9 3 2" xfId="51350"/>
    <cellStyle name="Normal 8 9 3 2 2" xfId="51351"/>
    <cellStyle name="Normal 8 9 3 2 3" xfId="51352"/>
    <cellStyle name="Normal 8 9 3 3" xfId="51353"/>
    <cellStyle name="Normal 8 9 3 4" xfId="51354"/>
    <cellStyle name="Normal 8 9 3_Lcc_inputs" xfId="51355"/>
    <cellStyle name="Normal 8 9 4" xfId="51356"/>
    <cellStyle name="Normal 8 9 4 2" xfId="51357"/>
    <cellStyle name="Normal 8 9 4 2 2" xfId="51358"/>
    <cellStyle name="Normal 8 9 4 3" xfId="51359"/>
    <cellStyle name="Normal 8 9 5" xfId="51360"/>
    <cellStyle name="Normal 8 9 5 2" xfId="51361"/>
    <cellStyle name="Normal 8 9 6" xfId="51362"/>
    <cellStyle name="Normal 8 9 7" xfId="51363"/>
    <cellStyle name="Normal 8 9 8" xfId="51364"/>
    <cellStyle name="Normal 8 9_Lcc_inputs" xfId="51365"/>
    <cellStyle name="Normal 8_Lcc_inputs" xfId="51366"/>
    <cellStyle name="Normal 80" xfId="51367"/>
    <cellStyle name="Normal 80 10" xfId="51368"/>
    <cellStyle name="Normal 80 10 2" xfId="51369"/>
    <cellStyle name="Normal 80 10 2 2" xfId="51370"/>
    <cellStyle name="Normal 80 10 2 2 2" xfId="51371"/>
    <cellStyle name="Normal 80 10 2 2 3" xfId="51372"/>
    <cellStyle name="Normal 80 10 2 3" xfId="51373"/>
    <cellStyle name="Normal 80 10 2 4" xfId="51374"/>
    <cellStyle name="Normal 80 10 2_Lcc_inputs" xfId="51375"/>
    <cellStyle name="Normal 80 10 3" xfId="51376"/>
    <cellStyle name="Normal 80 10 3 2" xfId="51377"/>
    <cellStyle name="Normal 80 10 3 2 2" xfId="51378"/>
    <cellStyle name="Normal 80 10 3 3" xfId="51379"/>
    <cellStyle name="Normal 80 10 4" xfId="51380"/>
    <cellStyle name="Normal 80 10 4 2" xfId="51381"/>
    <cellStyle name="Normal 80 10 5" xfId="51382"/>
    <cellStyle name="Normal 80 10 6" xfId="51383"/>
    <cellStyle name="Normal 80 10 7" xfId="51384"/>
    <cellStyle name="Normal 80 10_Lcc_inputs" xfId="51385"/>
    <cellStyle name="Normal 80 11" xfId="51386"/>
    <cellStyle name="Normal 80 11 2" xfId="51387"/>
    <cellStyle name="Normal 80 11 2 2" xfId="51388"/>
    <cellStyle name="Normal 80 11 2 3" xfId="51389"/>
    <cellStyle name="Normal 80 11 3" xfId="51390"/>
    <cellStyle name="Normal 80 11 3 2" xfId="51391"/>
    <cellStyle name="Normal 80 11 4" xfId="51392"/>
    <cellStyle name="Normal 80 11 5" xfId="51393"/>
    <cellStyle name="Normal 80 11_Lcc_inputs" xfId="51394"/>
    <cellStyle name="Normal 80 12" xfId="51395"/>
    <cellStyle name="Normal 80 12 2" xfId="51396"/>
    <cellStyle name="Normal 80 12 2 2" xfId="51397"/>
    <cellStyle name="Normal 80 12 2 3" xfId="51398"/>
    <cellStyle name="Normal 80 12 3" xfId="51399"/>
    <cellStyle name="Normal 80 12 4" xfId="51400"/>
    <cellStyle name="Normal 80 12_Lcc_inputs" xfId="51401"/>
    <cellStyle name="Normal 80 13" xfId="51402"/>
    <cellStyle name="Normal 80 13 2" xfId="51403"/>
    <cellStyle name="Normal 80 13 3" xfId="51404"/>
    <cellStyle name="Normal 80 14" xfId="51405"/>
    <cellStyle name="Normal 80 14 2" xfId="51406"/>
    <cellStyle name="Normal 80 15" xfId="51407"/>
    <cellStyle name="Normal 80 16" xfId="51408"/>
    <cellStyle name="Normal 80 2" xfId="51409"/>
    <cellStyle name="Normal 80 2 10" xfId="51410"/>
    <cellStyle name="Normal 80 2 2" xfId="51411"/>
    <cellStyle name="Normal 80 2 2 2" xfId="51412"/>
    <cellStyle name="Normal 80 2 2 2 2" xfId="51413"/>
    <cellStyle name="Normal 80 2 2 2 2 2" xfId="51414"/>
    <cellStyle name="Normal 80 2 2 2 2 2 2" xfId="51415"/>
    <cellStyle name="Normal 80 2 2 2 2 3" xfId="51416"/>
    <cellStyle name="Normal 80 2 2 2 3" xfId="51417"/>
    <cellStyle name="Normal 80 2 2 2 3 2" xfId="51418"/>
    <cellStyle name="Normal 80 2 2 2 3 2 2" xfId="51419"/>
    <cellStyle name="Normal 80 2 2 2 3 3" xfId="51420"/>
    <cellStyle name="Normal 80 2 2 2 4" xfId="51421"/>
    <cellStyle name="Normal 80 2 2 2 4 2" xfId="51422"/>
    <cellStyle name="Normal 80 2 2 2 5" xfId="51423"/>
    <cellStyle name="Normal 80 2 2 2_Lcc_inputs" xfId="51424"/>
    <cellStyle name="Normal 80 2 2 3" xfId="51425"/>
    <cellStyle name="Normal 80 2 2 3 2" xfId="51426"/>
    <cellStyle name="Normal 80 2 2 3 2 2" xfId="51427"/>
    <cellStyle name="Normal 80 2 2 3 2 3" xfId="51428"/>
    <cellStyle name="Normal 80 2 2 3 3" xfId="51429"/>
    <cellStyle name="Normal 80 2 2 3 4" xfId="51430"/>
    <cellStyle name="Normal 80 2 2 3_Lcc_inputs" xfId="51431"/>
    <cellStyle name="Normal 80 2 2 4" xfId="51432"/>
    <cellStyle name="Normal 80 2 2 4 2" xfId="51433"/>
    <cellStyle name="Normal 80 2 2 4 2 2" xfId="51434"/>
    <cellStyle name="Normal 80 2 2 4 3" xfId="51435"/>
    <cellStyle name="Normal 80 2 2 5" xfId="51436"/>
    <cellStyle name="Normal 80 2 2 5 2" xfId="51437"/>
    <cellStyle name="Normal 80 2 2 6" xfId="51438"/>
    <cellStyle name="Normal 80 2 2 7" xfId="51439"/>
    <cellStyle name="Normal 80 2 2 8" xfId="51440"/>
    <cellStyle name="Normal 80 2 2_Lcc_inputs" xfId="51441"/>
    <cellStyle name="Normal 80 2 3" xfId="51442"/>
    <cellStyle name="Normal 80 2 3 2" xfId="51443"/>
    <cellStyle name="Normal 80 2 3 2 2" xfId="51444"/>
    <cellStyle name="Normal 80 2 3 2 2 2" xfId="51445"/>
    <cellStyle name="Normal 80 2 3 2 2 3" xfId="51446"/>
    <cellStyle name="Normal 80 2 3 2 3" xfId="51447"/>
    <cellStyle name="Normal 80 2 3 2 4" xfId="51448"/>
    <cellStyle name="Normal 80 2 3 2_Lcc_inputs" xfId="51449"/>
    <cellStyle name="Normal 80 2 3 3" xfId="51450"/>
    <cellStyle name="Normal 80 2 3 3 2" xfId="51451"/>
    <cellStyle name="Normal 80 2 3 3 2 2" xfId="51452"/>
    <cellStyle name="Normal 80 2 3 3 3" xfId="51453"/>
    <cellStyle name="Normal 80 2 3 4" xfId="51454"/>
    <cellStyle name="Normal 80 2 3 4 2" xfId="51455"/>
    <cellStyle name="Normal 80 2 3 5" xfId="51456"/>
    <cellStyle name="Normal 80 2 3 6" xfId="51457"/>
    <cellStyle name="Normal 80 2 3 7" xfId="51458"/>
    <cellStyle name="Normal 80 2 3_Lcc_inputs" xfId="51459"/>
    <cellStyle name="Normal 80 2 4" xfId="51460"/>
    <cellStyle name="Normal 80 2 4 2" xfId="51461"/>
    <cellStyle name="Normal 80 2 4 2 2" xfId="51462"/>
    <cellStyle name="Normal 80 2 4 2 3" xfId="51463"/>
    <cellStyle name="Normal 80 2 4 3" xfId="51464"/>
    <cellStyle name="Normal 80 2 4 3 2" xfId="51465"/>
    <cellStyle name="Normal 80 2 4 4" xfId="51466"/>
    <cellStyle name="Normal 80 2 4 5" xfId="51467"/>
    <cellStyle name="Normal 80 2 4_Lcc_inputs" xfId="51468"/>
    <cellStyle name="Normal 80 2 5" xfId="51469"/>
    <cellStyle name="Normal 80 2 5 2" xfId="51470"/>
    <cellStyle name="Normal 80 2 5 2 2" xfId="51471"/>
    <cellStyle name="Normal 80 2 5 2 3" xfId="51472"/>
    <cellStyle name="Normal 80 2 5 3" xfId="51473"/>
    <cellStyle name="Normal 80 2 5 3 2" xfId="51474"/>
    <cellStyle name="Normal 80 2 5 4" xfId="51475"/>
    <cellStyle name="Normal 80 2 5 5" xfId="51476"/>
    <cellStyle name="Normal 80 2 5_Lcc_inputs" xfId="51477"/>
    <cellStyle name="Normal 80 2 6" xfId="51478"/>
    <cellStyle name="Normal 80 2 6 2" xfId="51479"/>
    <cellStyle name="Normal 80 2 6 2 2" xfId="51480"/>
    <cellStyle name="Normal 80 2 6 3" xfId="51481"/>
    <cellStyle name="Normal 80 2 6 4" xfId="51482"/>
    <cellStyle name="Normal 80 2 6_Lcc_inputs" xfId="51483"/>
    <cellStyle name="Normal 80 2 7" xfId="51484"/>
    <cellStyle name="Normal 80 2 7 2" xfId="51485"/>
    <cellStyle name="Normal 80 2 7 3" xfId="51486"/>
    <cellStyle name="Normal 80 2 8" xfId="51487"/>
    <cellStyle name="Normal 80 2 8 2" xfId="51488"/>
    <cellStyle name="Normal 80 2 9" xfId="51489"/>
    <cellStyle name="Normal 80 2_Lcc_inputs" xfId="51490"/>
    <cellStyle name="Normal 80 3" xfId="51491"/>
    <cellStyle name="Normal 80 3 2" xfId="51492"/>
    <cellStyle name="Normal 80 3 2 2" xfId="51493"/>
    <cellStyle name="Normal 80 3 2 2 2" xfId="51494"/>
    <cellStyle name="Normal 80 3 2 2 2 2" xfId="51495"/>
    <cellStyle name="Normal 80 3 2 2 2 2 2" xfId="51496"/>
    <cellStyle name="Normal 80 3 2 2 2 3" xfId="51497"/>
    <cellStyle name="Normal 80 3 2 2 3" xfId="51498"/>
    <cellStyle name="Normal 80 3 2 2 3 2" xfId="51499"/>
    <cellStyle name="Normal 80 3 2 2 3 2 2" xfId="51500"/>
    <cellStyle name="Normal 80 3 2 2 3 3" xfId="51501"/>
    <cellStyle name="Normal 80 3 2 2 4" xfId="51502"/>
    <cellStyle name="Normal 80 3 2 2 4 2" xfId="51503"/>
    <cellStyle name="Normal 80 3 2 2 5" xfId="51504"/>
    <cellStyle name="Normal 80 3 2 2_Lcc_inputs" xfId="51505"/>
    <cellStyle name="Normal 80 3 2 3" xfId="51506"/>
    <cellStyle name="Normal 80 3 2 3 2" xfId="51507"/>
    <cellStyle name="Normal 80 3 2 3 2 2" xfId="51508"/>
    <cellStyle name="Normal 80 3 2 3 2 3" xfId="51509"/>
    <cellStyle name="Normal 80 3 2 3 3" xfId="51510"/>
    <cellStyle name="Normal 80 3 2 3 4" xfId="51511"/>
    <cellStyle name="Normal 80 3 2 3_Lcc_inputs" xfId="51512"/>
    <cellStyle name="Normal 80 3 2 4" xfId="51513"/>
    <cellStyle name="Normal 80 3 2 4 2" xfId="51514"/>
    <cellStyle name="Normal 80 3 2 4 2 2" xfId="51515"/>
    <cellStyle name="Normal 80 3 2 4 3" xfId="51516"/>
    <cellStyle name="Normal 80 3 2 5" xfId="51517"/>
    <cellStyle name="Normal 80 3 2 5 2" xfId="51518"/>
    <cellStyle name="Normal 80 3 2 6" xfId="51519"/>
    <cellStyle name="Normal 80 3 2 7" xfId="51520"/>
    <cellStyle name="Normal 80 3 2 8" xfId="51521"/>
    <cellStyle name="Normal 80 3 2_Lcc_inputs" xfId="51522"/>
    <cellStyle name="Normal 80 3 3" xfId="51523"/>
    <cellStyle name="Normal 80 3 3 2" xfId="51524"/>
    <cellStyle name="Normal 80 3 3 2 2" xfId="51525"/>
    <cellStyle name="Normal 80 3 3 2 2 2" xfId="51526"/>
    <cellStyle name="Normal 80 3 3 2 2 3" xfId="51527"/>
    <cellStyle name="Normal 80 3 3 2 3" xfId="51528"/>
    <cellStyle name="Normal 80 3 3 2 4" xfId="51529"/>
    <cellStyle name="Normal 80 3 3 2_Lcc_inputs" xfId="51530"/>
    <cellStyle name="Normal 80 3 3 3" xfId="51531"/>
    <cellStyle name="Normal 80 3 3 3 2" xfId="51532"/>
    <cellStyle name="Normal 80 3 3 3 2 2" xfId="51533"/>
    <cellStyle name="Normal 80 3 3 3 3" xfId="51534"/>
    <cellStyle name="Normal 80 3 3 4" xfId="51535"/>
    <cellStyle name="Normal 80 3 3 4 2" xfId="51536"/>
    <cellStyle name="Normal 80 3 3 5" xfId="51537"/>
    <cellStyle name="Normal 80 3 3 6" xfId="51538"/>
    <cellStyle name="Normal 80 3 3 7" xfId="51539"/>
    <cellStyle name="Normal 80 3 3_Lcc_inputs" xfId="51540"/>
    <cellStyle name="Normal 80 3 4" xfId="51541"/>
    <cellStyle name="Normal 80 3 4 2" xfId="51542"/>
    <cellStyle name="Normal 80 3 4 2 2" xfId="51543"/>
    <cellStyle name="Normal 80 3 4 2 3" xfId="51544"/>
    <cellStyle name="Normal 80 3 4 3" xfId="51545"/>
    <cellStyle name="Normal 80 3 4 3 2" xfId="51546"/>
    <cellStyle name="Normal 80 3 4 4" xfId="51547"/>
    <cellStyle name="Normal 80 3 4 5" xfId="51548"/>
    <cellStyle name="Normal 80 3 4_Lcc_inputs" xfId="51549"/>
    <cellStyle name="Normal 80 3 5" xfId="51550"/>
    <cellStyle name="Normal 80 3 5 2" xfId="51551"/>
    <cellStyle name="Normal 80 3 5 2 2" xfId="51552"/>
    <cellStyle name="Normal 80 3 5 2 3" xfId="51553"/>
    <cellStyle name="Normal 80 3 5 3" xfId="51554"/>
    <cellStyle name="Normal 80 3 5 4" xfId="51555"/>
    <cellStyle name="Normal 80 3 5_Lcc_inputs" xfId="51556"/>
    <cellStyle name="Normal 80 3 6" xfId="51557"/>
    <cellStyle name="Normal 80 3 6 2" xfId="51558"/>
    <cellStyle name="Normal 80 3 6 3" xfId="51559"/>
    <cellStyle name="Normal 80 3 7" xfId="51560"/>
    <cellStyle name="Normal 80 3 7 2" xfId="51561"/>
    <cellStyle name="Normal 80 3 8" xfId="51562"/>
    <cellStyle name="Normal 80 3 9" xfId="51563"/>
    <cellStyle name="Normal 80 3_Lcc_inputs" xfId="51564"/>
    <cellStyle name="Normal 80 4" xfId="51565"/>
    <cellStyle name="Normal 80 4 2" xfId="51566"/>
    <cellStyle name="Normal 80 4 2 2" xfId="51567"/>
    <cellStyle name="Normal 80 4 2 2 2" xfId="51568"/>
    <cellStyle name="Normal 80 4 2 2 2 2" xfId="51569"/>
    <cellStyle name="Normal 80 4 2 2 2 2 2" xfId="51570"/>
    <cellStyle name="Normal 80 4 2 2 2 3" xfId="51571"/>
    <cellStyle name="Normal 80 4 2 2 3" xfId="51572"/>
    <cellStyle name="Normal 80 4 2 2 3 2" xfId="51573"/>
    <cellStyle name="Normal 80 4 2 2 3 2 2" xfId="51574"/>
    <cellStyle name="Normal 80 4 2 2 3 3" xfId="51575"/>
    <cellStyle name="Normal 80 4 2 2 4" xfId="51576"/>
    <cellStyle name="Normal 80 4 2 2 4 2" xfId="51577"/>
    <cellStyle name="Normal 80 4 2 2 5" xfId="51578"/>
    <cellStyle name="Normal 80 4 2 2_Lcc_inputs" xfId="51579"/>
    <cellStyle name="Normal 80 4 2 3" xfId="51580"/>
    <cellStyle name="Normal 80 4 2 3 2" xfId="51581"/>
    <cellStyle name="Normal 80 4 2 3 2 2" xfId="51582"/>
    <cellStyle name="Normal 80 4 2 3 2 3" xfId="51583"/>
    <cellStyle name="Normal 80 4 2 3 3" xfId="51584"/>
    <cellStyle name="Normal 80 4 2 3 4" xfId="51585"/>
    <cellStyle name="Normal 80 4 2 3_Lcc_inputs" xfId="51586"/>
    <cellStyle name="Normal 80 4 2 4" xfId="51587"/>
    <cellStyle name="Normal 80 4 2 4 2" xfId="51588"/>
    <cellStyle name="Normal 80 4 2 4 2 2" xfId="51589"/>
    <cellStyle name="Normal 80 4 2 4 3" xfId="51590"/>
    <cellStyle name="Normal 80 4 2 5" xfId="51591"/>
    <cellStyle name="Normal 80 4 2 5 2" xfId="51592"/>
    <cellStyle name="Normal 80 4 2 6" xfId="51593"/>
    <cellStyle name="Normal 80 4 2 7" xfId="51594"/>
    <cellStyle name="Normal 80 4 2 8" xfId="51595"/>
    <cellStyle name="Normal 80 4 2_Lcc_inputs" xfId="51596"/>
    <cellStyle name="Normal 80 4 3" xfId="51597"/>
    <cellStyle name="Normal 80 4 3 2" xfId="51598"/>
    <cellStyle name="Normal 80 4 3 2 2" xfId="51599"/>
    <cellStyle name="Normal 80 4 3 2 2 2" xfId="51600"/>
    <cellStyle name="Normal 80 4 3 2 3" xfId="51601"/>
    <cellStyle name="Normal 80 4 3 3" xfId="51602"/>
    <cellStyle name="Normal 80 4 3 3 2" xfId="51603"/>
    <cellStyle name="Normal 80 4 3 3 2 2" xfId="51604"/>
    <cellStyle name="Normal 80 4 3 3 3" xfId="51605"/>
    <cellStyle name="Normal 80 4 3 4" xfId="51606"/>
    <cellStyle name="Normal 80 4 3 4 2" xfId="51607"/>
    <cellStyle name="Normal 80 4 3 5" xfId="51608"/>
    <cellStyle name="Normal 80 4 3_Lcc_inputs" xfId="51609"/>
    <cellStyle name="Normal 80 4 4" xfId="51610"/>
    <cellStyle name="Normal 80 4 4 2" xfId="51611"/>
    <cellStyle name="Normal 80 4 4 2 2" xfId="51612"/>
    <cellStyle name="Normal 80 4 4 2 3" xfId="51613"/>
    <cellStyle name="Normal 80 4 4 3" xfId="51614"/>
    <cellStyle name="Normal 80 4 4 4" xfId="51615"/>
    <cellStyle name="Normal 80 4 4_Lcc_inputs" xfId="51616"/>
    <cellStyle name="Normal 80 4 5" xfId="51617"/>
    <cellStyle name="Normal 80 4 5 2" xfId="51618"/>
    <cellStyle name="Normal 80 4 5 2 2" xfId="51619"/>
    <cellStyle name="Normal 80 4 5 3" xfId="51620"/>
    <cellStyle name="Normal 80 4 6" xfId="51621"/>
    <cellStyle name="Normal 80 4 6 2" xfId="51622"/>
    <cellStyle name="Normal 80 4 7" xfId="51623"/>
    <cellStyle name="Normal 80 4 8" xfId="51624"/>
    <cellStyle name="Normal 80 4 9" xfId="51625"/>
    <cellStyle name="Normal 80 4_Lcc_inputs" xfId="51626"/>
    <cellStyle name="Normal 80 5" xfId="51627"/>
    <cellStyle name="Normal 80 5 2" xfId="51628"/>
    <cellStyle name="Normal 80 5 2 2" xfId="51629"/>
    <cellStyle name="Normal 80 5 2 2 2" xfId="51630"/>
    <cellStyle name="Normal 80 5 2 2 2 2" xfId="51631"/>
    <cellStyle name="Normal 80 5 2 2 2 2 2" xfId="51632"/>
    <cellStyle name="Normal 80 5 2 2 2 3" xfId="51633"/>
    <cellStyle name="Normal 80 5 2 2 3" xfId="51634"/>
    <cellStyle name="Normal 80 5 2 2 3 2" xfId="51635"/>
    <cellStyle name="Normal 80 5 2 2 3 2 2" xfId="51636"/>
    <cellStyle name="Normal 80 5 2 2 3 3" xfId="51637"/>
    <cellStyle name="Normal 80 5 2 2 4" xfId="51638"/>
    <cellStyle name="Normal 80 5 2 2 4 2" xfId="51639"/>
    <cellStyle name="Normal 80 5 2 2 5" xfId="51640"/>
    <cellStyle name="Normal 80 5 2 2_Lcc_inputs" xfId="51641"/>
    <cellStyle name="Normal 80 5 2 3" xfId="51642"/>
    <cellStyle name="Normal 80 5 2 3 2" xfId="51643"/>
    <cellStyle name="Normal 80 5 2 3 2 2" xfId="51644"/>
    <cellStyle name="Normal 80 5 2 3 2 3" xfId="51645"/>
    <cellStyle name="Normal 80 5 2 3 3" xfId="51646"/>
    <cellStyle name="Normal 80 5 2 3 4" xfId="51647"/>
    <cellStyle name="Normal 80 5 2 3_Lcc_inputs" xfId="51648"/>
    <cellStyle name="Normal 80 5 2 4" xfId="51649"/>
    <cellStyle name="Normal 80 5 2 4 2" xfId="51650"/>
    <cellStyle name="Normal 80 5 2 4 2 2" xfId="51651"/>
    <cellStyle name="Normal 80 5 2 4 3" xfId="51652"/>
    <cellStyle name="Normal 80 5 2 5" xfId="51653"/>
    <cellStyle name="Normal 80 5 2 5 2" xfId="51654"/>
    <cellStyle name="Normal 80 5 2 6" xfId="51655"/>
    <cellStyle name="Normal 80 5 2 7" xfId="51656"/>
    <cellStyle name="Normal 80 5 2 8" xfId="51657"/>
    <cellStyle name="Normal 80 5 2_Lcc_inputs" xfId="51658"/>
    <cellStyle name="Normal 80 5 3" xfId="51659"/>
    <cellStyle name="Normal 80 5 3 2" xfId="51660"/>
    <cellStyle name="Normal 80 5 3 2 2" xfId="51661"/>
    <cellStyle name="Normal 80 5 3 2 2 2" xfId="51662"/>
    <cellStyle name="Normal 80 5 3 2 3" xfId="51663"/>
    <cellStyle name="Normal 80 5 3 3" xfId="51664"/>
    <cellStyle name="Normal 80 5 3 3 2" xfId="51665"/>
    <cellStyle name="Normal 80 5 3 3 2 2" xfId="51666"/>
    <cellStyle name="Normal 80 5 3 3 3" xfId="51667"/>
    <cellStyle name="Normal 80 5 3 4" xfId="51668"/>
    <cellStyle name="Normal 80 5 3 4 2" xfId="51669"/>
    <cellStyle name="Normal 80 5 3 5" xfId="51670"/>
    <cellStyle name="Normal 80 5 3_Lcc_inputs" xfId="51671"/>
    <cellStyle name="Normal 80 5 4" xfId="51672"/>
    <cellStyle name="Normal 80 5 4 2" xfId="51673"/>
    <cellStyle name="Normal 80 5 4 2 2" xfId="51674"/>
    <cellStyle name="Normal 80 5 4 2 3" xfId="51675"/>
    <cellStyle name="Normal 80 5 4 3" xfId="51676"/>
    <cellStyle name="Normal 80 5 4 4" xfId="51677"/>
    <cellStyle name="Normal 80 5 4_Lcc_inputs" xfId="51678"/>
    <cellStyle name="Normal 80 5 5" xfId="51679"/>
    <cellStyle name="Normal 80 5 5 2" xfId="51680"/>
    <cellStyle name="Normal 80 5 5 2 2" xfId="51681"/>
    <cellStyle name="Normal 80 5 5 3" xfId="51682"/>
    <cellStyle name="Normal 80 5 6" xfId="51683"/>
    <cellStyle name="Normal 80 5 6 2" xfId="51684"/>
    <cellStyle name="Normal 80 5 7" xfId="51685"/>
    <cellStyle name="Normal 80 5 8" xfId="51686"/>
    <cellStyle name="Normal 80 5 9" xfId="51687"/>
    <cellStyle name="Normal 80 5_Lcc_inputs" xfId="51688"/>
    <cellStyle name="Normal 80 6" xfId="51689"/>
    <cellStyle name="Normal 80 6 2" xfId="51690"/>
    <cellStyle name="Normal 80 6 2 2" xfId="51691"/>
    <cellStyle name="Normal 80 6 2 2 2" xfId="51692"/>
    <cellStyle name="Normal 80 6 2 2 2 2" xfId="51693"/>
    <cellStyle name="Normal 80 6 2 2 2 2 2" xfId="51694"/>
    <cellStyle name="Normal 80 6 2 2 2 3" xfId="51695"/>
    <cellStyle name="Normal 80 6 2 2 3" xfId="51696"/>
    <cellStyle name="Normal 80 6 2 2 3 2" xfId="51697"/>
    <cellStyle name="Normal 80 6 2 2 3 2 2" xfId="51698"/>
    <cellStyle name="Normal 80 6 2 2 3 3" xfId="51699"/>
    <cellStyle name="Normal 80 6 2 2 4" xfId="51700"/>
    <cellStyle name="Normal 80 6 2 2 4 2" xfId="51701"/>
    <cellStyle name="Normal 80 6 2 2 5" xfId="51702"/>
    <cellStyle name="Normal 80 6 2 2_Lcc_inputs" xfId="51703"/>
    <cellStyle name="Normal 80 6 2 3" xfId="51704"/>
    <cellStyle name="Normal 80 6 2 3 2" xfId="51705"/>
    <cellStyle name="Normal 80 6 2 3 2 2" xfId="51706"/>
    <cellStyle name="Normal 80 6 2 3 2 3" xfId="51707"/>
    <cellStyle name="Normal 80 6 2 3 3" xfId="51708"/>
    <cellStyle name="Normal 80 6 2 3 4" xfId="51709"/>
    <cellStyle name="Normal 80 6 2 3_Lcc_inputs" xfId="51710"/>
    <cellStyle name="Normal 80 6 2 4" xfId="51711"/>
    <cellStyle name="Normal 80 6 2 4 2" xfId="51712"/>
    <cellStyle name="Normal 80 6 2 4 2 2" xfId="51713"/>
    <cellStyle name="Normal 80 6 2 4 3" xfId="51714"/>
    <cellStyle name="Normal 80 6 2 5" xfId="51715"/>
    <cellStyle name="Normal 80 6 2 5 2" xfId="51716"/>
    <cellStyle name="Normal 80 6 2 6" xfId="51717"/>
    <cellStyle name="Normal 80 6 2 7" xfId="51718"/>
    <cellStyle name="Normal 80 6 2 8" xfId="51719"/>
    <cellStyle name="Normal 80 6 2_Lcc_inputs" xfId="51720"/>
    <cellStyle name="Normal 80 6 3" xfId="51721"/>
    <cellStyle name="Normal 80 6 3 2" xfId="51722"/>
    <cellStyle name="Normal 80 6 3 2 2" xfId="51723"/>
    <cellStyle name="Normal 80 6 3 2 2 2" xfId="51724"/>
    <cellStyle name="Normal 80 6 3 2 3" xfId="51725"/>
    <cellStyle name="Normal 80 6 3 3" xfId="51726"/>
    <cellStyle name="Normal 80 6 3 3 2" xfId="51727"/>
    <cellStyle name="Normal 80 6 3 3 2 2" xfId="51728"/>
    <cellStyle name="Normal 80 6 3 3 3" xfId="51729"/>
    <cellStyle name="Normal 80 6 3 4" xfId="51730"/>
    <cellStyle name="Normal 80 6 3 4 2" xfId="51731"/>
    <cellStyle name="Normal 80 6 3 5" xfId="51732"/>
    <cellStyle name="Normal 80 6 3_Lcc_inputs" xfId="51733"/>
    <cellStyle name="Normal 80 6 4" xfId="51734"/>
    <cellStyle name="Normal 80 6 4 2" xfId="51735"/>
    <cellStyle name="Normal 80 6 4 2 2" xfId="51736"/>
    <cellStyle name="Normal 80 6 4 2 3" xfId="51737"/>
    <cellStyle name="Normal 80 6 4 3" xfId="51738"/>
    <cellStyle name="Normal 80 6 4 4" xfId="51739"/>
    <cellStyle name="Normal 80 6 4_Lcc_inputs" xfId="51740"/>
    <cellStyle name="Normal 80 6 5" xfId="51741"/>
    <cellStyle name="Normal 80 6 5 2" xfId="51742"/>
    <cellStyle name="Normal 80 6 5 2 2" xfId="51743"/>
    <cellStyle name="Normal 80 6 5 3" xfId="51744"/>
    <cellStyle name="Normal 80 6 6" xfId="51745"/>
    <cellStyle name="Normal 80 6 6 2" xfId="51746"/>
    <cellStyle name="Normal 80 6 7" xfId="51747"/>
    <cellStyle name="Normal 80 6 8" xfId="51748"/>
    <cellStyle name="Normal 80 6 9" xfId="51749"/>
    <cellStyle name="Normal 80 6_Lcc_inputs" xfId="51750"/>
    <cellStyle name="Normal 80 7" xfId="51751"/>
    <cellStyle name="Normal 80 7 2" xfId="51752"/>
    <cellStyle name="Normal 80 7 2 2" xfId="51753"/>
    <cellStyle name="Normal 80 7 2 2 2" xfId="51754"/>
    <cellStyle name="Normal 80 7 2 2 2 2" xfId="51755"/>
    <cellStyle name="Normal 80 7 2 2 2 2 2" xfId="51756"/>
    <cellStyle name="Normal 80 7 2 2 2 3" xfId="51757"/>
    <cellStyle name="Normal 80 7 2 2 3" xfId="51758"/>
    <cellStyle name="Normal 80 7 2 2 3 2" xfId="51759"/>
    <cellStyle name="Normal 80 7 2 2 3 2 2" xfId="51760"/>
    <cellStyle name="Normal 80 7 2 2 3 3" xfId="51761"/>
    <cellStyle name="Normal 80 7 2 2 4" xfId="51762"/>
    <cellStyle name="Normal 80 7 2 2 4 2" xfId="51763"/>
    <cellStyle name="Normal 80 7 2 2 5" xfId="51764"/>
    <cellStyle name="Normal 80 7 2 2_Lcc_inputs" xfId="51765"/>
    <cellStyle name="Normal 80 7 2 3" xfId="51766"/>
    <cellStyle name="Normal 80 7 2 3 2" xfId="51767"/>
    <cellStyle name="Normal 80 7 2 3 2 2" xfId="51768"/>
    <cellStyle name="Normal 80 7 2 3 2 3" xfId="51769"/>
    <cellStyle name="Normal 80 7 2 3 3" xfId="51770"/>
    <cellStyle name="Normal 80 7 2 3 4" xfId="51771"/>
    <cellStyle name="Normal 80 7 2 3_Lcc_inputs" xfId="51772"/>
    <cellStyle name="Normal 80 7 2 4" xfId="51773"/>
    <cellStyle name="Normal 80 7 2 4 2" xfId="51774"/>
    <cellStyle name="Normal 80 7 2 4 2 2" xfId="51775"/>
    <cellStyle name="Normal 80 7 2 4 3" xfId="51776"/>
    <cellStyle name="Normal 80 7 2 5" xfId="51777"/>
    <cellStyle name="Normal 80 7 2 5 2" xfId="51778"/>
    <cellStyle name="Normal 80 7 2 6" xfId="51779"/>
    <cellStyle name="Normal 80 7 2 7" xfId="51780"/>
    <cellStyle name="Normal 80 7 2 8" xfId="51781"/>
    <cellStyle name="Normal 80 7 2_Lcc_inputs" xfId="51782"/>
    <cellStyle name="Normal 80 7 3" xfId="51783"/>
    <cellStyle name="Normal 80 7 3 2" xfId="51784"/>
    <cellStyle name="Normal 80 7 3 2 2" xfId="51785"/>
    <cellStyle name="Normal 80 7 3 2 2 2" xfId="51786"/>
    <cellStyle name="Normal 80 7 3 2 3" xfId="51787"/>
    <cellStyle name="Normal 80 7 3 3" xfId="51788"/>
    <cellStyle name="Normal 80 7 3 3 2" xfId="51789"/>
    <cellStyle name="Normal 80 7 3 3 2 2" xfId="51790"/>
    <cellStyle name="Normal 80 7 3 3 3" xfId="51791"/>
    <cellStyle name="Normal 80 7 3 4" xfId="51792"/>
    <cellStyle name="Normal 80 7 3 4 2" xfId="51793"/>
    <cellStyle name="Normal 80 7 3 5" xfId="51794"/>
    <cellStyle name="Normal 80 7 3_Lcc_inputs" xfId="51795"/>
    <cellStyle name="Normal 80 7 4" xfId="51796"/>
    <cellStyle name="Normal 80 7 4 2" xfId="51797"/>
    <cellStyle name="Normal 80 7 4 2 2" xfId="51798"/>
    <cellStyle name="Normal 80 7 4 2 3" xfId="51799"/>
    <cellStyle name="Normal 80 7 4 3" xfId="51800"/>
    <cellStyle name="Normal 80 7 4 4" xfId="51801"/>
    <cellStyle name="Normal 80 7 4_Lcc_inputs" xfId="51802"/>
    <cellStyle name="Normal 80 7 5" xfId="51803"/>
    <cellStyle name="Normal 80 7 5 2" xfId="51804"/>
    <cellStyle name="Normal 80 7 5 2 2" xfId="51805"/>
    <cellStyle name="Normal 80 7 5 3" xfId="51806"/>
    <cellStyle name="Normal 80 7 6" xfId="51807"/>
    <cellStyle name="Normal 80 7 6 2" xfId="51808"/>
    <cellStyle name="Normal 80 7 7" xfId="51809"/>
    <cellStyle name="Normal 80 7 8" xfId="51810"/>
    <cellStyle name="Normal 80 7 9" xfId="51811"/>
    <cellStyle name="Normal 80 7_Lcc_inputs" xfId="51812"/>
    <cellStyle name="Normal 80 8" xfId="51813"/>
    <cellStyle name="Normal 80 8 2" xfId="51814"/>
    <cellStyle name="Normal 80 8 2 2" xfId="51815"/>
    <cellStyle name="Normal 80 8 2 2 2" xfId="51816"/>
    <cellStyle name="Normal 80 8 2 2 2 2" xfId="51817"/>
    <cellStyle name="Normal 80 8 2 2 3" xfId="51818"/>
    <cellStyle name="Normal 80 8 2 3" xfId="51819"/>
    <cellStyle name="Normal 80 8 2 3 2" xfId="51820"/>
    <cellStyle name="Normal 80 8 2 3 2 2" xfId="51821"/>
    <cellStyle name="Normal 80 8 2 3 3" xfId="51822"/>
    <cellStyle name="Normal 80 8 2 4" xfId="51823"/>
    <cellStyle name="Normal 80 8 2 4 2" xfId="51824"/>
    <cellStyle name="Normal 80 8 2 5" xfId="51825"/>
    <cellStyle name="Normal 80 8 2_Lcc_inputs" xfId="51826"/>
    <cellStyle name="Normal 80 8 3" xfId="51827"/>
    <cellStyle name="Normal 80 8 3 2" xfId="51828"/>
    <cellStyle name="Normal 80 8 3 2 2" xfId="51829"/>
    <cellStyle name="Normal 80 8 3 2 3" xfId="51830"/>
    <cellStyle name="Normal 80 8 3 3" xfId="51831"/>
    <cellStyle name="Normal 80 8 3 4" xfId="51832"/>
    <cellStyle name="Normal 80 8 3_Lcc_inputs" xfId="51833"/>
    <cellStyle name="Normal 80 8 4" xfId="51834"/>
    <cellStyle name="Normal 80 8 4 2" xfId="51835"/>
    <cellStyle name="Normal 80 8 4 2 2" xfId="51836"/>
    <cellStyle name="Normal 80 8 4 3" xfId="51837"/>
    <cellStyle name="Normal 80 8 5" xfId="51838"/>
    <cellStyle name="Normal 80 8 5 2" xfId="51839"/>
    <cellStyle name="Normal 80 8 6" xfId="51840"/>
    <cellStyle name="Normal 80 8 7" xfId="51841"/>
    <cellStyle name="Normal 80 8 8" xfId="51842"/>
    <cellStyle name="Normal 80 8_Lcc_inputs" xfId="51843"/>
    <cellStyle name="Normal 80 9" xfId="51844"/>
    <cellStyle name="Normal 80 9 2" xfId="51845"/>
    <cellStyle name="Normal 80 9 2 2" xfId="51846"/>
    <cellStyle name="Normal 80 9 2 2 2" xfId="51847"/>
    <cellStyle name="Normal 80 9 2 2 2 2" xfId="51848"/>
    <cellStyle name="Normal 80 9 2 2 3" xfId="51849"/>
    <cellStyle name="Normal 80 9 2 3" xfId="51850"/>
    <cellStyle name="Normal 80 9 2 3 2" xfId="51851"/>
    <cellStyle name="Normal 80 9 2 3 2 2" xfId="51852"/>
    <cellStyle name="Normal 80 9 2 3 3" xfId="51853"/>
    <cellStyle name="Normal 80 9 2 4" xfId="51854"/>
    <cellStyle name="Normal 80 9 2 4 2" xfId="51855"/>
    <cellStyle name="Normal 80 9 2 5" xfId="51856"/>
    <cellStyle name="Normal 80 9 2_Lcc_inputs" xfId="51857"/>
    <cellStyle name="Normal 80 9 3" xfId="51858"/>
    <cellStyle name="Normal 80 9 3 2" xfId="51859"/>
    <cellStyle name="Normal 80 9 3 2 2" xfId="51860"/>
    <cellStyle name="Normal 80 9 3 2 3" xfId="51861"/>
    <cellStyle name="Normal 80 9 3 3" xfId="51862"/>
    <cellStyle name="Normal 80 9 3 4" xfId="51863"/>
    <cellStyle name="Normal 80 9 3_Lcc_inputs" xfId="51864"/>
    <cellStyle name="Normal 80 9 4" xfId="51865"/>
    <cellStyle name="Normal 80 9 4 2" xfId="51866"/>
    <cellStyle name="Normal 80 9 4 2 2" xfId="51867"/>
    <cellStyle name="Normal 80 9 4 3" xfId="51868"/>
    <cellStyle name="Normal 80 9 5" xfId="51869"/>
    <cellStyle name="Normal 80 9 5 2" xfId="51870"/>
    <cellStyle name="Normal 80 9 6" xfId="51871"/>
    <cellStyle name="Normal 80 9 7" xfId="51872"/>
    <cellStyle name="Normal 80 9 8" xfId="51873"/>
    <cellStyle name="Normal 80 9_Lcc_inputs" xfId="51874"/>
    <cellStyle name="Normal 80_Lcc_inputs" xfId="51875"/>
    <cellStyle name="Normal 81" xfId="51876"/>
    <cellStyle name="Normal 81 10" xfId="51877"/>
    <cellStyle name="Normal 81 10 2" xfId="51878"/>
    <cellStyle name="Normal 81 10 2 2" xfId="51879"/>
    <cellStyle name="Normal 81 10 2 2 2" xfId="51880"/>
    <cellStyle name="Normal 81 10 2 2 3" xfId="51881"/>
    <cellStyle name="Normal 81 10 2 3" xfId="51882"/>
    <cellStyle name="Normal 81 10 2 4" xfId="51883"/>
    <cellStyle name="Normal 81 10 2_Lcc_inputs" xfId="51884"/>
    <cellStyle name="Normal 81 10 3" xfId="51885"/>
    <cellStyle name="Normal 81 10 3 2" xfId="51886"/>
    <cellStyle name="Normal 81 10 3 2 2" xfId="51887"/>
    <cellStyle name="Normal 81 10 3 3" xfId="51888"/>
    <cellStyle name="Normal 81 10 4" xfId="51889"/>
    <cellStyle name="Normal 81 10 4 2" xfId="51890"/>
    <cellStyle name="Normal 81 10 5" xfId="51891"/>
    <cellStyle name="Normal 81 10 6" xfId="51892"/>
    <cellStyle name="Normal 81 10 7" xfId="51893"/>
    <cellStyle name="Normal 81 10_Lcc_inputs" xfId="51894"/>
    <cellStyle name="Normal 81 11" xfId="51895"/>
    <cellStyle name="Normal 81 11 2" xfId="51896"/>
    <cellStyle name="Normal 81 11 2 2" xfId="51897"/>
    <cellStyle name="Normal 81 11 2 3" xfId="51898"/>
    <cellStyle name="Normal 81 11 3" xfId="51899"/>
    <cellStyle name="Normal 81 11 3 2" xfId="51900"/>
    <cellStyle name="Normal 81 11 4" xfId="51901"/>
    <cellStyle name="Normal 81 11 5" xfId="51902"/>
    <cellStyle name="Normal 81 11_Lcc_inputs" xfId="51903"/>
    <cellStyle name="Normal 81 12" xfId="51904"/>
    <cellStyle name="Normal 81 12 2" xfId="51905"/>
    <cellStyle name="Normal 81 12 2 2" xfId="51906"/>
    <cellStyle name="Normal 81 12 2 3" xfId="51907"/>
    <cellStyle name="Normal 81 12 3" xfId="51908"/>
    <cellStyle name="Normal 81 12 4" xfId="51909"/>
    <cellStyle name="Normal 81 12_Lcc_inputs" xfId="51910"/>
    <cellStyle name="Normal 81 13" xfId="51911"/>
    <cellStyle name="Normal 81 13 2" xfId="51912"/>
    <cellStyle name="Normal 81 13 3" xfId="51913"/>
    <cellStyle name="Normal 81 14" xfId="51914"/>
    <cellStyle name="Normal 81 14 2" xfId="51915"/>
    <cellStyle name="Normal 81 15" xfId="51916"/>
    <cellStyle name="Normal 81 16" xfId="51917"/>
    <cellStyle name="Normal 81 2" xfId="51918"/>
    <cellStyle name="Normal 81 2 10" xfId="51919"/>
    <cellStyle name="Normal 81 2 2" xfId="51920"/>
    <cellStyle name="Normal 81 2 2 2" xfId="51921"/>
    <cellStyle name="Normal 81 2 2 2 2" xfId="51922"/>
    <cellStyle name="Normal 81 2 2 2 2 2" xfId="51923"/>
    <cellStyle name="Normal 81 2 2 2 2 2 2" xfId="51924"/>
    <cellStyle name="Normal 81 2 2 2 2 3" xfId="51925"/>
    <cellStyle name="Normal 81 2 2 2 3" xfId="51926"/>
    <cellStyle name="Normal 81 2 2 2 3 2" xfId="51927"/>
    <cellStyle name="Normal 81 2 2 2 3 2 2" xfId="51928"/>
    <cellStyle name="Normal 81 2 2 2 3 3" xfId="51929"/>
    <cellStyle name="Normal 81 2 2 2 4" xfId="51930"/>
    <cellStyle name="Normal 81 2 2 2 4 2" xfId="51931"/>
    <cellStyle name="Normal 81 2 2 2 5" xfId="51932"/>
    <cellStyle name="Normal 81 2 2 2_Lcc_inputs" xfId="51933"/>
    <cellStyle name="Normal 81 2 2 3" xfId="51934"/>
    <cellStyle name="Normal 81 2 2 3 2" xfId="51935"/>
    <cellStyle name="Normal 81 2 2 3 2 2" xfId="51936"/>
    <cellStyle name="Normal 81 2 2 3 2 3" xfId="51937"/>
    <cellStyle name="Normal 81 2 2 3 3" xfId="51938"/>
    <cellStyle name="Normal 81 2 2 3 4" xfId="51939"/>
    <cellStyle name="Normal 81 2 2 3_Lcc_inputs" xfId="51940"/>
    <cellStyle name="Normal 81 2 2 4" xfId="51941"/>
    <cellStyle name="Normal 81 2 2 4 2" xfId="51942"/>
    <cellStyle name="Normal 81 2 2 4 2 2" xfId="51943"/>
    <cellStyle name="Normal 81 2 2 4 3" xfId="51944"/>
    <cellStyle name="Normal 81 2 2 5" xfId="51945"/>
    <cellStyle name="Normal 81 2 2 5 2" xfId="51946"/>
    <cellStyle name="Normal 81 2 2 6" xfId="51947"/>
    <cellStyle name="Normal 81 2 2 7" xfId="51948"/>
    <cellStyle name="Normal 81 2 2 8" xfId="51949"/>
    <cellStyle name="Normal 81 2 2_Lcc_inputs" xfId="51950"/>
    <cellStyle name="Normal 81 2 3" xfId="51951"/>
    <cellStyle name="Normal 81 2 3 2" xfId="51952"/>
    <cellStyle name="Normal 81 2 3 2 2" xfId="51953"/>
    <cellStyle name="Normal 81 2 3 2 2 2" xfId="51954"/>
    <cellStyle name="Normal 81 2 3 2 2 3" xfId="51955"/>
    <cellStyle name="Normal 81 2 3 2 3" xfId="51956"/>
    <cellStyle name="Normal 81 2 3 2 4" xfId="51957"/>
    <cellStyle name="Normal 81 2 3 2_Lcc_inputs" xfId="51958"/>
    <cellStyle name="Normal 81 2 3 3" xfId="51959"/>
    <cellStyle name="Normal 81 2 3 3 2" xfId="51960"/>
    <cellStyle name="Normal 81 2 3 3 2 2" xfId="51961"/>
    <cellStyle name="Normal 81 2 3 3 3" xfId="51962"/>
    <cellStyle name="Normal 81 2 3 4" xfId="51963"/>
    <cellStyle name="Normal 81 2 3 4 2" xfId="51964"/>
    <cellStyle name="Normal 81 2 3 5" xfId="51965"/>
    <cellStyle name="Normal 81 2 3 6" xfId="51966"/>
    <cellStyle name="Normal 81 2 3 7" xfId="51967"/>
    <cellStyle name="Normal 81 2 3_Lcc_inputs" xfId="51968"/>
    <cellStyle name="Normal 81 2 4" xfId="51969"/>
    <cellStyle name="Normal 81 2 4 2" xfId="51970"/>
    <cellStyle name="Normal 81 2 4 2 2" xfId="51971"/>
    <cellStyle name="Normal 81 2 4 2 3" xfId="51972"/>
    <cellStyle name="Normal 81 2 4 3" xfId="51973"/>
    <cellStyle name="Normal 81 2 4 3 2" xfId="51974"/>
    <cellStyle name="Normal 81 2 4 4" xfId="51975"/>
    <cellStyle name="Normal 81 2 4 5" xfId="51976"/>
    <cellStyle name="Normal 81 2 4_Lcc_inputs" xfId="51977"/>
    <cellStyle name="Normal 81 2 5" xfId="51978"/>
    <cellStyle name="Normal 81 2 5 2" xfId="51979"/>
    <cellStyle name="Normal 81 2 5 2 2" xfId="51980"/>
    <cellStyle name="Normal 81 2 5 2 3" xfId="51981"/>
    <cellStyle name="Normal 81 2 5 3" xfId="51982"/>
    <cellStyle name="Normal 81 2 5 3 2" xfId="51983"/>
    <cellStyle name="Normal 81 2 5 4" xfId="51984"/>
    <cellStyle name="Normal 81 2 5 5" xfId="51985"/>
    <cellStyle name="Normal 81 2 5_Lcc_inputs" xfId="51986"/>
    <cellStyle name="Normal 81 2 6" xfId="51987"/>
    <cellStyle name="Normal 81 2 6 2" xfId="51988"/>
    <cellStyle name="Normal 81 2 6 2 2" xfId="51989"/>
    <cellStyle name="Normal 81 2 6 3" xfId="51990"/>
    <cellStyle name="Normal 81 2 6 4" xfId="51991"/>
    <cellStyle name="Normal 81 2 6_Lcc_inputs" xfId="51992"/>
    <cellStyle name="Normal 81 2 7" xfId="51993"/>
    <cellStyle name="Normal 81 2 7 2" xfId="51994"/>
    <cellStyle name="Normal 81 2 7 3" xfId="51995"/>
    <cellStyle name="Normal 81 2 8" xfId="51996"/>
    <cellStyle name="Normal 81 2 8 2" xfId="51997"/>
    <cellStyle name="Normal 81 2 9" xfId="51998"/>
    <cellStyle name="Normal 81 2_Lcc_inputs" xfId="51999"/>
    <cellStyle name="Normal 81 3" xfId="52000"/>
    <cellStyle name="Normal 81 3 2" xfId="52001"/>
    <cellStyle name="Normal 81 3 2 2" xfId="52002"/>
    <cellStyle name="Normal 81 3 2 2 2" xfId="52003"/>
    <cellStyle name="Normal 81 3 2 2 2 2" xfId="52004"/>
    <cellStyle name="Normal 81 3 2 2 2 2 2" xfId="52005"/>
    <cellStyle name="Normal 81 3 2 2 2 3" xfId="52006"/>
    <cellStyle name="Normal 81 3 2 2 3" xfId="52007"/>
    <cellStyle name="Normal 81 3 2 2 3 2" xfId="52008"/>
    <cellStyle name="Normal 81 3 2 2 3 2 2" xfId="52009"/>
    <cellStyle name="Normal 81 3 2 2 3 3" xfId="52010"/>
    <cellStyle name="Normal 81 3 2 2 4" xfId="52011"/>
    <cellStyle name="Normal 81 3 2 2 4 2" xfId="52012"/>
    <cellStyle name="Normal 81 3 2 2 5" xfId="52013"/>
    <cellStyle name="Normal 81 3 2 2_Lcc_inputs" xfId="52014"/>
    <cellStyle name="Normal 81 3 2 3" xfId="52015"/>
    <cellStyle name="Normal 81 3 2 3 2" xfId="52016"/>
    <cellStyle name="Normal 81 3 2 3 2 2" xfId="52017"/>
    <cellStyle name="Normal 81 3 2 3 2 3" xfId="52018"/>
    <cellStyle name="Normal 81 3 2 3 3" xfId="52019"/>
    <cellStyle name="Normal 81 3 2 3 4" xfId="52020"/>
    <cellStyle name="Normal 81 3 2 3_Lcc_inputs" xfId="52021"/>
    <cellStyle name="Normal 81 3 2 4" xfId="52022"/>
    <cellStyle name="Normal 81 3 2 4 2" xfId="52023"/>
    <cellStyle name="Normal 81 3 2 4 2 2" xfId="52024"/>
    <cellStyle name="Normal 81 3 2 4 3" xfId="52025"/>
    <cellStyle name="Normal 81 3 2 5" xfId="52026"/>
    <cellStyle name="Normal 81 3 2 5 2" xfId="52027"/>
    <cellStyle name="Normal 81 3 2 6" xfId="52028"/>
    <cellStyle name="Normal 81 3 2 7" xfId="52029"/>
    <cellStyle name="Normal 81 3 2 8" xfId="52030"/>
    <cellStyle name="Normal 81 3 2_Lcc_inputs" xfId="52031"/>
    <cellStyle name="Normal 81 3 3" xfId="52032"/>
    <cellStyle name="Normal 81 3 3 2" xfId="52033"/>
    <cellStyle name="Normal 81 3 3 2 2" xfId="52034"/>
    <cellStyle name="Normal 81 3 3 2 2 2" xfId="52035"/>
    <cellStyle name="Normal 81 3 3 2 2 3" xfId="52036"/>
    <cellStyle name="Normal 81 3 3 2 3" xfId="52037"/>
    <cellStyle name="Normal 81 3 3 2 4" xfId="52038"/>
    <cellStyle name="Normal 81 3 3 2_Lcc_inputs" xfId="52039"/>
    <cellStyle name="Normal 81 3 3 3" xfId="52040"/>
    <cellStyle name="Normal 81 3 3 3 2" xfId="52041"/>
    <cellStyle name="Normal 81 3 3 3 2 2" xfId="52042"/>
    <cellStyle name="Normal 81 3 3 3 3" xfId="52043"/>
    <cellStyle name="Normal 81 3 3 4" xfId="52044"/>
    <cellStyle name="Normal 81 3 3 4 2" xfId="52045"/>
    <cellStyle name="Normal 81 3 3 5" xfId="52046"/>
    <cellStyle name="Normal 81 3 3 6" xfId="52047"/>
    <cellStyle name="Normal 81 3 3 7" xfId="52048"/>
    <cellStyle name="Normal 81 3 3_Lcc_inputs" xfId="52049"/>
    <cellStyle name="Normal 81 3 4" xfId="52050"/>
    <cellStyle name="Normal 81 3 4 2" xfId="52051"/>
    <cellStyle name="Normal 81 3 4 2 2" xfId="52052"/>
    <cellStyle name="Normal 81 3 4 2 3" xfId="52053"/>
    <cellStyle name="Normal 81 3 4 3" xfId="52054"/>
    <cellStyle name="Normal 81 3 4 3 2" xfId="52055"/>
    <cellStyle name="Normal 81 3 4 4" xfId="52056"/>
    <cellStyle name="Normal 81 3 4 5" xfId="52057"/>
    <cellStyle name="Normal 81 3 4_Lcc_inputs" xfId="52058"/>
    <cellStyle name="Normal 81 3 5" xfId="52059"/>
    <cellStyle name="Normal 81 3 5 2" xfId="52060"/>
    <cellStyle name="Normal 81 3 5 2 2" xfId="52061"/>
    <cellStyle name="Normal 81 3 5 2 3" xfId="52062"/>
    <cellStyle name="Normal 81 3 5 3" xfId="52063"/>
    <cellStyle name="Normal 81 3 5 4" xfId="52064"/>
    <cellStyle name="Normal 81 3 5_Lcc_inputs" xfId="52065"/>
    <cellStyle name="Normal 81 3 6" xfId="52066"/>
    <cellStyle name="Normal 81 3 6 2" xfId="52067"/>
    <cellStyle name="Normal 81 3 6 3" xfId="52068"/>
    <cellStyle name="Normal 81 3 7" xfId="52069"/>
    <cellStyle name="Normal 81 3 7 2" xfId="52070"/>
    <cellStyle name="Normal 81 3 8" xfId="52071"/>
    <cellStyle name="Normal 81 3 9" xfId="52072"/>
    <cellStyle name="Normal 81 3_Lcc_inputs" xfId="52073"/>
    <cellStyle name="Normal 81 4" xfId="52074"/>
    <cellStyle name="Normal 81 4 2" xfId="52075"/>
    <cellStyle name="Normal 81 4 2 2" xfId="52076"/>
    <cellStyle name="Normal 81 4 2 2 2" xfId="52077"/>
    <cellStyle name="Normal 81 4 2 2 2 2" xfId="52078"/>
    <cellStyle name="Normal 81 4 2 2 2 2 2" xfId="52079"/>
    <cellStyle name="Normal 81 4 2 2 2 3" xfId="52080"/>
    <cellStyle name="Normal 81 4 2 2 3" xfId="52081"/>
    <cellStyle name="Normal 81 4 2 2 3 2" xfId="52082"/>
    <cellStyle name="Normal 81 4 2 2 3 2 2" xfId="52083"/>
    <cellStyle name="Normal 81 4 2 2 3 3" xfId="52084"/>
    <cellStyle name="Normal 81 4 2 2 4" xfId="52085"/>
    <cellStyle name="Normal 81 4 2 2 4 2" xfId="52086"/>
    <cellStyle name="Normal 81 4 2 2 5" xfId="52087"/>
    <cellStyle name="Normal 81 4 2 2_Lcc_inputs" xfId="52088"/>
    <cellStyle name="Normal 81 4 2 3" xfId="52089"/>
    <cellStyle name="Normal 81 4 2 3 2" xfId="52090"/>
    <cellStyle name="Normal 81 4 2 3 2 2" xfId="52091"/>
    <cellStyle name="Normal 81 4 2 3 2 3" xfId="52092"/>
    <cellStyle name="Normal 81 4 2 3 3" xfId="52093"/>
    <cellStyle name="Normal 81 4 2 3 4" xfId="52094"/>
    <cellStyle name="Normal 81 4 2 3_Lcc_inputs" xfId="52095"/>
    <cellStyle name="Normal 81 4 2 4" xfId="52096"/>
    <cellStyle name="Normal 81 4 2 4 2" xfId="52097"/>
    <cellStyle name="Normal 81 4 2 4 2 2" xfId="52098"/>
    <cellStyle name="Normal 81 4 2 4 3" xfId="52099"/>
    <cellStyle name="Normal 81 4 2 5" xfId="52100"/>
    <cellStyle name="Normal 81 4 2 5 2" xfId="52101"/>
    <cellStyle name="Normal 81 4 2 6" xfId="52102"/>
    <cellStyle name="Normal 81 4 2 7" xfId="52103"/>
    <cellStyle name="Normal 81 4 2 8" xfId="52104"/>
    <cellStyle name="Normal 81 4 2_Lcc_inputs" xfId="52105"/>
    <cellStyle name="Normal 81 4 3" xfId="52106"/>
    <cellStyle name="Normal 81 4 3 2" xfId="52107"/>
    <cellStyle name="Normal 81 4 3 2 2" xfId="52108"/>
    <cellStyle name="Normal 81 4 3 2 2 2" xfId="52109"/>
    <cellStyle name="Normal 81 4 3 2 3" xfId="52110"/>
    <cellStyle name="Normal 81 4 3 3" xfId="52111"/>
    <cellStyle name="Normal 81 4 3 3 2" xfId="52112"/>
    <cellStyle name="Normal 81 4 3 3 2 2" xfId="52113"/>
    <cellStyle name="Normal 81 4 3 3 3" xfId="52114"/>
    <cellStyle name="Normal 81 4 3 4" xfId="52115"/>
    <cellStyle name="Normal 81 4 3 4 2" xfId="52116"/>
    <cellStyle name="Normal 81 4 3 5" xfId="52117"/>
    <cellStyle name="Normal 81 4 3_Lcc_inputs" xfId="52118"/>
    <cellStyle name="Normal 81 4 4" xfId="52119"/>
    <cellStyle name="Normal 81 4 4 2" xfId="52120"/>
    <cellStyle name="Normal 81 4 4 2 2" xfId="52121"/>
    <cellStyle name="Normal 81 4 4 2 3" xfId="52122"/>
    <cellStyle name="Normal 81 4 4 3" xfId="52123"/>
    <cellStyle name="Normal 81 4 4 4" xfId="52124"/>
    <cellStyle name="Normal 81 4 4_Lcc_inputs" xfId="52125"/>
    <cellStyle name="Normal 81 4 5" xfId="52126"/>
    <cellStyle name="Normal 81 4 5 2" xfId="52127"/>
    <cellStyle name="Normal 81 4 5 2 2" xfId="52128"/>
    <cellStyle name="Normal 81 4 5 3" xfId="52129"/>
    <cellStyle name="Normal 81 4 6" xfId="52130"/>
    <cellStyle name="Normal 81 4 6 2" xfId="52131"/>
    <cellStyle name="Normal 81 4 7" xfId="52132"/>
    <cellStyle name="Normal 81 4 8" xfId="52133"/>
    <cellStyle name="Normal 81 4 9" xfId="52134"/>
    <cellStyle name="Normal 81 4_Lcc_inputs" xfId="52135"/>
    <cellStyle name="Normal 81 5" xfId="52136"/>
    <cellStyle name="Normal 81 5 2" xfId="52137"/>
    <cellStyle name="Normal 81 5 2 2" xfId="52138"/>
    <cellStyle name="Normal 81 5 2 2 2" xfId="52139"/>
    <cellStyle name="Normal 81 5 2 2 2 2" xfId="52140"/>
    <cellStyle name="Normal 81 5 2 2 2 2 2" xfId="52141"/>
    <cellStyle name="Normal 81 5 2 2 2 3" xfId="52142"/>
    <cellStyle name="Normal 81 5 2 2 3" xfId="52143"/>
    <cellStyle name="Normal 81 5 2 2 3 2" xfId="52144"/>
    <cellStyle name="Normal 81 5 2 2 3 2 2" xfId="52145"/>
    <cellStyle name="Normal 81 5 2 2 3 3" xfId="52146"/>
    <cellStyle name="Normal 81 5 2 2 4" xfId="52147"/>
    <cellStyle name="Normal 81 5 2 2 4 2" xfId="52148"/>
    <cellStyle name="Normal 81 5 2 2 5" xfId="52149"/>
    <cellStyle name="Normal 81 5 2 2_Lcc_inputs" xfId="52150"/>
    <cellStyle name="Normal 81 5 2 3" xfId="52151"/>
    <cellStyle name="Normal 81 5 2 3 2" xfId="52152"/>
    <cellStyle name="Normal 81 5 2 3 2 2" xfId="52153"/>
    <cellStyle name="Normal 81 5 2 3 2 3" xfId="52154"/>
    <cellStyle name="Normal 81 5 2 3 3" xfId="52155"/>
    <cellStyle name="Normal 81 5 2 3 4" xfId="52156"/>
    <cellStyle name="Normal 81 5 2 3_Lcc_inputs" xfId="52157"/>
    <cellStyle name="Normal 81 5 2 4" xfId="52158"/>
    <cellStyle name="Normal 81 5 2 4 2" xfId="52159"/>
    <cellStyle name="Normal 81 5 2 4 2 2" xfId="52160"/>
    <cellStyle name="Normal 81 5 2 4 3" xfId="52161"/>
    <cellStyle name="Normal 81 5 2 5" xfId="52162"/>
    <cellStyle name="Normal 81 5 2 5 2" xfId="52163"/>
    <cellStyle name="Normal 81 5 2 6" xfId="52164"/>
    <cellStyle name="Normal 81 5 2 7" xfId="52165"/>
    <cellStyle name="Normal 81 5 2 8" xfId="52166"/>
    <cellStyle name="Normal 81 5 2_Lcc_inputs" xfId="52167"/>
    <cellStyle name="Normal 81 5 3" xfId="52168"/>
    <cellStyle name="Normal 81 5 3 2" xfId="52169"/>
    <cellStyle name="Normal 81 5 3 2 2" xfId="52170"/>
    <cellStyle name="Normal 81 5 3 2 2 2" xfId="52171"/>
    <cellStyle name="Normal 81 5 3 2 3" xfId="52172"/>
    <cellStyle name="Normal 81 5 3 3" xfId="52173"/>
    <cellStyle name="Normal 81 5 3 3 2" xfId="52174"/>
    <cellStyle name="Normal 81 5 3 3 2 2" xfId="52175"/>
    <cellStyle name="Normal 81 5 3 3 3" xfId="52176"/>
    <cellStyle name="Normal 81 5 3 4" xfId="52177"/>
    <cellStyle name="Normal 81 5 3 4 2" xfId="52178"/>
    <cellStyle name="Normal 81 5 3 5" xfId="52179"/>
    <cellStyle name="Normal 81 5 3_Lcc_inputs" xfId="52180"/>
    <cellStyle name="Normal 81 5 4" xfId="52181"/>
    <cellStyle name="Normal 81 5 4 2" xfId="52182"/>
    <cellStyle name="Normal 81 5 4 2 2" xfId="52183"/>
    <cellStyle name="Normal 81 5 4 2 3" xfId="52184"/>
    <cellStyle name="Normal 81 5 4 3" xfId="52185"/>
    <cellStyle name="Normal 81 5 4 4" xfId="52186"/>
    <cellStyle name="Normal 81 5 4_Lcc_inputs" xfId="52187"/>
    <cellStyle name="Normal 81 5 5" xfId="52188"/>
    <cellStyle name="Normal 81 5 5 2" xfId="52189"/>
    <cellStyle name="Normal 81 5 5 2 2" xfId="52190"/>
    <cellStyle name="Normal 81 5 5 3" xfId="52191"/>
    <cellStyle name="Normal 81 5 6" xfId="52192"/>
    <cellStyle name="Normal 81 5 6 2" xfId="52193"/>
    <cellStyle name="Normal 81 5 7" xfId="52194"/>
    <cellStyle name="Normal 81 5 8" xfId="52195"/>
    <cellStyle name="Normal 81 5 9" xfId="52196"/>
    <cellStyle name="Normal 81 5_Lcc_inputs" xfId="52197"/>
    <cellStyle name="Normal 81 6" xfId="52198"/>
    <cellStyle name="Normal 81 6 2" xfId="52199"/>
    <cellStyle name="Normal 81 6 2 2" xfId="52200"/>
    <cellStyle name="Normal 81 6 2 2 2" xfId="52201"/>
    <cellStyle name="Normal 81 6 2 2 2 2" xfId="52202"/>
    <cellStyle name="Normal 81 6 2 2 2 2 2" xfId="52203"/>
    <cellStyle name="Normal 81 6 2 2 2 3" xfId="52204"/>
    <cellStyle name="Normal 81 6 2 2 3" xfId="52205"/>
    <cellStyle name="Normal 81 6 2 2 3 2" xfId="52206"/>
    <cellStyle name="Normal 81 6 2 2 3 2 2" xfId="52207"/>
    <cellStyle name="Normal 81 6 2 2 3 3" xfId="52208"/>
    <cellStyle name="Normal 81 6 2 2 4" xfId="52209"/>
    <cellStyle name="Normal 81 6 2 2 4 2" xfId="52210"/>
    <cellStyle name="Normal 81 6 2 2 5" xfId="52211"/>
    <cellStyle name="Normal 81 6 2 2_Lcc_inputs" xfId="52212"/>
    <cellStyle name="Normal 81 6 2 3" xfId="52213"/>
    <cellStyle name="Normal 81 6 2 3 2" xfId="52214"/>
    <cellStyle name="Normal 81 6 2 3 2 2" xfId="52215"/>
    <cellStyle name="Normal 81 6 2 3 2 3" xfId="52216"/>
    <cellStyle name="Normal 81 6 2 3 3" xfId="52217"/>
    <cellStyle name="Normal 81 6 2 3 4" xfId="52218"/>
    <cellStyle name="Normal 81 6 2 3_Lcc_inputs" xfId="52219"/>
    <cellStyle name="Normal 81 6 2 4" xfId="52220"/>
    <cellStyle name="Normal 81 6 2 4 2" xfId="52221"/>
    <cellStyle name="Normal 81 6 2 4 2 2" xfId="52222"/>
    <cellStyle name="Normal 81 6 2 4 3" xfId="52223"/>
    <cellStyle name="Normal 81 6 2 5" xfId="52224"/>
    <cellStyle name="Normal 81 6 2 5 2" xfId="52225"/>
    <cellStyle name="Normal 81 6 2 6" xfId="52226"/>
    <cellStyle name="Normal 81 6 2 7" xfId="52227"/>
    <cellStyle name="Normal 81 6 2 8" xfId="52228"/>
    <cellStyle name="Normal 81 6 2_Lcc_inputs" xfId="52229"/>
    <cellStyle name="Normal 81 6 3" xfId="52230"/>
    <cellStyle name="Normal 81 6 3 2" xfId="52231"/>
    <cellStyle name="Normal 81 6 3 2 2" xfId="52232"/>
    <cellStyle name="Normal 81 6 3 2 2 2" xfId="52233"/>
    <cellStyle name="Normal 81 6 3 2 3" xfId="52234"/>
    <cellStyle name="Normal 81 6 3 3" xfId="52235"/>
    <cellStyle name="Normal 81 6 3 3 2" xfId="52236"/>
    <cellStyle name="Normal 81 6 3 3 2 2" xfId="52237"/>
    <cellStyle name="Normal 81 6 3 3 3" xfId="52238"/>
    <cellStyle name="Normal 81 6 3 4" xfId="52239"/>
    <cellStyle name="Normal 81 6 3 4 2" xfId="52240"/>
    <cellStyle name="Normal 81 6 3 5" xfId="52241"/>
    <cellStyle name="Normal 81 6 3_Lcc_inputs" xfId="52242"/>
    <cellStyle name="Normal 81 6 4" xfId="52243"/>
    <cellStyle name="Normal 81 6 4 2" xfId="52244"/>
    <cellStyle name="Normal 81 6 4 2 2" xfId="52245"/>
    <cellStyle name="Normal 81 6 4 2 3" xfId="52246"/>
    <cellStyle name="Normal 81 6 4 3" xfId="52247"/>
    <cellStyle name="Normal 81 6 4 4" xfId="52248"/>
    <cellStyle name="Normal 81 6 4_Lcc_inputs" xfId="52249"/>
    <cellStyle name="Normal 81 6 5" xfId="52250"/>
    <cellStyle name="Normal 81 6 5 2" xfId="52251"/>
    <cellStyle name="Normal 81 6 5 2 2" xfId="52252"/>
    <cellStyle name="Normal 81 6 5 3" xfId="52253"/>
    <cellStyle name="Normal 81 6 6" xfId="52254"/>
    <cellStyle name="Normal 81 6 6 2" xfId="52255"/>
    <cellStyle name="Normal 81 6 7" xfId="52256"/>
    <cellStyle name="Normal 81 6 8" xfId="52257"/>
    <cellStyle name="Normal 81 6 9" xfId="52258"/>
    <cellStyle name="Normal 81 6_Lcc_inputs" xfId="52259"/>
    <cellStyle name="Normal 81 7" xfId="52260"/>
    <cellStyle name="Normal 81 7 2" xfId="52261"/>
    <cellStyle name="Normal 81 7 2 2" xfId="52262"/>
    <cellStyle name="Normal 81 7 2 2 2" xfId="52263"/>
    <cellStyle name="Normal 81 7 2 2 2 2" xfId="52264"/>
    <cellStyle name="Normal 81 7 2 2 2 2 2" xfId="52265"/>
    <cellStyle name="Normal 81 7 2 2 2 3" xfId="52266"/>
    <cellStyle name="Normal 81 7 2 2 3" xfId="52267"/>
    <cellStyle name="Normal 81 7 2 2 3 2" xfId="52268"/>
    <cellStyle name="Normal 81 7 2 2 3 2 2" xfId="52269"/>
    <cellStyle name="Normal 81 7 2 2 3 3" xfId="52270"/>
    <cellStyle name="Normal 81 7 2 2 4" xfId="52271"/>
    <cellStyle name="Normal 81 7 2 2 4 2" xfId="52272"/>
    <cellStyle name="Normal 81 7 2 2 5" xfId="52273"/>
    <cellStyle name="Normal 81 7 2 2_Lcc_inputs" xfId="52274"/>
    <cellStyle name="Normal 81 7 2 3" xfId="52275"/>
    <cellStyle name="Normal 81 7 2 3 2" xfId="52276"/>
    <cellStyle name="Normal 81 7 2 3 2 2" xfId="52277"/>
    <cellStyle name="Normal 81 7 2 3 2 3" xfId="52278"/>
    <cellStyle name="Normal 81 7 2 3 3" xfId="52279"/>
    <cellStyle name="Normal 81 7 2 3 4" xfId="52280"/>
    <cellStyle name="Normal 81 7 2 3_Lcc_inputs" xfId="52281"/>
    <cellStyle name="Normal 81 7 2 4" xfId="52282"/>
    <cellStyle name="Normal 81 7 2 4 2" xfId="52283"/>
    <cellStyle name="Normal 81 7 2 4 2 2" xfId="52284"/>
    <cellStyle name="Normal 81 7 2 4 3" xfId="52285"/>
    <cellStyle name="Normal 81 7 2 5" xfId="52286"/>
    <cellStyle name="Normal 81 7 2 5 2" xfId="52287"/>
    <cellStyle name="Normal 81 7 2 6" xfId="52288"/>
    <cellStyle name="Normal 81 7 2 7" xfId="52289"/>
    <cellStyle name="Normal 81 7 2 8" xfId="52290"/>
    <cellStyle name="Normal 81 7 2_Lcc_inputs" xfId="52291"/>
    <cellStyle name="Normal 81 7 3" xfId="52292"/>
    <cellStyle name="Normal 81 7 3 2" xfId="52293"/>
    <cellStyle name="Normal 81 7 3 2 2" xfId="52294"/>
    <cellStyle name="Normal 81 7 3 2 2 2" xfId="52295"/>
    <cellStyle name="Normal 81 7 3 2 3" xfId="52296"/>
    <cellStyle name="Normal 81 7 3 3" xfId="52297"/>
    <cellStyle name="Normal 81 7 3 3 2" xfId="52298"/>
    <cellStyle name="Normal 81 7 3 3 2 2" xfId="52299"/>
    <cellStyle name="Normal 81 7 3 3 3" xfId="52300"/>
    <cellStyle name="Normal 81 7 3 4" xfId="52301"/>
    <cellStyle name="Normal 81 7 3 4 2" xfId="52302"/>
    <cellStyle name="Normal 81 7 3 5" xfId="52303"/>
    <cellStyle name="Normal 81 7 3_Lcc_inputs" xfId="52304"/>
    <cellStyle name="Normal 81 7 4" xfId="52305"/>
    <cellStyle name="Normal 81 7 4 2" xfId="52306"/>
    <cellStyle name="Normal 81 7 4 2 2" xfId="52307"/>
    <cellStyle name="Normal 81 7 4 2 3" xfId="52308"/>
    <cellStyle name="Normal 81 7 4 3" xfId="52309"/>
    <cellStyle name="Normal 81 7 4 4" xfId="52310"/>
    <cellStyle name="Normal 81 7 4_Lcc_inputs" xfId="52311"/>
    <cellStyle name="Normal 81 7 5" xfId="52312"/>
    <cellStyle name="Normal 81 7 5 2" xfId="52313"/>
    <cellStyle name="Normal 81 7 5 2 2" xfId="52314"/>
    <cellStyle name="Normal 81 7 5 3" xfId="52315"/>
    <cellStyle name="Normal 81 7 6" xfId="52316"/>
    <cellStyle name="Normal 81 7 6 2" xfId="52317"/>
    <cellStyle name="Normal 81 7 7" xfId="52318"/>
    <cellStyle name="Normal 81 7 8" xfId="52319"/>
    <cellStyle name="Normal 81 7 9" xfId="52320"/>
    <cellStyle name="Normal 81 7_Lcc_inputs" xfId="52321"/>
    <cellStyle name="Normal 81 8" xfId="52322"/>
    <cellStyle name="Normal 81 8 2" xfId="52323"/>
    <cellStyle name="Normal 81 8 2 2" xfId="52324"/>
    <cellStyle name="Normal 81 8 2 2 2" xfId="52325"/>
    <cellStyle name="Normal 81 8 2 2 2 2" xfId="52326"/>
    <cellStyle name="Normal 81 8 2 2 3" xfId="52327"/>
    <cellStyle name="Normal 81 8 2 3" xfId="52328"/>
    <cellStyle name="Normal 81 8 2 3 2" xfId="52329"/>
    <cellStyle name="Normal 81 8 2 3 2 2" xfId="52330"/>
    <cellStyle name="Normal 81 8 2 3 3" xfId="52331"/>
    <cellStyle name="Normal 81 8 2 4" xfId="52332"/>
    <cellStyle name="Normal 81 8 2 4 2" xfId="52333"/>
    <cellStyle name="Normal 81 8 2 5" xfId="52334"/>
    <cellStyle name="Normal 81 8 2_Lcc_inputs" xfId="52335"/>
    <cellStyle name="Normal 81 8 3" xfId="52336"/>
    <cellStyle name="Normal 81 8 3 2" xfId="52337"/>
    <cellStyle name="Normal 81 8 3 2 2" xfId="52338"/>
    <cellStyle name="Normal 81 8 3 2 3" xfId="52339"/>
    <cellStyle name="Normal 81 8 3 3" xfId="52340"/>
    <cellStyle name="Normal 81 8 3 4" xfId="52341"/>
    <cellStyle name="Normal 81 8 3_Lcc_inputs" xfId="52342"/>
    <cellStyle name="Normal 81 8 4" xfId="52343"/>
    <cellStyle name="Normal 81 8 4 2" xfId="52344"/>
    <cellStyle name="Normal 81 8 4 2 2" xfId="52345"/>
    <cellStyle name="Normal 81 8 4 3" xfId="52346"/>
    <cellStyle name="Normal 81 8 5" xfId="52347"/>
    <cellStyle name="Normal 81 8 5 2" xfId="52348"/>
    <cellStyle name="Normal 81 8 6" xfId="52349"/>
    <cellStyle name="Normal 81 8 7" xfId="52350"/>
    <cellStyle name="Normal 81 8 8" xfId="52351"/>
    <cellStyle name="Normal 81 8_Lcc_inputs" xfId="52352"/>
    <cellStyle name="Normal 81 9" xfId="52353"/>
    <cellStyle name="Normal 81 9 2" xfId="52354"/>
    <cellStyle name="Normal 81 9 2 2" xfId="52355"/>
    <cellStyle name="Normal 81 9 2 2 2" xfId="52356"/>
    <cellStyle name="Normal 81 9 2 2 2 2" xfId="52357"/>
    <cellStyle name="Normal 81 9 2 2 3" xfId="52358"/>
    <cellStyle name="Normal 81 9 2 3" xfId="52359"/>
    <cellStyle name="Normal 81 9 2 3 2" xfId="52360"/>
    <cellStyle name="Normal 81 9 2 3 2 2" xfId="52361"/>
    <cellStyle name="Normal 81 9 2 3 3" xfId="52362"/>
    <cellStyle name="Normal 81 9 2 4" xfId="52363"/>
    <cellStyle name="Normal 81 9 2 4 2" xfId="52364"/>
    <cellStyle name="Normal 81 9 2 5" xfId="52365"/>
    <cellStyle name="Normal 81 9 2_Lcc_inputs" xfId="52366"/>
    <cellStyle name="Normal 81 9 3" xfId="52367"/>
    <cellStyle name="Normal 81 9 3 2" xfId="52368"/>
    <cellStyle name="Normal 81 9 3 2 2" xfId="52369"/>
    <cellStyle name="Normal 81 9 3 2 3" xfId="52370"/>
    <cellStyle name="Normal 81 9 3 3" xfId="52371"/>
    <cellStyle name="Normal 81 9 3 4" xfId="52372"/>
    <cellStyle name="Normal 81 9 3_Lcc_inputs" xfId="52373"/>
    <cellStyle name="Normal 81 9 4" xfId="52374"/>
    <cellStyle name="Normal 81 9 4 2" xfId="52375"/>
    <cellStyle name="Normal 81 9 4 2 2" xfId="52376"/>
    <cellStyle name="Normal 81 9 4 3" xfId="52377"/>
    <cellStyle name="Normal 81 9 5" xfId="52378"/>
    <cellStyle name="Normal 81 9 5 2" xfId="52379"/>
    <cellStyle name="Normal 81 9 6" xfId="52380"/>
    <cellStyle name="Normal 81 9 7" xfId="52381"/>
    <cellStyle name="Normal 81 9 8" xfId="52382"/>
    <cellStyle name="Normal 81 9_Lcc_inputs" xfId="52383"/>
    <cellStyle name="Normal 81_Lcc_inputs" xfId="52384"/>
    <cellStyle name="Normal 82" xfId="52385"/>
    <cellStyle name="Normal 82 10" xfId="52386"/>
    <cellStyle name="Normal 82 10 2" xfId="52387"/>
    <cellStyle name="Normal 82 10 2 2" xfId="52388"/>
    <cellStyle name="Normal 82 10 2 2 2" xfId="52389"/>
    <cellStyle name="Normal 82 10 2 2 3" xfId="52390"/>
    <cellStyle name="Normal 82 10 2 3" xfId="52391"/>
    <cellStyle name="Normal 82 10 2 4" xfId="52392"/>
    <cellStyle name="Normal 82 10 2_Lcc_inputs" xfId="52393"/>
    <cellStyle name="Normal 82 10 3" xfId="52394"/>
    <cellStyle name="Normal 82 10 3 2" xfId="52395"/>
    <cellStyle name="Normal 82 10 3 2 2" xfId="52396"/>
    <cellStyle name="Normal 82 10 3 3" xfId="52397"/>
    <cellStyle name="Normal 82 10 4" xfId="52398"/>
    <cellStyle name="Normal 82 10 4 2" xfId="52399"/>
    <cellStyle name="Normal 82 10 5" xfId="52400"/>
    <cellStyle name="Normal 82 10 6" xfId="52401"/>
    <cellStyle name="Normal 82 10 7" xfId="52402"/>
    <cellStyle name="Normal 82 10_Lcc_inputs" xfId="52403"/>
    <cellStyle name="Normal 82 11" xfId="52404"/>
    <cellStyle name="Normal 82 11 2" xfId="52405"/>
    <cellStyle name="Normal 82 11 2 2" xfId="52406"/>
    <cellStyle name="Normal 82 11 2 3" xfId="52407"/>
    <cellStyle name="Normal 82 11 3" xfId="52408"/>
    <cellStyle name="Normal 82 11 3 2" xfId="52409"/>
    <cellStyle name="Normal 82 11 4" xfId="52410"/>
    <cellStyle name="Normal 82 11 5" xfId="52411"/>
    <cellStyle name="Normal 82 11_Lcc_inputs" xfId="52412"/>
    <cellStyle name="Normal 82 12" xfId="52413"/>
    <cellStyle name="Normal 82 12 2" xfId="52414"/>
    <cellStyle name="Normal 82 12 2 2" xfId="52415"/>
    <cellStyle name="Normal 82 12 2 3" xfId="52416"/>
    <cellStyle name="Normal 82 12 3" xfId="52417"/>
    <cellStyle name="Normal 82 12 4" xfId="52418"/>
    <cellStyle name="Normal 82 12_Lcc_inputs" xfId="52419"/>
    <cellStyle name="Normal 82 13" xfId="52420"/>
    <cellStyle name="Normal 82 13 2" xfId="52421"/>
    <cellStyle name="Normal 82 13 3" xfId="52422"/>
    <cellStyle name="Normal 82 14" xfId="52423"/>
    <cellStyle name="Normal 82 14 2" xfId="52424"/>
    <cellStyle name="Normal 82 15" xfId="52425"/>
    <cellStyle name="Normal 82 16" xfId="52426"/>
    <cellStyle name="Normal 82 2" xfId="52427"/>
    <cellStyle name="Normal 82 2 10" xfId="52428"/>
    <cellStyle name="Normal 82 2 2" xfId="52429"/>
    <cellStyle name="Normal 82 2 2 2" xfId="52430"/>
    <cellStyle name="Normal 82 2 2 2 2" xfId="52431"/>
    <cellStyle name="Normal 82 2 2 2 2 2" xfId="52432"/>
    <cellStyle name="Normal 82 2 2 2 2 2 2" xfId="52433"/>
    <cellStyle name="Normal 82 2 2 2 2 3" xfId="52434"/>
    <cellStyle name="Normal 82 2 2 2 3" xfId="52435"/>
    <cellStyle name="Normal 82 2 2 2 3 2" xfId="52436"/>
    <cellStyle name="Normal 82 2 2 2 3 2 2" xfId="52437"/>
    <cellStyle name="Normal 82 2 2 2 3 3" xfId="52438"/>
    <cellStyle name="Normal 82 2 2 2 4" xfId="52439"/>
    <cellStyle name="Normal 82 2 2 2 4 2" xfId="52440"/>
    <cellStyle name="Normal 82 2 2 2 5" xfId="52441"/>
    <cellStyle name="Normal 82 2 2 2_Lcc_inputs" xfId="52442"/>
    <cellStyle name="Normal 82 2 2 3" xfId="52443"/>
    <cellStyle name="Normal 82 2 2 3 2" xfId="52444"/>
    <cellStyle name="Normal 82 2 2 3 2 2" xfId="52445"/>
    <cellStyle name="Normal 82 2 2 3 2 3" xfId="52446"/>
    <cellStyle name="Normal 82 2 2 3 3" xfId="52447"/>
    <cellStyle name="Normal 82 2 2 3 4" xfId="52448"/>
    <cellStyle name="Normal 82 2 2 3_Lcc_inputs" xfId="52449"/>
    <cellStyle name="Normal 82 2 2 4" xfId="52450"/>
    <cellStyle name="Normal 82 2 2 4 2" xfId="52451"/>
    <cellStyle name="Normal 82 2 2 4 2 2" xfId="52452"/>
    <cellStyle name="Normal 82 2 2 4 3" xfId="52453"/>
    <cellStyle name="Normal 82 2 2 5" xfId="52454"/>
    <cellStyle name="Normal 82 2 2 5 2" xfId="52455"/>
    <cellStyle name="Normal 82 2 2 6" xfId="52456"/>
    <cellStyle name="Normal 82 2 2 7" xfId="52457"/>
    <cellStyle name="Normal 82 2 2 8" xfId="52458"/>
    <cellStyle name="Normal 82 2 2_Lcc_inputs" xfId="52459"/>
    <cellStyle name="Normal 82 2 3" xfId="52460"/>
    <cellStyle name="Normal 82 2 3 2" xfId="52461"/>
    <cellStyle name="Normal 82 2 3 2 2" xfId="52462"/>
    <cellStyle name="Normal 82 2 3 2 2 2" xfId="52463"/>
    <cellStyle name="Normal 82 2 3 2 2 3" xfId="52464"/>
    <cellStyle name="Normal 82 2 3 2 3" xfId="52465"/>
    <cellStyle name="Normal 82 2 3 2 4" xfId="52466"/>
    <cellStyle name="Normal 82 2 3 2_Lcc_inputs" xfId="52467"/>
    <cellStyle name="Normal 82 2 3 3" xfId="52468"/>
    <cellStyle name="Normal 82 2 3 3 2" xfId="52469"/>
    <cellStyle name="Normal 82 2 3 3 2 2" xfId="52470"/>
    <cellStyle name="Normal 82 2 3 3 3" xfId="52471"/>
    <cellStyle name="Normal 82 2 3 4" xfId="52472"/>
    <cellStyle name="Normal 82 2 3 4 2" xfId="52473"/>
    <cellStyle name="Normal 82 2 3 5" xfId="52474"/>
    <cellStyle name="Normal 82 2 3 6" xfId="52475"/>
    <cellStyle name="Normal 82 2 3 7" xfId="52476"/>
    <cellStyle name="Normal 82 2 3_Lcc_inputs" xfId="52477"/>
    <cellStyle name="Normal 82 2 4" xfId="52478"/>
    <cellStyle name="Normal 82 2 4 2" xfId="52479"/>
    <cellStyle name="Normal 82 2 4 2 2" xfId="52480"/>
    <cellStyle name="Normal 82 2 4 2 3" xfId="52481"/>
    <cellStyle name="Normal 82 2 4 3" xfId="52482"/>
    <cellStyle name="Normal 82 2 4 3 2" xfId="52483"/>
    <cellStyle name="Normal 82 2 4 4" xfId="52484"/>
    <cellStyle name="Normal 82 2 4 5" xfId="52485"/>
    <cellStyle name="Normal 82 2 4_Lcc_inputs" xfId="52486"/>
    <cellStyle name="Normal 82 2 5" xfId="52487"/>
    <cellStyle name="Normal 82 2 5 2" xfId="52488"/>
    <cellStyle name="Normal 82 2 5 2 2" xfId="52489"/>
    <cellStyle name="Normal 82 2 5 2 3" xfId="52490"/>
    <cellStyle name="Normal 82 2 5 3" xfId="52491"/>
    <cellStyle name="Normal 82 2 5 3 2" xfId="52492"/>
    <cellStyle name="Normal 82 2 5 4" xfId="52493"/>
    <cellStyle name="Normal 82 2 5 5" xfId="52494"/>
    <cellStyle name="Normal 82 2 5_Lcc_inputs" xfId="52495"/>
    <cellStyle name="Normal 82 2 6" xfId="52496"/>
    <cellStyle name="Normal 82 2 6 2" xfId="52497"/>
    <cellStyle name="Normal 82 2 6 2 2" xfId="52498"/>
    <cellStyle name="Normal 82 2 6 3" xfId="52499"/>
    <cellStyle name="Normal 82 2 6 4" xfId="52500"/>
    <cellStyle name="Normal 82 2 6_Lcc_inputs" xfId="52501"/>
    <cellStyle name="Normal 82 2 7" xfId="52502"/>
    <cellStyle name="Normal 82 2 7 2" xfId="52503"/>
    <cellStyle name="Normal 82 2 7 3" xfId="52504"/>
    <cellStyle name="Normal 82 2 8" xfId="52505"/>
    <cellStyle name="Normal 82 2 8 2" xfId="52506"/>
    <cellStyle name="Normal 82 2 9" xfId="52507"/>
    <cellStyle name="Normal 82 2_Lcc_inputs" xfId="52508"/>
    <cellStyle name="Normal 82 3" xfId="52509"/>
    <cellStyle name="Normal 82 3 2" xfId="52510"/>
    <cellStyle name="Normal 82 3 2 2" xfId="52511"/>
    <cellStyle name="Normal 82 3 2 2 2" xfId="52512"/>
    <cellStyle name="Normal 82 3 2 2 2 2" xfId="52513"/>
    <cellStyle name="Normal 82 3 2 2 2 2 2" xfId="52514"/>
    <cellStyle name="Normal 82 3 2 2 2 3" xfId="52515"/>
    <cellStyle name="Normal 82 3 2 2 3" xfId="52516"/>
    <cellStyle name="Normal 82 3 2 2 3 2" xfId="52517"/>
    <cellStyle name="Normal 82 3 2 2 3 2 2" xfId="52518"/>
    <cellStyle name="Normal 82 3 2 2 3 3" xfId="52519"/>
    <cellStyle name="Normal 82 3 2 2 4" xfId="52520"/>
    <cellStyle name="Normal 82 3 2 2 4 2" xfId="52521"/>
    <cellStyle name="Normal 82 3 2 2 5" xfId="52522"/>
    <cellStyle name="Normal 82 3 2 2_Lcc_inputs" xfId="52523"/>
    <cellStyle name="Normal 82 3 2 3" xfId="52524"/>
    <cellStyle name="Normal 82 3 2 3 2" xfId="52525"/>
    <cellStyle name="Normal 82 3 2 3 2 2" xfId="52526"/>
    <cellStyle name="Normal 82 3 2 3 2 3" xfId="52527"/>
    <cellStyle name="Normal 82 3 2 3 3" xfId="52528"/>
    <cellStyle name="Normal 82 3 2 3 4" xfId="52529"/>
    <cellStyle name="Normal 82 3 2 3_Lcc_inputs" xfId="52530"/>
    <cellStyle name="Normal 82 3 2 4" xfId="52531"/>
    <cellStyle name="Normal 82 3 2 4 2" xfId="52532"/>
    <cellStyle name="Normal 82 3 2 4 2 2" xfId="52533"/>
    <cellStyle name="Normal 82 3 2 4 3" xfId="52534"/>
    <cellStyle name="Normal 82 3 2 5" xfId="52535"/>
    <cellStyle name="Normal 82 3 2 5 2" xfId="52536"/>
    <cellStyle name="Normal 82 3 2 6" xfId="52537"/>
    <cellStyle name="Normal 82 3 2 7" xfId="52538"/>
    <cellStyle name="Normal 82 3 2 8" xfId="52539"/>
    <cellStyle name="Normal 82 3 2_Lcc_inputs" xfId="52540"/>
    <cellStyle name="Normal 82 3 3" xfId="52541"/>
    <cellStyle name="Normal 82 3 3 2" xfId="52542"/>
    <cellStyle name="Normal 82 3 3 2 2" xfId="52543"/>
    <cellStyle name="Normal 82 3 3 2 2 2" xfId="52544"/>
    <cellStyle name="Normal 82 3 3 2 2 3" xfId="52545"/>
    <cellStyle name="Normal 82 3 3 2 3" xfId="52546"/>
    <cellStyle name="Normal 82 3 3 2 4" xfId="52547"/>
    <cellStyle name="Normal 82 3 3 2_Lcc_inputs" xfId="52548"/>
    <cellStyle name="Normal 82 3 3 3" xfId="52549"/>
    <cellStyle name="Normal 82 3 3 3 2" xfId="52550"/>
    <cellStyle name="Normal 82 3 3 3 2 2" xfId="52551"/>
    <cellStyle name="Normal 82 3 3 3 3" xfId="52552"/>
    <cellStyle name="Normal 82 3 3 4" xfId="52553"/>
    <cellStyle name="Normal 82 3 3 4 2" xfId="52554"/>
    <cellStyle name="Normal 82 3 3 5" xfId="52555"/>
    <cellStyle name="Normal 82 3 3 6" xfId="52556"/>
    <cellStyle name="Normal 82 3 3 7" xfId="52557"/>
    <cellStyle name="Normal 82 3 3_Lcc_inputs" xfId="52558"/>
    <cellStyle name="Normal 82 3 4" xfId="52559"/>
    <cellStyle name="Normal 82 3 4 2" xfId="52560"/>
    <cellStyle name="Normal 82 3 4 2 2" xfId="52561"/>
    <cellStyle name="Normal 82 3 4 2 3" xfId="52562"/>
    <cellStyle name="Normal 82 3 4 3" xfId="52563"/>
    <cellStyle name="Normal 82 3 4 3 2" xfId="52564"/>
    <cellStyle name="Normal 82 3 4 4" xfId="52565"/>
    <cellStyle name="Normal 82 3 4 5" xfId="52566"/>
    <cellStyle name="Normal 82 3 4_Lcc_inputs" xfId="52567"/>
    <cellStyle name="Normal 82 3 5" xfId="52568"/>
    <cellStyle name="Normal 82 3 5 2" xfId="52569"/>
    <cellStyle name="Normal 82 3 5 2 2" xfId="52570"/>
    <cellStyle name="Normal 82 3 5 2 3" xfId="52571"/>
    <cellStyle name="Normal 82 3 5 3" xfId="52572"/>
    <cellStyle name="Normal 82 3 5 4" xfId="52573"/>
    <cellStyle name="Normal 82 3 5_Lcc_inputs" xfId="52574"/>
    <cellStyle name="Normal 82 3 6" xfId="52575"/>
    <cellStyle name="Normal 82 3 6 2" xfId="52576"/>
    <cellStyle name="Normal 82 3 6 3" xfId="52577"/>
    <cellStyle name="Normal 82 3 7" xfId="52578"/>
    <cellStyle name="Normal 82 3 7 2" xfId="52579"/>
    <cellStyle name="Normal 82 3 8" xfId="52580"/>
    <cellStyle name="Normal 82 3 9" xfId="52581"/>
    <cellStyle name="Normal 82 3_Lcc_inputs" xfId="52582"/>
    <cellStyle name="Normal 82 4" xfId="52583"/>
    <cellStyle name="Normal 82 4 2" xfId="52584"/>
    <cellStyle name="Normal 82 4 2 2" xfId="52585"/>
    <cellStyle name="Normal 82 4 2 2 2" xfId="52586"/>
    <cellStyle name="Normal 82 4 2 2 2 2" xfId="52587"/>
    <cellStyle name="Normal 82 4 2 2 2 2 2" xfId="52588"/>
    <cellStyle name="Normal 82 4 2 2 2 3" xfId="52589"/>
    <cellStyle name="Normal 82 4 2 2 3" xfId="52590"/>
    <cellStyle name="Normal 82 4 2 2 3 2" xfId="52591"/>
    <cellStyle name="Normal 82 4 2 2 3 2 2" xfId="52592"/>
    <cellStyle name="Normal 82 4 2 2 3 3" xfId="52593"/>
    <cellStyle name="Normal 82 4 2 2 4" xfId="52594"/>
    <cellStyle name="Normal 82 4 2 2 4 2" xfId="52595"/>
    <cellStyle name="Normal 82 4 2 2 5" xfId="52596"/>
    <cellStyle name="Normal 82 4 2 2_Lcc_inputs" xfId="52597"/>
    <cellStyle name="Normal 82 4 2 3" xfId="52598"/>
    <cellStyle name="Normal 82 4 2 3 2" xfId="52599"/>
    <cellStyle name="Normal 82 4 2 3 2 2" xfId="52600"/>
    <cellStyle name="Normal 82 4 2 3 2 3" xfId="52601"/>
    <cellStyle name="Normal 82 4 2 3 3" xfId="52602"/>
    <cellStyle name="Normal 82 4 2 3 4" xfId="52603"/>
    <cellStyle name="Normal 82 4 2 3_Lcc_inputs" xfId="52604"/>
    <cellStyle name="Normal 82 4 2 4" xfId="52605"/>
    <cellStyle name="Normal 82 4 2 4 2" xfId="52606"/>
    <cellStyle name="Normal 82 4 2 4 2 2" xfId="52607"/>
    <cellStyle name="Normal 82 4 2 4 3" xfId="52608"/>
    <cellStyle name="Normal 82 4 2 5" xfId="52609"/>
    <cellStyle name="Normal 82 4 2 5 2" xfId="52610"/>
    <cellStyle name="Normal 82 4 2 6" xfId="52611"/>
    <cellStyle name="Normal 82 4 2 7" xfId="52612"/>
    <cellStyle name="Normal 82 4 2 8" xfId="52613"/>
    <cellStyle name="Normal 82 4 2_Lcc_inputs" xfId="52614"/>
    <cellStyle name="Normal 82 4 3" xfId="52615"/>
    <cellStyle name="Normal 82 4 3 2" xfId="52616"/>
    <cellStyle name="Normal 82 4 3 2 2" xfId="52617"/>
    <cellStyle name="Normal 82 4 3 2 2 2" xfId="52618"/>
    <cellStyle name="Normal 82 4 3 2 3" xfId="52619"/>
    <cellStyle name="Normal 82 4 3 3" xfId="52620"/>
    <cellStyle name="Normal 82 4 3 3 2" xfId="52621"/>
    <cellStyle name="Normal 82 4 3 3 2 2" xfId="52622"/>
    <cellStyle name="Normal 82 4 3 3 3" xfId="52623"/>
    <cellStyle name="Normal 82 4 3 4" xfId="52624"/>
    <cellStyle name="Normal 82 4 3 4 2" xfId="52625"/>
    <cellStyle name="Normal 82 4 3 5" xfId="52626"/>
    <cellStyle name="Normal 82 4 3_Lcc_inputs" xfId="52627"/>
    <cellStyle name="Normal 82 4 4" xfId="52628"/>
    <cellStyle name="Normal 82 4 4 2" xfId="52629"/>
    <cellStyle name="Normal 82 4 4 2 2" xfId="52630"/>
    <cellStyle name="Normal 82 4 4 2 3" xfId="52631"/>
    <cellStyle name="Normal 82 4 4 3" xfId="52632"/>
    <cellStyle name="Normal 82 4 4 4" xfId="52633"/>
    <cellStyle name="Normal 82 4 4_Lcc_inputs" xfId="52634"/>
    <cellStyle name="Normal 82 4 5" xfId="52635"/>
    <cellStyle name="Normal 82 4 5 2" xfId="52636"/>
    <cellStyle name="Normal 82 4 5 2 2" xfId="52637"/>
    <cellStyle name="Normal 82 4 5 3" xfId="52638"/>
    <cellStyle name="Normal 82 4 6" xfId="52639"/>
    <cellStyle name="Normal 82 4 6 2" xfId="52640"/>
    <cellStyle name="Normal 82 4 7" xfId="52641"/>
    <cellStyle name="Normal 82 4 8" xfId="52642"/>
    <cellStyle name="Normal 82 4 9" xfId="52643"/>
    <cellStyle name="Normal 82 4_Lcc_inputs" xfId="52644"/>
    <cellStyle name="Normal 82 5" xfId="52645"/>
    <cellStyle name="Normal 82 5 2" xfId="52646"/>
    <cellStyle name="Normal 82 5 2 2" xfId="52647"/>
    <cellStyle name="Normal 82 5 2 2 2" xfId="52648"/>
    <cellStyle name="Normal 82 5 2 2 2 2" xfId="52649"/>
    <cellStyle name="Normal 82 5 2 2 2 2 2" xfId="52650"/>
    <cellStyle name="Normal 82 5 2 2 2 3" xfId="52651"/>
    <cellStyle name="Normal 82 5 2 2 3" xfId="52652"/>
    <cellStyle name="Normal 82 5 2 2 3 2" xfId="52653"/>
    <cellStyle name="Normal 82 5 2 2 3 2 2" xfId="52654"/>
    <cellStyle name="Normal 82 5 2 2 3 3" xfId="52655"/>
    <cellStyle name="Normal 82 5 2 2 4" xfId="52656"/>
    <cellStyle name="Normal 82 5 2 2 4 2" xfId="52657"/>
    <cellStyle name="Normal 82 5 2 2 5" xfId="52658"/>
    <cellStyle name="Normal 82 5 2 2_Lcc_inputs" xfId="52659"/>
    <cellStyle name="Normal 82 5 2 3" xfId="52660"/>
    <cellStyle name="Normal 82 5 2 3 2" xfId="52661"/>
    <cellStyle name="Normal 82 5 2 3 2 2" xfId="52662"/>
    <cellStyle name="Normal 82 5 2 3 2 3" xfId="52663"/>
    <cellStyle name="Normal 82 5 2 3 3" xfId="52664"/>
    <cellStyle name="Normal 82 5 2 3 4" xfId="52665"/>
    <cellStyle name="Normal 82 5 2 3_Lcc_inputs" xfId="52666"/>
    <cellStyle name="Normal 82 5 2 4" xfId="52667"/>
    <cellStyle name="Normal 82 5 2 4 2" xfId="52668"/>
    <cellStyle name="Normal 82 5 2 4 2 2" xfId="52669"/>
    <cellStyle name="Normal 82 5 2 4 3" xfId="52670"/>
    <cellStyle name="Normal 82 5 2 5" xfId="52671"/>
    <cellStyle name="Normal 82 5 2 5 2" xfId="52672"/>
    <cellStyle name="Normal 82 5 2 6" xfId="52673"/>
    <cellStyle name="Normal 82 5 2 7" xfId="52674"/>
    <cellStyle name="Normal 82 5 2 8" xfId="52675"/>
    <cellStyle name="Normal 82 5 2_Lcc_inputs" xfId="52676"/>
    <cellStyle name="Normal 82 5 3" xfId="52677"/>
    <cellStyle name="Normal 82 5 3 2" xfId="52678"/>
    <cellStyle name="Normal 82 5 3 2 2" xfId="52679"/>
    <cellStyle name="Normal 82 5 3 2 2 2" xfId="52680"/>
    <cellStyle name="Normal 82 5 3 2 3" xfId="52681"/>
    <cellStyle name="Normal 82 5 3 3" xfId="52682"/>
    <cellStyle name="Normal 82 5 3 3 2" xfId="52683"/>
    <cellStyle name="Normal 82 5 3 3 2 2" xfId="52684"/>
    <cellStyle name="Normal 82 5 3 3 3" xfId="52685"/>
    <cellStyle name="Normal 82 5 3 4" xfId="52686"/>
    <cellStyle name="Normal 82 5 3 4 2" xfId="52687"/>
    <cellStyle name="Normal 82 5 3 5" xfId="52688"/>
    <cellStyle name="Normal 82 5 3_Lcc_inputs" xfId="52689"/>
    <cellStyle name="Normal 82 5 4" xfId="52690"/>
    <cellStyle name="Normal 82 5 4 2" xfId="52691"/>
    <cellStyle name="Normal 82 5 4 2 2" xfId="52692"/>
    <cellStyle name="Normal 82 5 4 2 3" xfId="52693"/>
    <cellStyle name="Normal 82 5 4 3" xfId="52694"/>
    <cellStyle name="Normal 82 5 4 4" xfId="52695"/>
    <cellStyle name="Normal 82 5 4_Lcc_inputs" xfId="52696"/>
    <cellStyle name="Normal 82 5 5" xfId="52697"/>
    <cellStyle name="Normal 82 5 5 2" xfId="52698"/>
    <cellStyle name="Normal 82 5 5 2 2" xfId="52699"/>
    <cellStyle name="Normal 82 5 5 3" xfId="52700"/>
    <cellStyle name="Normal 82 5 6" xfId="52701"/>
    <cellStyle name="Normal 82 5 6 2" xfId="52702"/>
    <cellStyle name="Normal 82 5 7" xfId="52703"/>
    <cellStyle name="Normal 82 5 8" xfId="52704"/>
    <cellStyle name="Normal 82 5 9" xfId="52705"/>
    <cellStyle name="Normal 82 5_Lcc_inputs" xfId="52706"/>
    <cellStyle name="Normal 82 6" xfId="52707"/>
    <cellStyle name="Normal 82 6 2" xfId="52708"/>
    <cellStyle name="Normal 82 6 2 2" xfId="52709"/>
    <cellStyle name="Normal 82 6 2 2 2" xfId="52710"/>
    <cellStyle name="Normal 82 6 2 2 2 2" xfId="52711"/>
    <cellStyle name="Normal 82 6 2 2 2 2 2" xfId="52712"/>
    <cellStyle name="Normal 82 6 2 2 2 3" xfId="52713"/>
    <cellStyle name="Normal 82 6 2 2 3" xfId="52714"/>
    <cellStyle name="Normal 82 6 2 2 3 2" xfId="52715"/>
    <cellStyle name="Normal 82 6 2 2 3 2 2" xfId="52716"/>
    <cellStyle name="Normal 82 6 2 2 3 3" xfId="52717"/>
    <cellStyle name="Normal 82 6 2 2 4" xfId="52718"/>
    <cellStyle name="Normal 82 6 2 2 4 2" xfId="52719"/>
    <cellStyle name="Normal 82 6 2 2 5" xfId="52720"/>
    <cellStyle name="Normal 82 6 2 2_Lcc_inputs" xfId="52721"/>
    <cellStyle name="Normal 82 6 2 3" xfId="52722"/>
    <cellStyle name="Normal 82 6 2 3 2" xfId="52723"/>
    <cellStyle name="Normal 82 6 2 3 2 2" xfId="52724"/>
    <cellStyle name="Normal 82 6 2 3 2 3" xfId="52725"/>
    <cellStyle name="Normal 82 6 2 3 3" xfId="52726"/>
    <cellStyle name="Normal 82 6 2 3 4" xfId="52727"/>
    <cellStyle name="Normal 82 6 2 3_Lcc_inputs" xfId="52728"/>
    <cellStyle name="Normal 82 6 2 4" xfId="52729"/>
    <cellStyle name="Normal 82 6 2 4 2" xfId="52730"/>
    <cellStyle name="Normal 82 6 2 4 2 2" xfId="52731"/>
    <cellStyle name="Normal 82 6 2 4 3" xfId="52732"/>
    <cellStyle name="Normal 82 6 2 5" xfId="52733"/>
    <cellStyle name="Normal 82 6 2 5 2" xfId="52734"/>
    <cellStyle name="Normal 82 6 2 6" xfId="52735"/>
    <cellStyle name="Normal 82 6 2 7" xfId="52736"/>
    <cellStyle name="Normal 82 6 2 8" xfId="52737"/>
    <cellStyle name="Normal 82 6 2_Lcc_inputs" xfId="52738"/>
    <cellStyle name="Normal 82 6 3" xfId="52739"/>
    <cellStyle name="Normal 82 6 3 2" xfId="52740"/>
    <cellStyle name="Normal 82 6 3 2 2" xfId="52741"/>
    <cellStyle name="Normal 82 6 3 2 2 2" xfId="52742"/>
    <cellStyle name="Normal 82 6 3 2 3" xfId="52743"/>
    <cellStyle name="Normal 82 6 3 3" xfId="52744"/>
    <cellStyle name="Normal 82 6 3 3 2" xfId="52745"/>
    <cellStyle name="Normal 82 6 3 3 2 2" xfId="52746"/>
    <cellStyle name="Normal 82 6 3 3 3" xfId="52747"/>
    <cellStyle name="Normal 82 6 3 4" xfId="52748"/>
    <cellStyle name="Normal 82 6 3 4 2" xfId="52749"/>
    <cellStyle name="Normal 82 6 3 5" xfId="52750"/>
    <cellStyle name="Normal 82 6 3_Lcc_inputs" xfId="52751"/>
    <cellStyle name="Normal 82 6 4" xfId="52752"/>
    <cellStyle name="Normal 82 6 4 2" xfId="52753"/>
    <cellStyle name="Normal 82 6 4 2 2" xfId="52754"/>
    <cellStyle name="Normal 82 6 4 2 3" xfId="52755"/>
    <cellStyle name="Normal 82 6 4 3" xfId="52756"/>
    <cellStyle name="Normal 82 6 4 4" xfId="52757"/>
    <cellStyle name="Normal 82 6 4_Lcc_inputs" xfId="52758"/>
    <cellStyle name="Normal 82 6 5" xfId="52759"/>
    <cellStyle name="Normal 82 6 5 2" xfId="52760"/>
    <cellStyle name="Normal 82 6 5 2 2" xfId="52761"/>
    <cellStyle name="Normal 82 6 5 3" xfId="52762"/>
    <cellStyle name="Normal 82 6 6" xfId="52763"/>
    <cellStyle name="Normal 82 6 6 2" xfId="52764"/>
    <cellStyle name="Normal 82 6 7" xfId="52765"/>
    <cellStyle name="Normal 82 6 8" xfId="52766"/>
    <cellStyle name="Normal 82 6 9" xfId="52767"/>
    <cellStyle name="Normal 82 6_Lcc_inputs" xfId="52768"/>
    <cellStyle name="Normal 82 7" xfId="52769"/>
    <cellStyle name="Normal 82 7 2" xfId="52770"/>
    <cellStyle name="Normal 82 7 2 2" xfId="52771"/>
    <cellStyle name="Normal 82 7 2 2 2" xfId="52772"/>
    <cellStyle name="Normal 82 7 2 2 2 2" xfId="52773"/>
    <cellStyle name="Normal 82 7 2 2 2 2 2" xfId="52774"/>
    <cellStyle name="Normal 82 7 2 2 2 3" xfId="52775"/>
    <cellStyle name="Normal 82 7 2 2 3" xfId="52776"/>
    <cellStyle name="Normal 82 7 2 2 3 2" xfId="52777"/>
    <cellStyle name="Normal 82 7 2 2 3 2 2" xfId="52778"/>
    <cellStyle name="Normal 82 7 2 2 3 3" xfId="52779"/>
    <cellStyle name="Normal 82 7 2 2 4" xfId="52780"/>
    <cellStyle name="Normal 82 7 2 2 4 2" xfId="52781"/>
    <cellStyle name="Normal 82 7 2 2 5" xfId="52782"/>
    <cellStyle name="Normal 82 7 2 2_Lcc_inputs" xfId="52783"/>
    <cellStyle name="Normal 82 7 2 3" xfId="52784"/>
    <cellStyle name="Normal 82 7 2 3 2" xfId="52785"/>
    <cellStyle name="Normal 82 7 2 3 2 2" xfId="52786"/>
    <cellStyle name="Normal 82 7 2 3 2 3" xfId="52787"/>
    <cellStyle name="Normal 82 7 2 3 3" xfId="52788"/>
    <cellStyle name="Normal 82 7 2 3 4" xfId="52789"/>
    <cellStyle name="Normal 82 7 2 3_Lcc_inputs" xfId="52790"/>
    <cellStyle name="Normal 82 7 2 4" xfId="52791"/>
    <cellStyle name="Normal 82 7 2 4 2" xfId="52792"/>
    <cellStyle name="Normal 82 7 2 4 2 2" xfId="52793"/>
    <cellStyle name="Normal 82 7 2 4 3" xfId="52794"/>
    <cellStyle name="Normal 82 7 2 5" xfId="52795"/>
    <cellStyle name="Normal 82 7 2 5 2" xfId="52796"/>
    <cellStyle name="Normal 82 7 2 6" xfId="52797"/>
    <cellStyle name="Normal 82 7 2 7" xfId="52798"/>
    <cellStyle name="Normal 82 7 2 8" xfId="52799"/>
    <cellStyle name="Normal 82 7 2_Lcc_inputs" xfId="52800"/>
    <cellStyle name="Normal 82 7 3" xfId="52801"/>
    <cellStyle name="Normal 82 7 3 2" xfId="52802"/>
    <cellStyle name="Normal 82 7 3 2 2" xfId="52803"/>
    <cellStyle name="Normal 82 7 3 2 2 2" xfId="52804"/>
    <cellStyle name="Normal 82 7 3 2 3" xfId="52805"/>
    <cellStyle name="Normal 82 7 3 3" xfId="52806"/>
    <cellStyle name="Normal 82 7 3 3 2" xfId="52807"/>
    <cellStyle name="Normal 82 7 3 3 2 2" xfId="52808"/>
    <cellStyle name="Normal 82 7 3 3 3" xfId="52809"/>
    <cellStyle name="Normal 82 7 3 4" xfId="52810"/>
    <cellStyle name="Normal 82 7 3 4 2" xfId="52811"/>
    <cellStyle name="Normal 82 7 3 5" xfId="52812"/>
    <cellStyle name="Normal 82 7 3_Lcc_inputs" xfId="52813"/>
    <cellStyle name="Normal 82 7 4" xfId="52814"/>
    <cellStyle name="Normal 82 7 4 2" xfId="52815"/>
    <cellStyle name="Normal 82 7 4 2 2" xfId="52816"/>
    <cellStyle name="Normal 82 7 4 2 3" xfId="52817"/>
    <cellStyle name="Normal 82 7 4 3" xfId="52818"/>
    <cellStyle name="Normal 82 7 4 4" xfId="52819"/>
    <cellStyle name="Normal 82 7 4_Lcc_inputs" xfId="52820"/>
    <cellStyle name="Normal 82 7 5" xfId="52821"/>
    <cellStyle name="Normal 82 7 5 2" xfId="52822"/>
    <cellStyle name="Normal 82 7 5 2 2" xfId="52823"/>
    <cellStyle name="Normal 82 7 5 3" xfId="52824"/>
    <cellStyle name="Normal 82 7 6" xfId="52825"/>
    <cellStyle name="Normal 82 7 6 2" xfId="52826"/>
    <cellStyle name="Normal 82 7 7" xfId="52827"/>
    <cellStyle name="Normal 82 7 8" xfId="52828"/>
    <cellStyle name="Normal 82 7 9" xfId="52829"/>
    <cellStyle name="Normal 82 7_Lcc_inputs" xfId="52830"/>
    <cellStyle name="Normal 82 8" xfId="52831"/>
    <cellStyle name="Normal 82 8 2" xfId="52832"/>
    <cellStyle name="Normal 82 8 2 2" xfId="52833"/>
    <cellStyle name="Normal 82 8 2 2 2" xfId="52834"/>
    <cellStyle name="Normal 82 8 2 2 2 2" xfId="52835"/>
    <cellStyle name="Normal 82 8 2 2 3" xfId="52836"/>
    <cellStyle name="Normal 82 8 2 3" xfId="52837"/>
    <cellStyle name="Normal 82 8 2 3 2" xfId="52838"/>
    <cellStyle name="Normal 82 8 2 3 2 2" xfId="52839"/>
    <cellStyle name="Normal 82 8 2 3 3" xfId="52840"/>
    <cellStyle name="Normal 82 8 2 4" xfId="52841"/>
    <cellStyle name="Normal 82 8 2 4 2" xfId="52842"/>
    <cellStyle name="Normal 82 8 2 5" xfId="52843"/>
    <cellStyle name="Normal 82 8 2_Lcc_inputs" xfId="52844"/>
    <cellStyle name="Normal 82 8 3" xfId="52845"/>
    <cellStyle name="Normal 82 8 3 2" xfId="52846"/>
    <cellStyle name="Normal 82 8 3 2 2" xfId="52847"/>
    <cellStyle name="Normal 82 8 3 2 3" xfId="52848"/>
    <cellStyle name="Normal 82 8 3 3" xfId="52849"/>
    <cellStyle name="Normal 82 8 3 4" xfId="52850"/>
    <cellStyle name="Normal 82 8 3_Lcc_inputs" xfId="52851"/>
    <cellStyle name="Normal 82 8 4" xfId="52852"/>
    <cellStyle name="Normal 82 8 4 2" xfId="52853"/>
    <cellStyle name="Normal 82 8 4 2 2" xfId="52854"/>
    <cellStyle name="Normal 82 8 4 3" xfId="52855"/>
    <cellStyle name="Normal 82 8 5" xfId="52856"/>
    <cellStyle name="Normal 82 8 5 2" xfId="52857"/>
    <cellStyle name="Normal 82 8 6" xfId="52858"/>
    <cellStyle name="Normal 82 8 7" xfId="52859"/>
    <cellStyle name="Normal 82 8 8" xfId="52860"/>
    <cellStyle name="Normal 82 8_Lcc_inputs" xfId="52861"/>
    <cellStyle name="Normal 82 9" xfId="52862"/>
    <cellStyle name="Normal 82 9 2" xfId="52863"/>
    <cellStyle name="Normal 82 9 2 2" xfId="52864"/>
    <cellStyle name="Normal 82 9 2 2 2" xfId="52865"/>
    <cellStyle name="Normal 82 9 2 2 2 2" xfId="52866"/>
    <cellStyle name="Normal 82 9 2 2 3" xfId="52867"/>
    <cellStyle name="Normal 82 9 2 3" xfId="52868"/>
    <cellStyle name="Normal 82 9 2 3 2" xfId="52869"/>
    <cellStyle name="Normal 82 9 2 3 2 2" xfId="52870"/>
    <cellStyle name="Normal 82 9 2 3 3" xfId="52871"/>
    <cellStyle name="Normal 82 9 2 4" xfId="52872"/>
    <cellStyle name="Normal 82 9 2 4 2" xfId="52873"/>
    <cellStyle name="Normal 82 9 2 5" xfId="52874"/>
    <cellStyle name="Normal 82 9 2_Lcc_inputs" xfId="52875"/>
    <cellStyle name="Normal 82 9 3" xfId="52876"/>
    <cellStyle name="Normal 82 9 3 2" xfId="52877"/>
    <cellStyle name="Normal 82 9 3 2 2" xfId="52878"/>
    <cellStyle name="Normal 82 9 3 2 3" xfId="52879"/>
    <cellStyle name="Normal 82 9 3 3" xfId="52880"/>
    <cellStyle name="Normal 82 9 3 4" xfId="52881"/>
    <cellStyle name="Normal 82 9 3_Lcc_inputs" xfId="52882"/>
    <cellStyle name="Normal 82 9 4" xfId="52883"/>
    <cellStyle name="Normal 82 9 4 2" xfId="52884"/>
    <cellStyle name="Normal 82 9 4 2 2" xfId="52885"/>
    <cellStyle name="Normal 82 9 4 3" xfId="52886"/>
    <cellStyle name="Normal 82 9 5" xfId="52887"/>
    <cellStyle name="Normal 82 9 5 2" xfId="52888"/>
    <cellStyle name="Normal 82 9 6" xfId="52889"/>
    <cellStyle name="Normal 82 9 7" xfId="52890"/>
    <cellStyle name="Normal 82 9 8" xfId="52891"/>
    <cellStyle name="Normal 82 9_Lcc_inputs" xfId="52892"/>
    <cellStyle name="Normal 82_Lcc_inputs" xfId="52893"/>
    <cellStyle name="Normal 83" xfId="52894"/>
    <cellStyle name="Normal 83 10" xfId="52895"/>
    <cellStyle name="Normal 83 10 2" xfId="52896"/>
    <cellStyle name="Normal 83 10 2 2" xfId="52897"/>
    <cellStyle name="Normal 83 10 2 2 2" xfId="52898"/>
    <cellStyle name="Normal 83 10 2 2 3" xfId="52899"/>
    <cellStyle name="Normal 83 10 2 3" xfId="52900"/>
    <cellStyle name="Normal 83 10 2 4" xfId="52901"/>
    <cellStyle name="Normal 83 10 2_Lcc_inputs" xfId="52902"/>
    <cellStyle name="Normal 83 10 3" xfId="52903"/>
    <cellStyle name="Normal 83 10 3 2" xfId="52904"/>
    <cellStyle name="Normal 83 10 3 2 2" xfId="52905"/>
    <cellStyle name="Normal 83 10 3 3" xfId="52906"/>
    <cellStyle name="Normal 83 10 4" xfId="52907"/>
    <cellStyle name="Normal 83 10 4 2" xfId="52908"/>
    <cellStyle name="Normal 83 10 5" xfId="52909"/>
    <cellStyle name="Normal 83 10 6" xfId="52910"/>
    <cellStyle name="Normal 83 10 7" xfId="52911"/>
    <cellStyle name="Normal 83 10_Lcc_inputs" xfId="52912"/>
    <cellStyle name="Normal 83 11" xfId="52913"/>
    <cellStyle name="Normal 83 11 2" xfId="52914"/>
    <cellStyle name="Normal 83 11 2 2" xfId="52915"/>
    <cellStyle name="Normal 83 11 2 3" xfId="52916"/>
    <cellStyle name="Normal 83 11 3" xfId="52917"/>
    <cellStyle name="Normal 83 11 3 2" xfId="52918"/>
    <cellStyle name="Normal 83 11 4" xfId="52919"/>
    <cellStyle name="Normal 83 11 5" xfId="52920"/>
    <cellStyle name="Normal 83 11_Lcc_inputs" xfId="52921"/>
    <cellStyle name="Normal 83 12" xfId="52922"/>
    <cellStyle name="Normal 83 12 2" xfId="52923"/>
    <cellStyle name="Normal 83 12 2 2" xfId="52924"/>
    <cellStyle name="Normal 83 12 2 3" xfId="52925"/>
    <cellStyle name="Normal 83 12 3" xfId="52926"/>
    <cellStyle name="Normal 83 12 4" xfId="52927"/>
    <cellStyle name="Normal 83 12_Lcc_inputs" xfId="52928"/>
    <cellStyle name="Normal 83 13" xfId="52929"/>
    <cellStyle name="Normal 83 13 2" xfId="52930"/>
    <cellStyle name="Normal 83 13 3" xfId="52931"/>
    <cellStyle name="Normal 83 14" xfId="52932"/>
    <cellStyle name="Normal 83 14 2" xfId="52933"/>
    <cellStyle name="Normal 83 15" xfId="52934"/>
    <cellStyle name="Normal 83 16" xfId="52935"/>
    <cellStyle name="Normal 83 2" xfId="52936"/>
    <cellStyle name="Normal 83 2 10" xfId="52937"/>
    <cellStyle name="Normal 83 2 2" xfId="52938"/>
    <cellStyle name="Normal 83 2 2 2" xfId="52939"/>
    <cellStyle name="Normal 83 2 2 2 2" xfId="52940"/>
    <cellStyle name="Normal 83 2 2 2 2 2" xfId="52941"/>
    <cellStyle name="Normal 83 2 2 2 2 2 2" xfId="52942"/>
    <cellStyle name="Normal 83 2 2 2 2 3" xfId="52943"/>
    <cellStyle name="Normal 83 2 2 2 3" xfId="52944"/>
    <cellStyle name="Normal 83 2 2 2 3 2" xfId="52945"/>
    <cellStyle name="Normal 83 2 2 2 3 2 2" xfId="52946"/>
    <cellStyle name="Normal 83 2 2 2 3 3" xfId="52947"/>
    <cellStyle name="Normal 83 2 2 2 4" xfId="52948"/>
    <cellStyle name="Normal 83 2 2 2 4 2" xfId="52949"/>
    <cellStyle name="Normal 83 2 2 2 5" xfId="52950"/>
    <cellStyle name="Normal 83 2 2 2_Lcc_inputs" xfId="52951"/>
    <cellStyle name="Normal 83 2 2 3" xfId="52952"/>
    <cellStyle name="Normal 83 2 2 3 2" xfId="52953"/>
    <cellStyle name="Normal 83 2 2 3 2 2" xfId="52954"/>
    <cellStyle name="Normal 83 2 2 3 2 3" xfId="52955"/>
    <cellStyle name="Normal 83 2 2 3 3" xfId="52956"/>
    <cellStyle name="Normal 83 2 2 3 4" xfId="52957"/>
    <cellStyle name="Normal 83 2 2 3_Lcc_inputs" xfId="52958"/>
    <cellStyle name="Normal 83 2 2 4" xfId="52959"/>
    <cellStyle name="Normal 83 2 2 4 2" xfId="52960"/>
    <cellStyle name="Normal 83 2 2 4 2 2" xfId="52961"/>
    <cellStyle name="Normal 83 2 2 4 3" xfId="52962"/>
    <cellStyle name="Normal 83 2 2 5" xfId="52963"/>
    <cellStyle name="Normal 83 2 2 5 2" xfId="52964"/>
    <cellStyle name="Normal 83 2 2 6" xfId="52965"/>
    <cellStyle name="Normal 83 2 2 7" xfId="52966"/>
    <cellStyle name="Normal 83 2 2 8" xfId="52967"/>
    <cellStyle name="Normal 83 2 2_Lcc_inputs" xfId="52968"/>
    <cellStyle name="Normal 83 2 3" xfId="52969"/>
    <cellStyle name="Normal 83 2 3 2" xfId="52970"/>
    <cellStyle name="Normal 83 2 3 2 2" xfId="52971"/>
    <cellStyle name="Normal 83 2 3 2 2 2" xfId="52972"/>
    <cellStyle name="Normal 83 2 3 2 2 3" xfId="52973"/>
    <cellStyle name="Normal 83 2 3 2 3" xfId="52974"/>
    <cellStyle name="Normal 83 2 3 2 4" xfId="52975"/>
    <cellStyle name="Normal 83 2 3 2_Lcc_inputs" xfId="52976"/>
    <cellStyle name="Normal 83 2 3 3" xfId="52977"/>
    <cellStyle name="Normal 83 2 3 3 2" xfId="52978"/>
    <cellStyle name="Normal 83 2 3 3 2 2" xfId="52979"/>
    <cellStyle name="Normal 83 2 3 3 3" xfId="52980"/>
    <cellStyle name="Normal 83 2 3 4" xfId="52981"/>
    <cellStyle name="Normal 83 2 3 4 2" xfId="52982"/>
    <cellStyle name="Normal 83 2 3 5" xfId="52983"/>
    <cellStyle name="Normal 83 2 3 6" xfId="52984"/>
    <cellStyle name="Normal 83 2 3 7" xfId="52985"/>
    <cellStyle name="Normal 83 2 3_Lcc_inputs" xfId="52986"/>
    <cellStyle name="Normal 83 2 4" xfId="52987"/>
    <cellStyle name="Normal 83 2 4 2" xfId="52988"/>
    <cellStyle name="Normal 83 2 4 2 2" xfId="52989"/>
    <cellStyle name="Normal 83 2 4 2 3" xfId="52990"/>
    <cellStyle name="Normal 83 2 4 3" xfId="52991"/>
    <cellStyle name="Normal 83 2 4 3 2" xfId="52992"/>
    <cellStyle name="Normal 83 2 4 4" xfId="52993"/>
    <cellStyle name="Normal 83 2 4 5" xfId="52994"/>
    <cellStyle name="Normal 83 2 4_Lcc_inputs" xfId="52995"/>
    <cellStyle name="Normal 83 2 5" xfId="52996"/>
    <cellStyle name="Normal 83 2 5 2" xfId="52997"/>
    <cellStyle name="Normal 83 2 5 2 2" xfId="52998"/>
    <cellStyle name="Normal 83 2 5 2 3" xfId="52999"/>
    <cellStyle name="Normal 83 2 5 3" xfId="53000"/>
    <cellStyle name="Normal 83 2 5 3 2" xfId="53001"/>
    <cellStyle name="Normal 83 2 5 4" xfId="53002"/>
    <cellStyle name="Normal 83 2 5 5" xfId="53003"/>
    <cellStyle name="Normal 83 2 5_Lcc_inputs" xfId="53004"/>
    <cellStyle name="Normal 83 2 6" xfId="53005"/>
    <cellStyle name="Normal 83 2 6 2" xfId="53006"/>
    <cellStyle name="Normal 83 2 6 2 2" xfId="53007"/>
    <cellStyle name="Normal 83 2 6 3" xfId="53008"/>
    <cellStyle name="Normal 83 2 6 4" xfId="53009"/>
    <cellStyle name="Normal 83 2 6_Lcc_inputs" xfId="53010"/>
    <cellStyle name="Normal 83 2 7" xfId="53011"/>
    <cellStyle name="Normal 83 2 7 2" xfId="53012"/>
    <cellStyle name="Normal 83 2 7 3" xfId="53013"/>
    <cellStyle name="Normal 83 2 8" xfId="53014"/>
    <cellStyle name="Normal 83 2 8 2" xfId="53015"/>
    <cellStyle name="Normal 83 2 9" xfId="53016"/>
    <cellStyle name="Normal 83 2_Lcc_inputs" xfId="53017"/>
    <cellStyle name="Normal 83 3" xfId="53018"/>
    <cellStyle name="Normal 83 3 2" xfId="53019"/>
    <cellStyle name="Normal 83 3 2 2" xfId="53020"/>
    <cellStyle name="Normal 83 3 2 2 2" xfId="53021"/>
    <cellStyle name="Normal 83 3 2 2 2 2" xfId="53022"/>
    <cellStyle name="Normal 83 3 2 2 2 2 2" xfId="53023"/>
    <cellStyle name="Normal 83 3 2 2 2 3" xfId="53024"/>
    <cellStyle name="Normal 83 3 2 2 3" xfId="53025"/>
    <cellStyle name="Normal 83 3 2 2 3 2" xfId="53026"/>
    <cellStyle name="Normal 83 3 2 2 3 2 2" xfId="53027"/>
    <cellStyle name="Normal 83 3 2 2 3 3" xfId="53028"/>
    <cellStyle name="Normal 83 3 2 2 4" xfId="53029"/>
    <cellStyle name="Normal 83 3 2 2 4 2" xfId="53030"/>
    <cellStyle name="Normal 83 3 2 2 5" xfId="53031"/>
    <cellStyle name="Normal 83 3 2 2_Lcc_inputs" xfId="53032"/>
    <cellStyle name="Normal 83 3 2 3" xfId="53033"/>
    <cellStyle name="Normal 83 3 2 3 2" xfId="53034"/>
    <cellStyle name="Normal 83 3 2 3 2 2" xfId="53035"/>
    <cellStyle name="Normal 83 3 2 3 2 3" xfId="53036"/>
    <cellStyle name="Normal 83 3 2 3 3" xfId="53037"/>
    <cellStyle name="Normal 83 3 2 3 4" xfId="53038"/>
    <cellStyle name="Normal 83 3 2 3_Lcc_inputs" xfId="53039"/>
    <cellStyle name="Normal 83 3 2 4" xfId="53040"/>
    <cellStyle name="Normal 83 3 2 4 2" xfId="53041"/>
    <cellStyle name="Normal 83 3 2 4 2 2" xfId="53042"/>
    <cellStyle name="Normal 83 3 2 4 3" xfId="53043"/>
    <cellStyle name="Normal 83 3 2 5" xfId="53044"/>
    <cellStyle name="Normal 83 3 2 5 2" xfId="53045"/>
    <cellStyle name="Normal 83 3 2 6" xfId="53046"/>
    <cellStyle name="Normal 83 3 2 7" xfId="53047"/>
    <cellStyle name="Normal 83 3 2 8" xfId="53048"/>
    <cellStyle name="Normal 83 3 2_Lcc_inputs" xfId="53049"/>
    <cellStyle name="Normal 83 3 3" xfId="53050"/>
    <cellStyle name="Normal 83 3 3 2" xfId="53051"/>
    <cellStyle name="Normal 83 3 3 2 2" xfId="53052"/>
    <cellStyle name="Normal 83 3 3 2 2 2" xfId="53053"/>
    <cellStyle name="Normal 83 3 3 2 2 3" xfId="53054"/>
    <cellStyle name="Normal 83 3 3 2 3" xfId="53055"/>
    <cellStyle name="Normal 83 3 3 2 4" xfId="53056"/>
    <cellStyle name="Normal 83 3 3 2_Lcc_inputs" xfId="53057"/>
    <cellStyle name="Normal 83 3 3 3" xfId="53058"/>
    <cellStyle name="Normal 83 3 3 3 2" xfId="53059"/>
    <cellStyle name="Normal 83 3 3 3 2 2" xfId="53060"/>
    <cellStyle name="Normal 83 3 3 3 3" xfId="53061"/>
    <cellStyle name="Normal 83 3 3 4" xfId="53062"/>
    <cellStyle name="Normal 83 3 3 4 2" xfId="53063"/>
    <cellStyle name="Normal 83 3 3 5" xfId="53064"/>
    <cellStyle name="Normal 83 3 3 6" xfId="53065"/>
    <cellStyle name="Normal 83 3 3 7" xfId="53066"/>
    <cellStyle name="Normal 83 3 3_Lcc_inputs" xfId="53067"/>
    <cellStyle name="Normal 83 3 4" xfId="53068"/>
    <cellStyle name="Normal 83 3 4 2" xfId="53069"/>
    <cellStyle name="Normal 83 3 4 2 2" xfId="53070"/>
    <cellStyle name="Normal 83 3 4 2 3" xfId="53071"/>
    <cellStyle name="Normal 83 3 4 3" xfId="53072"/>
    <cellStyle name="Normal 83 3 4 3 2" xfId="53073"/>
    <cellStyle name="Normal 83 3 4 4" xfId="53074"/>
    <cellStyle name="Normal 83 3 4 5" xfId="53075"/>
    <cellStyle name="Normal 83 3 4_Lcc_inputs" xfId="53076"/>
    <cellStyle name="Normal 83 3 5" xfId="53077"/>
    <cellStyle name="Normal 83 3 5 2" xfId="53078"/>
    <cellStyle name="Normal 83 3 5 2 2" xfId="53079"/>
    <cellStyle name="Normal 83 3 5 2 3" xfId="53080"/>
    <cellStyle name="Normal 83 3 5 3" xfId="53081"/>
    <cellStyle name="Normal 83 3 5 4" xfId="53082"/>
    <cellStyle name="Normal 83 3 5_Lcc_inputs" xfId="53083"/>
    <cellStyle name="Normal 83 3 6" xfId="53084"/>
    <cellStyle name="Normal 83 3 6 2" xfId="53085"/>
    <cellStyle name="Normal 83 3 6 3" xfId="53086"/>
    <cellStyle name="Normal 83 3 7" xfId="53087"/>
    <cellStyle name="Normal 83 3 7 2" xfId="53088"/>
    <cellStyle name="Normal 83 3 8" xfId="53089"/>
    <cellStyle name="Normal 83 3 9" xfId="53090"/>
    <cellStyle name="Normal 83 3_Lcc_inputs" xfId="53091"/>
    <cellStyle name="Normal 83 4" xfId="53092"/>
    <cellStyle name="Normal 83 4 2" xfId="53093"/>
    <cellStyle name="Normal 83 4 2 2" xfId="53094"/>
    <cellStyle name="Normal 83 4 2 2 2" xfId="53095"/>
    <cellStyle name="Normal 83 4 2 2 2 2" xfId="53096"/>
    <cellStyle name="Normal 83 4 2 2 2 2 2" xfId="53097"/>
    <cellStyle name="Normal 83 4 2 2 2 3" xfId="53098"/>
    <cellStyle name="Normal 83 4 2 2 3" xfId="53099"/>
    <cellStyle name="Normal 83 4 2 2 3 2" xfId="53100"/>
    <cellStyle name="Normal 83 4 2 2 3 2 2" xfId="53101"/>
    <cellStyle name="Normal 83 4 2 2 3 3" xfId="53102"/>
    <cellStyle name="Normal 83 4 2 2 4" xfId="53103"/>
    <cellStyle name="Normal 83 4 2 2 4 2" xfId="53104"/>
    <cellStyle name="Normal 83 4 2 2 5" xfId="53105"/>
    <cellStyle name="Normal 83 4 2 2_Lcc_inputs" xfId="53106"/>
    <cellStyle name="Normal 83 4 2 3" xfId="53107"/>
    <cellStyle name="Normal 83 4 2 3 2" xfId="53108"/>
    <cellStyle name="Normal 83 4 2 3 2 2" xfId="53109"/>
    <cellStyle name="Normal 83 4 2 3 2 3" xfId="53110"/>
    <cellStyle name="Normal 83 4 2 3 3" xfId="53111"/>
    <cellStyle name="Normal 83 4 2 3 4" xfId="53112"/>
    <cellStyle name="Normal 83 4 2 3_Lcc_inputs" xfId="53113"/>
    <cellStyle name="Normal 83 4 2 4" xfId="53114"/>
    <cellStyle name="Normal 83 4 2 4 2" xfId="53115"/>
    <cellStyle name="Normal 83 4 2 4 2 2" xfId="53116"/>
    <cellStyle name="Normal 83 4 2 4 3" xfId="53117"/>
    <cellStyle name="Normal 83 4 2 5" xfId="53118"/>
    <cellStyle name="Normal 83 4 2 5 2" xfId="53119"/>
    <cellStyle name="Normal 83 4 2 6" xfId="53120"/>
    <cellStyle name="Normal 83 4 2 7" xfId="53121"/>
    <cellStyle name="Normal 83 4 2 8" xfId="53122"/>
    <cellStyle name="Normal 83 4 2_Lcc_inputs" xfId="53123"/>
    <cellStyle name="Normal 83 4 3" xfId="53124"/>
    <cellStyle name="Normal 83 4 3 2" xfId="53125"/>
    <cellStyle name="Normal 83 4 3 2 2" xfId="53126"/>
    <cellStyle name="Normal 83 4 3 2 2 2" xfId="53127"/>
    <cellStyle name="Normal 83 4 3 2 3" xfId="53128"/>
    <cellStyle name="Normal 83 4 3 3" xfId="53129"/>
    <cellStyle name="Normal 83 4 3 3 2" xfId="53130"/>
    <cellStyle name="Normal 83 4 3 3 2 2" xfId="53131"/>
    <cellStyle name="Normal 83 4 3 3 3" xfId="53132"/>
    <cellStyle name="Normal 83 4 3 4" xfId="53133"/>
    <cellStyle name="Normal 83 4 3 4 2" xfId="53134"/>
    <cellStyle name="Normal 83 4 3 5" xfId="53135"/>
    <cellStyle name="Normal 83 4 3_Lcc_inputs" xfId="53136"/>
    <cellStyle name="Normal 83 4 4" xfId="53137"/>
    <cellStyle name="Normal 83 4 4 2" xfId="53138"/>
    <cellStyle name="Normal 83 4 4 2 2" xfId="53139"/>
    <cellStyle name="Normal 83 4 4 2 3" xfId="53140"/>
    <cellStyle name="Normal 83 4 4 3" xfId="53141"/>
    <cellStyle name="Normal 83 4 4 4" xfId="53142"/>
    <cellStyle name="Normal 83 4 4_Lcc_inputs" xfId="53143"/>
    <cellStyle name="Normal 83 4 5" xfId="53144"/>
    <cellStyle name="Normal 83 4 5 2" xfId="53145"/>
    <cellStyle name="Normal 83 4 5 2 2" xfId="53146"/>
    <cellStyle name="Normal 83 4 5 3" xfId="53147"/>
    <cellStyle name="Normal 83 4 6" xfId="53148"/>
    <cellStyle name="Normal 83 4 6 2" xfId="53149"/>
    <cellStyle name="Normal 83 4 7" xfId="53150"/>
    <cellStyle name="Normal 83 4 8" xfId="53151"/>
    <cellStyle name="Normal 83 4 9" xfId="53152"/>
    <cellStyle name="Normal 83 4_Lcc_inputs" xfId="53153"/>
    <cellStyle name="Normal 83 5" xfId="53154"/>
    <cellStyle name="Normal 83 5 2" xfId="53155"/>
    <cellStyle name="Normal 83 5 2 2" xfId="53156"/>
    <cellStyle name="Normal 83 5 2 2 2" xfId="53157"/>
    <cellStyle name="Normal 83 5 2 2 2 2" xfId="53158"/>
    <cellStyle name="Normal 83 5 2 2 2 2 2" xfId="53159"/>
    <cellStyle name="Normal 83 5 2 2 2 3" xfId="53160"/>
    <cellStyle name="Normal 83 5 2 2 3" xfId="53161"/>
    <cellStyle name="Normal 83 5 2 2 3 2" xfId="53162"/>
    <cellStyle name="Normal 83 5 2 2 3 2 2" xfId="53163"/>
    <cellStyle name="Normal 83 5 2 2 3 3" xfId="53164"/>
    <cellStyle name="Normal 83 5 2 2 4" xfId="53165"/>
    <cellStyle name="Normal 83 5 2 2 4 2" xfId="53166"/>
    <cellStyle name="Normal 83 5 2 2 5" xfId="53167"/>
    <cellStyle name="Normal 83 5 2 2_Lcc_inputs" xfId="53168"/>
    <cellStyle name="Normal 83 5 2 3" xfId="53169"/>
    <cellStyle name="Normal 83 5 2 3 2" xfId="53170"/>
    <cellStyle name="Normal 83 5 2 3 2 2" xfId="53171"/>
    <cellStyle name="Normal 83 5 2 3 2 3" xfId="53172"/>
    <cellStyle name="Normal 83 5 2 3 3" xfId="53173"/>
    <cellStyle name="Normal 83 5 2 3 4" xfId="53174"/>
    <cellStyle name="Normal 83 5 2 3_Lcc_inputs" xfId="53175"/>
    <cellStyle name="Normal 83 5 2 4" xfId="53176"/>
    <cellStyle name="Normal 83 5 2 4 2" xfId="53177"/>
    <cellStyle name="Normal 83 5 2 4 2 2" xfId="53178"/>
    <cellStyle name="Normal 83 5 2 4 3" xfId="53179"/>
    <cellStyle name="Normal 83 5 2 5" xfId="53180"/>
    <cellStyle name="Normal 83 5 2 5 2" xfId="53181"/>
    <cellStyle name="Normal 83 5 2 6" xfId="53182"/>
    <cellStyle name="Normal 83 5 2 7" xfId="53183"/>
    <cellStyle name="Normal 83 5 2 8" xfId="53184"/>
    <cellStyle name="Normal 83 5 2_Lcc_inputs" xfId="53185"/>
    <cellStyle name="Normal 83 5 3" xfId="53186"/>
    <cellStyle name="Normal 83 5 3 2" xfId="53187"/>
    <cellStyle name="Normal 83 5 3 2 2" xfId="53188"/>
    <cellStyle name="Normal 83 5 3 2 2 2" xfId="53189"/>
    <cellStyle name="Normal 83 5 3 2 3" xfId="53190"/>
    <cellStyle name="Normal 83 5 3 3" xfId="53191"/>
    <cellStyle name="Normal 83 5 3 3 2" xfId="53192"/>
    <cellStyle name="Normal 83 5 3 3 2 2" xfId="53193"/>
    <cellStyle name="Normal 83 5 3 3 3" xfId="53194"/>
    <cellStyle name="Normal 83 5 3 4" xfId="53195"/>
    <cellStyle name="Normal 83 5 3 4 2" xfId="53196"/>
    <cellStyle name="Normal 83 5 3 5" xfId="53197"/>
    <cellStyle name="Normal 83 5 3_Lcc_inputs" xfId="53198"/>
    <cellStyle name="Normal 83 5 4" xfId="53199"/>
    <cellStyle name="Normal 83 5 4 2" xfId="53200"/>
    <cellStyle name="Normal 83 5 4 2 2" xfId="53201"/>
    <cellStyle name="Normal 83 5 4 2 3" xfId="53202"/>
    <cellStyle name="Normal 83 5 4 3" xfId="53203"/>
    <cellStyle name="Normal 83 5 4 4" xfId="53204"/>
    <cellStyle name="Normal 83 5 4_Lcc_inputs" xfId="53205"/>
    <cellStyle name="Normal 83 5 5" xfId="53206"/>
    <cellStyle name="Normal 83 5 5 2" xfId="53207"/>
    <cellStyle name="Normal 83 5 5 2 2" xfId="53208"/>
    <cellStyle name="Normal 83 5 5 3" xfId="53209"/>
    <cellStyle name="Normal 83 5 6" xfId="53210"/>
    <cellStyle name="Normal 83 5 6 2" xfId="53211"/>
    <cellStyle name="Normal 83 5 7" xfId="53212"/>
    <cellStyle name="Normal 83 5 8" xfId="53213"/>
    <cellStyle name="Normal 83 5 9" xfId="53214"/>
    <cellStyle name="Normal 83 5_Lcc_inputs" xfId="53215"/>
    <cellStyle name="Normal 83 6" xfId="53216"/>
    <cellStyle name="Normal 83 6 2" xfId="53217"/>
    <cellStyle name="Normal 83 6 2 2" xfId="53218"/>
    <cellStyle name="Normal 83 6 2 2 2" xfId="53219"/>
    <cellStyle name="Normal 83 6 2 2 2 2" xfId="53220"/>
    <cellStyle name="Normal 83 6 2 2 2 2 2" xfId="53221"/>
    <cellStyle name="Normal 83 6 2 2 2 3" xfId="53222"/>
    <cellStyle name="Normal 83 6 2 2 3" xfId="53223"/>
    <cellStyle name="Normal 83 6 2 2 3 2" xfId="53224"/>
    <cellStyle name="Normal 83 6 2 2 3 2 2" xfId="53225"/>
    <cellStyle name="Normal 83 6 2 2 3 3" xfId="53226"/>
    <cellStyle name="Normal 83 6 2 2 4" xfId="53227"/>
    <cellStyle name="Normal 83 6 2 2 4 2" xfId="53228"/>
    <cellStyle name="Normal 83 6 2 2 5" xfId="53229"/>
    <cellStyle name="Normal 83 6 2 2_Lcc_inputs" xfId="53230"/>
    <cellStyle name="Normal 83 6 2 3" xfId="53231"/>
    <cellStyle name="Normal 83 6 2 3 2" xfId="53232"/>
    <cellStyle name="Normal 83 6 2 3 2 2" xfId="53233"/>
    <cellStyle name="Normal 83 6 2 3 2 3" xfId="53234"/>
    <cellStyle name="Normal 83 6 2 3 3" xfId="53235"/>
    <cellStyle name="Normal 83 6 2 3 4" xfId="53236"/>
    <cellStyle name="Normal 83 6 2 3_Lcc_inputs" xfId="53237"/>
    <cellStyle name="Normal 83 6 2 4" xfId="53238"/>
    <cellStyle name="Normal 83 6 2 4 2" xfId="53239"/>
    <cellStyle name="Normal 83 6 2 4 2 2" xfId="53240"/>
    <cellStyle name="Normal 83 6 2 4 3" xfId="53241"/>
    <cellStyle name="Normal 83 6 2 5" xfId="53242"/>
    <cellStyle name="Normal 83 6 2 5 2" xfId="53243"/>
    <cellStyle name="Normal 83 6 2 6" xfId="53244"/>
    <cellStyle name="Normal 83 6 2 7" xfId="53245"/>
    <cellStyle name="Normal 83 6 2 8" xfId="53246"/>
    <cellStyle name="Normal 83 6 2_Lcc_inputs" xfId="53247"/>
    <cellStyle name="Normal 83 6 3" xfId="53248"/>
    <cellStyle name="Normal 83 6 3 2" xfId="53249"/>
    <cellStyle name="Normal 83 6 3 2 2" xfId="53250"/>
    <cellStyle name="Normal 83 6 3 2 2 2" xfId="53251"/>
    <cellStyle name="Normal 83 6 3 2 3" xfId="53252"/>
    <cellStyle name="Normal 83 6 3 3" xfId="53253"/>
    <cellStyle name="Normal 83 6 3 3 2" xfId="53254"/>
    <cellStyle name="Normal 83 6 3 3 2 2" xfId="53255"/>
    <cellStyle name="Normal 83 6 3 3 3" xfId="53256"/>
    <cellStyle name="Normal 83 6 3 4" xfId="53257"/>
    <cellStyle name="Normal 83 6 3 4 2" xfId="53258"/>
    <cellStyle name="Normal 83 6 3 5" xfId="53259"/>
    <cellStyle name="Normal 83 6 3_Lcc_inputs" xfId="53260"/>
    <cellStyle name="Normal 83 6 4" xfId="53261"/>
    <cellStyle name="Normal 83 6 4 2" xfId="53262"/>
    <cellStyle name="Normal 83 6 4 2 2" xfId="53263"/>
    <cellStyle name="Normal 83 6 4 2 3" xfId="53264"/>
    <cellStyle name="Normal 83 6 4 3" xfId="53265"/>
    <cellStyle name="Normal 83 6 4 4" xfId="53266"/>
    <cellStyle name="Normal 83 6 4_Lcc_inputs" xfId="53267"/>
    <cellStyle name="Normal 83 6 5" xfId="53268"/>
    <cellStyle name="Normal 83 6 5 2" xfId="53269"/>
    <cellStyle name="Normal 83 6 5 2 2" xfId="53270"/>
    <cellStyle name="Normal 83 6 5 3" xfId="53271"/>
    <cellStyle name="Normal 83 6 6" xfId="53272"/>
    <cellStyle name="Normal 83 6 6 2" xfId="53273"/>
    <cellStyle name="Normal 83 6 7" xfId="53274"/>
    <cellStyle name="Normal 83 6 8" xfId="53275"/>
    <cellStyle name="Normal 83 6 9" xfId="53276"/>
    <cellStyle name="Normal 83 6_Lcc_inputs" xfId="53277"/>
    <cellStyle name="Normal 83 7" xfId="53278"/>
    <cellStyle name="Normal 83 7 2" xfId="53279"/>
    <cellStyle name="Normal 83 7 2 2" xfId="53280"/>
    <cellStyle name="Normal 83 7 2 2 2" xfId="53281"/>
    <cellStyle name="Normal 83 7 2 2 2 2" xfId="53282"/>
    <cellStyle name="Normal 83 7 2 2 2 2 2" xfId="53283"/>
    <cellStyle name="Normal 83 7 2 2 2 3" xfId="53284"/>
    <cellStyle name="Normal 83 7 2 2 3" xfId="53285"/>
    <cellStyle name="Normal 83 7 2 2 3 2" xfId="53286"/>
    <cellStyle name="Normal 83 7 2 2 3 2 2" xfId="53287"/>
    <cellStyle name="Normal 83 7 2 2 3 3" xfId="53288"/>
    <cellStyle name="Normal 83 7 2 2 4" xfId="53289"/>
    <cellStyle name="Normal 83 7 2 2 4 2" xfId="53290"/>
    <cellStyle name="Normal 83 7 2 2 5" xfId="53291"/>
    <cellStyle name="Normal 83 7 2 2_Lcc_inputs" xfId="53292"/>
    <cellStyle name="Normal 83 7 2 3" xfId="53293"/>
    <cellStyle name="Normal 83 7 2 3 2" xfId="53294"/>
    <cellStyle name="Normal 83 7 2 3 2 2" xfId="53295"/>
    <cellStyle name="Normal 83 7 2 3 2 3" xfId="53296"/>
    <cellStyle name="Normal 83 7 2 3 3" xfId="53297"/>
    <cellStyle name="Normal 83 7 2 3 4" xfId="53298"/>
    <cellStyle name="Normal 83 7 2 3_Lcc_inputs" xfId="53299"/>
    <cellStyle name="Normal 83 7 2 4" xfId="53300"/>
    <cellStyle name="Normal 83 7 2 4 2" xfId="53301"/>
    <cellStyle name="Normal 83 7 2 4 2 2" xfId="53302"/>
    <cellStyle name="Normal 83 7 2 4 3" xfId="53303"/>
    <cellStyle name="Normal 83 7 2 5" xfId="53304"/>
    <cellStyle name="Normal 83 7 2 5 2" xfId="53305"/>
    <cellStyle name="Normal 83 7 2 6" xfId="53306"/>
    <cellStyle name="Normal 83 7 2 7" xfId="53307"/>
    <cellStyle name="Normal 83 7 2 8" xfId="53308"/>
    <cellStyle name="Normal 83 7 2_Lcc_inputs" xfId="53309"/>
    <cellStyle name="Normal 83 7 3" xfId="53310"/>
    <cellStyle name="Normal 83 7 3 2" xfId="53311"/>
    <cellStyle name="Normal 83 7 3 2 2" xfId="53312"/>
    <cellStyle name="Normal 83 7 3 2 2 2" xfId="53313"/>
    <cellStyle name="Normal 83 7 3 2 3" xfId="53314"/>
    <cellStyle name="Normal 83 7 3 3" xfId="53315"/>
    <cellStyle name="Normal 83 7 3 3 2" xfId="53316"/>
    <cellStyle name="Normal 83 7 3 3 2 2" xfId="53317"/>
    <cellStyle name="Normal 83 7 3 3 3" xfId="53318"/>
    <cellStyle name="Normal 83 7 3 4" xfId="53319"/>
    <cellStyle name="Normal 83 7 3 4 2" xfId="53320"/>
    <cellStyle name="Normal 83 7 3 5" xfId="53321"/>
    <cellStyle name="Normal 83 7 3_Lcc_inputs" xfId="53322"/>
    <cellStyle name="Normal 83 7 4" xfId="53323"/>
    <cellStyle name="Normal 83 7 4 2" xfId="53324"/>
    <cellStyle name="Normal 83 7 4 2 2" xfId="53325"/>
    <cellStyle name="Normal 83 7 4 2 3" xfId="53326"/>
    <cellStyle name="Normal 83 7 4 3" xfId="53327"/>
    <cellStyle name="Normal 83 7 4 4" xfId="53328"/>
    <cellStyle name="Normal 83 7 4_Lcc_inputs" xfId="53329"/>
    <cellStyle name="Normal 83 7 5" xfId="53330"/>
    <cellStyle name="Normal 83 7 5 2" xfId="53331"/>
    <cellStyle name="Normal 83 7 5 2 2" xfId="53332"/>
    <cellStyle name="Normal 83 7 5 3" xfId="53333"/>
    <cellStyle name="Normal 83 7 6" xfId="53334"/>
    <cellStyle name="Normal 83 7 6 2" xfId="53335"/>
    <cellStyle name="Normal 83 7 7" xfId="53336"/>
    <cellStyle name="Normal 83 7 8" xfId="53337"/>
    <cellStyle name="Normal 83 7 9" xfId="53338"/>
    <cellStyle name="Normal 83 7_Lcc_inputs" xfId="53339"/>
    <cellStyle name="Normal 83 8" xfId="53340"/>
    <cellStyle name="Normal 83 8 2" xfId="53341"/>
    <cellStyle name="Normal 83 8 2 2" xfId="53342"/>
    <cellStyle name="Normal 83 8 2 2 2" xfId="53343"/>
    <cellStyle name="Normal 83 8 2 2 2 2" xfId="53344"/>
    <cellStyle name="Normal 83 8 2 2 3" xfId="53345"/>
    <cellStyle name="Normal 83 8 2 3" xfId="53346"/>
    <cellStyle name="Normal 83 8 2 3 2" xfId="53347"/>
    <cellStyle name="Normal 83 8 2 3 2 2" xfId="53348"/>
    <cellStyle name="Normal 83 8 2 3 3" xfId="53349"/>
    <cellStyle name="Normal 83 8 2 4" xfId="53350"/>
    <cellStyle name="Normal 83 8 2 4 2" xfId="53351"/>
    <cellStyle name="Normal 83 8 2 5" xfId="53352"/>
    <cellStyle name="Normal 83 8 2_Lcc_inputs" xfId="53353"/>
    <cellStyle name="Normal 83 8 3" xfId="53354"/>
    <cellStyle name="Normal 83 8 3 2" xfId="53355"/>
    <cellStyle name="Normal 83 8 3 2 2" xfId="53356"/>
    <cellStyle name="Normal 83 8 3 2 3" xfId="53357"/>
    <cellStyle name="Normal 83 8 3 3" xfId="53358"/>
    <cellStyle name="Normal 83 8 3 4" xfId="53359"/>
    <cellStyle name="Normal 83 8 3_Lcc_inputs" xfId="53360"/>
    <cellStyle name="Normal 83 8 4" xfId="53361"/>
    <cellStyle name="Normal 83 8 4 2" xfId="53362"/>
    <cellStyle name="Normal 83 8 4 2 2" xfId="53363"/>
    <cellStyle name="Normal 83 8 4 3" xfId="53364"/>
    <cellStyle name="Normal 83 8 5" xfId="53365"/>
    <cellStyle name="Normal 83 8 5 2" xfId="53366"/>
    <cellStyle name="Normal 83 8 6" xfId="53367"/>
    <cellStyle name="Normal 83 8 7" xfId="53368"/>
    <cellStyle name="Normal 83 8 8" xfId="53369"/>
    <cellStyle name="Normal 83 8_Lcc_inputs" xfId="53370"/>
    <cellStyle name="Normal 83 9" xfId="53371"/>
    <cellStyle name="Normal 83 9 2" xfId="53372"/>
    <cellStyle name="Normal 83 9 2 2" xfId="53373"/>
    <cellStyle name="Normal 83 9 2 2 2" xfId="53374"/>
    <cellStyle name="Normal 83 9 2 2 2 2" xfId="53375"/>
    <cellStyle name="Normal 83 9 2 2 3" xfId="53376"/>
    <cellStyle name="Normal 83 9 2 3" xfId="53377"/>
    <cellStyle name="Normal 83 9 2 3 2" xfId="53378"/>
    <cellStyle name="Normal 83 9 2 3 2 2" xfId="53379"/>
    <cellStyle name="Normal 83 9 2 3 3" xfId="53380"/>
    <cellStyle name="Normal 83 9 2 4" xfId="53381"/>
    <cellStyle name="Normal 83 9 2 4 2" xfId="53382"/>
    <cellStyle name="Normal 83 9 2 5" xfId="53383"/>
    <cellStyle name="Normal 83 9 2_Lcc_inputs" xfId="53384"/>
    <cellStyle name="Normal 83 9 3" xfId="53385"/>
    <cellStyle name="Normal 83 9 3 2" xfId="53386"/>
    <cellStyle name="Normal 83 9 3 2 2" xfId="53387"/>
    <cellStyle name="Normal 83 9 3 2 3" xfId="53388"/>
    <cellStyle name="Normal 83 9 3 3" xfId="53389"/>
    <cellStyle name="Normal 83 9 3 4" xfId="53390"/>
    <cellStyle name="Normal 83 9 3_Lcc_inputs" xfId="53391"/>
    <cellStyle name="Normal 83 9 4" xfId="53392"/>
    <cellStyle name="Normal 83 9 4 2" xfId="53393"/>
    <cellStyle name="Normal 83 9 4 2 2" xfId="53394"/>
    <cellStyle name="Normal 83 9 4 3" xfId="53395"/>
    <cellStyle name="Normal 83 9 5" xfId="53396"/>
    <cellStyle name="Normal 83 9 5 2" xfId="53397"/>
    <cellStyle name="Normal 83 9 6" xfId="53398"/>
    <cellStyle name="Normal 83 9 7" xfId="53399"/>
    <cellStyle name="Normal 83 9 8" xfId="53400"/>
    <cellStyle name="Normal 83 9_Lcc_inputs" xfId="53401"/>
    <cellStyle name="Normal 83_Lcc_inputs" xfId="53402"/>
    <cellStyle name="Normal 84" xfId="53403"/>
    <cellStyle name="Normal 84 2" xfId="53404"/>
    <cellStyle name="Normal 84 2 2" xfId="53405"/>
    <cellStyle name="Normal 84 2 2 2" xfId="53406"/>
    <cellStyle name="Normal 84 2 2 2 2" xfId="53407"/>
    <cellStyle name="Normal 84 2 2 2 2 2" xfId="53408"/>
    <cellStyle name="Normal 84 2 2 2 3" xfId="53409"/>
    <cellStyle name="Normal 84 2 2 3" xfId="53410"/>
    <cellStyle name="Normal 84 2 2 3 2" xfId="53411"/>
    <cellStyle name="Normal 84 2 2 3 2 2" xfId="53412"/>
    <cellStyle name="Normal 84 2 2 3 3" xfId="53413"/>
    <cellStyle name="Normal 84 2 2 4" xfId="53414"/>
    <cellStyle name="Normal 84 2 2 4 2" xfId="53415"/>
    <cellStyle name="Normal 84 2 2 5" xfId="53416"/>
    <cellStyle name="Normal 84 2 2_Lcc_inputs" xfId="53417"/>
    <cellStyle name="Normal 84 2 3" xfId="53418"/>
    <cellStyle name="Normal 84 2 3 2" xfId="53419"/>
    <cellStyle name="Normal 84 2 3 2 2" xfId="53420"/>
    <cellStyle name="Normal 84 2 3 2 3" xfId="53421"/>
    <cellStyle name="Normal 84 2 3 3" xfId="53422"/>
    <cellStyle name="Normal 84 2 3 4" xfId="53423"/>
    <cellStyle name="Normal 84 2 3_Lcc_inputs" xfId="53424"/>
    <cellStyle name="Normal 84 2 4" xfId="53425"/>
    <cellStyle name="Normal 84 2 4 2" xfId="53426"/>
    <cellStyle name="Normal 84 2 4 2 2" xfId="53427"/>
    <cellStyle name="Normal 84 2 4 3" xfId="53428"/>
    <cellStyle name="Normal 84 2 5" xfId="53429"/>
    <cellStyle name="Normal 84 2 5 2" xfId="53430"/>
    <cellStyle name="Normal 84 2 6" xfId="53431"/>
    <cellStyle name="Normal 84 2 7" xfId="53432"/>
    <cellStyle name="Normal 84 2 8" xfId="53433"/>
    <cellStyle name="Normal 84 2_Lcc_inputs" xfId="53434"/>
    <cellStyle name="Normal 84 3" xfId="53435"/>
    <cellStyle name="Normal 84 3 2" xfId="53436"/>
    <cellStyle name="Normal 84 3 2 2" xfId="53437"/>
    <cellStyle name="Normal 84 3 2 2 2" xfId="53438"/>
    <cellStyle name="Normal 84 3 2 3" xfId="53439"/>
    <cellStyle name="Normal 84 3 3" xfId="53440"/>
    <cellStyle name="Normal 84 3 3 2" xfId="53441"/>
    <cellStyle name="Normal 84 3 3 2 2" xfId="53442"/>
    <cellStyle name="Normal 84 3 3 3" xfId="53443"/>
    <cellStyle name="Normal 84 3 4" xfId="53444"/>
    <cellStyle name="Normal 84 3 4 2" xfId="53445"/>
    <cellStyle name="Normal 84 3 5" xfId="53446"/>
    <cellStyle name="Normal 84 3_Lcc_inputs" xfId="53447"/>
    <cellStyle name="Normal 84 4" xfId="53448"/>
    <cellStyle name="Normal 84 4 2" xfId="53449"/>
    <cellStyle name="Normal 84 4 2 2" xfId="53450"/>
    <cellStyle name="Normal 84 4 2 3" xfId="53451"/>
    <cellStyle name="Normal 84 4 3" xfId="53452"/>
    <cellStyle name="Normal 84 4 4" xfId="53453"/>
    <cellStyle name="Normal 84 4_Lcc_inputs" xfId="53454"/>
    <cellStyle name="Normal 84 5" xfId="53455"/>
    <cellStyle name="Normal 84 5 2" xfId="53456"/>
    <cellStyle name="Normal 84 5 2 2" xfId="53457"/>
    <cellStyle name="Normal 84 5 3" xfId="53458"/>
    <cellStyle name="Normal 84 6" xfId="53459"/>
    <cellStyle name="Normal 84 6 2" xfId="53460"/>
    <cellStyle name="Normal 84 7" xfId="53461"/>
    <cellStyle name="Normal 84 8" xfId="53462"/>
    <cellStyle name="Normal 84 9" xfId="53463"/>
    <cellStyle name="Normal 84_Lcc_inputs" xfId="53464"/>
    <cellStyle name="Normal 85" xfId="53465"/>
    <cellStyle name="Normal 85 2" xfId="53466"/>
    <cellStyle name="Normal 85 2 2" xfId="53467"/>
    <cellStyle name="Normal 85 2 2 2" xfId="53468"/>
    <cellStyle name="Normal 85 2 2 2 2" xfId="53469"/>
    <cellStyle name="Normal 85 2 2 3" xfId="53470"/>
    <cellStyle name="Normal 85 2 3" xfId="53471"/>
    <cellStyle name="Normal 85 2 3 2" xfId="53472"/>
    <cellStyle name="Normal 85 2 3 2 2" xfId="53473"/>
    <cellStyle name="Normal 85 2 3 3" xfId="53474"/>
    <cellStyle name="Normal 85 2 4" xfId="53475"/>
    <cellStyle name="Normal 85 2 4 2" xfId="53476"/>
    <cellStyle name="Normal 85 2 5" xfId="53477"/>
    <cellStyle name="Normal 85 2_Lcc_inputs" xfId="53478"/>
    <cellStyle name="Normal 85 3" xfId="53479"/>
    <cellStyle name="Normal 85 3 2" xfId="53480"/>
    <cellStyle name="Normal 85 3 2 2" xfId="53481"/>
    <cellStyle name="Normal 85 3 2 3" xfId="53482"/>
    <cellStyle name="Normal 85 3 3" xfId="53483"/>
    <cellStyle name="Normal 85 3 4" xfId="53484"/>
    <cellStyle name="Normal 85 3_Lcc_inputs" xfId="53485"/>
    <cellStyle name="Normal 85 4" xfId="53486"/>
    <cellStyle name="Normal 85 4 2" xfId="53487"/>
    <cellStyle name="Normal 85 4 2 2" xfId="53488"/>
    <cellStyle name="Normal 85 4 3" xfId="53489"/>
    <cellStyle name="Normal 85 5" xfId="53490"/>
    <cellStyle name="Normal 85 5 2" xfId="53491"/>
    <cellStyle name="Normal 85 6" xfId="53492"/>
    <cellStyle name="Normal 85 7" xfId="53493"/>
    <cellStyle name="Normal 85 8" xfId="53494"/>
    <cellStyle name="Normal 85_Lcc_inputs" xfId="53495"/>
    <cellStyle name="Normal 86" xfId="53496"/>
    <cellStyle name="Normal 86 2" xfId="53497"/>
    <cellStyle name="Normal 86 2 2" xfId="53498"/>
    <cellStyle name="Normal 86 2 2 2" xfId="53499"/>
    <cellStyle name="Normal 86 2 2 2 2" xfId="53500"/>
    <cellStyle name="Normal 86 2 2 3" xfId="53501"/>
    <cellStyle name="Normal 86 2 3" xfId="53502"/>
    <cellStyle name="Normal 86 2 3 2" xfId="53503"/>
    <cellStyle name="Normal 86 2 3 2 2" xfId="53504"/>
    <cellStyle name="Normal 86 2 3 3" xfId="53505"/>
    <cellStyle name="Normal 86 2 4" xfId="53506"/>
    <cellStyle name="Normal 86 2 4 2" xfId="53507"/>
    <cellStyle name="Normal 86 2 5" xfId="53508"/>
    <cellStyle name="Normal 86 2_Lcc_inputs" xfId="53509"/>
    <cellStyle name="Normal 86 3" xfId="53510"/>
    <cellStyle name="Normal 86 3 2" xfId="53511"/>
    <cellStyle name="Normal 86 3 2 2" xfId="53512"/>
    <cellStyle name="Normal 86 3 2 3" xfId="53513"/>
    <cellStyle name="Normal 86 3 3" xfId="53514"/>
    <cellStyle name="Normal 86 3 4" xfId="53515"/>
    <cellStyle name="Normal 86 3_Lcc_inputs" xfId="53516"/>
    <cellStyle name="Normal 86 4" xfId="53517"/>
    <cellStyle name="Normal 86 4 2" xfId="53518"/>
    <cellStyle name="Normal 86 4 2 2" xfId="53519"/>
    <cellStyle name="Normal 86 4 3" xfId="53520"/>
    <cellStyle name="Normal 86 5" xfId="53521"/>
    <cellStyle name="Normal 86 5 2" xfId="53522"/>
    <cellStyle name="Normal 86 6" xfId="53523"/>
    <cellStyle name="Normal 86 7" xfId="53524"/>
    <cellStyle name="Normal 86 8" xfId="53525"/>
    <cellStyle name="Normal 86_Lcc_inputs" xfId="53526"/>
    <cellStyle name="Normal 87" xfId="53527"/>
    <cellStyle name="Normal 87 2" xfId="53528"/>
    <cellStyle name="Normal 87 2 2" xfId="53529"/>
    <cellStyle name="Normal 87 2 2 2" xfId="53530"/>
    <cellStyle name="Normal 87 2 2 3" xfId="53531"/>
    <cellStyle name="Normal 87 2 3" xfId="53532"/>
    <cellStyle name="Normal 87 2 4" xfId="53533"/>
    <cellStyle name="Normal 87 2_Lcc_inputs" xfId="53534"/>
    <cellStyle name="Normal 87 3" xfId="53535"/>
    <cellStyle name="Normal 87 3 2" xfId="53536"/>
    <cellStyle name="Normal 87 3 2 2" xfId="53537"/>
    <cellStyle name="Normal 87 3 3" xfId="53538"/>
    <cellStyle name="Normal 87 4" xfId="53539"/>
    <cellStyle name="Normal 87 4 2" xfId="53540"/>
    <cellStyle name="Normal 87 5" xfId="53541"/>
    <cellStyle name="Normal 87 6" xfId="53542"/>
    <cellStyle name="Normal 87 7" xfId="53543"/>
    <cellStyle name="Normal 87_Lcc_inputs" xfId="53544"/>
    <cellStyle name="Normal 88" xfId="53545"/>
    <cellStyle name="Normal 88 2" xfId="53546"/>
    <cellStyle name="Normal 88 2 2" xfId="53547"/>
    <cellStyle name="Normal 88 2 3" xfId="53548"/>
    <cellStyle name="Normal 88 3" xfId="53549"/>
    <cellStyle name="Normal 88 4" xfId="53550"/>
    <cellStyle name="Normal 88_Lcc_inputs" xfId="53551"/>
    <cellStyle name="Normal 89" xfId="53552"/>
    <cellStyle name="Normal 89 2" xfId="53553"/>
    <cellStyle name="Normal 89 2 2" xfId="53554"/>
    <cellStyle name="Normal 89 3" xfId="53555"/>
    <cellStyle name="Normal 89 4" xfId="53556"/>
    <cellStyle name="Normal 9" xfId="154"/>
    <cellStyle name="Normal 9 10" xfId="53557"/>
    <cellStyle name="Normal 9 10 2" xfId="53558"/>
    <cellStyle name="Normal 9 10 2 2" xfId="53559"/>
    <cellStyle name="Normal 9 10 2 2 2" xfId="53560"/>
    <cellStyle name="Normal 9 10 2 2 2 2" xfId="53561"/>
    <cellStyle name="Normal 9 10 2 2 3" xfId="53562"/>
    <cellStyle name="Normal 9 10 2 3" xfId="53563"/>
    <cellStyle name="Normal 9 10 2 3 2" xfId="53564"/>
    <cellStyle name="Normal 9 10 2 3 2 2" xfId="53565"/>
    <cellStyle name="Normal 9 10 2 3 3" xfId="53566"/>
    <cellStyle name="Normal 9 10 2 4" xfId="53567"/>
    <cellStyle name="Normal 9 10 2 4 2" xfId="53568"/>
    <cellStyle name="Normal 9 10 2 5" xfId="53569"/>
    <cellStyle name="Normal 9 10 2_Lcc_inputs" xfId="53570"/>
    <cellStyle name="Normal 9 10 3" xfId="53571"/>
    <cellStyle name="Normal 9 10 3 2" xfId="53572"/>
    <cellStyle name="Normal 9 10 3 2 2" xfId="53573"/>
    <cellStyle name="Normal 9 10 3 2 3" xfId="53574"/>
    <cellStyle name="Normal 9 10 3 3" xfId="53575"/>
    <cellStyle name="Normal 9 10 3 4" xfId="53576"/>
    <cellStyle name="Normal 9 10 3_Lcc_inputs" xfId="53577"/>
    <cellStyle name="Normal 9 10 4" xfId="53578"/>
    <cellStyle name="Normal 9 10 4 2" xfId="53579"/>
    <cellStyle name="Normal 9 10 4 2 2" xfId="53580"/>
    <cellStyle name="Normal 9 10 4 3" xfId="53581"/>
    <cellStyle name="Normal 9 10 5" xfId="53582"/>
    <cellStyle name="Normal 9 10 5 2" xfId="53583"/>
    <cellStyle name="Normal 9 10 6" xfId="53584"/>
    <cellStyle name="Normal 9 10 7" xfId="53585"/>
    <cellStyle name="Normal 9 10 8" xfId="53586"/>
    <cellStyle name="Normal 9 10_Lcc_inputs" xfId="53587"/>
    <cellStyle name="Normal 9 11" xfId="53588"/>
    <cellStyle name="Normal 9 11 2" xfId="53589"/>
    <cellStyle name="Normal 9 11 2 2" xfId="53590"/>
    <cellStyle name="Normal 9 11 2 2 2" xfId="53591"/>
    <cellStyle name="Normal 9 11 2 2 3" xfId="53592"/>
    <cellStyle name="Normal 9 11 2 3" xfId="53593"/>
    <cellStyle name="Normal 9 11 2 4" xfId="53594"/>
    <cellStyle name="Normal 9 11 2_Lcc_inputs" xfId="53595"/>
    <cellStyle name="Normal 9 11 3" xfId="53596"/>
    <cellStyle name="Normal 9 11 3 2" xfId="53597"/>
    <cellStyle name="Normal 9 11 3 2 2" xfId="53598"/>
    <cellStyle name="Normal 9 11 3 3" xfId="53599"/>
    <cellStyle name="Normal 9 11 4" xfId="53600"/>
    <cellStyle name="Normal 9 11 4 2" xfId="53601"/>
    <cellStyle name="Normal 9 11 5" xfId="53602"/>
    <cellStyle name="Normal 9 11 6" xfId="53603"/>
    <cellStyle name="Normal 9 11 7" xfId="53604"/>
    <cellStyle name="Normal 9 11_Lcc_inputs" xfId="53605"/>
    <cellStyle name="Normal 9 12" xfId="53606"/>
    <cellStyle name="Normal 9 12 2" xfId="53607"/>
    <cellStyle name="Normal 9 12 2 2" xfId="53608"/>
    <cellStyle name="Normal 9 12 2 3" xfId="53609"/>
    <cellStyle name="Normal 9 12 3" xfId="53610"/>
    <cellStyle name="Normal 9 12 3 2" xfId="53611"/>
    <cellStyle name="Normal 9 12 4" xfId="53612"/>
    <cellStyle name="Normal 9 12 5" xfId="53613"/>
    <cellStyle name="Normal 9 12_Lcc_inputs" xfId="53614"/>
    <cellStyle name="Normal 9 13" xfId="53615"/>
    <cellStyle name="Normal 9 13 2" xfId="53616"/>
    <cellStyle name="Normal 9 13 2 2" xfId="53617"/>
    <cellStyle name="Normal 9 13 2 3" xfId="53618"/>
    <cellStyle name="Normal 9 13 3" xfId="53619"/>
    <cellStyle name="Normal 9 13 4" xfId="53620"/>
    <cellStyle name="Normal 9 13_Lcc_inputs" xfId="53621"/>
    <cellStyle name="Normal 9 14" xfId="53622"/>
    <cellStyle name="Normal 9 14 2" xfId="53623"/>
    <cellStyle name="Normal 9 14 3" xfId="53624"/>
    <cellStyle name="Normal 9 15" xfId="53625"/>
    <cellStyle name="Normal 9 15 2" xfId="53626"/>
    <cellStyle name="Normal 9 16" xfId="53627"/>
    <cellStyle name="Normal 9 17" xfId="53628"/>
    <cellStyle name="Normal 9 18" xfId="55626"/>
    <cellStyle name="Normal 9 19" xfId="55627"/>
    <cellStyle name="Normal 9 2" xfId="155"/>
    <cellStyle name="Normal 9 2 2" xfId="53629"/>
    <cellStyle name="Normal 9 2 2 2" xfId="53630"/>
    <cellStyle name="Normal 9 2 2 2 2" xfId="53631"/>
    <cellStyle name="Normal 9 2 2 2 2 2" xfId="53632"/>
    <cellStyle name="Normal 9 2 2 2 2 3" xfId="53633"/>
    <cellStyle name="Normal 9 2 2 2 3" xfId="53634"/>
    <cellStyle name="Normal 9 2 2 2 3 2" xfId="53635"/>
    <cellStyle name="Normal 9 2 2 2 4" xfId="53636"/>
    <cellStyle name="Normal 9 2 2 2 5" xfId="53637"/>
    <cellStyle name="Normal 9 2 2 2_Lcc_inputs" xfId="53638"/>
    <cellStyle name="Normal 9 2 2 3" xfId="53639"/>
    <cellStyle name="Normal 9 2 2 3 2" xfId="53640"/>
    <cellStyle name="Normal 9 2 2 3 2 2" xfId="53641"/>
    <cellStyle name="Normal 9 2 2 3 3" xfId="53642"/>
    <cellStyle name="Normal 9 2 2 3 4" xfId="53643"/>
    <cellStyle name="Normal 9 2 2 3_Lcc_inputs" xfId="53644"/>
    <cellStyle name="Normal 9 2 2 4" xfId="53645"/>
    <cellStyle name="Normal 9 2 2 4 2" xfId="53646"/>
    <cellStyle name="Normal 9 2 2 4 3" xfId="53647"/>
    <cellStyle name="Normal 9 2 2 5" xfId="53648"/>
    <cellStyle name="Normal 9 2 2 5 2" xfId="53649"/>
    <cellStyle name="Normal 9 2 2 6" xfId="53650"/>
    <cellStyle name="Normal 9 2 2 7" xfId="55628"/>
    <cellStyle name="Normal 9 2 2 8" xfId="55629"/>
    <cellStyle name="Normal 9 2 2_Lcc_inputs" xfId="53651"/>
    <cellStyle name="Normal 9 2 3" xfId="53652"/>
    <cellStyle name="Normal 9 2 3 2" xfId="53653"/>
    <cellStyle name="Normal 9 2 3 2 2" xfId="53654"/>
    <cellStyle name="Normal 9 2 3 2 3" xfId="53655"/>
    <cellStyle name="Normal 9 2 3 3" xfId="53656"/>
    <cellStyle name="Normal 9 2 3 3 2" xfId="53657"/>
    <cellStyle name="Normal 9 2 3 4" xfId="53658"/>
    <cellStyle name="Normal 9 2 3_Lcc_inputs" xfId="53659"/>
    <cellStyle name="Normal 9 2 4" xfId="53660"/>
    <cellStyle name="Normal 9 2 4 2" xfId="53661"/>
    <cellStyle name="Normal 9 2 4 2 2" xfId="53662"/>
    <cellStyle name="Normal 9 2 4 2 3" xfId="53663"/>
    <cellStyle name="Normal 9 2 4 3" xfId="53664"/>
    <cellStyle name="Normal 9 2 4 3 2" xfId="53665"/>
    <cellStyle name="Normal 9 2 4 4" xfId="53666"/>
    <cellStyle name="Normal 9 2 4_Lcc_inputs" xfId="53667"/>
    <cellStyle name="Normal 9 2 5" xfId="53668"/>
    <cellStyle name="Normal 9 2 6" xfId="53669"/>
    <cellStyle name="Normal 9 2_Lcc_inputs" xfId="53670"/>
    <cellStyle name="Normal 9 20" xfId="55630"/>
    <cellStyle name="Normal 9 21" xfId="55631"/>
    <cellStyle name="Normal 9 22" xfId="55632"/>
    <cellStyle name="Normal 9 23" xfId="55633"/>
    <cellStyle name="Normal 9 24" xfId="55634"/>
    <cellStyle name="Normal 9 3" xfId="156"/>
    <cellStyle name="Normal 9 3 10" xfId="53671"/>
    <cellStyle name="Normal 9 3 11" xfId="53672"/>
    <cellStyle name="Normal 9 3 12" xfId="53673"/>
    <cellStyle name="Normal 9 3 13" xfId="55635"/>
    <cellStyle name="Normal 9 3 14" xfId="55636"/>
    <cellStyle name="Normal 9 3 15" xfId="55637"/>
    <cellStyle name="Normal 9 3 2" xfId="53674"/>
    <cellStyle name="Normal 9 3 2 2" xfId="53675"/>
    <cellStyle name="Normal 9 3 2 2 2" xfId="53676"/>
    <cellStyle name="Normal 9 3 2 2 2 2" xfId="53677"/>
    <cellStyle name="Normal 9 3 2 2 2 2 2" xfId="53678"/>
    <cellStyle name="Normal 9 3 2 2 2 2 2 2" xfId="53679"/>
    <cellStyle name="Normal 9 3 2 2 2 2 3" xfId="53680"/>
    <cellStyle name="Normal 9 3 2 2 2 3" xfId="53681"/>
    <cellStyle name="Normal 9 3 2 2 2 3 2" xfId="53682"/>
    <cellStyle name="Normal 9 3 2 2 2 3 2 2" xfId="53683"/>
    <cellStyle name="Normal 9 3 2 2 2 3 3" xfId="53684"/>
    <cellStyle name="Normal 9 3 2 2 2 4" xfId="53685"/>
    <cellStyle name="Normal 9 3 2 2 2 4 2" xfId="53686"/>
    <cellStyle name="Normal 9 3 2 2 2 5" xfId="53687"/>
    <cellStyle name="Normal 9 3 2 2 2_Lcc_inputs" xfId="53688"/>
    <cellStyle name="Normal 9 3 2 2 3" xfId="53689"/>
    <cellStyle name="Normal 9 3 2 2 3 2" xfId="53690"/>
    <cellStyle name="Normal 9 3 2 2 3 2 2" xfId="53691"/>
    <cellStyle name="Normal 9 3 2 2 3 2 3" xfId="53692"/>
    <cellStyle name="Normal 9 3 2 2 3 3" xfId="53693"/>
    <cellStyle name="Normal 9 3 2 2 3 4" xfId="53694"/>
    <cellStyle name="Normal 9 3 2 2 3_Lcc_inputs" xfId="53695"/>
    <cellStyle name="Normal 9 3 2 2 4" xfId="53696"/>
    <cellStyle name="Normal 9 3 2 2 4 2" xfId="53697"/>
    <cellStyle name="Normal 9 3 2 2 4 2 2" xfId="53698"/>
    <cellStyle name="Normal 9 3 2 2 4 3" xfId="53699"/>
    <cellStyle name="Normal 9 3 2 2 5" xfId="53700"/>
    <cellStyle name="Normal 9 3 2 2 5 2" xfId="53701"/>
    <cellStyle name="Normal 9 3 2 2 6" xfId="53702"/>
    <cellStyle name="Normal 9 3 2 2 7" xfId="53703"/>
    <cellStyle name="Normal 9 3 2 2 8" xfId="53704"/>
    <cellStyle name="Normal 9 3 2 2_Lcc_inputs" xfId="53705"/>
    <cellStyle name="Normal 9 3 2_Lcc_inputs" xfId="53706"/>
    <cellStyle name="Normal 9 3 3" xfId="53707"/>
    <cellStyle name="Normal 9 3 3 2" xfId="53708"/>
    <cellStyle name="Normal 9 3 3 2 2" xfId="53709"/>
    <cellStyle name="Normal 9 3 3 2 2 2" xfId="53710"/>
    <cellStyle name="Normal 9 3 3 2 2 2 2" xfId="53711"/>
    <cellStyle name="Normal 9 3 3 2 2 3" xfId="53712"/>
    <cellStyle name="Normal 9 3 3 2 3" xfId="53713"/>
    <cellStyle name="Normal 9 3 3 2 3 2" xfId="53714"/>
    <cellStyle name="Normal 9 3 3 2 3 2 2" xfId="53715"/>
    <cellStyle name="Normal 9 3 3 2 3 3" xfId="53716"/>
    <cellStyle name="Normal 9 3 3 2 4" xfId="53717"/>
    <cellStyle name="Normal 9 3 3 2 4 2" xfId="53718"/>
    <cellStyle name="Normal 9 3 3 2 5" xfId="53719"/>
    <cellStyle name="Normal 9 3 3 2_Lcc_inputs" xfId="53720"/>
    <cellStyle name="Normal 9 3 3 3" xfId="53721"/>
    <cellStyle name="Normal 9 3 3 3 2" xfId="53722"/>
    <cellStyle name="Normal 9 3 3 3 2 2" xfId="53723"/>
    <cellStyle name="Normal 9 3 3 3 2 3" xfId="53724"/>
    <cellStyle name="Normal 9 3 3 3 3" xfId="53725"/>
    <cellStyle name="Normal 9 3 3 3 4" xfId="53726"/>
    <cellStyle name="Normal 9 3 3 3_Lcc_inputs" xfId="53727"/>
    <cellStyle name="Normal 9 3 3 4" xfId="53728"/>
    <cellStyle name="Normal 9 3 3 4 2" xfId="53729"/>
    <cellStyle name="Normal 9 3 3 4 2 2" xfId="53730"/>
    <cellStyle name="Normal 9 3 3 4 3" xfId="53731"/>
    <cellStyle name="Normal 9 3 3 5" xfId="53732"/>
    <cellStyle name="Normal 9 3 3 5 2" xfId="53733"/>
    <cellStyle name="Normal 9 3 3 6" xfId="53734"/>
    <cellStyle name="Normal 9 3 3 7" xfId="53735"/>
    <cellStyle name="Normal 9 3 3 8" xfId="53736"/>
    <cellStyle name="Normal 9 3 3_Lcc_inputs" xfId="53737"/>
    <cellStyle name="Normal 9 3 4" xfId="53738"/>
    <cellStyle name="Normal 9 3 4 2" xfId="53739"/>
    <cellStyle name="Normal 9 3 4 2 2" xfId="53740"/>
    <cellStyle name="Normal 9 3 4 2 2 2" xfId="53741"/>
    <cellStyle name="Normal 9 3 4 2 2 2 2" xfId="53742"/>
    <cellStyle name="Normal 9 3 4 2 2 3" xfId="53743"/>
    <cellStyle name="Normal 9 3 4 2 3" xfId="53744"/>
    <cellStyle name="Normal 9 3 4 2 3 2" xfId="53745"/>
    <cellStyle name="Normal 9 3 4 2 3 2 2" xfId="53746"/>
    <cellStyle name="Normal 9 3 4 2 3 3" xfId="53747"/>
    <cellStyle name="Normal 9 3 4 2 4" xfId="53748"/>
    <cellStyle name="Normal 9 3 4 2 4 2" xfId="53749"/>
    <cellStyle name="Normal 9 3 4 2 5" xfId="53750"/>
    <cellStyle name="Normal 9 3 4 2_Lcc_inputs" xfId="53751"/>
    <cellStyle name="Normal 9 3 4 3" xfId="53752"/>
    <cellStyle name="Normal 9 3 4 3 2" xfId="53753"/>
    <cellStyle name="Normal 9 3 4 3 2 2" xfId="53754"/>
    <cellStyle name="Normal 9 3 4 3 2 3" xfId="53755"/>
    <cellStyle name="Normal 9 3 4 3 3" xfId="53756"/>
    <cellStyle name="Normal 9 3 4 3 4" xfId="53757"/>
    <cellStyle name="Normal 9 3 4 3_Lcc_inputs" xfId="53758"/>
    <cellStyle name="Normal 9 3 4 4" xfId="53759"/>
    <cellStyle name="Normal 9 3 4 4 2" xfId="53760"/>
    <cellStyle name="Normal 9 3 4 4 2 2" xfId="53761"/>
    <cellStyle name="Normal 9 3 4 4 3" xfId="53762"/>
    <cellStyle name="Normal 9 3 4 5" xfId="53763"/>
    <cellStyle name="Normal 9 3 4 5 2" xfId="53764"/>
    <cellStyle name="Normal 9 3 4 6" xfId="53765"/>
    <cellStyle name="Normal 9 3 4 7" xfId="53766"/>
    <cellStyle name="Normal 9 3 4 8" xfId="53767"/>
    <cellStyle name="Normal 9 3 4_Lcc_inputs" xfId="53768"/>
    <cellStyle name="Normal 9 3 5" xfId="53769"/>
    <cellStyle name="Normal 9 3 5 2" xfId="53770"/>
    <cellStyle name="Normal 9 3 5 2 2" xfId="53771"/>
    <cellStyle name="Normal 9 3 5 2 2 2" xfId="53772"/>
    <cellStyle name="Normal 9 3 5 2 2 2 2" xfId="53773"/>
    <cellStyle name="Normal 9 3 5 2 2 3" xfId="53774"/>
    <cellStyle name="Normal 9 3 5 2 3" xfId="53775"/>
    <cellStyle name="Normal 9 3 5 2 3 2" xfId="53776"/>
    <cellStyle name="Normal 9 3 5 2 3 2 2" xfId="53777"/>
    <cellStyle name="Normal 9 3 5 2 3 3" xfId="53778"/>
    <cellStyle name="Normal 9 3 5 2 4" xfId="53779"/>
    <cellStyle name="Normal 9 3 5 2 4 2" xfId="53780"/>
    <cellStyle name="Normal 9 3 5 2 5" xfId="53781"/>
    <cellStyle name="Normal 9 3 5 2_Lcc_inputs" xfId="53782"/>
    <cellStyle name="Normal 9 3 5 3" xfId="53783"/>
    <cellStyle name="Normal 9 3 5 3 2" xfId="53784"/>
    <cellStyle name="Normal 9 3 5 3 2 2" xfId="53785"/>
    <cellStyle name="Normal 9 3 5 3 2 3" xfId="53786"/>
    <cellStyle name="Normal 9 3 5 3 3" xfId="53787"/>
    <cellStyle name="Normal 9 3 5 3 4" xfId="53788"/>
    <cellStyle name="Normal 9 3 5 3_Lcc_inputs" xfId="53789"/>
    <cellStyle name="Normal 9 3 5 4" xfId="53790"/>
    <cellStyle name="Normal 9 3 5 4 2" xfId="53791"/>
    <cellStyle name="Normal 9 3 5 4 2 2" xfId="53792"/>
    <cellStyle name="Normal 9 3 5 4 3" xfId="53793"/>
    <cellStyle name="Normal 9 3 5 5" xfId="53794"/>
    <cellStyle name="Normal 9 3 5 5 2" xfId="53795"/>
    <cellStyle name="Normal 9 3 5 6" xfId="53796"/>
    <cellStyle name="Normal 9 3 5 7" xfId="53797"/>
    <cellStyle name="Normal 9 3 5 8" xfId="53798"/>
    <cellStyle name="Normal 9 3 5_Lcc_inputs" xfId="53799"/>
    <cellStyle name="Normal 9 3 6" xfId="53800"/>
    <cellStyle name="Normal 9 3 6 2" xfId="53801"/>
    <cellStyle name="Normal 9 3 6 2 2" xfId="53802"/>
    <cellStyle name="Normal 9 3 6 2 2 2" xfId="53803"/>
    <cellStyle name="Normal 9 3 6 2 2 3" xfId="53804"/>
    <cellStyle name="Normal 9 3 6 2 3" xfId="53805"/>
    <cellStyle name="Normal 9 3 6 2 4" xfId="53806"/>
    <cellStyle name="Normal 9 3 6 2_Lcc_inputs" xfId="53807"/>
    <cellStyle name="Normal 9 3 6 3" xfId="53808"/>
    <cellStyle name="Normal 9 3 6 3 2" xfId="53809"/>
    <cellStyle name="Normal 9 3 6 3 2 2" xfId="53810"/>
    <cellStyle name="Normal 9 3 6 3 3" xfId="53811"/>
    <cellStyle name="Normal 9 3 6 4" xfId="53812"/>
    <cellStyle name="Normal 9 3 6 4 2" xfId="53813"/>
    <cellStyle name="Normal 9 3 6 5" xfId="53814"/>
    <cellStyle name="Normal 9 3 6 6" xfId="53815"/>
    <cellStyle name="Normal 9 3 6 7" xfId="53816"/>
    <cellStyle name="Normal 9 3 6_Lcc_inputs" xfId="53817"/>
    <cellStyle name="Normal 9 3 7" xfId="53818"/>
    <cellStyle name="Normal 9 3 7 2" xfId="53819"/>
    <cellStyle name="Normal 9 3 7 2 2" xfId="53820"/>
    <cellStyle name="Normal 9 3 7 2 3" xfId="53821"/>
    <cellStyle name="Normal 9 3 7 3" xfId="53822"/>
    <cellStyle name="Normal 9 3 7 4" xfId="53823"/>
    <cellStyle name="Normal 9 3 7_Lcc_inputs" xfId="53824"/>
    <cellStyle name="Normal 9 3 8" xfId="53825"/>
    <cellStyle name="Normal 9 3 8 2" xfId="53826"/>
    <cellStyle name="Normal 9 3 8 2 2" xfId="53827"/>
    <cellStyle name="Normal 9 3 8 3" xfId="53828"/>
    <cellStyle name="Normal 9 3 9" xfId="53829"/>
    <cellStyle name="Normal 9 3 9 2" xfId="53830"/>
    <cellStyle name="Normal 9 3_Lcc_inputs" xfId="53831"/>
    <cellStyle name="Normal 9 4" xfId="53832"/>
    <cellStyle name="Normal 9 4 10" xfId="55638"/>
    <cellStyle name="Normal 9 4 2" xfId="53833"/>
    <cellStyle name="Normal 9 4 2 2" xfId="53834"/>
    <cellStyle name="Normal 9 4 2 2 2" xfId="53835"/>
    <cellStyle name="Normal 9 4 2 2 2 2" xfId="53836"/>
    <cellStyle name="Normal 9 4 2 2 2 2 2" xfId="53837"/>
    <cellStyle name="Normal 9 4 2 2 2 3" xfId="53838"/>
    <cellStyle name="Normal 9 4 2 2 3" xfId="53839"/>
    <cellStyle name="Normal 9 4 2 2 3 2" xfId="53840"/>
    <cellStyle name="Normal 9 4 2 2 3 2 2" xfId="53841"/>
    <cellStyle name="Normal 9 4 2 2 3 3" xfId="53842"/>
    <cellStyle name="Normal 9 4 2 2 4" xfId="53843"/>
    <cellStyle name="Normal 9 4 2 2 4 2" xfId="53844"/>
    <cellStyle name="Normal 9 4 2 2 5" xfId="53845"/>
    <cellStyle name="Normal 9 4 2 2_Lcc_inputs" xfId="53846"/>
    <cellStyle name="Normal 9 4 2 3" xfId="53847"/>
    <cellStyle name="Normal 9 4 2 3 2" xfId="53848"/>
    <cellStyle name="Normal 9 4 2 3 2 2" xfId="53849"/>
    <cellStyle name="Normal 9 4 2 3 2 3" xfId="53850"/>
    <cellStyle name="Normal 9 4 2 3 3" xfId="53851"/>
    <cellStyle name="Normal 9 4 2 3 4" xfId="53852"/>
    <cellStyle name="Normal 9 4 2 3_Lcc_inputs" xfId="53853"/>
    <cellStyle name="Normal 9 4 2 4" xfId="53854"/>
    <cellStyle name="Normal 9 4 2 4 2" xfId="53855"/>
    <cellStyle name="Normal 9 4 2 4 2 2" xfId="53856"/>
    <cellStyle name="Normal 9 4 2 4 3" xfId="53857"/>
    <cellStyle name="Normal 9 4 2 5" xfId="53858"/>
    <cellStyle name="Normal 9 4 2 5 2" xfId="53859"/>
    <cellStyle name="Normal 9 4 2 6" xfId="53860"/>
    <cellStyle name="Normal 9 4 2 7" xfId="53861"/>
    <cellStyle name="Normal 9 4 2 8" xfId="53862"/>
    <cellStyle name="Normal 9 4 2_Lcc_inputs" xfId="53863"/>
    <cellStyle name="Normal 9 4 3" xfId="53864"/>
    <cellStyle name="Normal 9 4 3 2" xfId="53865"/>
    <cellStyle name="Normal 9 4 3 2 2" xfId="53866"/>
    <cellStyle name="Normal 9 4 3 2 2 2" xfId="53867"/>
    <cellStyle name="Normal 9 4 3 2 2 2 2" xfId="53868"/>
    <cellStyle name="Normal 9 4 3 2 2 3" xfId="53869"/>
    <cellStyle name="Normal 9 4 3 2 3" xfId="53870"/>
    <cellStyle name="Normal 9 4 3 2 3 2" xfId="53871"/>
    <cellStyle name="Normal 9 4 3 2 3 2 2" xfId="53872"/>
    <cellStyle name="Normal 9 4 3 2 3 3" xfId="53873"/>
    <cellStyle name="Normal 9 4 3 2 4" xfId="53874"/>
    <cellStyle name="Normal 9 4 3 2 4 2" xfId="53875"/>
    <cellStyle name="Normal 9 4 3 2 5" xfId="53876"/>
    <cellStyle name="Normal 9 4 3 2_Lcc_inputs" xfId="53877"/>
    <cellStyle name="Normal 9 4 3 3" xfId="53878"/>
    <cellStyle name="Normal 9 4 3 3 2" xfId="53879"/>
    <cellStyle name="Normal 9 4 3 3 2 2" xfId="53880"/>
    <cellStyle name="Normal 9 4 3 3 2 3" xfId="53881"/>
    <cellStyle name="Normal 9 4 3 3 3" xfId="53882"/>
    <cellStyle name="Normal 9 4 3 3 4" xfId="53883"/>
    <cellStyle name="Normal 9 4 3 3_Lcc_inputs" xfId="53884"/>
    <cellStyle name="Normal 9 4 3 4" xfId="53885"/>
    <cellStyle name="Normal 9 4 3 4 2" xfId="53886"/>
    <cellStyle name="Normal 9 4 3 4 2 2" xfId="53887"/>
    <cellStyle name="Normal 9 4 3 4 3" xfId="53888"/>
    <cellStyle name="Normal 9 4 3 5" xfId="53889"/>
    <cellStyle name="Normal 9 4 3 5 2" xfId="53890"/>
    <cellStyle name="Normal 9 4 3 6" xfId="53891"/>
    <cellStyle name="Normal 9 4 3 7" xfId="53892"/>
    <cellStyle name="Normal 9 4 3 8" xfId="53893"/>
    <cellStyle name="Normal 9 4 3_Lcc_inputs" xfId="53894"/>
    <cellStyle name="Normal 9 4 4" xfId="53895"/>
    <cellStyle name="Normal 9 4 4 2" xfId="53896"/>
    <cellStyle name="Normal 9 4 4 2 2" xfId="53897"/>
    <cellStyle name="Normal 9 4 4 3" xfId="53898"/>
    <cellStyle name="Normal 9 4 4 3 2" xfId="53899"/>
    <cellStyle name="Normal 9 4 4 3 3" xfId="53900"/>
    <cellStyle name="Normal 9 4 4 4" xfId="53901"/>
    <cellStyle name="Normal 9 4 4 4 2" xfId="53902"/>
    <cellStyle name="Normal 9 4 4 5" xfId="53903"/>
    <cellStyle name="Normal 9 4 4_Lcc_inputs" xfId="53904"/>
    <cellStyle name="Normal 9 4 5" xfId="53905"/>
    <cellStyle name="Normal 9 4 5 2" xfId="53906"/>
    <cellStyle name="Normal 9 4 5 2 2" xfId="53907"/>
    <cellStyle name="Normal 9 4 5 2 2 2" xfId="53908"/>
    <cellStyle name="Normal 9 4 5 2 2 3" xfId="53909"/>
    <cellStyle name="Normal 9 4 5 2 3" xfId="53910"/>
    <cellStyle name="Normal 9 4 5 2 4" xfId="53911"/>
    <cellStyle name="Normal 9 4 5 2_Lcc_inputs" xfId="53912"/>
    <cellStyle name="Normal 9 4 5 3" xfId="53913"/>
    <cellStyle name="Normal 9 4 5 3 2" xfId="53914"/>
    <cellStyle name="Normal 9 4 5 3 2 2" xfId="53915"/>
    <cellStyle name="Normal 9 4 5 3 3" xfId="53916"/>
    <cellStyle name="Normal 9 4 5 4" xfId="53917"/>
    <cellStyle name="Normal 9 4 5 4 2" xfId="53918"/>
    <cellStyle name="Normal 9 4 5 5" xfId="53919"/>
    <cellStyle name="Normal 9 4 5 6" xfId="53920"/>
    <cellStyle name="Normal 9 4 5 7" xfId="53921"/>
    <cellStyle name="Normal 9 4 5_Lcc_inputs" xfId="53922"/>
    <cellStyle name="Normal 9 4 6" xfId="53923"/>
    <cellStyle name="Normal 9 4 7" xfId="53924"/>
    <cellStyle name="Normal 9 4 7 2" xfId="53925"/>
    <cellStyle name="Normal 9 4 7 2 2" xfId="53926"/>
    <cellStyle name="Normal 9 4 7 2 3" xfId="53927"/>
    <cellStyle name="Normal 9 4 7 3" xfId="53928"/>
    <cellStyle name="Normal 9 4 7 4" xfId="53929"/>
    <cellStyle name="Normal 9 4 7_Lcc_inputs" xfId="53930"/>
    <cellStyle name="Normal 9 4 8" xfId="53931"/>
    <cellStyle name="Normal 9 4 8 2" xfId="53932"/>
    <cellStyle name="Normal 9 4 8 2 2" xfId="53933"/>
    <cellStyle name="Normal 9 4 8 3" xfId="53934"/>
    <cellStyle name="Normal 9 4 9" xfId="53935"/>
    <cellStyle name="Normal 9 5" xfId="53936"/>
    <cellStyle name="Normal 9 5 10" xfId="53937"/>
    <cellStyle name="Normal 9 5 2" xfId="53938"/>
    <cellStyle name="Normal 9 5 2 2" xfId="53939"/>
    <cellStyle name="Normal 9 5 2 2 2" xfId="53940"/>
    <cellStyle name="Normal 9 5 2 2 2 2" xfId="53941"/>
    <cellStyle name="Normal 9 5 2 2 2 2 2" xfId="53942"/>
    <cellStyle name="Normal 9 5 2 2 2 3" xfId="53943"/>
    <cellStyle name="Normal 9 5 2 2 3" xfId="53944"/>
    <cellStyle name="Normal 9 5 2 2 3 2" xfId="53945"/>
    <cellStyle name="Normal 9 5 2 2 3 2 2" xfId="53946"/>
    <cellStyle name="Normal 9 5 2 2 3 3" xfId="53947"/>
    <cellStyle name="Normal 9 5 2 2 4" xfId="53948"/>
    <cellStyle name="Normal 9 5 2 2 4 2" xfId="53949"/>
    <cellStyle name="Normal 9 5 2 2 5" xfId="53950"/>
    <cellStyle name="Normal 9 5 2 2_Lcc_inputs" xfId="53951"/>
    <cellStyle name="Normal 9 5 2 3" xfId="53952"/>
    <cellStyle name="Normal 9 5 2 3 2" xfId="53953"/>
    <cellStyle name="Normal 9 5 2 3 2 2" xfId="53954"/>
    <cellStyle name="Normal 9 5 2 3 2 3" xfId="53955"/>
    <cellStyle name="Normal 9 5 2 3 3" xfId="53956"/>
    <cellStyle name="Normal 9 5 2 3 4" xfId="53957"/>
    <cellStyle name="Normal 9 5 2 3_Lcc_inputs" xfId="53958"/>
    <cellStyle name="Normal 9 5 2 4" xfId="53959"/>
    <cellStyle name="Normal 9 5 2 4 2" xfId="53960"/>
    <cellStyle name="Normal 9 5 2 4 2 2" xfId="53961"/>
    <cellStyle name="Normal 9 5 2 4 3" xfId="53962"/>
    <cellStyle name="Normal 9 5 2 5" xfId="53963"/>
    <cellStyle name="Normal 9 5 2 5 2" xfId="53964"/>
    <cellStyle name="Normal 9 5 2 6" xfId="53965"/>
    <cellStyle name="Normal 9 5 2 7" xfId="53966"/>
    <cellStyle name="Normal 9 5 2 8" xfId="53967"/>
    <cellStyle name="Normal 9 5 2_Lcc_inputs" xfId="53968"/>
    <cellStyle name="Normal 9 5 3" xfId="53969"/>
    <cellStyle name="Normal 9 5 3 2" xfId="53970"/>
    <cellStyle name="Normal 9 5 3 2 2" xfId="53971"/>
    <cellStyle name="Normal 9 5 3 2 2 2" xfId="53972"/>
    <cellStyle name="Normal 9 5 3 2 3" xfId="53973"/>
    <cellStyle name="Normal 9 5 3 3" xfId="53974"/>
    <cellStyle name="Normal 9 5 3 3 2" xfId="53975"/>
    <cellStyle name="Normal 9 5 3 3 2 2" xfId="53976"/>
    <cellStyle name="Normal 9 5 3 3 3" xfId="53977"/>
    <cellStyle name="Normal 9 5 3 4" xfId="53978"/>
    <cellStyle name="Normal 9 5 3 4 2" xfId="53979"/>
    <cellStyle name="Normal 9 5 3 5" xfId="53980"/>
    <cellStyle name="Normal 9 5 3_Lcc_inputs" xfId="53981"/>
    <cellStyle name="Normal 9 5 4" xfId="53982"/>
    <cellStyle name="Normal 9 5 4 2" xfId="53983"/>
    <cellStyle name="Normal 9 5 4 2 2" xfId="53984"/>
    <cellStyle name="Normal 9 5 4 2 3" xfId="53985"/>
    <cellStyle name="Normal 9 5 4 3" xfId="53986"/>
    <cellStyle name="Normal 9 5 4 4" xfId="53987"/>
    <cellStyle name="Normal 9 5 4_Lcc_inputs" xfId="53988"/>
    <cellStyle name="Normal 9 5 5" xfId="53989"/>
    <cellStyle name="Normal 9 5 5 2" xfId="53990"/>
    <cellStyle name="Normal 9 5 5 2 2" xfId="53991"/>
    <cellStyle name="Normal 9 5 5 3" xfId="53992"/>
    <cellStyle name="Normal 9 5 6" xfId="53993"/>
    <cellStyle name="Normal 9 5 6 2" xfId="53994"/>
    <cellStyle name="Normal 9 5 7" xfId="53995"/>
    <cellStyle name="Normal 9 5 8" xfId="53996"/>
    <cellStyle name="Normal 9 5 9" xfId="53997"/>
    <cellStyle name="Normal 9 5_Lcc_inputs" xfId="53998"/>
    <cellStyle name="Normal 9 6" xfId="53999"/>
    <cellStyle name="Normal 9 6 2" xfId="54000"/>
    <cellStyle name="Normal 9 6 2 2" xfId="54001"/>
    <cellStyle name="Normal 9 6 2 2 2" xfId="54002"/>
    <cellStyle name="Normal 9 6 2 2 2 2" xfId="54003"/>
    <cellStyle name="Normal 9 6 2 2 2 2 2" xfId="54004"/>
    <cellStyle name="Normal 9 6 2 2 2 3" xfId="54005"/>
    <cellStyle name="Normal 9 6 2 2 3" xfId="54006"/>
    <cellStyle name="Normal 9 6 2 2 3 2" xfId="54007"/>
    <cellStyle name="Normal 9 6 2 2 3 2 2" xfId="54008"/>
    <cellStyle name="Normal 9 6 2 2 3 3" xfId="54009"/>
    <cellStyle name="Normal 9 6 2 2 4" xfId="54010"/>
    <cellStyle name="Normal 9 6 2 2 4 2" xfId="54011"/>
    <cellStyle name="Normal 9 6 2 2 5" xfId="54012"/>
    <cellStyle name="Normal 9 6 2 2_Lcc_inputs" xfId="54013"/>
    <cellStyle name="Normal 9 6 2 3" xfId="54014"/>
    <cellStyle name="Normal 9 6 2 3 2" xfId="54015"/>
    <cellStyle name="Normal 9 6 2 3 2 2" xfId="54016"/>
    <cellStyle name="Normal 9 6 2 3 2 3" xfId="54017"/>
    <cellStyle name="Normal 9 6 2 3 3" xfId="54018"/>
    <cellStyle name="Normal 9 6 2 3 4" xfId="54019"/>
    <cellStyle name="Normal 9 6 2 3_Lcc_inputs" xfId="54020"/>
    <cellStyle name="Normal 9 6 2 4" xfId="54021"/>
    <cellStyle name="Normal 9 6 2 4 2" xfId="54022"/>
    <cellStyle name="Normal 9 6 2 4 2 2" xfId="54023"/>
    <cellStyle name="Normal 9 6 2 4 3" xfId="54024"/>
    <cellStyle name="Normal 9 6 2 5" xfId="54025"/>
    <cellStyle name="Normal 9 6 2 5 2" xfId="54026"/>
    <cellStyle name="Normal 9 6 2 6" xfId="54027"/>
    <cellStyle name="Normal 9 6 2 7" xfId="54028"/>
    <cellStyle name="Normal 9 6 2 8" xfId="54029"/>
    <cellStyle name="Normal 9 6 2_Lcc_inputs" xfId="54030"/>
    <cellStyle name="Normal 9 6 3" xfId="54031"/>
    <cellStyle name="Normal 9 6 3 2" xfId="54032"/>
    <cellStyle name="Normal 9 6 3 2 2" xfId="54033"/>
    <cellStyle name="Normal 9 6 3 2 2 2" xfId="54034"/>
    <cellStyle name="Normal 9 6 3 2 3" xfId="54035"/>
    <cellStyle name="Normal 9 6 3 3" xfId="54036"/>
    <cellStyle name="Normal 9 6 3 3 2" xfId="54037"/>
    <cellStyle name="Normal 9 6 3 3 2 2" xfId="54038"/>
    <cellStyle name="Normal 9 6 3 3 3" xfId="54039"/>
    <cellStyle name="Normal 9 6 3 4" xfId="54040"/>
    <cellStyle name="Normal 9 6 3 4 2" xfId="54041"/>
    <cellStyle name="Normal 9 6 3 5" xfId="54042"/>
    <cellStyle name="Normal 9 6 3_Lcc_inputs" xfId="54043"/>
    <cellStyle name="Normal 9 6 4" xfId="54044"/>
    <cellStyle name="Normal 9 6 4 2" xfId="54045"/>
    <cellStyle name="Normal 9 6 4 2 2" xfId="54046"/>
    <cellStyle name="Normal 9 6 4 2 3" xfId="54047"/>
    <cellStyle name="Normal 9 6 4 3" xfId="54048"/>
    <cellStyle name="Normal 9 6 4 4" xfId="54049"/>
    <cellStyle name="Normal 9 6 4_Lcc_inputs" xfId="54050"/>
    <cellStyle name="Normal 9 6 5" xfId="54051"/>
    <cellStyle name="Normal 9 6 5 2" xfId="54052"/>
    <cellStyle name="Normal 9 6 5 2 2" xfId="54053"/>
    <cellStyle name="Normal 9 6 5 3" xfId="54054"/>
    <cellStyle name="Normal 9 6 6" xfId="54055"/>
    <cellStyle name="Normal 9 6 6 2" xfId="54056"/>
    <cellStyle name="Normal 9 6 7" xfId="54057"/>
    <cellStyle name="Normal 9 6 8" xfId="54058"/>
    <cellStyle name="Normal 9 6 9" xfId="54059"/>
    <cellStyle name="Normal 9 6_Lcc_inputs" xfId="54060"/>
    <cellStyle name="Normal 9 7" xfId="54061"/>
    <cellStyle name="Normal 9 7 2" xfId="54062"/>
    <cellStyle name="Normal 9 7 2 2" xfId="54063"/>
    <cellStyle name="Normal 9 7 2 2 2" xfId="54064"/>
    <cellStyle name="Normal 9 7 2 2 2 2" xfId="54065"/>
    <cellStyle name="Normal 9 7 2 2 2 2 2" xfId="54066"/>
    <cellStyle name="Normal 9 7 2 2 2 3" xfId="54067"/>
    <cellStyle name="Normal 9 7 2 2 3" xfId="54068"/>
    <cellStyle name="Normal 9 7 2 2 3 2" xfId="54069"/>
    <cellStyle name="Normal 9 7 2 2 3 2 2" xfId="54070"/>
    <cellStyle name="Normal 9 7 2 2 3 3" xfId="54071"/>
    <cellStyle name="Normal 9 7 2 2 4" xfId="54072"/>
    <cellStyle name="Normal 9 7 2 2 4 2" xfId="54073"/>
    <cellStyle name="Normal 9 7 2 2 5" xfId="54074"/>
    <cellStyle name="Normal 9 7 2 2_Lcc_inputs" xfId="54075"/>
    <cellStyle name="Normal 9 7 2 3" xfId="54076"/>
    <cellStyle name="Normal 9 7 2 3 2" xfId="54077"/>
    <cellStyle name="Normal 9 7 2 3 2 2" xfId="54078"/>
    <cellStyle name="Normal 9 7 2 3 2 3" xfId="54079"/>
    <cellStyle name="Normal 9 7 2 3 3" xfId="54080"/>
    <cellStyle name="Normal 9 7 2 3 4" xfId="54081"/>
    <cellStyle name="Normal 9 7 2 3_Lcc_inputs" xfId="54082"/>
    <cellStyle name="Normal 9 7 2 4" xfId="54083"/>
    <cellStyle name="Normal 9 7 2 4 2" xfId="54084"/>
    <cellStyle name="Normal 9 7 2 4 2 2" xfId="54085"/>
    <cellStyle name="Normal 9 7 2 4 3" xfId="54086"/>
    <cellStyle name="Normal 9 7 2 5" xfId="54087"/>
    <cellStyle name="Normal 9 7 2 5 2" xfId="54088"/>
    <cellStyle name="Normal 9 7 2 6" xfId="54089"/>
    <cellStyle name="Normal 9 7 2 7" xfId="54090"/>
    <cellStyle name="Normal 9 7 2 8" xfId="54091"/>
    <cellStyle name="Normal 9 7 2_Lcc_inputs" xfId="54092"/>
    <cellStyle name="Normal 9 7 3" xfId="54093"/>
    <cellStyle name="Normal 9 7 3 2" xfId="54094"/>
    <cellStyle name="Normal 9 7 3 2 2" xfId="54095"/>
    <cellStyle name="Normal 9 7 3 2 2 2" xfId="54096"/>
    <cellStyle name="Normal 9 7 3 2 3" xfId="54097"/>
    <cellStyle name="Normal 9 7 3 3" xfId="54098"/>
    <cellStyle name="Normal 9 7 3 3 2" xfId="54099"/>
    <cellStyle name="Normal 9 7 3 3 2 2" xfId="54100"/>
    <cellStyle name="Normal 9 7 3 3 3" xfId="54101"/>
    <cellStyle name="Normal 9 7 3 4" xfId="54102"/>
    <cellStyle name="Normal 9 7 3 4 2" xfId="54103"/>
    <cellStyle name="Normal 9 7 3 5" xfId="54104"/>
    <cellStyle name="Normal 9 7 3_Lcc_inputs" xfId="54105"/>
    <cellStyle name="Normal 9 7 4" xfId="54106"/>
    <cellStyle name="Normal 9 7 4 2" xfId="54107"/>
    <cellStyle name="Normal 9 7 4 2 2" xfId="54108"/>
    <cellStyle name="Normal 9 7 4 2 3" xfId="54109"/>
    <cellStyle name="Normal 9 7 4 3" xfId="54110"/>
    <cellStyle name="Normal 9 7 4 4" xfId="54111"/>
    <cellStyle name="Normal 9 7 4_Lcc_inputs" xfId="54112"/>
    <cellStyle name="Normal 9 7 5" xfId="54113"/>
    <cellStyle name="Normal 9 7 5 2" xfId="54114"/>
    <cellStyle name="Normal 9 7 5 2 2" xfId="54115"/>
    <cellStyle name="Normal 9 7 5 3" xfId="54116"/>
    <cellStyle name="Normal 9 7 6" xfId="54117"/>
    <cellStyle name="Normal 9 7 6 2" xfId="54118"/>
    <cellStyle name="Normal 9 7 7" xfId="54119"/>
    <cellStyle name="Normal 9 7 8" xfId="54120"/>
    <cellStyle name="Normal 9 7 9" xfId="54121"/>
    <cellStyle name="Normal 9 7_Lcc_inputs" xfId="54122"/>
    <cellStyle name="Normal 9 8" xfId="54123"/>
    <cellStyle name="Normal 9 8 2" xfId="54124"/>
    <cellStyle name="Normal 9 8 2 2" xfId="54125"/>
    <cellStyle name="Normal 9 8 2 2 2" xfId="54126"/>
    <cellStyle name="Normal 9 8 2 2 2 2" xfId="54127"/>
    <cellStyle name="Normal 9 8 2 2 2 2 2" xfId="54128"/>
    <cellStyle name="Normal 9 8 2 2 2 3" xfId="54129"/>
    <cellStyle name="Normal 9 8 2 2 3" xfId="54130"/>
    <cellStyle name="Normal 9 8 2 2 3 2" xfId="54131"/>
    <cellStyle name="Normal 9 8 2 2 3 2 2" xfId="54132"/>
    <cellStyle name="Normal 9 8 2 2 3 3" xfId="54133"/>
    <cellStyle name="Normal 9 8 2 2 4" xfId="54134"/>
    <cellStyle name="Normal 9 8 2 2 4 2" xfId="54135"/>
    <cellStyle name="Normal 9 8 2 2 5" xfId="54136"/>
    <cellStyle name="Normal 9 8 2 2_Lcc_inputs" xfId="54137"/>
    <cellStyle name="Normal 9 8 2 3" xfId="54138"/>
    <cellStyle name="Normal 9 8 2 3 2" xfId="54139"/>
    <cellStyle name="Normal 9 8 2 3 2 2" xfId="54140"/>
    <cellStyle name="Normal 9 8 2 3 2 3" xfId="54141"/>
    <cellStyle name="Normal 9 8 2 3 3" xfId="54142"/>
    <cellStyle name="Normal 9 8 2 3 4" xfId="54143"/>
    <cellStyle name="Normal 9 8 2 3_Lcc_inputs" xfId="54144"/>
    <cellStyle name="Normal 9 8 2 4" xfId="54145"/>
    <cellStyle name="Normal 9 8 2 4 2" xfId="54146"/>
    <cellStyle name="Normal 9 8 2 4 2 2" xfId="54147"/>
    <cellStyle name="Normal 9 8 2 4 3" xfId="54148"/>
    <cellStyle name="Normal 9 8 2 5" xfId="54149"/>
    <cellStyle name="Normal 9 8 2 5 2" xfId="54150"/>
    <cellStyle name="Normal 9 8 2 6" xfId="54151"/>
    <cellStyle name="Normal 9 8 2 7" xfId="54152"/>
    <cellStyle name="Normal 9 8 2 8" xfId="54153"/>
    <cellStyle name="Normal 9 8 2_Lcc_inputs" xfId="54154"/>
    <cellStyle name="Normal 9 8 3" xfId="54155"/>
    <cellStyle name="Normal 9 8 3 2" xfId="54156"/>
    <cellStyle name="Normal 9 8 3 2 2" xfId="54157"/>
    <cellStyle name="Normal 9 8 3 2 2 2" xfId="54158"/>
    <cellStyle name="Normal 9 8 3 2 3" xfId="54159"/>
    <cellStyle name="Normal 9 8 3 3" xfId="54160"/>
    <cellStyle name="Normal 9 8 3 3 2" xfId="54161"/>
    <cellStyle name="Normal 9 8 3 3 2 2" xfId="54162"/>
    <cellStyle name="Normal 9 8 3 3 3" xfId="54163"/>
    <cellStyle name="Normal 9 8 3 4" xfId="54164"/>
    <cellStyle name="Normal 9 8 3 4 2" xfId="54165"/>
    <cellStyle name="Normal 9 8 3 5" xfId="54166"/>
    <cellStyle name="Normal 9 8 3_Lcc_inputs" xfId="54167"/>
    <cellStyle name="Normal 9 8 4" xfId="54168"/>
    <cellStyle name="Normal 9 8 4 2" xfId="54169"/>
    <cellStyle name="Normal 9 8 4 2 2" xfId="54170"/>
    <cellStyle name="Normal 9 8 4 2 3" xfId="54171"/>
    <cellStyle name="Normal 9 8 4 3" xfId="54172"/>
    <cellStyle name="Normal 9 8 4 4" xfId="54173"/>
    <cellStyle name="Normal 9 8 4_Lcc_inputs" xfId="54174"/>
    <cellStyle name="Normal 9 8 5" xfId="54175"/>
    <cellStyle name="Normal 9 8 5 2" xfId="54176"/>
    <cellStyle name="Normal 9 8 5 2 2" xfId="54177"/>
    <cellStyle name="Normal 9 8 5 3" xfId="54178"/>
    <cellStyle name="Normal 9 8 6" xfId="54179"/>
    <cellStyle name="Normal 9 8 6 2" xfId="54180"/>
    <cellStyle name="Normal 9 8 7" xfId="54181"/>
    <cellStyle name="Normal 9 8 8" xfId="54182"/>
    <cellStyle name="Normal 9 8 9" xfId="54183"/>
    <cellStyle name="Normal 9 8_Lcc_inputs" xfId="54184"/>
    <cellStyle name="Normal 9 9" xfId="54185"/>
    <cellStyle name="Normal 9 9 2" xfId="54186"/>
    <cellStyle name="Normal 9 9 2 2" xfId="54187"/>
    <cellStyle name="Normal 9 9 2 2 2" xfId="54188"/>
    <cellStyle name="Normal 9 9 2 2 2 2" xfId="54189"/>
    <cellStyle name="Normal 9 9 2 2 3" xfId="54190"/>
    <cellStyle name="Normal 9 9 2 3" xfId="54191"/>
    <cellStyle name="Normal 9 9 2 3 2" xfId="54192"/>
    <cellStyle name="Normal 9 9 2 3 2 2" xfId="54193"/>
    <cellStyle name="Normal 9 9 2 3 3" xfId="54194"/>
    <cellStyle name="Normal 9 9 2 4" xfId="54195"/>
    <cellStyle name="Normal 9 9 2 4 2" xfId="54196"/>
    <cellStyle name="Normal 9 9 2 5" xfId="54197"/>
    <cellStyle name="Normal 9 9 2_Lcc_inputs" xfId="54198"/>
    <cellStyle name="Normal 9 9 3" xfId="54199"/>
    <cellStyle name="Normal 9 9 3 2" xfId="54200"/>
    <cellStyle name="Normal 9 9 3 2 2" xfId="54201"/>
    <cellStyle name="Normal 9 9 3 2 3" xfId="54202"/>
    <cellStyle name="Normal 9 9 3 3" xfId="54203"/>
    <cellStyle name="Normal 9 9 3 4" xfId="54204"/>
    <cellStyle name="Normal 9 9 3_Lcc_inputs" xfId="54205"/>
    <cellStyle name="Normal 9 9 4" xfId="54206"/>
    <cellStyle name="Normal 9 9 4 2" xfId="54207"/>
    <cellStyle name="Normal 9 9 4 2 2" xfId="54208"/>
    <cellStyle name="Normal 9 9 4 3" xfId="54209"/>
    <cellStyle name="Normal 9 9 5" xfId="54210"/>
    <cellStyle name="Normal 9 9 5 2" xfId="54211"/>
    <cellStyle name="Normal 9 9 6" xfId="54212"/>
    <cellStyle name="Normal 9 9 7" xfId="54213"/>
    <cellStyle name="Normal 9 9 8" xfId="54214"/>
    <cellStyle name="Normal 9 9_Lcc_inputs" xfId="54215"/>
    <cellStyle name="Normal 9_Lcc_inputs" xfId="54216"/>
    <cellStyle name="Normal 90" xfId="54217"/>
    <cellStyle name="Normal 90 2" xfId="54218"/>
    <cellStyle name="Normal 91" xfId="54219"/>
    <cellStyle name="Normal 92" xfId="54220"/>
    <cellStyle name="Normal 92 2" xfId="54221"/>
    <cellStyle name="Normal 93" xfId="54222"/>
    <cellStyle name="Normal 93 2" xfId="54223"/>
    <cellStyle name="Normal 94" xfId="54224"/>
    <cellStyle name="Normal 94 2" xfId="54225"/>
    <cellStyle name="Normal 95" xfId="54226"/>
    <cellStyle name="Normal 95 2" xfId="54227"/>
    <cellStyle name="Normal 96" xfId="54228"/>
    <cellStyle name="Normal 96 2" xfId="54229"/>
    <cellStyle name="Normal 97" xfId="54230"/>
    <cellStyle name="Normal 97 2" xfId="54231"/>
    <cellStyle name="Normal 98" xfId="54232"/>
    <cellStyle name="Normal 98 2" xfId="54233"/>
    <cellStyle name="Normal 99" xfId="54234"/>
    <cellStyle name="Normal 99 2" xfId="54235"/>
    <cellStyle name="Normal_CBSAData" xfId="189"/>
    <cellStyle name="Normal_CBSAData_1" xfId="190"/>
    <cellStyle name="Normal_MTDUCT" xfId="6"/>
    <cellStyle name="Normal_PC-Grocery-D1" xfId="54922"/>
    <cellStyle name="Normal_PC-LPDPackage-6P-D14" xfId="3"/>
    <cellStyle name="Normal_ProCostFinAssumptions_Sector" xfId="7"/>
    <cellStyle name="NOT USED" xfId="54236"/>
    <cellStyle name="NOT USED 2" xfId="54237"/>
    <cellStyle name="NOT USED 2 2" xfId="54238"/>
    <cellStyle name="NOT USED 3" xfId="54239"/>
    <cellStyle name="NOT USED_Lcc_inputs" xfId="54240"/>
    <cellStyle name="Note 2" xfId="157"/>
    <cellStyle name="Note 2 10" xfId="54241"/>
    <cellStyle name="Note 2 10 2" xfId="54242"/>
    <cellStyle name="Note 2 10 2 2" xfId="54243"/>
    <cellStyle name="Note 2 10 3" xfId="54244"/>
    <cellStyle name="Note 2 10 3 2" xfId="54245"/>
    <cellStyle name="Note 2 11" xfId="54246"/>
    <cellStyle name="Note 2 11 2" xfId="54247"/>
    <cellStyle name="Note 2 11 3" xfId="54248"/>
    <cellStyle name="Note 2 12" xfId="54249"/>
    <cellStyle name="Note 2 12 2" xfId="54250"/>
    <cellStyle name="Note 2 2" xfId="158"/>
    <cellStyle name="Note 2 2 10" xfId="54251"/>
    <cellStyle name="Note 2 2 10 2" xfId="54252"/>
    <cellStyle name="Note 2 2 10 3" xfId="54253"/>
    <cellStyle name="Note 2 2 11" xfId="54254"/>
    <cellStyle name="Note 2 2 11 2" xfId="54255"/>
    <cellStyle name="Note 2 2 12" xfId="54256"/>
    <cellStyle name="Note 2 2 13" xfId="54257"/>
    <cellStyle name="Note 2 2 14" xfId="55639"/>
    <cellStyle name="Note 2 2 15" xfId="55640"/>
    <cellStyle name="Note 2 2 2" xfId="54258"/>
    <cellStyle name="Note 2 2 2 10" xfId="54259"/>
    <cellStyle name="Note 2 2 2 2" xfId="54260"/>
    <cellStyle name="Note 2 2 2 2 2" xfId="54261"/>
    <cellStyle name="Note 2 2 2 2 2 2" xfId="54262"/>
    <cellStyle name="Note 2 2 2 2_Lcc_inputs" xfId="54263"/>
    <cellStyle name="Note 2 2 2 3" xfId="54264"/>
    <cellStyle name="Note 2 2 2 3 2" xfId="54265"/>
    <cellStyle name="Note 2 2 2 3 2 2" xfId="54266"/>
    <cellStyle name="Note 2 2 2 3 2 2 2" xfId="54267"/>
    <cellStyle name="Note 2 2 2 3 2 2 2 2" xfId="54268"/>
    <cellStyle name="Note 2 2 2 3 2 2 3" xfId="54269"/>
    <cellStyle name="Note 2 2 2 3 2 3" xfId="54270"/>
    <cellStyle name="Note 2 2 2 3 2 3 2" xfId="54271"/>
    <cellStyle name="Note 2 2 2 3 2 3 2 2" xfId="54272"/>
    <cellStyle name="Note 2 2 2 3 2 3 3" xfId="54273"/>
    <cellStyle name="Note 2 2 2 3 2 4" xfId="54274"/>
    <cellStyle name="Note 2 2 2 3 2 4 2" xfId="54275"/>
    <cellStyle name="Note 2 2 2 3 2 5" xfId="54276"/>
    <cellStyle name="Note 2 2 2 3 2_Lcc_inputs" xfId="54277"/>
    <cellStyle name="Note 2 2 2 3 3" xfId="54278"/>
    <cellStyle name="Note 2 2 2 3 3 2" xfId="54279"/>
    <cellStyle name="Note 2 2 2 3 3 2 2" xfId="54280"/>
    <cellStyle name="Note 2 2 2 3 3 2 3" xfId="54281"/>
    <cellStyle name="Note 2 2 2 3 3 3" xfId="54282"/>
    <cellStyle name="Note 2 2 2 3 3 4" xfId="54283"/>
    <cellStyle name="Note 2 2 2 3 3_Lcc_inputs" xfId="54284"/>
    <cellStyle name="Note 2 2 2 3 4" xfId="54285"/>
    <cellStyle name="Note 2 2 2 3 4 2" xfId="54286"/>
    <cellStyle name="Note 2 2 2 3 4 2 2" xfId="54287"/>
    <cellStyle name="Note 2 2 2 3 4 3" xfId="54288"/>
    <cellStyle name="Note 2 2 2 3 5" xfId="54289"/>
    <cellStyle name="Note 2 2 2 3 5 2" xfId="54290"/>
    <cellStyle name="Note 2 2 2 3 6" xfId="54291"/>
    <cellStyle name="Note 2 2 2 3 7" xfId="54292"/>
    <cellStyle name="Note 2 2 2 3 8" xfId="54293"/>
    <cellStyle name="Note 2 2 2 3_Lcc_inputs" xfId="54294"/>
    <cellStyle name="Note 2 2 2 4" xfId="54295"/>
    <cellStyle name="Note 2 2 2 4 2" xfId="54296"/>
    <cellStyle name="Note 2 2 2 4 2 2" xfId="54297"/>
    <cellStyle name="Note 2 2 2 4 2 2 2" xfId="54298"/>
    <cellStyle name="Note 2 2 2 4 2 3" xfId="54299"/>
    <cellStyle name="Note 2 2 2 4 3" xfId="54300"/>
    <cellStyle name="Note 2 2 2 4 3 2" xfId="54301"/>
    <cellStyle name="Note 2 2 2 4 3 2 2" xfId="54302"/>
    <cellStyle name="Note 2 2 2 4 3 3" xfId="54303"/>
    <cellStyle name="Note 2 2 2 4 4" xfId="54304"/>
    <cellStyle name="Note 2 2 2 4 4 2" xfId="54305"/>
    <cellStyle name="Note 2 2 2 4 5" xfId="54306"/>
    <cellStyle name="Note 2 2 2 4_Lcc_inputs" xfId="54307"/>
    <cellStyle name="Note 2 2 2 5" xfId="54308"/>
    <cellStyle name="Note 2 2 2 5 2" xfId="54309"/>
    <cellStyle name="Note 2 2 2 5 2 2" xfId="54310"/>
    <cellStyle name="Note 2 2 2 5 2 2 2" xfId="54311"/>
    <cellStyle name="Note 2 2 2 5 2 3" xfId="54312"/>
    <cellStyle name="Note 2 2 2 5 3" xfId="54313"/>
    <cellStyle name="Note 2 2 2 5 3 2" xfId="54314"/>
    <cellStyle name="Note 2 2 2 5 4" xfId="54315"/>
    <cellStyle name="Note 2 2 2 5_Lcc_inputs" xfId="54316"/>
    <cellStyle name="Note 2 2 2 6" xfId="54317"/>
    <cellStyle name="Note 2 2 2 6 2" xfId="54318"/>
    <cellStyle name="Note 2 2 2 6 3" xfId="54319"/>
    <cellStyle name="Note 2 2 2 7" xfId="54320"/>
    <cellStyle name="Note 2 2 2 7 2" xfId="54321"/>
    <cellStyle name="Note 2 2 2 8" xfId="54322"/>
    <cellStyle name="Note 2 2 2 9" xfId="54323"/>
    <cellStyle name="Note 2 2 2_Lcc_inputs" xfId="54324"/>
    <cellStyle name="Note 2 2 3" xfId="54325"/>
    <cellStyle name="Note 2 2 3 10" xfId="54326"/>
    <cellStyle name="Note 2 2 3 11" xfId="54327"/>
    <cellStyle name="Note 2 2 3 2" xfId="54328"/>
    <cellStyle name="Note 2 2 3 2 10" xfId="54329"/>
    <cellStyle name="Note 2 2 3 2 2" xfId="54330"/>
    <cellStyle name="Note 2 2 3 2 2 2" xfId="54331"/>
    <cellStyle name="Note 2 2 3 2 2 2 2" xfId="54332"/>
    <cellStyle name="Note 2 2 3 2 2 2 2 2" xfId="54333"/>
    <cellStyle name="Note 2 2 3 2 2 2 3" xfId="54334"/>
    <cellStyle name="Note 2 2 3 2 2 3" xfId="54335"/>
    <cellStyle name="Note 2 2 3 2 2 3 2" xfId="54336"/>
    <cellStyle name="Note 2 2 3 2 2 3 2 2" xfId="54337"/>
    <cellStyle name="Note 2 2 3 2 2 3 3" xfId="54338"/>
    <cellStyle name="Note 2 2 3 2 2 4" xfId="54339"/>
    <cellStyle name="Note 2 2 3 2 2 4 2" xfId="54340"/>
    <cellStyle name="Note 2 2 3 2 2 5" xfId="54341"/>
    <cellStyle name="Note 2 2 3 2 2_Lcc_inputs" xfId="54342"/>
    <cellStyle name="Note 2 2 3 2 3" xfId="54343"/>
    <cellStyle name="Note 2 2 3 2 3 2" xfId="54344"/>
    <cellStyle name="Note 2 2 3 2 3 2 2" xfId="54345"/>
    <cellStyle name="Note 2 2 3 2 3 2 3" xfId="54346"/>
    <cellStyle name="Note 2 2 3 2 3 3" xfId="54347"/>
    <cellStyle name="Note 2 2 3 2 3 4" xfId="54348"/>
    <cellStyle name="Note 2 2 3 2 3_Lcc_inputs" xfId="54349"/>
    <cellStyle name="Note 2 2 3 2 4" xfId="54350"/>
    <cellStyle name="Note 2 2 3 2 4 2" xfId="54351"/>
    <cellStyle name="Note 2 2 3 2 4 2 2" xfId="54352"/>
    <cellStyle name="Note 2 2 3 2 4 3" xfId="54353"/>
    <cellStyle name="Note 2 2 3 2 5" xfId="54354"/>
    <cellStyle name="Note 2 2 3 2 5 2" xfId="54355"/>
    <cellStyle name="Note 2 2 3 2 6" xfId="54356"/>
    <cellStyle name="Note 2 2 3 2 7" xfId="54357"/>
    <cellStyle name="Note 2 2 3 2 8" xfId="54358"/>
    <cellStyle name="Note 2 2 3 2 9" xfId="54359"/>
    <cellStyle name="Note 2 2 3 2_Lcc_inputs" xfId="54360"/>
    <cellStyle name="Note 2 2 3 3" xfId="54361"/>
    <cellStyle name="Note 2 2 3 3 2" xfId="54362"/>
    <cellStyle name="Note 2 2 3 3 2 2" xfId="54363"/>
    <cellStyle name="Note 2 2 3 3 2 2 2" xfId="54364"/>
    <cellStyle name="Note 2 2 3 3 2 3" xfId="54365"/>
    <cellStyle name="Note 2 2 3 3 3" xfId="54366"/>
    <cellStyle name="Note 2 2 3 3 3 2" xfId="54367"/>
    <cellStyle name="Note 2 2 3 3 3 2 2" xfId="54368"/>
    <cellStyle name="Note 2 2 3 3 3 3" xfId="54369"/>
    <cellStyle name="Note 2 2 3 3 4" xfId="54370"/>
    <cellStyle name="Note 2 2 3 3 4 2" xfId="54371"/>
    <cellStyle name="Note 2 2 3 3 5" xfId="54372"/>
    <cellStyle name="Note 2 2 3 3 6" xfId="54373"/>
    <cellStyle name="Note 2 2 3 3 7" xfId="54374"/>
    <cellStyle name="Note 2 2 3 3_Lcc_inputs" xfId="54375"/>
    <cellStyle name="Note 2 2 3 4" xfId="54376"/>
    <cellStyle name="Note 2 2 3 4 2" xfId="54377"/>
    <cellStyle name="Note 2 2 3 4 2 2" xfId="54378"/>
    <cellStyle name="Note 2 2 3 4 2 3" xfId="54379"/>
    <cellStyle name="Note 2 2 3 4 3" xfId="54380"/>
    <cellStyle name="Note 2 2 3 4 4" xfId="54381"/>
    <cellStyle name="Note 2 2 3 4_Lcc_inputs" xfId="54382"/>
    <cellStyle name="Note 2 2 3 5" xfId="54383"/>
    <cellStyle name="Note 2 2 3 5 2" xfId="54384"/>
    <cellStyle name="Note 2 2 3 5 2 2" xfId="54385"/>
    <cellStyle name="Note 2 2 3 5 3" xfId="54386"/>
    <cellStyle name="Note 2 2 3 6" xfId="54387"/>
    <cellStyle name="Note 2 2 3 6 2" xfId="54388"/>
    <cellStyle name="Note 2 2 3 7" xfId="54389"/>
    <cellStyle name="Note 2 2 3 8" xfId="54390"/>
    <cellStyle name="Note 2 2 3 9" xfId="54391"/>
    <cellStyle name="Note 2 2 3_Lcc_inputs" xfId="54392"/>
    <cellStyle name="Note 2 2 4" xfId="54393"/>
    <cellStyle name="Note 2 2 4 10" xfId="54394"/>
    <cellStyle name="Note 2 2 4 11" xfId="54395"/>
    <cellStyle name="Note 2 2 4 2" xfId="54396"/>
    <cellStyle name="Note 2 2 4 2 10" xfId="54397"/>
    <cellStyle name="Note 2 2 4 2 2" xfId="54398"/>
    <cellStyle name="Note 2 2 4 2 2 2" xfId="54399"/>
    <cellStyle name="Note 2 2 4 2 2 2 2" xfId="54400"/>
    <cellStyle name="Note 2 2 4 2 2 2 2 2" xfId="54401"/>
    <cellStyle name="Note 2 2 4 2 2 2 3" xfId="54402"/>
    <cellStyle name="Note 2 2 4 2 2 3" xfId="54403"/>
    <cellStyle name="Note 2 2 4 2 2 3 2" xfId="54404"/>
    <cellStyle name="Note 2 2 4 2 2 3 2 2" xfId="54405"/>
    <cellStyle name="Note 2 2 4 2 2 3 3" xfId="54406"/>
    <cellStyle name="Note 2 2 4 2 2 4" xfId="54407"/>
    <cellStyle name="Note 2 2 4 2 2 4 2" xfId="54408"/>
    <cellStyle name="Note 2 2 4 2 2 5" xfId="54409"/>
    <cellStyle name="Note 2 2 4 2 2_Lcc_inputs" xfId="54410"/>
    <cellStyle name="Note 2 2 4 2 3" xfId="54411"/>
    <cellStyle name="Note 2 2 4 2 3 2" xfId="54412"/>
    <cellStyle name="Note 2 2 4 2 3 2 2" xfId="54413"/>
    <cellStyle name="Note 2 2 4 2 3 2 3" xfId="54414"/>
    <cellStyle name="Note 2 2 4 2 3 3" xfId="54415"/>
    <cellStyle name="Note 2 2 4 2 3 4" xfId="54416"/>
    <cellStyle name="Note 2 2 4 2 3_Lcc_inputs" xfId="54417"/>
    <cellStyle name="Note 2 2 4 2 4" xfId="54418"/>
    <cellStyle name="Note 2 2 4 2 4 2" xfId="54419"/>
    <cellStyle name="Note 2 2 4 2 4 2 2" xfId="54420"/>
    <cellStyle name="Note 2 2 4 2 4 3" xfId="54421"/>
    <cellStyle name="Note 2 2 4 2 5" xfId="54422"/>
    <cellStyle name="Note 2 2 4 2 5 2" xfId="54423"/>
    <cellStyle name="Note 2 2 4 2 6" xfId="54424"/>
    <cellStyle name="Note 2 2 4 2 7" xfId="54425"/>
    <cellStyle name="Note 2 2 4 2 8" xfId="54426"/>
    <cellStyle name="Note 2 2 4 2 9" xfId="54427"/>
    <cellStyle name="Note 2 2 4 2_Lcc_inputs" xfId="54428"/>
    <cellStyle name="Note 2 2 4 3" xfId="54429"/>
    <cellStyle name="Note 2 2 4 3 2" xfId="54430"/>
    <cellStyle name="Note 2 2 4 3 2 2" xfId="54431"/>
    <cellStyle name="Note 2 2 4 3 2 2 2" xfId="54432"/>
    <cellStyle name="Note 2 2 4 3 2 3" xfId="54433"/>
    <cellStyle name="Note 2 2 4 3 3" xfId="54434"/>
    <cellStyle name="Note 2 2 4 3 3 2" xfId="54435"/>
    <cellStyle name="Note 2 2 4 3 3 2 2" xfId="54436"/>
    <cellStyle name="Note 2 2 4 3 3 3" xfId="54437"/>
    <cellStyle name="Note 2 2 4 3 4" xfId="54438"/>
    <cellStyle name="Note 2 2 4 3 4 2" xfId="54439"/>
    <cellStyle name="Note 2 2 4 3 5" xfId="54440"/>
    <cellStyle name="Note 2 2 4 3 6" xfId="54441"/>
    <cellStyle name="Note 2 2 4 3 7" xfId="54442"/>
    <cellStyle name="Note 2 2 4 3_Lcc_inputs" xfId="54443"/>
    <cellStyle name="Note 2 2 4 4" xfId="54444"/>
    <cellStyle name="Note 2 2 4 4 2" xfId="54445"/>
    <cellStyle name="Note 2 2 4 4 2 2" xfId="54446"/>
    <cellStyle name="Note 2 2 4 4 2 3" xfId="54447"/>
    <cellStyle name="Note 2 2 4 4 3" xfId="54448"/>
    <cellStyle name="Note 2 2 4 4 4" xfId="54449"/>
    <cellStyle name="Note 2 2 4 4_Lcc_inputs" xfId="54450"/>
    <cellStyle name="Note 2 2 4 5" xfId="54451"/>
    <cellStyle name="Note 2 2 4 5 2" xfId="54452"/>
    <cellStyle name="Note 2 2 4 5 2 2" xfId="54453"/>
    <cellStyle name="Note 2 2 4 5 3" xfId="54454"/>
    <cellStyle name="Note 2 2 4 6" xfId="54455"/>
    <cellStyle name="Note 2 2 4 6 2" xfId="54456"/>
    <cellStyle name="Note 2 2 4 7" xfId="54457"/>
    <cellStyle name="Note 2 2 4 8" xfId="54458"/>
    <cellStyle name="Note 2 2 4 9" xfId="54459"/>
    <cellStyle name="Note 2 2 4_Lcc_inputs" xfId="54460"/>
    <cellStyle name="Note 2 2 5" xfId="54461"/>
    <cellStyle name="Note 2 2 5 10" xfId="54462"/>
    <cellStyle name="Note 2 2 5 2" xfId="54463"/>
    <cellStyle name="Note 2 2 5 2 2" xfId="54464"/>
    <cellStyle name="Note 2 2 5 2 2 2" xfId="54465"/>
    <cellStyle name="Note 2 2 5 2 2 2 2" xfId="54466"/>
    <cellStyle name="Note 2 2 5 2 2 3" xfId="54467"/>
    <cellStyle name="Note 2 2 5 2 3" xfId="54468"/>
    <cellStyle name="Note 2 2 5 2 3 2" xfId="54469"/>
    <cellStyle name="Note 2 2 5 2 3 2 2" xfId="54470"/>
    <cellStyle name="Note 2 2 5 2 3 3" xfId="54471"/>
    <cellStyle name="Note 2 2 5 2 4" xfId="54472"/>
    <cellStyle name="Note 2 2 5 2 4 2" xfId="54473"/>
    <cellStyle name="Note 2 2 5 2 5" xfId="54474"/>
    <cellStyle name="Note 2 2 5 2 6" xfId="54475"/>
    <cellStyle name="Note 2 2 5 2 7" xfId="54476"/>
    <cellStyle name="Note 2 2 5 2_Lcc_inputs" xfId="54477"/>
    <cellStyle name="Note 2 2 5 3" xfId="54478"/>
    <cellStyle name="Note 2 2 5 3 2" xfId="54479"/>
    <cellStyle name="Note 2 2 5 3 2 2" xfId="54480"/>
    <cellStyle name="Note 2 2 5 3 2 3" xfId="54481"/>
    <cellStyle name="Note 2 2 5 3 3" xfId="54482"/>
    <cellStyle name="Note 2 2 5 3 4" xfId="54483"/>
    <cellStyle name="Note 2 2 5 3 5" xfId="54484"/>
    <cellStyle name="Note 2 2 5 3 6" xfId="54485"/>
    <cellStyle name="Note 2 2 5 3_Lcc_inputs" xfId="54486"/>
    <cellStyle name="Note 2 2 5 4" xfId="54487"/>
    <cellStyle name="Note 2 2 5 4 2" xfId="54488"/>
    <cellStyle name="Note 2 2 5 4 2 2" xfId="54489"/>
    <cellStyle name="Note 2 2 5 4 3" xfId="54490"/>
    <cellStyle name="Note 2 2 5 5" xfId="54491"/>
    <cellStyle name="Note 2 2 5 5 2" xfId="54492"/>
    <cellStyle name="Note 2 2 5 6" xfId="54493"/>
    <cellStyle name="Note 2 2 5 7" xfId="54494"/>
    <cellStyle name="Note 2 2 5 8" xfId="54495"/>
    <cellStyle name="Note 2 2 5 9" xfId="54496"/>
    <cellStyle name="Note 2 2 5_Lcc_inputs" xfId="54497"/>
    <cellStyle name="Note 2 2 6" xfId="54498"/>
    <cellStyle name="Note 2 2 6 2" xfId="54499"/>
    <cellStyle name="Note 2 2 6 2 2" xfId="54500"/>
    <cellStyle name="Note 2 2 6 2 2 2" xfId="54501"/>
    <cellStyle name="Note 2 2 6 2 2 3" xfId="54502"/>
    <cellStyle name="Note 2 2 6 2 3" xfId="54503"/>
    <cellStyle name="Note 2 2 6 2 4" xfId="54504"/>
    <cellStyle name="Note 2 2 6 2_Lcc_inputs" xfId="54505"/>
    <cellStyle name="Note 2 2 6 3" xfId="54506"/>
    <cellStyle name="Note 2 2 6 3 2" xfId="54507"/>
    <cellStyle name="Note 2 2 6 3 2 2" xfId="54508"/>
    <cellStyle name="Note 2 2 6 3 3" xfId="54509"/>
    <cellStyle name="Note 2 2 6 4" xfId="54510"/>
    <cellStyle name="Note 2 2 6 4 2" xfId="54511"/>
    <cellStyle name="Note 2 2 6 5" xfId="54512"/>
    <cellStyle name="Note 2 2 6 6" xfId="54513"/>
    <cellStyle name="Note 2 2 6 7" xfId="54514"/>
    <cellStyle name="Note 2 2 6_Lcc_inputs" xfId="54515"/>
    <cellStyle name="Note 2 2 7" xfId="54516"/>
    <cellStyle name="Note 2 2 7 2" xfId="54517"/>
    <cellStyle name="Note 2 2 7 2 2" xfId="54518"/>
    <cellStyle name="Note 2 2 7 2 3" xfId="54519"/>
    <cellStyle name="Note 2 2 7 3" xfId="54520"/>
    <cellStyle name="Note 2 2 7 3 2" xfId="54521"/>
    <cellStyle name="Note 2 2 7 4" xfId="54522"/>
    <cellStyle name="Note 2 2 7 5" xfId="54523"/>
    <cellStyle name="Note 2 2 7_Lcc_inputs" xfId="54524"/>
    <cellStyle name="Note 2 2 8" xfId="54525"/>
    <cellStyle name="Note 2 2 8 2" xfId="54526"/>
    <cellStyle name="Note 2 2 8 2 2" xfId="54527"/>
    <cellStyle name="Note 2 2 8 2 3" xfId="54528"/>
    <cellStyle name="Note 2 2 8 3" xfId="54529"/>
    <cellStyle name="Note 2 2 8 3 2" xfId="54530"/>
    <cellStyle name="Note 2 2 8 4" xfId="54531"/>
    <cellStyle name="Note 2 2 8 5" xfId="54532"/>
    <cellStyle name="Note 2 2 8_Lcc_inputs" xfId="54533"/>
    <cellStyle name="Note 2 2 9" xfId="54534"/>
    <cellStyle name="Note 2 2 9 2" xfId="54535"/>
    <cellStyle name="Note 2 2 9 2 2" xfId="54536"/>
    <cellStyle name="Note 2 2 9 3" xfId="54537"/>
    <cellStyle name="Note 2 2 9 4" xfId="54538"/>
    <cellStyle name="Note 2 2 9_Lcc_inputs" xfId="54539"/>
    <cellStyle name="Note 2 2_Lcc_inputs" xfId="54540"/>
    <cellStyle name="Note 2 3" xfId="54541"/>
    <cellStyle name="Note 2 3 2" xfId="54542"/>
    <cellStyle name="Note 2 3 2 2" xfId="54543"/>
    <cellStyle name="Note 2 3 3" xfId="54544"/>
    <cellStyle name="Note 2 3 3 2" xfId="55641"/>
    <cellStyle name="Note 2 3 4" xfId="55642"/>
    <cellStyle name="Note 2 3 5" xfId="55643"/>
    <cellStyle name="Note 2 3_Lcc_inputs" xfId="54545"/>
    <cellStyle name="Note 2 4" xfId="54546"/>
    <cellStyle name="Note 2 4 2" xfId="54547"/>
    <cellStyle name="Note 2 4 2 2" xfId="54548"/>
    <cellStyle name="Note 2 4 3" xfId="54549"/>
    <cellStyle name="Note 2 4 4" xfId="55644"/>
    <cellStyle name="Note 2 4_Lcc_inputs" xfId="54550"/>
    <cellStyle name="Note 2 5" xfId="54551"/>
    <cellStyle name="Note 2 5 2" xfId="54552"/>
    <cellStyle name="Note 2 5 2 2" xfId="54553"/>
    <cellStyle name="Note 2 5 2 2 2" xfId="54554"/>
    <cellStyle name="Note 2 5 2 2 2 2" xfId="54555"/>
    <cellStyle name="Note 2 5 2 2 2 3" xfId="54556"/>
    <cellStyle name="Note 2 5 2 2 3" xfId="54557"/>
    <cellStyle name="Note 2 5 2 2 4" xfId="54558"/>
    <cellStyle name="Note 2 5 2 2_Lcc_inputs" xfId="54559"/>
    <cellStyle name="Note 2 5 2 3" xfId="54560"/>
    <cellStyle name="Note 2 5 2 3 2" xfId="54561"/>
    <cellStyle name="Note 2 5 2 3 2 2" xfId="54562"/>
    <cellStyle name="Note 2 5 2 3 3" xfId="54563"/>
    <cellStyle name="Note 2 5 2 4" xfId="54564"/>
    <cellStyle name="Note 2 5 2 4 2" xfId="54565"/>
    <cellStyle name="Note 2 5 2 5" xfId="54566"/>
    <cellStyle name="Note 2 5 2 6" xfId="54567"/>
    <cellStyle name="Note 2 5 2 7" xfId="54568"/>
    <cellStyle name="Note 2 5 2_Lcc_inputs" xfId="54569"/>
    <cellStyle name="Note 2 5 3" xfId="54570"/>
    <cellStyle name="Note 2 5 3 2" xfId="54571"/>
    <cellStyle name="Note 2 5 3 2 2" xfId="54572"/>
    <cellStyle name="Note 2 5 3 2 3" xfId="54573"/>
    <cellStyle name="Note 2 5 3 3" xfId="54574"/>
    <cellStyle name="Note 2 5 3 3 2" xfId="54575"/>
    <cellStyle name="Note 2 5 3 4" xfId="54576"/>
    <cellStyle name="Note 2 5 3 5" xfId="54577"/>
    <cellStyle name="Note 2 5 3_Lcc_inputs" xfId="54578"/>
    <cellStyle name="Note 2 5 4" xfId="54579"/>
    <cellStyle name="Note 2 5 4 2" xfId="54580"/>
    <cellStyle name="Note 2 5 4 2 2" xfId="54581"/>
    <cellStyle name="Note 2 5 4 2 3" xfId="54582"/>
    <cellStyle name="Note 2 5 4 3" xfId="54583"/>
    <cellStyle name="Note 2 5 4 4" xfId="54584"/>
    <cellStyle name="Note 2 5 4_Lcc_inputs" xfId="54585"/>
    <cellStyle name="Note 2 5 5" xfId="54586"/>
    <cellStyle name="Note 2 5 5 2" xfId="54587"/>
    <cellStyle name="Note 2 5 5 3" xfId="54588"/>
    <cellStyle name="Note 2 5 6" xfId="54589"/>
    <cellStyle name="Note 2 5 6 2" xfId="54590"/>
    <cellStyle name="Note 2 5 7" xfId="54591"/>
    <cellStyle name="Note 2 5 8" xfId="54592"/>
    <cellStyle name="Note 2 5_Lcc_inputs" xfId="54593"/>
    <cellStyle name="Note 2 6" xfId="54594"/>
    <cellStyle name="Note 2 6 2" xfId="54595"/>
    <cellStyle name="Note 2 6 2 2" xfId="54596"/>
    <cellStyle name="Note 2 6 2 3" xfId="54597"/>
    <cellStyle name="Note 2 6 3" xfId="54598"/>
    <cellStyle name="Note 2 6 3 2" xfId="54599"/>
    <cellStyle name="Note 2 6 4" xfId="54600"/>
    <cellStyle name="Note 2 6_Lcc_inputs" xfId="54601"/>
    <cellStyle name="Note 2 7" xfId="54602"/>
    <cellStyle name="Note 2 7 2" xfId="54603"/>
    <cellStyle name="Note 2 7 2 2" xfId="54604"/>
    <cellStyle name="Note 2 7 2 3" xfId="54605"/>
    <cellStyle name="Note 2 7 2 4" xfId="54606"/>
    <cellStyle name="Note 2 7 2 5" xfId="54607"/>
    <cellStyle name="Note 2 7 3" xfId="54608"/>
    <cellStyle name="Note 2 7 3 2" xfId="54609"/>
    <cellStyle name="Note 2 7 3 3" xfId="54610"/>
    <cellStyle name="Note 2 7 3 4" xfId="54611"/>
    <cellStyle name="Note 2 7 4" xfId="54612"/>
    <cellStyle name="Note 2 7 5" xfId="54613"/>
    <cellStyle name="Note 2 7 6" xfId="55645"/>
    <cellStyle name="Note 2 7 7" xfId="55646"/>
    <cellStyle name="Note 2 7_Lcc_inputs" xfId="54614"/>
    <cellStyle name="Note 2 8" xfId="54615"/>
    <cellStyle name="Note 2 8 2" xfId="54616"/>
    <cellStyle name="Note 2 8 2 2" xfId="54617"/>
    <cellStyle name="Note 2 8 2 3" xfId="54618"/>
    <cellStyle name="Note 2 8 3" xfId="54619"/>
    <cellStyle name="Note 2 8 3 2" xfId="54620"/>
    <cellStyle name="Note 2 9" xfId="54621"/>
    <cellStyle name="Note 2 9 2" xfId="54622"/>
    <cellStyle name="Note 2 9 2 2" xfId="54623"/>
    <cellStyle name="Note 2 9 3" xfId="54624"/>
    <cellStyle name="Note 2 9 3 2" xfId="54625"/>
    <cellStyle name="Note 2_Lcc_inputs" xfId="54626"/>
    <cellStyle name="Note 3" xfId="54627"/>
    <cellStyle name="Note 3 10" xfId="54628"/>
    <cellStyle name="Note 3 11" xfId="54629"/>
    <cellStyle name="Note 3 2" xfId="54630"/>
    <cellStyle name="Note 3 2 2" xfId="54631"/>
    <cellStyle name="Note 3 2 2 2" xfId="54632"/>
    <cellStyle name="Note 3 2 2 3" xfId="54633"/>
    <cellStyle name="Note 3 2 3" xfId="54634"/>
    <cellStyle name="Note 3 2 3 2" xfId="54635"/>
    <cellStyle name="Note 3 2 3 2 2" xfId="54636"/>
    <cellStyle name="Note 3 2 3 3" xfId="54637"/>
    <cellStyle name="Note 3 2 3 4" xfId="54638"/>
    <cellStyle name="Note 3 2 3_Lcc_inputs" xfId="54639"/>
    <cellStyle name="Note 3 2 4" xfId="54640"/>
    <cellStyle name="Note 3 2 4 2" xfId="54641"/>
    <cellStyle name="Note 3 2 4 2 2" xfId="54642"/>
    <cellStyle name="Note 3 2 4_Lcc_inputs" xfId="54643"/>
    <cellStyle name="Note 3 2 5" xfId="54644"/>
    <cellStyle name="Note 3 2 5 2" xfId="54645"/>
    <cellStyle name="Note 3 2 6" xfId="54646"/>
    <cellStyle name="Note 3 2 7" xfId="55647"/>
    <cellStyle name="Note 3 2 8" xfId="55648"/>
    <cellStyle name="Note 3 2_Lcc_inputs" xfId="54647"/>
    <cellStyle name="Note 3 3" xfId="54648"/>
    <cellStyle name="Note 3 3 2" xfId="54649"/>
    <cellStyle name="Note 3 3 2 2" xfId="54650"/>
    <cellStyle name="Note 3 3 2 3" xfId="54651"/>
    <cellStyle name="Note 3 3 2 4" xfId="54652"/>
    <cellStyle name="Note 3 3 3" xfId="54653"/>
    <cellStyle name="Note 3 3 3 2" xfId="54654"/>
    <cellStyle name="Note 3 3 4" xfId="54655"/>
    <cellStyle name="Note 3 3_Lcc_inputs" xfId="54656"/>
    <cellStyle name="Note 3 4" xfId="54657"/>
    <cellStyle name="Note 3 4 2" xfId="54658"/>
    <cellStyle name="Note 3 4 2 2" xfId="54659"/>
    <cellStyle name="Note 3 4 2 3" xfId="54660"/>
    <cellStyle name="Note 3 4 2 4" xfId="54661"/>
    <cellStyle name="Note 3 4 3" xfId="54662"/>
    <cellStyle name="Note 3 4 3 2" xfId="54663"/>
    <cellStyle name="Note 3 4 4" xfId="54664"/>
    <cellStyle name="Note 3 4_Lcc_inputs" xfId="54665"/>
    <cellStyle name="Note 3 5" xfId="54666"/>
    <cellStyle name="Note 3 5 2" xfId="54667"/>
    <cellStyle name="Note 3 5 2 2" xfId="54668"/>
    <cellStyle name="Note 3 5 2 3" xfId="54669"/>
    <cellStyle name="Note 3 5 2 4" xfId="54670"/>
    <cellStyle name="Note 3 5 3" xfId="54671"/>
    <cellStyle name="Note 3 5 3 2" xfId="54672"/>
    <cellStyle name="Note 3 5 4" xfId="54673"/>
    <cellStyle name="Note 3 5_Lcc_inputs" xfId="54674"/>
    <cellStyle name="Note 3 6" xfId="54675"/>
    <cellStyle name="Note 3 6 2" xfId="54676"/>
    <cellStyle name="Note 3 6 3" xfId="54677"/>
    <cellStyle name="Note 3 6 4" xfId="54678"/>
    <cellStyle name="Note 3 7" xfId="54679"/>
    <cellStyle name="Note 3 7 2" xfId="54680"/>
    <cellStyle name="Note 3 7 3" xfId="54681"/>
    <cellStyle name="Note 3 8" xfId="54682"/>
    <cellStyle name="Note 3 9" xfId="54683"/>
    <cellStyle name="Note 3_Lcc_inputs" xfId="54684"/>
    <cellStyle name="Note 4" xfId="54685"/>
    <cellStyle name="Note 4 2" xfId="54686"/>
    <cellStyle name="Note 4 2 2" xfId="54687"/>
    <cellStyle name="Note 4 3" xfId="54688"/>
    <cellStyle name="Note 4 3 2" xfId="54689"/>
    <cellStyle name="Note 4_Lcc_inputs" xfId="54690"/>
    <cellStyle name="Note 5" xfId="54691"/>
    <cellStyle name="Note 5 2" xfId="54692"/>
    <cellStyle name="Note 5 2 2" xfId="54693"/>
    <cellStyle name="Note 5 3" xfId="54694"/>
    <cellStyle name="Note 5_Lcc_inputs" xfId="54695"/>
    <cellStyle name="Note 6" xfId="54696"/>
    <cellStyle name="Note 6 2" xfId="54697"/>
    <cellStyle name="Note 6 2 2" xfId="54698"/>
    <cellStyle name="Note 6 3" xfId="54699"/>
    <cellStyle name="Note 6 3 2" xfId="54700"/>
    <cellStyle name="Note 6 4" xfId="54701"/>
    <cellStyle name="Note 6 4 2" xfId="54702"/>
    <cellStyle name="Note 6 5" xfId="54703"/>
    <cellStyle name="Note 6 5 2" xfId="54704"/>
    <cellStyle name="Note 6 6" xfId="54705"/>
    <cellStyle name="Note 7" xfId="54706"/>
    <cellStyle name="Note 7 2" xfId="54707"/>
    <cellStyle name="Note 7 2 2" xfId="54708"/>
    <cellStyle name="Note 7 3" xfId="54709"/>
    <cellStyle name="Note 7 3 2" xfId="54710"/>
    <cellStyle name="Note 7 4" xfId="54711"/>
    <cellStyle name="Note 7 4 2" xfId="54712"/>
    <cellStyle name="Note 7 5" xfId="54713"/>
    <cellStyle name="Note 7 5 2" xfId="54714"/>
    <cellStyle name="Note 7 6" xfId="54715"/>
    <cellStyle name="Note 8" xfId="54716"/>
    <cellStyle name="Note 8 2" xfId="54717"/>
    <cellStyle name="Note 8 2 2" xfId="54718"/>
    <cellStyle name="Note 8 3" xfId="54719"/>
    <cellStyle name="Output 2" xfId="159"/>
    <cellStyle name="Output 2 2" xfId="160"/>
    <cellStyle name="Output 2 2 2" xfId="54720"/>
    <cellStyle name="Output 2 2 2 2" xfId="54721"/>
    <cellStyle name="Output 2 2 2 2 2" xfId="54722"/>
    <cellStyle name="Output 2 2 2 2 3" xfId="54723"/>
    <cellStyle name="Output 2 2 2 3" xfId="54724"/>
    <cellStyle name="Output 2 2 2 3 2" xfId="54725"/>
    <cellStyle name="Output 2 2 2 4" xfId="54726"/>
    <cellStyle name="Output 2 2 3" xfId="54727"/>
    <cellStyle name="Output 2 2 3 2" xfId="54728"/>
    <cellStyle name="Output 2 2 3 2 2" xfId="54729"/>
    <cellStyle name="Output 2 2 3 3" xfId="54730"/>
    <cellStyle name="Output 2 2 3 3 2" xfId="54731"/>
    <cellStyle name="Output 2 2 4" xfId="54732"/>
    <cellStyle name="Output 2 2 4 2" xfId="54733"/>
    <cellStyle name="Output 2 2 5" xfId="54734"/>
    <cellStyle name="Output 2 2 5 2" xfId="54735"/>
    <cellStyle name="Output 2 2_Lcc_inputs" xfId="54736"/>
    <cellStyle name="Output 2 3" xfId="54737"/>
    <cellStyle name="Output 2 3 2" xfId="54738"/>
    <cellStyle name="Output 2 3 2 2" xfId="54739"/>
    <cellStyle name="Output 2 3 3" xfId="54740"/>
    <cellStyle name="Output 2 3 4" xfId="54741"/>
    <cellStyle name="Output 2 3_Lcc_inputs" xfId="54742"/>
    <cellStyle name="Output 2 4" xfId="54743"/>
    <cellStyle name="Output 2 4 2" xfId="54744"/>
    <cellStyle name="Output 2 4 3" xfId="54745"/>
    <cellStyle name="Output 2 4 4" xfId="54746"/>
    <cellStyle name="Output 2 5" xfId="55649"/>
    <cellStyle name="Output 2_Lcc_inputs" xfId="54747"/>
    <cellStyle name="Output 3" xfId="54748"/>
    <cellStyle name="Output 3 2" xfId="54749"/>
    <cellStyle name="Output 3 2 2" xfId="55650"/>
    <cellStyle name="Output 3 3" xfId="54750"/>
    <cellStyle name="Output 3 3 2" xfId="54751"/>
    <cellStyle name="Output 3 3 3" xfId="55651"/>
    <cellStyle name="Output 3 4" xfId="55652"/>
    <cellStyle name="Output 3_Lcc_inputs" xfId="54752"/>
    <cellStyle name="Output 4" xfId="54753"/>
    <cellStyle name="Output 4 2" xfId="54754"/>
    <cellStyle name="Output 4 2 2" xfId="54755"/>
    <cellStyle name="Output 4_Lcc_inputs" xfId="54756"/>
    <cellStyle name="OUTPUT AMOUNTS" xfId="55653"/>
    <cellStyle name="OUTPUT COLUMN HEADINGS" xfId="55654"/>
    <cellStyle name="OUTPUT LINE ITEMS" xfId="55655"/>
    <cellStyle name="OUTPUT REPORT TITLE" xfId="55656"/>
    <cellStyle name="Parent row" xfId="55657"/>
    <cellStyle name="Percent" xfId="54921" builtinId="5"/>
    <cellStyle name="Percent 10" xfId="54757"/>
    <cellStyle name="Percent 10 2" xfId="54758"/>
    <cellStyle name="Percent 10 2 2" xfId="55658"/>
    <cellStyle name="Percent 10 2 3" xfId="55659"/>
    <cellStyle name="Percent 10 3" xfId="55660"/>
    <cellStyle name="Percent 10 4" xfId="55661"/>
    <cellStyle name="Percent 10 5" xfId="55662"/>
    <cellStyle name="Percent 11" xfId="54759"/>
    <cellStyle name="Percent 12" xfId="54760"/>
    <cellStyle name="Percent 12 2" xfId="55663"/>
    <cellStyle name="Percent 13" xfId="54761"/>
    <cellStyle name="Percent 14" xfId="55664"/>
    <cellStyle name="Percent 2" xfId="161"/>
    <cellStyle name="Percent 2 10" xfId="54762"/>
    <cellStyle name="Percent 2 11" xfId="54763"/>
    <cellStyle name="Percent 2 2" xfId="162"/>
    <cellStyle name="Percent 2 2 2" xfId="163"/>
    <cellStyle name="Percent 2 2 2 2" xfId="164"/>
    <cellStyle name="Percent 2 2 2 2 2" xfId="54764"/>
    <cellStyle name="Percent 2 2 2 2 3" xfId="54765"/>
    <cellStyle name="Percent 2 2 2 3" xfId="165"/>
    <cellStyle name="Percent 2 2 2 4" xfId="54766"/>
    <cellStyle name="Percent 2 2 2_Lcc_inputs" xfId="54767"/>
    <cellStyle name="Percent 2 2 3" xfId="166"/>
    <cellStyle name="Percent 2 2 3 2" xfId="54768"/>
    <cellStyle name="Percent 2 2 3 2 2" xfId="54769"/>
    <cellStyle name="Percent 2 2 4" xfId="167"/>
    <cellStyle name="Percent 2 2 4 2" xfId="54770"/>
    <cellStyle name="Percent 2 2 4 3" xfId="54771"/>
    <cellStyle name="Percent 2 2 5" xfId="54772"/>
    <cellStyle name="Percent 2 2 6" xfId="54773"/>
    <cellStyle name="Percent 2 2 7" xfId="55665"/>
    <cellStyle name="Percent 2 2_Lcc_inputs" xfId="54774"/>
    <cellStyle name="Percent 2 3" xfId="168"/>
    <cellStyle name="Percent 2 3 2" xfId="169"/>
    <cellStyle name="Percent 2 3 2 2" xfId="54775"/>
    <cellStyle name="Percent 2 3 2 2 2" xfId="54776"/>
    <cellStyle name="Percent 2 3 2 3" xfId="54777"/>
    <cellStyle name="Percent 2 3 2 3 2" xfId="54778"/>
    <cellStyle name="Percent 2 3 2 4" xfId="54779"/>
    <cellStyle name="Percent 2 3 2 4 2" xfId="54780"/>
    <cellStyle name="Percent 2 3 2 5" xfId="54781"/>
    <cellStyle name="Percent 2 3 2 6" xfId="54782"/>
    <cellStyle name="Percent 2 3 2 7" xfId="55666"/>
    <cellStyle name="Percent 2 3 3" xfId="170"/>
    <cellStyle name="Percent 2 3 3 2" xfId="55667"/>
    <cellStyle name="Percent 2 3 4" xfId="54783"/>
    <cellStyle name="Percent 2 3 4 2" xfId="55668"/>
    <cellStyle name="Percent 2 3 5" xfId="55669"/>
    <cellStyle name="Percent 2 3 6" xfId="55670"/>
    <cellStyle name="Percent 2 4" xfId="54784"/>
    <cellStyle name="Percent 2 4 2" xfId="54785"/>
    <cellStyle name="Percent 2 4 2 2" xfId="54786"/>
    <cellStyle name="Percent 2 4 3" xfId="54787"/>
    <cellStyle name="Percent 2 4 4" xfId="54788"/>
    <cellStyle name="Percent 2 4 4 2" xfId="55671"/>
    <cellStyle name="Percent 2 4 5" xfId="55672"/>
    <cellStyle name="Percent 2 5" xfId="54789"/>
    <cellStyle name="Percent 2 5 2" xfId="54790"/>
    <cellStyle name="Percent 2 5 3" xfId="54791"/>
    <cellStyle name="Percent 2 6" xfId="54792"/>
    <cellStyle name="Percent 2 6 2" xfId="54793"/>
    <cellStyle name="Percent 2 6 3" xfId="55673"/>
    <cellStyle name="Percent 2 7" xfId="54794"/>
    <cellStyle name="Percent 2 7 2" xfId="54795"/>
    <cellStyle name="Percent 2 7 3" xfId="55674"/>
    <cellStyle name="Percent 2 8" xfId="54796"/>
    <cellStyle name="Percent 2 8 2" xfId="55675"/>
    <cellStyle name="Percent 2 9" xfId="54797"/>
    <cellStyle name="Percent 2 9 2" xfId="55676"/>
    <cellStyle name="Percent 2_Lcc_inputs" xfId="54798"/>
    <cellStyle name="Percent 3" xfId="171"/>
    <cellStyle name="Percent 3 10" xfId="55677"/>
    <cellStyle name="Percent 3 2" xfId="172"/>
    <cellStyle name="Percent 3 2 10" xfId="55678"/>
    <cellStyle name="Percent 3 2 11" xfId="55679"/>
    <cellStyle name="Percent 3 2 2" xfId="173"/>
    <cellStyle name="Percent 3 2 2 2" xfId="54799"/>
    <cellStyle name="Percent 3 2 2 3" xfId="54800"/>
    <cellStyle name="Percent 3 2 3" xfId="174"/>
    <cellStyle name="Percent 3 2 3 2" xfId="54801"/>
    <cellStyle name="Percent 3 2 3 3" xfId="55680"/>
    <cellStyle name="Percent 3 2 3 4" xfId="55681"/>
    <cellStyle name="Percent 3 2 4" xfId="54802"/>
    <cellStyle name="Percent 3 2 4 2" xfId="54803"/>
    <cellStyle name="Percent 3 2 5" xfId="54804"/>
    <cellStyle name="Percent 3 2 5 2" xfId="54805"/>
    <cellStyle name="Percent 3 2 6" xfId="54806"/>
    <cellStyle name="Percent 3 2 7" xfId="54807"/>
    <cellStyle name="Percent 3 2 8" xfId="54808"/>
    <cellStyle name="Percent 3 2 9" xfId="54809"/>
    <cellStyle name="Percent 3 2 9 2" xfId="54810"/>
    <cellStyle name="Percent 3 3" xfId="175"/>
    <cellStyle name="Percent 3 3 2" xfId="54811"/>
    <cellStyle name="Percent 3 4" xfId="176"/>
    <cellStyle name="Percent 3 4 2" xfId="54812"/>
    <cellStyle name="Percent 3 4 3" xfId="55682"/>
    <cellStyle name="Percent 3 5" xfId="54813"/>
    <cellStyle name="Percent 3 6" xfId="54814"/>
    <cellStyle name="Percent 3 7" xfId="54815"/>
    <cellStyle name="Percent 3 7 2" xfId="54816"/>
    <cellStyle name="Percent 3 8" xfId="55683"/>
    <cellStyle name="Percent 3 9" xfId="55684"/>
    <cellStyle name="Percent 3_Lcc_inputs" xfId="54817"/>
    <cellStyle name="Percent 4" xfId="177"/>
    <cellStyle name="Percent 4 10" xfId="54818"/>
    <cellStyle name="Percent 4 2" xfId="178"/>
    <cellStyle name="Percent 4 2 2" xfId="54819"/>
    <cellStyle name="Percent 4 2 2 2" xfId="54820"/>
    <cellStyle name="Percent 4 2 2 2 2" xfId="54821"/>
    <cellStyle name="Percent 4 2 2 2 2 2" xfId="54822"/>
    <cellStyle name="Percent 4 2 2 2 3" xfId="54823"/>
    <cellStyle name="Percent 4 2 2 3" xfId="54824"/>
    <cellStyle name="Percent 4 2 2 3 2" xfId="54825"/>
    <cellStyle name="Percent 4 2 2 4" xfId="54826"/>
    <cellStyle name="Percent 4 2 2_Lcc_inputs" xfId="54827"/>
    <cellStyle name="Percent 4 2 3" xfId="54828"/>
    <cellStyle name="Percent 4 2 4" xfId="54829"/>
    <cellStyle name="Percent 4 2_Lcc_inputs" xfId="54830"/>
    <cellStyle name="Percent 4 3" xfId="54831"/>
    <cellStyle name="Percent 4 3 2" xfId="54832"/>
    <cellStyle name="Percent 4 3 3" xfId="54833"/>
    <cellStyle name="Percent 4 3 4" xfId="55685"/>
    <cellStyle name="Percent 4 3 5" xfId="55686"/>
    <cellStyle name="Percent 4 3 6" xfId="55687"/>
    <cellStyle name="Percent 4 4" xfId="54834"/>
    <cellStyle name="Percent 4 4 2" xfId="54835"/>
    <cellStyle name="Percent 4 4 3" xfId="54836"/>
    <cellStyle name="Percent 4 4 4" xfId="55688"/>
    <cellStyle name="Percent 4 5" xfId="54837"/>
    <cellStyle name="Percent 4 5 2" xfId="54838"/>
    <cellStyle name="Percent 4 5 2 2" xfId="54839"/>
    <cellStyle name="Percent 4 5 2 2 2" xfId="54840"/>
    <cellStyle name="Percent 4 5 2 3" xfId="54841"/>
    <cellStyle name="Percent 4 5 3" xfId="54842"/>
    <cellStyle name="Percent 4 5 3 2" xfId="54843"/>
    <cellStyle name="Percent 4 5 4" xfId="54844"/>
    <cellStyle name="Percent 4 5 5" xfId="54845"/>
    <cellStyle name="Percent 4 5_Lcc_inputs" xfId="54846"/>
    <cellStyle name="Percent 4 6" xfId="54847"/>
    <cellStyle name="Percent 4 7" xfId="54848"/>
    <cellStyle name="Percent 4 8" xfId="54849"/>
    <cellStyle name="Percent 4 9" xfId="54850"/>
    <cellStyle name="Percent 4_Lcc_inputs" xfId="54851"/>
    <cellStyle name="Percent 5" xfId="179"/>
    <cellStyle name="Percent 5 2" xfId="54852"/>
    <cellStyle name="Percent 5 2 2" xfId="54853"/>
    <cellStyle name="Percent 5 2 2 2" xfId="54854"/>
    <cellStyle name="Percent 5 2 3" xfId="54855"/>
    <cellStyle name="Percent 5 2 4" xfId="55689"/>
    <cellStyle name="Percent 5 2 5" xfId="55690"/>
    <cellStyle name="Percent 5 2 6" xfId="55691"/>
    <cellStyle name="Percent 5 2 7" xfId="55692"/>
    <cellStyle name="Percent 5 3" xfId="54856"/>
    <cellStyle name="Percent 5 4" xfId="54857"/>
    <cellStyle name="Percent 5 5" xfId="55693"/>
    <cellStyle name="Percent 5 6" xfId="55694"/>
    <cellStyle name="Percent 5_Lcc_inputs" xfId="54858"/>
    <cellStyle name="Percent 6" xfId="54859"/>
    <cellStyle name="Percent 6 2" xfId="54860"/>
    <cellStyle name="Percent 6 2 2" xfId="55695"/>
    <cellStyle name="Percent 6 2 3" xfId="55696"/>
    <cellStyle name="Percent 6 3" xfId="54861"/>
    <cellStyle name="Percent 6 4" xfId="55697"/>
    <cellStyle name="Percent 7" xfId="54862"/>
    <cellStyle name="Percent 7 2" xfId="54863"/>
    <cellStyle name="Percent 7 2 2" xfId="54864"/>
    <cellStyle name="Percent 7 2 3" xfId="55698"/>
    <cellStyle name="Percent 7 3" xfId="55699"/>
    <cellStyle name="Percent 8" xfId="54865"/>
    <cellStyle name="Percent 8 2" xfId="54866"/>
    <cellStyle name="Percent 9" xfId="54867"/>
    <cellStyle name="Percent 9 2" xfId="54868"/>
    <cellStyle name="Section Break" xfId="55700"/>
    <cellStyle name="Section Break: parent row" xfId="55701"/>
    <cellStyle name="Sheet Title" xfId="55702"/>
    <cellStyle name="Source Superscript" xfId="55703"/>
    <cellStyle name="Source Text" xfId="55704"/>
    <cellStyle name="Style 1" xfId="54869"/>
    <cellStyle name="Style 1 2" xfId="54870"/>
    <cellStyle name="Style 1 2 2" xfId="54871"/>
    <cellStyle name="Style 1 3" xfId="54872"/>
    <cellStyle name="Table title" xfId="55705"/>
    <cellStyle name="Title 2" xfId="180"/>
    <cellStyle name="Title 2 2" xfId="181"/>
    <cellStyle name="Title 2 2 2" xfId="55706"/>
    <cellStyle name="Title 2 3" xfId="55707"/>
    <cellStyle name="Title 2 4" xfId="55708"/>
    <cellStyle name="Title 3" xfId="54873"/>
    <cellStyle name="Title 3 2" xfId="54874"/>
    <cellStyle name="Title 3 2 2" xfId="55709"/>
    <cellStyle name="Title 3 3" xfId="55710"/>
    <cellStyle name="Title 3 4" xfId="55711"/>
    <cellStyle name="Title-2" xfId="55712"/>
    <cellStyle name="Total 2" xfId="182"/>
    <cellStyle name="Total 2 2" xfId="183"/>
    <cellStyle name="Total 2 2 2" xfId="54875"/>
    <cellStyle name="Total 2 2 2 2" xfId="54876"/>
    <cellStyle name="Total 2 2 2 2 2" xfId="54877"/>
    <cellStyle name="Total 2 2 2 2 3" xfId="54878"/>
    <cellStyle name="Total 2 2 2 3" xfId="54879"/>
    <cellStyle name="Total 2 2 2 3 2" xfId="54880"/>
    <cellStyle name="Total 2 2 2 4" xfId="54881"/>
    <cellStyle name="Total 2 2 3" xfId="54882"/>
    <cellStyle name="Total 2 2 3 2" xfId="54883"/>
    <cellStyle name="Total 2 2 3 2 2" xfId="54884"/>
    <cellStyle name="Total 2 2 3 3" xfId="54885"/>
    <cellStyle name="Total 2 2 3 3 2" xfId="54886"/>
    <cellStyle name="Total 2 2 4" xfId="54887"/>
    <cellStyle name="Total 2 2 4 2" xfId="54888"/>
    <cellStyle name="Total 2 2 5" xfId="54889"/>
    <cellStyle name="Total 2 2 5 2" xfId="54890"/>
    <cellStyle name="Total 2 2_Lcc_inputs" xfId="54891"/>
    <cellStyle name="Total 2 3" xfId="54892"/>
    <cellStyle name="Total 2 3 2" xfId="54893"/>
    <cellStyle name="Total 2 3 2 2" xfId="54894"/>
    <cellStyle name="Total 2 3 3" xfId="54895"/>
    <cellStyle name="Total 2 3 4" xfId="54896"/>
    <cellStyle name="Total 2 3_Lcc_inputs" xfId="54897"/>
    <cellStyle name="Total 2 4" xfId="54898"/>
    <cellStyle name="Total 2 4 2" xfId="54899"/>
    <cellStyle name="Total 2 4 3" xfId="54900"/>
    <cellStyle name="Total 2 4 4" xfId="54901"/>
    <cellStyle name="Total 2 5" xfId="55713"/>
    <cellStyle name="Total 2_Lcc_inputs" xfId="54902"/>
    <cellStyle name="Total 3" xfId="54903"/>
    <cellStyle name="Total 3 2" xfId="54904"/>
    <cellStyle name="Total 3 2 2" xfId="55714"/>
    <cellStyle name="Total 3 3" xfId="54905"/>
    <cellStyle name="Total 3 3 2" xfId="54906"/>
    <cellStyle name="Total 3 3 3" xfId="55715"/>
    <cellStyle name="Total 3 4" xfId="55716"/>
    <cellStyle name="Total 3_Lcc_inputs" xfId="54907"/>
    <cellStyle name="Total 4" xfId="54908"/>
    <cellStyle name="Total 4 2" xfId="54909"/>
    <cellStyle name="Total 4 2 2" xfId="54910"/>
    <cellStyle name="Total 4_Lcc_inputs" xfId="54911"/>
    <cellStyle name="Total intermediaire" xfId="55717"/>
    <cellStyle name="Total intermediaire 2" xfId="55718"/>
    <cellStyle name="Warning Text 2" xfId="184"/>
    <cellStyle name="Warning Text 2 2" xfId="54912"/>
    <cellStyle name="Warning Text 2 2 2" xfId="55719"/>
    <cellStyle name="Warning Text 2 3" xfId="54913"/>
    <cellStyle name="Warning Text 2 4" xfId="54914"/>
    <cellStyle name="Warning Text 2_Lcc_inputs" xfId="54915"/>
    <cellStyle name="Warning Text 3" xfId="54916"/>
    <cellStyle name="Warning Text 3 2" xfId="54917"/>
    <cellStyle name="Warning Text 3 2 2" xfId="55720"/>
    <cellStyle name="Warning Text 3 3" xfId="54918"/>
    <cellStyle name="Warning Text 3 3 2" xfId="55721"/>
    <cellStyle name="Warning Text 3_Lcc_inputs" xfId="54919"/>
    <cellStyle name="Warning Text 4" xfId="54920"/>
    <cellStyle name="표준_ENERGY CONSUMP" xfId="185"/>
    <cellStyle name="常规_海外市场服务网站资料操作BOM" xfId="186"/>
  </cellStyles>
  <dxfs count="8">
    <dxf>
      <fill>
        <patternFill>
          <bgColor rgb="FFFFFF00"/>
        </patternFill>
      </fill>
    </dxf>
    <dxf>
      <fill>
        <patternFill>
          <bgColor rgb="FFFFFF00"/>
        </patternFill>
      </fill>
    </dxf>
    <dxf>
      <numFmt numFmtId="13" formatCode="0%"/>
    </dxf>
    <dxf>
      <numFmt numFmtId="13" formatCode="0%"/>
    </dxf>
    <dxf>
      <numFmt numFmtId="13" formatCode="0%"/>
    </dxf>
    <dxf>
      <numFmt numFmtId="14" formatCode="0.00%"/>
    </dxf>
    <dxf>
      <numFmt numFmtId="168" formatCode="_(* #,##0_);_(* \(#,##0\);_(* &quot;-&quot;??_);_(@_)"/>
    </dxf>
    <dxf>
      <numFmt numFmtId="168" formatCode="_(* #,##0_);_(* \(#,##0\);_(* &quot;-&quot;??_);_(@_)"/>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pivotCacheDefinition" Target="pivotCache/pivotCacheDefinition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66675</xdr:colOff>
      <xdr:row>1748</xdr:row>
      <xdr:rowOff>133350</xdr:rowOff>
    </xdr:from>
    <xdr:to>
      <xdr:col>9</xdr:col>
      <xdr:colOff>761243</xdr:colOff>
      <xdr:row>1770</xdr:row>
      <xdr:rowOff>161406</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5695950" y="333127350"/>
          <a:ext cx="6066668" cy="3609456"/>
        </a:xfrm>
        <a:prstGeom prst="rect">
          <a:avLst/>
        </a:prstGeom>
      </xdr:spPr>
    </xdr:pic>
    <xdr:clientData/>
  </xdr:twoCellAnchor>
  <xdr:twoCellAnchor editAs="oneCell">
    <xdr:from>
      <xdr:col>3</xdr:col>
      <xdr:colOff>1762125</xdr:colOff>
      <xdr:row>1776</xdr:row>
      <xdr:rowOff>180975</xdr:rowOff>
    </xdr:from>
    <xdr:to>
      <xdr:col>9</xdr:col>
      <xdr:colOff>1104087</xdr:colOff>
      <xdr:row>1786</xdr:row>
      <xdr:rowOff>47404</xdr:rowOff>
    </xdr:to>
    <xdr:pic>
      <xdr:nvPicPr>
        <xdr:cNvPr id="3" name="Picture 2"/>
        <xdr:cNvPicPr>
          <a:picLocks noChangeAspect="1"/>
        </xdr:cNvPicPr>
      </xdr:nvPicPr>
      <xdr:blipFill>
        <a:blip xmlns:r="http://schemas.openxmlformats.org/officeDocument/2006/relationships" r:embed="rId2" cstate="print"/>
        <a:stretch>
          <a:fillRect/>
        </a:stretch>
      </xdr:blipFill>
      <xdr:spPr>
        <a:xfrm>
          <a:off x="5600700" y="337785075"/>
          <a:ext cx="6504762" cy="1771429"/>
        </a:xfrm>
        <a:prstGeom prst="rect">
          <a:avLst/>
        </a:prstGeom>
      </xdr:spPr>
    </xdr:pic>
    <xdr:clientData/>
  </xdr:twoCellAnchor>
  <xdr:twoCellAnchor>
    <xdr:from>
      <xdr:col>10</xdr:col>
      <xdr:colOff>9525</xdr:colOff>
      <xdr:row>1773</xdr:row>
      <xdr:rowOff>142875</xdr:rowOff>
    </xdr:from>
    <xdr:to>
      <xdr:col>12</xdr:col>
      <xdr:colOff>3067050</xdr:colOff>
      <xdr:row>1782</xdr:row>
      <xdr:rowOff>142875</xdr:rowOff>
    </xdr:to>
    <xdr:sp macro="" textlink="">
      <xdr:nvSpPr>
        <xdr:cNvPr id="4" name="TextBox 3"/>
        <xdr:cNvSpPr txBox="1"/>
      </xdr:nvSpPr>
      <xdr:spPr>
        <a:xfrm>
          <a:off x="12811125" y="337204050"/>
          <a:ext cx="5810250" cy="1685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Grocery Store Retro-Commissiong</a:t>
          </a:r>
          <a:r>
            <a:rPr lang="en-US" sz="1100" baseline="0"/>
            <a:t> from 6P.  </a:t>
          </a:r>
        </a:p>
        <a:p>
          <a:endParaRPr lang="en-US" sz="1100" baseline="0"/>
        </a:p>
        <a:p>
          <a:r>
            <a:rPr lang="en-US" sz="1100" baseline="0"/>
            <a:t>Estimate was  based on PECI case study data.  Unit savings about 100,000 kWh per store for  medium and large sized stores.   Approx 7% savings.  </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_Master_7P.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rocery/ComGroceryDisplayCaseLEDs_v2_2.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ohit\Downloads\ComGroceryFHPCSingleCompressor_v1_3.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Grocery/ComGroceryDisplayCaseMotionSensors_v3_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G/Main/ETO/2014%20Resource%20Assessment/ETO%20Model/Commercial%20Templates/ComMeasureChar_JC_G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m-Bi-Level%20Stairwell-7P_V2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eventhPlan/Conservation%20Analysis/Global%20EE%20Inputs/Units%20Forecasts/7P%20Forecasts%20D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ohit\Downloads\ComGroceryWalkinECM_v2_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ocery/ComGroceryWalkinEvapFanECMController_v2_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rocery/ComGroceryStripCurtain_v1_4.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rocery/ComGroceryAntiSweatHeaterControls_v2_0.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ocery/ComGroceryCaseLED_v1_3%20(1).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verview"/>
      <sheetName val="MLIST"/>
      <sheetName val="FILES"/>
      <sheetName val="APPLIC"/>
      <sheetName val="BASE"/>
      <sheetName val="STOCK"/>
      <sheetName val="TURN"/>
      <sheetName val="ACHIEV"/>
      <sheetName val="FEAS"/>
      <sheetName val="RAMP"/>
      <sheetName val="CODE"/>
      <sheetName val="CHAR"/>
      <sheetName val="Floor"/>
      <sheetName val="Vars"/>
      <sheetName val="Labels"/>
      <sheetName val="Lookup"/>
      <sheetName val="EUI"/>
      <sheetName val="Measure Name List"/>
      <sheetName val="CBSA Data"/>
      <sheetName val="CBSA Data New"/>
      <sheetName val="BPA Taxonomy"/>
    </sheetNames>
    <definedNames>
      <definedName name="ACHIEV" refersTo="='ACHIEV'!$B$19:$Y$119"/>
      <definedName name="APPLIC" refersTo="='APPLIC'!$B$12:$X$112"/>
      <definedName name="BLDGTYPE" refersTo="='APPLIC'!$B$11:$U$11"/>
      <definedName name="POST2013" refersTo="='CHAR'!$B$17:$U$55"/>
    </definedNames>
    <sheetDataSet>
      <sheetData sheetId="0">
        <row r="82">
          <cell r="B82" t="str">
            <v>Contents</v>
          </cell>
        </row>
        <row r="83">
          <cell r="B83" t="str">
            <v>Overview of model structure</v>
          </cell>
        </row>
        <row r="84">
          <cell r="B84" t="str">
            <v xml:space="preserve">Update Log:  Log for updates to Draft 6th Plan Assessment </v>
          </cell>
        </row>
        <row r="85">
          <cell r="B85" t="str">
            <v>Master List of measure bundles</v>
          </cell>
        </row>
        <row r="86">
          <cell r="B86" t="str">
            <v>List and links to measure-level files. Plus housekeeping and administrative functions.</v>
          </cell>
        </row>
        <row r="87">
          <cell r="B87" t="str">
            <v>Applicability factor for the measure bundle.  Fraction of stock the measure applies to.</v>
          </cell>
        </row>
        <row r="88">
          <cell r="B88" t="str">
            <v>Baseline penetration of measure bundles.  Estimated fraction of stock where the measure is already in place.</v>
          </cell>
        </row>
        <row r="89">
          <cell r="B89" t="str">
            <v>Vintage cohort for measure bundles.</v>
          </cell>
        </row>
        <row r="90">
          <cell r="B90" t="str">
            <v>Turnover rate for stock to which measure applies.</v>
          </cell>
        </row>
        <row r="91">
          <cell r="B91" t="str">
            <v>Achievable rate of acquisition for measure bundles by year</v>
          </cell>
        </row>
        <row r="92">
          <cell r="B92" t="str">
            <v>Tables developed to estimate regional baseline penetration for various elements of energy codes by jurisdiction</v>
          </cell>
        </row>
        <row r="93">
          <cell r="B93" t="str">
            <v xml:space="preserve">Key characteristics for stock by vintage cohort and building subtype.  Used to develop regional application of measures. </v>
          </cell>
        </row>
        <row r="94">
          <cell r="B94" t="str">
            <v>Floor area forecast summary used to develop data in CHAR</v>
          </cell>
        </row>
        <row r="95">
          <cell r="B95" t="str">
            <v>List of variables and definitions used in the CHAR tab and elsewhere in the files.</v>
          </cell>
        </row>
        <row r="96">
          <cell r="B96" t="str">
            <v>Map of building types labels from different sources.</v>
          </cell>
        </row>
        <row r="97">
          <cell r="B97" t="str">
            <v>Lookup table for vintage cohort</v>
          </cell>
        </row>
        <row r="98">
          <cell r="B98" t="str">
            <v xml:space="preserve">Reference EUI from various sources including CBECS &amp; CBSA.  </v>
          </cell>
        </row>
      </sheetData>
      <sheetData sheetId="1">
        <row r="11">
          <cell r="B11" t="str">
            <v>Base Measure Name</v>
          </cell>
          <cell r="C11" t="str">
            <v>VCohort</v>
          </cell>
          <cell r="D11" t="str">
            <v>Measure Index Name</v>
          </cell>
          <cell r="E11" t="str">
            <v>Unit of Savings</v>
          </cell>
          <cell r="F11" t="str">
            <v>Measure Bundle Description</v>
          </cell>
          <cell r="G11" t="str">
            <v>Number of Measures in Bundle</v>
          </cell>
          <cell r="H11" t="str">
            <v>Descriptive Name</v>
          </cell>
          <cell r="I11" t="str">
            <v>Segment</v>
          </cell>
          <cell r="J11" t="str">
            <v>Savings Sources</v>
          </cell>
          <cell r="K11" t="str">
            <v>7P Technical Savings (aMW)</v>
          </cell>
          <cell r="L11" t="str">
            <v>Baseline</v>
          </cell>
          <cell r="M11" t="str">
            <v>Baseline Saturation</v>
          </cell>
          <cell r="N11" t="str">
            <v>Baseline Notes</v>
          </cell>
          <cell r="O11" t="str">
            <v>Cost Source</v>
          </cell>
          <cell r="P11" t="str">
            <v>Cost Notes</v>
          </cell>
          <cell r="Q11" t="str">
            <v>New from 6P</v>
          </cell>
          <cell r="R11" t="str">
            <v>6P Vintage</v>
          </cell>
          <cell r="S11" t="str">
            <v>Status</v>
          </cell>
          <cell r="T11" t="str">
            <v>Status notes</v>
          </cell>
          <cell r="U11" t="str">
            <v>Category</v>
          </cell>
        </row>
        <row r="12">
          <cell r="B12" t="str">
            <v>Compressed Air</v>
          </cell>
          <cell r="C12" t="str">
            <v>Retro</v>
          </cell>
          <cell r="D12" t="str">
            <v>Compressed Air-Retro</v>
          </cell>
          <cell r="E12" t="str">
            <v>kWh per HP BT</v>
          </cell>
          <cell r="F12" t="str">
            <v>Compressed Air Controls</v>
          </cell>
          <cell r="G12">
            <v>1</v>
          </cell>
          <cell r="H12" t="str">
            <v>Compressed Air Controls</v>
          </cell>
          <cell r="I12" t="str">
            <v>Some</v>
          </cell>
          <cell r="L12" t="str">
            <v>CBSA 2014</v>
          </cell>
          <cell r="Q12" t="str">
            <v>x</v>
          </cell>
          <cell r="R12" t="str">
            <v>N/A</v>
          </cell>
          <cell r="U12" t="str">
            <v>Compressed Air System Controls</v>
          </cell>
        </row>
        <row r="13">
          <cell r="B13" t="str">
            <v>Compressed Air</v>
          </cell>
          <cell r="C13" t="str">
            <v>NR</v>
          </cell>
          <cell r="D13" t="str">
            <v>Compressed Air-NR</v>
          </cell>
          <cell r="E13" t="str">
            <v>kWh per HP BT</v>
          </cell>
          <cell r="F13" t="str">
            <v>Compressed Air Improvements</v>
          </cell>
          <cell r="G13">
            <v>1</v>
          </cell>
          <cell r="H13" t="str">
            <v>Compressed Air Improvements</v>
          </cell>
          <cell r="I13" t="str">
            <v>Some</v>
          </cell>
          <cell r="L13" t="str">
            <v>CBSA 2014</v>
          </cell>
          <cell r="Q13" t="str">
            <v>x</v>
          </cell>
          <cell r="R13" t="str">
            <v>N/A</v>
          </cell>
          <cell r="U13" t="str">
            <v>Compressed Air System Improvements</v>
          </cell>
        </row>
        <row r="14">
          <cell r="B14" t="str">
            <v>Network PC Power Management</v>
          </cell>
          <cell r="C14" t="str">
            <v>Retro</v>
          </cell>
          <cell r="D14" t="str">
            <v>Network PC Power Management-Retro</v>
          </cell>
          <cell r="E14" t="str">
            <v>Count</v>
          </cell>
          <cell r="F14" t="str">
            <v>Control of a networked computer's advanced energy management systems</v>
          </cell>
          <cell r="G14">
            <v>1</v>
          </cell>
          <cell r="H14" t="str">
            <v>Network PC Power Management</v>
          </cell>
          <cell r="I14" t="str">
            <v>All</v>
          </cell>
          <cell r="L14" t="str">
            <v>CBSA 2014</v>
          </cell>
          <cell r="R14" t="str">
            <v>N/A</v>
          </cell>
          <cell r="U14" t="str">
            <v>Computer Technologies</v>
          </cell>
        </row>
        <row r="15">
          <cell r="B15" t="str">
            <v>Laptop</v>
          </cell>
          <cell r="C15" t="str">
            <v>NR</v>
          </cell>
          <cell r="D15" t="str">
            <v>Laptop-NR</v>
          </cell>
          <cell r="E15" t="str">
            <v>Count</v>
          </cell>
          <cell r="F15" t="str">
            <v>ENERGY STAR Laptops</v>
          </cell>
          <cell r="G15">
            <v>1</v>
          </cell>
          <cell r="H15" t="str">
            <v>ENERGY STAR Laptops</v>
          </cell>
          <cell r="I15" t="str">
            <v>All</v>
          </cell>
          <cell r="L15" t="str">
            <v>CBSA 2014</v>
          </cell>
          <cell r="R15" t="str">
            <v>N/A</v>
          </cell>
          <cell r="U15" t="str">
            <v>Computer Technologies</v>
          </cell>
        </row>
        <row r="16">
          <cell r="B16" t="str">
            <v>Smart Plug Power Strips</v>
          </cell>
          <cell r="C16" t="str">
            <v>Retro</v>
          </cell>
          <cell r="D16" t="str">
            <v>Smart Plug Power Strips-Retro</v>
          </cell>
          <cell r="E16" t="str">
            <v>Count</v>
          </cell>
          <cell r="F16" t="str">
            <v>Smart Plug Power Strips</v>
          </cell>
          <cell r="G16">
            <v>1</v>
          </cell>
          <cell r="H16" t="str">
            <v>Smart Plug Power Strips</v>
          </cell>
          <cell r="I16" t="str">
            <v>All</v>
          </cell>
          <cell r="L16" t="str">
            <v>CBSA 2014</v>
          </cell>
          <cell r="Q16" t="str">
            <v>x</v>
          </cell>
          <cell r="R16" t="str">
            <v>N/A</v>
          </cell>
          <cell r="U16" t="str">
            <v xml:space="preserve">Plug Load </v>
          </cell>
        </row>
        <row r="17">
          <cell r="B17" t="str">
            <v>Data Centers</v>
          </cell>
          <cell r="C17" t="str">
            <v>NR</v>
          </cell>
          <cell r="D17" t="str">
            <v>Data Centers-NR</v>
          </cell>
          <cell r="E17" t="str">
            <v>Count</v>
          </cell>
          <cell r="F17" t="str">
            <v xml:space="preserve">Data Centers; Virtualization, efficient servers, network gear, power supplies, and other measures at NR </v>
          </cell>
          <cell r="G17">
            <v>22</v>
          </cell>
          <cell r="H17" t="str">
            <v>Data Centers</v>
          </cell>
          <cell r="I17" t="str">
            <v>All</v>
          </cell>
          <cell r="L17" t="str">
            <v>CBSA 2014</v>
          </cell>
          <cell r="Q17" t="str">
            <v>x</v>
          </cell>
          <cell r="R17" t="str">
            <v>N/A</v>
          </cell>
          <cell r="U17" t="str">
            <v>Computer Technologies</v>
          </cell>
        </row>
        <row r="18">
          <cell r="B18" t="str">
            <v>Monitor</v>
          </cell>
          <cell r="C18" t="str">
            <v>NR</v>
          </cell>
          <cell r="D18" t="str">
            <v>Monitor-NR</v>
          </cell>
          <cell r="E18" t="str">
            <v>Count</v>
          </cell>
          <cell r="F18" t="str">
            <v>Commercial Computer Monitor</v>
          </cell>
          <cell r="G18">
            <v>1</v>
          </cell>
          <cell r="H18" t="str">
            <v>ENERGY STAR Monitor</v>
          </cell>
          <cell r="I18" t="str">
            <v>All</v>
          </cell>
          <cell r="L18" t="str">
            <v>Std Monitor</v>
          </cell>
          <cell r="R18" t="str">
            <v>N/A</v>
          </cell>
          <cell r="U18" t="str">
            <v>Computer Technologies</v>
          </cell>
        </row>
        <row r="19">
          <cell r="B19" t="str">
            <v>Desktop</v>
          </cell>
          <cell r="C19" t="str">
            <v>NR</v>
          </cell>
          <cell r="D19" t="str">
            <v>Desktop-NR</v>
          </cell>
          <cell r="E19" t="str">
            <v>Count</v>
          </cell>
          <cell r="F19" t="str">
            <v>Commercial Computer Desktop</v>
          </cell>
          <cell r="G19">
            <v>1</v>
          </cell>
          <cell r="H19" t="str">
            <v>ENERGY STAR Desktop</v>
          </cell>
          <cell r="I19" t="str">
            <v>All</v>
          </cell>
          <cell r="L19" t="str">
            <v>Std Computer</v>
          </cell>
          <cell r="R19" t="str">
            <v>N/A</v>
          </cell>
          <cell r="U19" t="str">
            <v>Computer Technologies</v>
          </cell>
        </row>
        <row r="20">
          <cell r="B20" t="str">
            <v>Pre-Rinse Spray Valve</v>
          </cell>
          <cell r="C20" t="str">
            <v>Retro</v>
          </cell>
          <cell r="D20" t="str">
            <v>Pre-Rinse Spray Valve-Retro</v>
          </cell>
          <cell r="E20" t="str">
            <v>Count</v>
          </cell>
          <cell r="F20" t="str">
            <v>Low-flow pre-rinse spray valves for restaurant kitchens, cafeterias, and food-serving</v>
          </cell>
          <cell r="G20">
            <v>1</v>
          </cell>
          <cell r="H20" t="str">
            <v>Pre-Rinse Spray Valve</v>
          </cell>
          <cell r="I20" t="str">
            <v>Some</v>
          </cell>
          <cell r="L20" t="str">
            <v>CBSA 2014</v>
          </cell>
          <cell r="R20" t="str">
            <v>N/A</v>
          </cell>
          <cell r="U20" t="str">
            <v>Water Using Devices</v>
          </cell>
        </row>
        <row r="21">
          <cell r="B21" t="str">
            <v>Cooking Equipment</v>
          </cell>
          <cell r="C21" t="str">
            <v>NR</v>
          </cell>
          <cell r="D21" t="str">
            <v>Cooking Equipment-NR</v>
          </cell>
          <cell r="E21" t="str">
            <v>Count</v>
          </cell>
          <cell r="F21" t="str">
            <v>Efficient cooking equipment such as hot food holders, steamers and ovens</v>
          </cell>
          <cell r="G21">
            <v>4</v>
          </cell>
          <cell r="H21" t="str">
            <v>Cooking Equipment</v>
          </cell>
          <cell r="I21" t="str">
            <v>All</v>
          </cell>
          <cell r="L21" t="str">
            <v>CBSA 2014</v>
          </cell>
          <cell r="R21" t="str">
            <v>N/A</v>
          </cell>
          <cell r="U21" t="str">
            <v>Cooking</v>
          </cell>
        </row>
        <row r="22">
          <cell r="B22" t="str">
            <v>Premium HVAC Equipment</v>
          </cell>
          <cell r="C22" t="str">
            <v>New</v>
          </cell>
          <cell r="D22" t="str">
            <v>Premium HVAC Equipment-New</v>
          </cell>
          <cell r="E22" t="str">
            <v>kWh per KSF BT</v>
          </cell>
          <cell r="F22" t="str">
            <v>HVAC equipment more efficient than applicable code or standard practice</v>
          </cell>
          <cell r="G22">
            <v>4</v>
          </cell>
          <cell r="H22" t="str">
            <v>Premium HVAC Equipment</v>
          </cell>
          <cell r="I22" t="str">
            <v>All</v>
          </cell>
          <cell r="L22" t="str">
            <v>CBSA 2014</v>
          </cell>
          <cell r="R22" t="str">
            <v>PRE/POST 2006</v>
          </cell>
          <cell r="U22" t="str">
            <v>HVAC System Improvements</v>
          </cell>
        </row>
        <row r="23">
          <cell r="B23" t="str">
            <v>Premium HVAC Equipment</v>
          </cell>
          <cell r="C23" t="str">
            <v>NR</v>
          </cell>
          <cell r="D23" t="str">
            <v>Premium HVAC Equipment-NR</v>
          </cell>
          <cell r="E23" t="str">
            <v>kWh per KSF BT</v>
          </cell>
          <cell r="F23" t="str">
            <v>HVAC equipment more efficient than applicable code or standard practice</v>
          </cell>
          <cell r="G23">
            <v>4</v>
          </cell>
          <cell r="H23" t="str">
            <v>Premium HVAC Equipment</v>
          </cell>
          <cell r="I23" t="str">
            <v>All</v>
          </cell>
          <cell r="L23" t="str">
            <v>CBSA 2014</v>
          </cell>
          <cell r="R23" t="str">
            <v>PRE/POST 2006</v>
          </cell>
          <cell r="U23" t="str">
            <v>HVAC System Improvements</v>
          </cell>
        </row>
        <row r="24">
          <cell r="B24" t="str">
            <v>Glass</v>
          </cell>
          <cell r="C24" t="str">
            <v>New</v>
          </cell>
          <cell r="D24" t="str">
            <v>Glass-New</v>
          </cell>
          <cell r="E24" t="str">
            <v>kWh per KSF BT</v>
          </cell>
          <cell r="F24" t="str">
            <v>Windows and glazing more efficiecnt that code or standard practice</v>
          </cell>
          <cell r="G24">
            <v>39</v>
          </cell>
          <cell r="H24" t="str">
            <v>Windows</v>
          </cell>
          <cell r="I24" t="str">
            <v>All</v>
          </cell>
          <cell r="L24" t="str">
            <v>CBSA 2014</v>
          </cell>
          <cell r="R24" t="str">
            <v>PRE1987/PRE2002/POST2006</v>
          </cell>
          <cell r="U24" t="str">
            <v>Envelope</v>
          </cell>
        </row>
        <row r="25">
          <cell r="B25" t="str">
            <v>Glass</v>
          </cell>
          <cell r="C25" t="str">
            <v>NR</v>
          </cell>
          <cell r="D25" t="str">
            <v>Glass-NR</v>
          </cell>
          <cell r="E25" t="str">
            <v>kWh per KSF BT</v>
          </cell>
          <cell r="F25" t="str">
            <v>Windows and glazing more efficiecnt that code or standard practice</v>
          </cell>
          <cell r="G25">
            <v>39</v>
          </cell>
          <cell r="H25" t="str">
            <v>Windows</v>
          </cell>
          <cell r="I25" t="str">
            <v>All</v>
          </cell>
          <cell r="L25" t="str">
            <v>CBSA 2014</v>
          </cell>
          <cell r="R25" t="str">
            <v>PRE1987/PRE2002/POST2007</v>
          </cell>
          <cell r="U25" t="str">
            <v>Envelope</v>
          </cell>
        </row>
        <row r="26">
          <cell r="B26" t="str">
            <v>Glass</v>
          </cell>
          <cell r="C26" t="str">
            <v>Retro</v>
          </cell>
          <cell r="D26" t="str">
            <v>Glass-Retro</v>
          </cell>
          <cell r="E26" t="str">
            <v>kWh per KSF BT</v>
          </cell>
          <cell r="F26" t="str">
            <v>Windows and glazing more efficiecnt that code or standard practice</v>
          </cell>
          <cell r="G26">
            <v>3</v>
          </cell>
          <cell r="H26" t="str">
            <v>Windows</v>
          </cell>
          <cell r="I26" t="str">
            <v>All</v>
          </cell>
          <cell r="L26" t="str">
            <v>CBSA 2014</v>
          </cell>
          <cell r="R26" t="str">
            <v>PRE1987/PRE2002/POST2008</v>
          </cell>
          <cell r="U26" t="str">
            <v>Envelope</v>
          </cell>
        </row>
        <row r="27">
          <cell r="B27" t="str">
            <v>Advanced Rooftop Controller</v>
          </cell>
          <cell r="C27" t="str">
            <v>New</v>
          </cell>
          <cell r="D27" t="str">
            <v>Advanced Rooftop Controller-New</v>
          </cell>
          <cell r="E27" t="str">
            <v>kWh per KSF BT</v>
          </cell>
          <cell r="F27" t="str">
            <v>Suite of measures and control strategies for buildings served by package roof top HVAC units</v>
          </cell>
          <cell r="G27">
            <v>3</v>
          </cell>
          <cell r="H27" t="str">
            <v>Advanced Rooftop Controller</v>
          </cell>
          <cell r="I27" t="str">
            <v>Most</v>
          </cell>
          <cell r="L27" t="str">
            <v>CBSA 2014</v>
          </cell>
          <cell r="R27" t="str">
            <v>PRE/POST 2006</v>
          </cell>
          <cell r="U27" t="str">
            <v>HVAC System Improvements</v>
          </cell>
        </row>
        <row r="28">
          <cell r="B28" t="str">
            <v>Advanced Rooftop Controller</v>
          </cell>
          <cell r="C28" t="str">
            <v>NR</v>
          </cell>
          <cell r="D28" t="str">
            <v>Advanced Rooftop Controller-NR</v>
          </cell>
          <cell r="E28" t="str">
            <v>kWh per KSF BT</v>
          </cell>
          <cell r="F28" t="str">
            <v>Suite of measures and control strategies for buildings served by package roof top HVAC units</v>
          </cell>
          <cell r="G28">
            <v>2</v>
          </cell>
          <cell r="H28" t="str">
            <v>Advanced Rooftop Controller</v>
          </cell>
          <cell r="I28" t="str">
            <v>Most</v>
          </cell>
          <cell r="L28" t="str">
            <v>CBSA 2014</v>
          </cell>
          <cell r="R28" t="str">
            <v>PRE/POST 2006</v>
          </cell>
          <cell r="U28" t="str">
            <v>HVAC System Improvements</v>
          </cell>
        </row>
        <row r="29">
          <cell r="B29" t="str">
            <v>Advanced Rooftop Controller</v>
          </cell>
          <cell r="C29" t="str">
            <v>Retro</v>
          </cell>
          <cell r="D29" t="str">
            <v>Advanced Rooftop Controller-Retro</v>
          </cell>
          <cell r="E29" t="str">
            <v>kWh per KSF BT</v>
          </cell>
          <cell r="F29" t="str">
            <v>Suite of measures and control strategies for buildings served by package roof top HVAC units</v>
          </cell>
          <cell r="G29">
            <v>3</v>
          </cell>
          <cell r="H29" t="str">
            <v>Advanced Rooftop Controller</v>
          </cell>
          <cell r="I29" t="str">
            <v>Most</v>
          </cell>
          <cell r="L29" t="str">
            <v>CBSA 2014</v>
          </cell>
          <cell r="R29" t="str">
            <v>PRE/POST 2006</v>
          </cell>
          <cell r="U29" t="str">
            <v>HVAC System Improvements</v>
          </cell>
        </row>
        <row r="30">
          <cell r="B30" t="str">
            <v>Variable Speed Chiller</v>
          </cell>
          <cell r="C30" t="str">
            <v>New</v>
          </cell>
          <cell r="D30" t="str">
            <v>Variable Speed Chiller-New</v>
          </cell>
          <cell r="E30" t="str">
            <v>kWh per KSF BT</v>
          </cell>
          <cell r="F30" t="str">
            <v>Variable speed chillers</v>
          </cell>
          <cell r="G30">
            <v>1</v>
          </cell>
          <cell r="H30" t="str">
            <v>Variable Speed Chiller</v>
          </cell>
          <cell r="I30" t="str">
            <v>Some</v>
          </cell>
          <cell r="L30" t="str">
            <v>CBSA 2014</v>
          </cell>
          <cell r="R30" t="str">
            <v>PRE/POST 2006</v>
          </cell>
          <cell r="U30" t="str">
            <v>Envelope</v>
          </cell>
        </row>
        <row r="31">
          <cell r="B31" t="str">
            <v>Variable Speed Chiller</v>
          </cell>
          <cell r="C31" t="str">
            <v>NR</v>
          </cell>
          <cell r="D31" t="str">
            <v>Variable Speed Chiller-NR</v>
          </cell>
          <cell r="E31" t="str">
            <v>kWh per KSF BT</v>
          </cell>
          <cell r="F31" t="str">
            <v>Variable speed chillers</v>
          </cell>
          <cell r="G31">
            <v>1</v>
          </cell>
          <cell r="H31" t="str">
            <v>Variable Speed Chiller</v>
          </cell>
          <cell r="I31" t="str">
            <v>Some</v>
          </cell>
          <cell r="L31" t="str">
            <v>CBSA 2014</v>
          </cell>
          <cell r="R31" t="str">
            <v>PRE/POST 2006</v>
          </cell>
          <cell r="U31" t="str">
            <v>Envelope</v>
          </cell>
        </row>
        <row r="32">
          <cell r="B32" t="str">
            <v>Commercial EM</v>
          </cell>
          <cell r="C32" t="str">
            <v>New</v>
          </cell>
          <cell r="D32" t="str">
            <v>Commercial EM-New</v>
          </cell>
          <cell r="E32" t="str">
            <v>kWh per KSF BT</v>
          </cell>
          <cell r="F32" t="str">
            <v>Commercial Energy Management</v>
          </cell>
          <cell r="G32">
            <v>1</v>
          </cell>
          <cell r="H32" t="str">
            <v>Commercial Energy Management For Complex systems</v>
          </cell>
          <cell r="I32" t="str">
            <v>All</v>
          </cell>
          <cell r="L32" t="str">
            <v>CBSA 2014</v>
          </cell>
          <cell r="R32" t="str">
            <v>PRE/POST 2006</v>
          </cell>
          <cell r="U32" t="str">
            <v>Whole Bldg/Meter Level System Improvements</v>
          </cell>
        </row>
        <row r="33">
          <cell r="B33" t="str">
            <v>Commercial EM</v>
          </cell>
          <cell r="C33" t="str">
            <v>NR</v>
          </cell>
          <cell r="D33" t="str">
            <v>Commercial EM-NR</v>
          </cell>
          <cell r="E33" t="str">
            <v>kWh per KSF BT</v>
          </cell>
          <cell r="F33" t="str">
            <v>Commercial Energy Management</v>
          </cell>
          <cell r="G33">
            <v>1</v>
          </cell>
          <cell r="H33" t="str">
            <v>Commercial Energy Management For Complex systems</v>
          </cell>
          <cell r="I33" t="str">
            <v>All</v>
          </cell>
          <cell r="L33" t="str">
            <v>CBSA 2014</v>
          </cell>
          <cell r="R33" t="str">
            <v>PRE/POST 2006</v>
          </cell>
          <cell r="U33" t="str">
            <v>Whole Bldg/Meter Level System Improvements</v>
          </cell>
        </row>
        <row r="34">
          <cell r="B34" t="str">
            <v>Commercial EM</v>
          </cell>
          <cell r="C34" t="str">
            <v>Retro</v>
          </cell>
          <cell r="D34" t="str">
            <v>Commercial EM-Retro</v>
          </cell>
          <cell r="E34" t="str">
            <v>kWh per KSF BT</v>
          </cell>
          <cell r="F34" t="str">
            <v>Commercial Energy Management</v>
          </cell>
          <cell r="G34">
            <v>20</v>
          </cell>
          <cell r="H34" t="str">
            <v>Commercial Energy Management For Complex systems</v>
          </cell>
          <cell r="I34" t="str">
            <v>All</v>
          </cell>
          <cell r="L34" t="str">
            <v>CBSA 2014</v>
          </cell>
          <cell r="R34" t="str">
            <v>PRE/POST 2006</v>
          </cell>
          <cell r="U34" t="str">
            <v>Whole Bldg/Meter Level System Improvements</v>
          </cell>
        </row>
        <row r="35">
          <cell r="B35" t="str">
            <v>Evaporative Assist Cooling</v>
          </cell>
          <cell r="C35" t="str">
            <v>New</v>
          </cell>
          <cell r="D35" t="str">
            <v>Evaporative Assist Cooling-New</v>
          </cell>
          <cell r="E35" t="str">
            <v>kWh per KSF BT</v>
          </cell>
          <cell r="F35" t="str">
            <v>Evaporative Assist Cooling</v>
          </cell>
          <cell r="G35">
            <v>1</v>
          </cell>
          <cell r="H35" t="str">
            <v>Evaporative Assist Cooling</v>
          </cell>
          <cell r="I35" t="str">
            <v>Some</v>
          </cell>
          <cell r="L35" t="str">
            <v>CBSA 2014</v>
          </cell>
          <cell r="R35" t="str">
            <v>PRE/POST 2006</v>
          </cell>
          <cell r="U35" t="str">
            <v>HVAC System Improvements</v>
          </cell>
        </row>
        <row r="36">
          <cell r="B36" t="str">
            <v>Evaporative Assist Cooling</v>
          </cell>
          <cell r="C36" t="str">
            <v>NR</v>
          </cell>
          <cell r="D36" t="str">
            <v>Evaporative Assist Cooling-NR</v>
          </cell>
          <cell r="E36" t="str">
            <v>kWh per KSF BT</v>
          </cell>
          <cell r="F36" t="str">
            <v>Evaporative Assist Cooling</v>
          </cell>
          <cell r="G36">
            <v>1</v>
          </cell>
          <cell r="H36" t="str">
            <v>Evaporative Assist Cooling</v>
          </cell>
          <cell r="I36" t="str">
            <v>Some</v>
          </cell>
          <cell r="L36" t="str">
            <v>CBSA 2014</v>
          </cell>
          <cell r="R36" t="str">
            <v>PRE/POST 2006</v>
          </cell>
          <cell r="U36" t="str">
            <v>HVAC System Improvements</v>
          </cell>
        </row>
        <row r="37">
          <cell r="B37" t="str">
            <v>Economizer</v>
          </cell>
          <cell r="C37" t="str">
            <v>Retro</v>
          </cell>
          <cell r="D37" t="str">
            <v>Economizer-Retro</v>
          </cell>
          <cell r="E37" t="str">
            <v>kWh per KSF BT</v>
          </cell>
          <cell r="F37" t="str">
            <v>Economizer Improvements</v>
          </cell>
          <cell r="G37">
            <v>2</v>
          </cell>
          <cell r="H37" t="str">
            <v>Economizer maintenance and repair</v>
          </cell>
          <cell r="I37" t="str">
            <v>Some</v>
          </cell>
          <cell r="L37" t="str">
            <v>CBSA 2014</v>
          </cell>
          <cell r="R37" t="str">
            <v>POST 2006</v>
          </cell>
          <cell r="U37" t="str">
            <v>HVAC System Improvements</v>
          </cell>
        </row>
        <row r="38">
          <cell r="B38" t="str">
            <v>Demand Control Ventilation</v>
          </cell>
          <cell r="C38" t="str">
            <v>New</v>
          </cell>
          <cell r="D38" t="str">
            <v>Demand Control Ventilation-New</v>
          </cell>
          <cell r="E38" t="str">
            <v>kWh per KSF BT</v>
          </cell>
          <cell r="F38" t="str">
            <v>Fan control strategies, DCV and Fleet Strategy DOAS with heat recovery in simple HVAC systems</v>
          </cell>
          <cell r="G38">
            <v>2</v>
          </cell>
          <cell r="H38" t="str">
            <v>Demand Control Ventilation</v>
          </cell>
          <cell r="I38" t="str">
            <v>All</v>
          </cell>
          <cell r="L38" t="str">
            <v>CBSA 2014</v>
          </cell>
          <cell r="R38" t="str">
            <v>PRE/POST 2006</v>
          </cell>
          <cell r="U38" t="str">
            <v>HVAC System Controls</v>
          </cell>
        </row>
        <row r="39">
          <cell r="B39" t="str">
            <v>Demand Control Ventilation</v>
          </cell>
          <cell r="C39" t="str">
            <v>NR</v>
          </cell>
          <cell r="D39" t="str">
            <v>Demand Control Ventilation-NR</v>
          </cell>
          <cell r="E39" t="str">
            <v>kWh per KSF BT</v>
          </cell>
          <cell r="F39" t="str">
            <v>Fan control strategies, DCV and Fleet Strategy DOAS with heat recovery in simple HVAC systems</v>
          </cell>
          <cell r="G39">
            <v>1</v>
          </cell>
          <cell r="H39" t="str">
            <v>Demand Control Ventilation</v>
          </cell>
          <cell r="I39" t="str">
            <v>All</v>
          </cell>
          <cell r="L39" t="str">
            <v>CBSA 2014</v>
          </cell>
          <cell r="R39" t="str">
            <v>PRE/POST 2006</v>
          </cell>
          <cell r="U39" t="str">
            <v>HVAC System Controls</v>
          </cell>
        </row>
        <row r="40">
          <cell r="B40" t="str">
            <v>Demand Control Ventilation</v>
          </cell>
          <cell r="C40" t="str">
            <v>Retro</v>
          </cell>
          <cell r="D40" t="str">
            <v>Demand Control Ventilation-Retro</v>
          </cell>
          <cell r="E40" t="str">
            <v>kWh per KSF BT</v>
          </cell>
          <cell r="F40" t="str">
            <v>Fan control strategies, DCV and Fleet Strategy DOAS with heat recovery in simple HVAC systems</v>
          </cell>
          <cell r="G40">
            <v>2</v>
          </cell>
          <cell r="H40" t="str">
            <v>Demand Control Ventilation</v>
          </cell>
          <cell r="I40" t="str">
            <v>All</v>
          </cell>
          <cell r="L40" t="str">
            <v>CBSA 2014</v>
          </cell>
          <cell r="R40" t="str">
            <v>PRE/POST 2006</v>
          </cell>
          <cell r="U40" t="str">
            <v>HVAC System Controls</v>
          </cell>
        </row>
        <row r="41">
          <cell r="B41" t="str">
            <v>Premium Fume Hood</v>
          </cell>
          <cell r="C41" t="str">
            <v>NR</v>
          </cell>
          <cell r="D41" t="str">
            <v>Premium Fume Hood-NR</v>
          </cell>
          <cell r="E41" t="str">
            <v>Count</v>
          </cell>
          <cell r="F41" t="str">
            <v>Effiicient fume hoods in labs</v>
          </cell>
          <cell r="G41">
            <v>1</v>
          </cell>
          <cell r="H41" t="str">
            <v>Premium Fume Hood</v>
          </cell>
          <cell r="I41" t="str">
            <v>Some</v>
          </cell>
          <cell r="L41" t="str">
            <v>CBSA 2014</v>
          </cell>
          <cell r="R41" t="str">
            <v>N/A</v>
          </cell>
          <cell r="U41" t="str">
            <v>Pumps and Fans</v>
          </cell>
        </row>
        <row r="42">
          <cell r="B42" t="str">
            <v>DCV Restaurant Hood</v>
          </cell>
          <cell r="C42" t="str">
            <v>Retro</v>
          </cell>
          <cell r="D42" t="str">
            <v>DCV Restaurant Hood-Retro</v>
          </cell>
          <cell r="E42" t="str">
            <v>Count</v>
          </cell>
          <cell r="F42" t="str">
            <v>Demand control ventilation systems for large restaurant hoods</v>
          </cell>
          <cell r="G42">
            <v>1</v>
          </cell>
          <cell r="H42" t="str">
            <v>DCV Restaurant Hood</v>
          </cell>
          <cell r="I42" t="str">
            <v>Restaurant</v>
          </cell>
          <cell r="L42" t="str">
            <v>CBSA 2014</v>
          </cell>
          <cell r="R42" t="str">
            <v>N/A</v>
          </cell>
          <cell r="U42" t="str">
            <v>Pumps and Fans</v>
          </cell>
        </row>
        <row r="43">
          <cell r="B43" t="str">
            <v>DCV Parking Garage</v>
          </cell>
          <cell r="C43" t="str">
            <v>Retro</v>
          </cell>
          <cell r="D43" t="str">
            <v>DCV Parking Garage-Retro</v>
          </cell>
          <cell r="E43" t="str">
            <v>kWh per kSF BT</v>
          </cell>
          <cell r="F43" t="str">
            <v>Demand control ventilation systems for parking garages</v>
          </cell>
          <cell r="G43">
            <v>1</v>
          </cell>
          <cell r="H43" t="str">
            <v>DCV Parking Garage</v>
          </cell>
          <cell r="I43" t="str">
            <v>All</v>
          </cell>
          <cell r="L43" t="str">
            <v>CBSA 2014</v>
          </cell>
          <cell r="Q43" t="str">
            <v>x</v>
          </cell>
          <cell r="R43" t="str">
            <v>N/A</v>
          </cell>
          <cell r="U43" t="str">
            <v>Pumps and Fans</v>
          </cell>
        </row>
        <row r="44">
          <cell r="B44" t="str">
            <v>Weatherization - School</v>
          </cell>
          <cell r="C44" t="str">
            <v>Retro</v>
          </cell>
          <cell r="D44" t="str">
            <v>Weatherization - School-Retro</v>
          </cell>
          <cell r="E44" t="str">
            <v>kWh per KSF BT</v>
          </cell>
          <cell r="F44" t="str">
            <v>School building weatherization</v>
          </cell>
          <cell r="G44">
            <v>1</v>
          </cell>
          <cell r="H44" t="str">
            <v>Weatherization - School</v>
          </cell>
          <cell r="I44" t="str">
            <v>K-12</v>
          </cell>
          <cell r="L44" t="str">
            <v>CBSA 2014</v>
          </cell>
          <cell r="Q44" t="str">
            <v>x</v>
          </cell>
          <cell r="R44" t="str">
            <v>N/A</v>
          </cell>
          <cell r="U44" t="str">
            <v>Envelope</v>
          </cell>
        </row>
        <row r="45">
          <cell r="B45" t="str">
            <v>Energy Recovery Ventilator</v>
          </cell>
          <cell r="C45" t="str">
            <v>NR</v>
          </cell>
          <cell r="D45" t="str">
            <v>Energy Recovery Ventilator-NR</v>
          </cell>
          <cell r="E45" t="str">
            <v>Count</v>
          </cell>
          <cell r="F45" t="str">
            <v>Heat Recovery Ventilation</v>
          </cell>
          <cell r="G45">
            <v>1</v>
          </cell>
          <cell r="H45" t="str">
            <v>Heat Recovery Ventilation</v>
          </cell>
          <cell r="I45" t="str">
            <v>All</v>
          </cell>
          <cell r="L45" t="str">
            <v>CBSA 20154</v>
          </cell>
          <cell r="R45" t="str">
            <v>N/A</v>
          </cell>
          <cell r="U45" t="str">
            <v>Computer Technologies</v>
          </cell>
        </row>
        <row r="46">
          <cell r="B46" t="str">
            <v>AC Heat Recovery for Water Heating</v>
          </cell>
          <cell r="C46" t="str">
            <v>NR</v>
          </cell>
          <cell r="D46" t="str">
            <v>AC Heat Recovery for Water Heating-NR</v>
          </cell>
          <cell r="E46" t="str">
            <v>Count</v>
          </cell>
          <cell r="F46" t="str">
            <v>AC Heat Recovery for Water Heating</v>
          </cell>
          <cell r="G46">
            <v>1</v>
          </cell>
          <cell r="H46" t="str">
            <v>AC Heat Recovery for Water Heating</v>
          </cell>
          <cell r="I46" t="str">
            <v>All</v>
          </cell>
          <cell r="L46" t="str">
            <v>CBSA 2014</v>
          </cell>
          <cell r="Q46" t="str">
            <v>x</v>
          </cell>
          <cell r="R46" t="str">
            <v>N/A</v>
          </cell>
          <cell r="U46" t="str">
            <v>Heat Recovery</v>
          </cell>
        </row>
        <row r="47">
          <cell r="B47" t="str">
            <v>Room Occupancy Sensors in Lodging</v>
          </cell>
          <cell r="C47" t="str">
            <v>Retro</v>
          </cell>
          <cell r="D47" t="str">
            <v>Room Occupancy Sensors in Lodging-Retro</v>
          </cell>
          <cell r="E47" t="str">
            <v>Count</v>
          </cell>
          <cell r="F47" t="str">
            <v>Room Occupancy Sensors in Lodging</v>
          </cell>
          <cell r="G47">
            <v>1</v>
          </cell>
          <cell r="H47" t="str">
            <v>Room Occupancy Sensors in Lodging</v>
          </cell>
          <cell r="I47" t="str">
            <v>Lodging</v>
          </cell>
          <cell r="L47" t="str">
            <v>CBSA 2014</v>
          </cell>
          <cell r="Q47" t="str">
            <v>x</v>
          </cell>
          <cell r="R47" t="str">
            <v>N/A</v>
          </cell>
          <cell r="U47" t="str">
            <v>Whole Bldg/Meter Level System Improvements</v>
          </cell>
        </row>
        <row r="48">
          <cell r="B48" t="str">
            <v>Chiller - chilled water retrofit</v>
          </cell>
          <cell r="C48" t="str">
            <v>Retro</v>
          </cell>
          <cell r="D48" t="str">
            <v>Chiller - chilled water retrofit-Retro</v>
          </cell>
          <cell r="E48" t="str">
            <v>kWh per KSF BT</v>
          </cell>
          <cell r="F48" t="str">
            <v>Chiller system improvements</v>
          </cell>
          <cell r="G48">
            <v>1</v>
          </cell>
          <cell r="H48" t="str">
            <v>Chiller - chilled water retrofit</v>
          </cell>
          <cell r="I48" t="str">
            <v>Some</v>
          </cell>
          <cell r="L48" t="str">
            <v>CBSA 2014</v>
          </cell>
          <cell r="Q48" t="str">
            <v>x</v>
          </cell>
          <cell r="R48" t="str">
            <v>N/A</v>
          </cell>
          <cell r="U48" t="str">
            <v>HVAC System Improvements</v>
          </cell>
        </row>
        <row r="49">
          <cell r="B49" t="str">
            <v>Chiller - equip retrofits</v>
          </cell>
          <cell r="C49" t="str">
            <v>Retro</v>
          </cell>
          <cell r="D49" t="str">
            <v>Chiller - equip retrofits-Retro</v>
          </cell>
          <cell r="E49" t="str">
            <v>kWh per KSF BT</v>
          </cell>
          <cell r="F49" t="str">
            <v>Chiller equipment improvements</v>
          </cell>
          <cell r="G49">
            <v>1</v>
          </cell>
          <cell r="H49" t="str">
            <v>Chiller - equip retrofits</v>
          </cell>
          <cell r="I49" t="str">
            <v>Some</v>
          </cell>
          <cell r="L49" t="str">
            <v>CBSA 2014</v>
          </cell>
          <cell r="Q49" t="str">
            <v>x</v>
          </cell>
          <cell r="R49" t="str">
            <v>N/A</v>
          </cell>
          <cell r="U49" t="str">
            <v>HVAC System Improvements</v>
          </cell>
        </row>
        <row r="50">
          <cell r="B50" t="str">
            <v>Pool Blankets</v>
          </cell>
          <cell r="C50" t="str">
            <v>Retro</v>
          </cell>
          <cell r="D50" t="str">
            <v>Pool Blankets-Retro</v>
          </cell>
          <cell r="E50" t="str">
            <v>Count</v>
          </cell>
          <cell r="F50" t="str">
            <v>Pool Blankets</v>
          </cell>
          <cell r="G50">
            <v>1</v>
          </cell>
          <cell r="H50" t="str">
            <v>Pool Blankets</v>
          </cell>
          <cell r="I50" t="str">
            <v>Some</v>
          </cell>
          <cell r="L50" t="str">
            <v>CBSA 2014</v>
          </cell>
          <cell r="Q50" t="str">
            <v>x</v>
          </cell>
          <cell r="R50" t="str">
            <v>N/A</v>
          </cell>
          <cell r="U50" t="str">
            <v>Pool System Improvements</v>
          </cell>
        </row>
        <row r="51">
          <cell r="B51" t="str">
            <v>Web-Enabled Thermostats</v>
          </cell>
          <cell r="C51" t="str">
            <v>Retro</v>
          </cell>
          <cell r="D51" t="str">
            <v>Web-Enabled Thermostats-Retro</v>
          </cell>
          <cell r="E51" t="str">
            <v>kWh per KSF BT</v>
          </cell>
          <cell r="F51" t="str">
            <v>Web-Enabled Thermostats</v>
          </cell>
          <cell r="G51">
            <v>1</v>
          </cell>
          <cell r="H51" t="str">
            <v>Web-Enabled Thermostats</v>
          </cell>
          <cell r="I51" t="str">
            <v>Some</v>
          </cell>
          <cell r="L51" t="str">
            <v>CBSA 2014</v>
          </cell>
          <cell r="Q51" t="str">
            <v>x</v>
          </cell>
          <cell r="R51" t="str">
            <v>N/A</v>
          </cell>
          <cell r="U51" t="str">
            <v>HVAC System Controls</v>
          </cell>
        </row>
        <row r="52">
          <cell r="B52" t="str">
            <v>Garage CO2 ventilation</v>
          </cell>
          <cell r="C52" t="str">
            <v>Retro</v>
          </cell>
          <cell r="D52" t="str">
            <v>Garage CO2 ventilation-Retro</v>
          </cell>
          <cell r="E52" t="str">
            <v>Count</v>
          </cell>
          <cell r="F52" t="str">
            <v>Garage CO2 ventilation</v>
          </cell>
          <cell r="G52">
            <v>1</v>
          </cell>
          <cell r="H52" t="str">
            <v>Garage CO2 ventilation</v>
          </cell>
          <cell r="I52" t="str">
            <v>Some</v>
          </cell>
          <cell r="L52" t="str">
            <v>CBSA 2014</v>
          </cell>
          <cell r="Q52" t="str">
            <v>x</v>
          </cell>
          <cell r="R52" t="str">
            <v>N/A</v>
          </cell>
          <cell r="U52" t="str">
            <v>HVAC System Controls</v>
          </cell>
        </row>
        <row r="53">
          <cell r="B53" t="str">
            <v>Circ Pump ECM and drive</v>
          </cell>
          <cell r="C53" t="str">
            <v>Retro</v>
          </cell>
          <cell r="D53" t="str">
            <v>Circ Pump ECM and drive-Retro</v>
          </cell>
          <cell r="E53" t="str">
            <v>Count</v>
          </cell>
          <cell r="F53" t="str">
            <v>Circulation Pump ECM and drive</v>
          </cell>
          <cell r="G53">
            <v>1</v>
          </cell>
          <cell r="H53" t="str">
            <v>Circ Pump ECM and drive</v>
          </cell>
          <cell r="I53" t="str">
            <v>Some</v>
          </cell>
          <cell r="L53" t="str">
            <v>CBSA 2014</v>
          </cell>
          <cell r="Q53" t="str">
            <v>x</v>
          </cell>
          <cell r="R53" t="str">
            <v>N/A</v>
          </cell>
          <cell r="U53" t="str">
            <v>Pumps and Fans</v>
          </cell>
        </row>
        <row r="54">
          <cell r="B54" t="str">
            <v>VRF</v>
          </cell>
          <cell r="C54" t="str">
            <v>New</v>
          </cell>
          <cell r="D54" t="str">
            <v>VRF-New</v>
          </cell>
          <cell r="E54" t="str">
            <v>kWh per KSF BT</v>
          </cell>
          <cell r="F54" t="str">
            <v>Variable Refrigerant Flow</v>
          </cell>
          <cell r="G54">
            <v>1</v>
          </cell>
          <cell r="H54" t="str">
            <v>Variable Refrigerant Flow</v>
          </cell>
          <cell r="I54" t="str">
            <v>Some</v>
          </cell>
          <cell r="L54" t="str">
            <v>CBSA 2014</v>
          </cell>
          <cell r="Q54" t="str">
            <v>x</v>
          </cell>
          <cell r="U54" t="str">
            <v>HVAC System Improvements</v>
          </cell>
        </row>
        <row r="55">
          <cell r="B55" t="str">
            <v>VRF</v>
          </cell>
          <cell r="C55" t="str">
            <v>Retro</v>
          </cell>
          <cell r="D55" t="str">
            <v>VRF-Retro</v>
          </cell>
          <cell r="E55" t="str">
            <v>kWh per KSF BT</v>
          </cell>
          <cell r="F55" t="str">
            <v>Variable Refrigerant Flow</v>
          </cell>
          <cell r="G55">
            <v>1</v>
          </cell>
          <cell r="H55" t="str">
            <v>Variable Refrigerant Flow</v>
          </cell>
          <cell r="I55" t="str">
            <v>Some</v>
          </cell>
          <cell r="L55" t="str">
            <v>CBSA 2014</v>
          </cell>
          <cell r="Q55" t="str">
            <v>x</v>
          </cell>
          <cell r="R55" t="str">
            <v>N/A</v>
          </cell>
          <cell r="U55" t="str">
            <v>Envelope</v>
          </cell>
        </row>
        <row r="56">
          <cell r="B56" t="str">
            <v>Evaporator Roof Top HVAC</v>
          </cell>
          <cell r="C56" t="str">
            <v>Retro</v>
          </cell>
          <cell r="D56" t="str">
            <v>Evaporator Roof Top HVAC-Retro</v>
          </cell>
          <cell r="E56" t="str">
            <v>kWh per KSF BT</v>
          </cell>
          <cell r="F56" t="str">
            <v>Evaporator Roof Top HVAC</v>
          </cell>
          <cell r="G56">
            <v>1</v>
          </cell>
          <cell r="H56" t="str">
            <v>Evaporator Roof Top HVAC</v>
          </cell>
          <cell r="I56" t="str">
            <v>Some</v>
          </cell>
          <cell r="L56" t="str">
            <v>CBSA 2014</v>
          </cell>
          <cell r="Q56" t="str">
            <v>x</v>
          </cell>
          <cell r="R56" t="str">
            <v>N/A</v>
          </cell>
          <cell r="U56" t="str">
            <v>HVAC System Improvements</v>
          </cell>
        </row>
        <row r="57">
          <cell r="B57" t="str">
            <v>Secondary Glazing Systems</v>
          </cell>
          <cell r="C57" t="str">
            <v>Retro</v>
          </cell>
          <cell r="D57" t="str">
            <v>Secondary Glazing Systems-Retro</v>
          </cell>
          <cell r="E57" t="str">
            <v>kWh per KSF BT</v>
          </cell>
          <cell r="F57" t="str">
            <v>Secondary Glazing Systems</v>
          </cell>
          <cell r="G57">
            <v>1</v>
          </cell>
          <cell r="H57" t="str">
            <v>Secondary Glazing Systems</v>
          </cell>
          <cell r="I57" t="str">
            <v>All</v>
          </cell>
          <cell r="L57" t="str">
            <v>CBSA 2014</v>
          </cell>
          <cell r="Q57" t="str">
            <v>x</v>
          </cell>
          <cell r="R57" t="str">
            <v>N/A</v>
          </cell>
          <cell r="U57" t="str">
            <v>Envelope</v>
          </cell>
        </row>
        <row r="58">
          <cell r="B58" t="str">
            <v>LPD Package</v>
          </cell>
          <cell r="C58" t="str">
            <v>New</v>
          </cell>
          <cell r="D58" t="str">
            <v>LPD Package-New</v>
          </cell>
          <cell r="E58" t="str">
            <v>kWh per KSF BT</v>
          </cell>
          <cell r="F58" t="str">
            <v>Lamp, ballast and fixture improvements to lighting power density</v>
          </cell>
          <cell r="G58">
            <v>8</v>
          </cell>
          <cell r="H58" t="str">
            <v>Lighting Power Density</v>
          </cell>
          <cell r="I58" t="str">
            <v>All</v>
          </cell>
          <cell r="L58" t="str">
            <v>CBSA 2014</v>
          </cell>
          <cell r="R58" t="str">
            <v>PRE/POST 2006</v>
          </cell>
          <cell r="U58" t="str">
            <v>Lamps/Ballasts/Fixtures</v>
          </cell>
        </row>
        <row r="59">
          <cell r="B59" t="str">
            <v>LPD Package</v>
          </cell>
          <cell r="C59" t="str">
            <v>NR</v>
          </cell>
          <cell r="D59" t="str">
            <v>LPD Package-NR</v>
          </cell>
          <cell r="E59" t="str">
            <v>kWh per KSF BT</v>
          </cell>
          <cell r="F59" t="str">
            <v>Lamp, ballast and fixture improvements to lighting power density</v>
          </cell>
          <cell r="G59">
            <v>12</v>
          </cell>
          <cell r="H59" t="str">
            <v>Lighting Power Density</v>
          </cell>
          <cell r="I59" t="str">
            <v>All</v>
          </cell>
          <cell r="L59" t="str">
            <v>CBSA 2014</v>
          </cell>
          <cell r="R59" t="str">
            <v>PRE/POST 2006</v>
          </cell>
          <cell r="U59" t="str">
            <v>Lamps/Ballasts/Fixtures</v>
          </cell>
        </row>
        <row r="60">
          <cell r="B60" t="str">
            <v>LPD Package</v>
          </cell>
          <cell r="C60" t="str">
            <v>Retro</v>
          </cell>
          <cell r="D60" t="str">
            <v>LPD Package-Retro</v>
          </cell>
          <cell r="E60" t="str">
            <v>kWh per KSF BT</v>
          </cell>
          <cell r="F60" t="str">
            <v>Lamp, ballast and fixture improvements to lighting power density</v>
          </cell>
          <cell r="G60">
            <v>22</v>
          </cell>
          <cell r="H60" t="str">
            <v>Lighting Power Density</v>
          </cell>
          <cell r="I60" t="str">
            <v>All</v>
          </cell>
          <cell r="L60" t="str">
            <v>CBSA 2014</v>
          </cell>
          <cell r="R60" t="str">
            <v>PRE/POST 2006</v>
          </cell>
          <cell r="U60" t="str">
            <v>Lamps/Ballasts/Fixtures</v>
          </cell>
        </row>
        <row r="61">
          <cell r="B61" t="str">
            <v>Top Daylighting</v>
          </cell>
          <cell r="C61" t="str">
            <v>New</v>
          </cell>
          <cell r="D61" t="str">
            <v>Top Daylighting-New</v>
          </cell>
          <cell r="E61" t="str">
            <v>kWh per KSF BT</v>
          </cell>
          <cell r="F61" t="str">
            <v>Skylights with lighting controls</v>
          </cell>
          <cell r="G61">
            <v>6</v>
          </cell>
          <cell r="H61" t="str">
            <v>Daylighting with Skylights</v>
          </cell>
          <cell r="I61" t="str">
            <v>All</v>
          </cell>
          <cell r="L61" t="str">
            <v>CBSA 2014</v>
          </cell>
          <cell r="R61" t="str">
            <v>POST 2006</v>
          </cell>
          <cell r="U61" t="str">
            <v>Lighting Controls</v>
          </cell>
        </row>
        <row r="62">
          <cell r="B62" t="str">
            <v>Perimeter Daylighting Controls Advanced</v>
          </cell>
          <cell r="C62" t="str">
            <v>New</v>
          </cell>
          <cell r="D62" t="str">
            <v>Perimeter Daylighting Controls Advanced-New</v>
          </cell>
          <cell r="E62" t="str">
            <v>kWh per KSF BT</v>
          </cell>
          <cell r="F62" t="str">
            <v>Perimeter daylighting controls</v>
          </cell>
          <cell r="G62">
            <v>6</v>
          </cell>
          <cell r="H62" t="str">
            <v>Daylighting with Windows</v>
          </cell>
          <cell r="I62" t="str">
            <v>All</v>
          </cell>
          <cell r="L62" t="str">
            <v>CBSA 2014</v>
          </cell>
          <cell r="R62" t="str">
            <v>PRE/POST 2006</v>
          </cell>
          <cell r="U62" t="str">
            <v>Lighting Controls</v>
          </cell>
        </row>
        <row r="63">
          <cell r="B63" t="str">
            <v>Perimeter Daylighting Controls Advanced</v>
          </cell>
          <cell r="C63" t="str">
            <v>NR</v>
          </cell>
          <cell r="D63" t="str">
            <v>Perimeter Daylighting Controls Advanced-NR</v>
          </cell>
          <cell r="E63" t="str">
            <v>kWh per KSF BT</v>
          </cell>
          <cell r="F63" t="str">
            <v>Perimeter daylighting controls</v>
          </cell>
          <cell r="G63">
            <v>6</v>
          </cell>
          <cell r="H63" t="str">
            <v>Daylighting with Windows</v>
          </cell>
          <cell r="I63" t="str">
            <v>All</v>
          </cell>
          <cell r="L63" t="str">
            <v>CBSA 2014</v>
          </cell>
          <cell r="R63" t="str">
            <v>PRE/POST 2006</v>
          </cell>
          <cell r="U63" t="str">
            <v>Lighting Controls</v>
          </cell>
        </row>
        <row r="64">
          <cell r="B64" t="str">
            <v>Lighting Controls Interior</v>
          </cell>
          <cell r="C64" t="str">
            <v>New</v>
          </cell>
          <cell r="D64" t="str">
            <v>Lighting Controls Interior-New</v>
          </cell>
          <cell r="E64" t="str">
            <v>kWh per KSF BT</v>
          </cell>
          <cell r="F64" t="str">
            <v>Occupancy controls for lighting areas not required by code such as warehouse aisle, classrooms</v>
          </cell>
          <cell r="G64">
            <v>6</v>
          </cell>
          <cell r="H64" t="str">
            <v>Lighting Controls Interior</v>
          </cell>
          <cell r="I64" t="str">
            <v>All</v>
          </cell>
          <cell r="L64" t="str">
            <v>CBSA 2014</v>
          </cell>
          <cell r="R64" t="str">
            <v>PRE/POST 2006</v>
          </cell>
          <cell r="U64" t="str">
            <v>Lighting Controls</v>
          </cell>
        </row>
        <row r="65">
          <cell r="B65" t="str">
            <v>Lighting Controls Interior</v>
          </cell>
          <cell r="C65" t="str">
            <v>NR</v>
          </cell>
          <cell r="D65" t="str">
            <v>Lighting Controls Interior-NR</v>
          </cell>
          <cell r="E65" t="str">
            <v>kWh per KSF BT</v>
          </cell>
          <cell r="F65" t="str">
            <v>Occupancy controls for lighting areas not required by code such as warehouse aisle, classrooms</v>
          </cell>
          <cell r="G65">
            <v>6</v>
          </cell>
          <cell r="H65" t="str">
            <v>Lighting Controls Interior</v>
          </cell>
          <cell r="I65" t="str">
            <v>All</v>
          </cell>
          <cell r="L65" t="str">
            <v>CBSA 2014</v>
          </cell>
          <cell r="R65" t="str">
            <v>PRE/POST 2006</v>
          </cell>
          <cell r="U65" t="str">
            <v>Lighting Controls</v>
          </cell>
        </row>
        <row r="66">
          <cell r="B66" t="str">
            <v>Exterior Building Lighting</v>
          </cell>
          <cell r="C66" t="str">
            <v>New</v>
          </cell>
          <cell r="D66" t="str">
            <v>Exterior Building Lighting-New</v>
          </cell>
          <cell r="E66" t="str">
            <v>kWh per KSF BT</v>
          </cell>
          <cell r="F66" t="str">
            <v>Effiicient façade, walkway, area and decorative exterior lighting, such as LED</v>
          </cell>
          <cell r="G66">
            <v>4</v>
          </cell>
          <cell r="H66" t="str">
            <v>Exterior Building Lighting</v>
          </cell>
          <cell r="I66" t="str">
            <v>All</v>
          </cell>
          <cell r="L66" t="str">
            <v>CBSA 2014</v>
          </cell>
          <cell r="U66" t="str">
            <v>Lamps/Ballasts/Fixtures</v>
          </cell>
        </row>
        <row r="67">
          <cell r="B67" t="str">
            <v>Exterior Building Lighting</v>
          </cell>
          <cell r="C67" t="str">
            <v>NR</v>
          </cell>
          <cell r="D67" t="str">
            <v>Exterior Building Lighting-NR</v>
          </cell>
          <cell r="E67" t="str">
            <v>kWh per KSF BT</v>
          </cell>
          <cell r="F67" t="str">
            <v>Effiicient façade, walkway, area and decorative exterior lighting, such as LED</v>
          </cell>
          <cell r="G67">
            <v>4</v>
          </cell>
          <cell r="H67" t="str">
            <v>Exterior Building Lighting</v>
          </cell>
          <cell r="I67" t="str">
            <v>All</v>
          </cell>
          <cell r="L67" t="str">
            <v>CBSA 2014</v>
          </cell>
          <cell r="R67" t="str">
            <v>N/A</v>
          </cell>
          <cell r="U67" t="str">
            <v>Lamps/Ballasts/Fixtures</v>
          </cell>
        </row>
        <row r="68">
          <cell r="B68" t="str">
            <v>Street and Roadway Lighting</v>
          </cell>
          <cell r="C68" t="str">
            <v>New</v>
          </cell>
          <cell r="D68" t="str">
            <v>Street and Roadway Lighting-New</v>
          </cell>
          <cell r="E68" t="str">
            <v>Count</v>
          </cell>
          <cell r="F68" t="str">
            <v>Efficient street and roadway lighting, LED and induction</v>
          </cell>
          <cell r="G68">
            <v>6</v>
          </cell>
          <cell r="H68" t="str">
            <v>Street and Roadway Lighting</v>
          </cell>
          <cell r="I68" t="str">
            <v>Non-Building</v>
          </cell>
          <cell r="L68" t="str">
            <v>Navigant 2014</v>
          </cell>
          <cell r="U68" t="str">
            <v>Lamps/Ballasts/Fixtures</v>
          </cell>
        </row>
        <row r="69">
          <cell r="B69" t="str">
            <v>Street and Roadway Lighting</v>
          </cell>
          <cell r="C69" t="str">
            <v>NR</v>
          </cell>
          <cell r="D69" t="str">
            <v>Street and Roadway Lighting-NR</v>
          </cell>
          <cell r="E69" t="str">
            <v>Count</v>
          </cell>
          <cell r="F69" t="str">
            <v>Efficient street and roadway lighting, LED and induction</v>
          </cell>
          <cell r="G69">
            <v>6</v>
          </cell>
          <cell r="H69" t="str">
            <v>Street and Roadway Lighting</v>
          </cell>
          <cell r="I69" t="str">
            <v>Non-Building</v>
          </cell>
          <cell r="L69" t="str">
            <v>Survey 2014</v>
          </cell>
          <cell r="R69" t="str">
            <v>N/A</v>
          </cell>
          <cell r="U69" t="str">
            <v>Lamps/Ballasts/Fixtures</v>
          </cell>
        </row>
        <row r="70">
          <cell r="B70" t="str">
            <v>Parking Lighting</v>
          </cell>
          <cell r="C70" t="str">
            <v>New</v>
          </cell>
          <cell r="D70" t="str">
            <v>Parking Lighting-New</v>
          </cell>
          <cell r="E70" t="str">
            <v>kWh per KSF BT</v>
          </cell>
          <cell r="F70" t="str">
            <v>Efficient parking lot and garage lighting and controls</v>
          </cell>
          <cell r="G70">
            <v>2</v>
          </cell>
          <cell r="H70" t="str">
            <v>Parking Lighting</v>
          </cell>
          <cell r="I70" t="str">
            <v>All</v>
          </cell>
          <cell r="L70" t="str">
            <v>CBSA 2014</v>
          </cell>
          <cell r="U70" t="str">
            <v>Lamps/Ballasts/Fixtures</v>
          </cell>
          <cell r="V70" t="str">
            <v>Lamps/Ballasts/Fixtures w/Controls</v>
          </cell>
        </row>
        <row r="71">
          <cell r="B71" t="str">
            <v>Parking Lighting</v>
          </cell>
          <cell r="C71" t="str">
            <v>NR</v>
          </cell>
          <cell r="D71" t="str">
            <v>Parking Lighting-NR</v>
          </cell>
          <cell r="E71" t="str">
            <v>kWh per KSF BT</v>
          </cell>
          <cell r="F71" t="str">
            <v>Efficient parking lot and garage lighting and controls</v>
          </cell>
          <cell r="G71">
            <v>2</v>
          </cell>
          <cell r="H71" t="str">
            <v>Parking Lighting</v>
          </cell>
          <cell r="I71" t="str">
            <v>All</v>
          </cell>
          <cell r="L71" t="str">
            <v>CBSA 2014</v>
          </cell>
          <cell r="R71" t="str">
            <v>N/A</v>
          </cell>
          <cell r="U71" t="str">
            <v>Lamps/Ballasts/Fixtures</v>
          </cell>
          <cell r="V71" t="str">
            <v>Lamps/Ballasts/Fixtures w/Controls</v>
          </cell>
        </row>
        <row r="72">
          <cell r="B72" t="str">
            <v>Bi-Level Stairwell Lighting</v>
          </cell>
          <cell r="C72" t="str">
            <v>NR</v>
          </cell>
          <cell r="D72" t="str">
            <v>Bi-Level Stairwell Lighting-NR</v>
          </cell>
          <cell r="E72" t="str">
            <v>kWh per KSF BT</v>
          </cell>
          <cell r="F72" t="str">
            <v xml:space="preserve">Bi-Level occupancy sensor control on stairwell </v>
          </cell>
          <cell r="G72">
            <v>1</v>
          </cell>
          <cell r="H72" t="str">
            <v>Bi-Level Stairwell</v>
          </cell>
          <cell r="I72" t="str">
            <v>All</v>
          </cell>
          <cell r="L72" t="str">
            <v>CBSA 2014</v>
          </cell>
          <cell r="R72" t="str">
            <v>N/A</v>
          </cell>
          <cell r="U72" t="str">
            <v>Lighting Controls</v>
          </cell>
        </row>
        <row r="73">
          <cell r="B73" t="str">
            <v>ECM-VAV</v>
          </cell>
          <cell r="C73" t="str">
            <v>New</v>
          </cell>
          <cell r="D73" t="str">
            <v>ECM-VAV-New</v>
          </cell>
          <cell r="E73" t="str">
            <v>kWh per KSF BT</v>
          </cell>
          <cell r="F73" t="str">
            <v>Electically Commutated Motors on Variable Air Volume Boxes</v>
          </cell>
          <cell r="G73">
            <v>1</v>
          </cell>
          <cell r="H73" t="str">
            <v>ECM Motors on Variable Air Volume Boxes</v>
          </cell>
          <cell r="I73" t="str">
            <v>All</v>
          </cell>
          <cell r="L73" t="str">
            <v>CBSA 2014</v>
          </cell>
          <cell r="R73" t="str">
            <v>PRE/POST 2006</v>
          </cell>
          <cell r="U73" t="str">
            <v>Motors</v>
          </cell>
        </row>
        <row r="74">
          <cell r="B74" t="str">
            <v>ECM-VAV</v>
          </cell>
          <cell r="C74" t="str">
            <v>NR</v>
          </cell>
          <cell r="D74" t="str">
            <v>ECM-VAV-NR</v>
          </cell>
          <cell r="E74" t="str">
            <v>kWh per KSF BT</v>
          </cell>
          <cell r="F74" t="str">
            <v>Electically Commutated Motors on Variable Air Volume Boxes</v>
          </cell>
          <cell r="G74">
            <v>1</v>
          </cell>
          <cell r="H74" t="str">
            <v>ECM Motors on Variable Air Volume Boxes</v>
          </cell>
          <cell r="I74" t="str">
            <v>All</v>
          </cell>
          <cell r="L74" t="str">
            <v>CBSA 2014</v>
          </cell>
          <cell r="R74" t="str">
            <v>PRE/POST 2006</v>
          </cell>
          <cell r="U74" t="str">
            <v>Motors</v>
          </cell>
        </row>
        <row r="75">
          <cell r="B75" t="str">
            <v>Pool pumps</v>
          </cell>
          <cell r="C75" t="str">
            <v>Retro</v>
          </cell>
          <cell r="D75" t="str">
            <v>Pool pumps-Retro</v>
          </cell>
          <cell r="E75" t="str">
            <v>Count</v>
          </cell>
          <cell r="F75" t="str">
            <v>Pool pumps</v>
          </cell>
          <cell r="G75">
            <v>1</v>
          </cell>
          <cell r="H75" t="str">
            <v>Pool pumps</v>
          </cell>
          <cell r="I75" t="str">
            <v>Some</v>
          </cell>
          <cell r="L75" t="str">
            <v>CBSA 2014</v>
          </cell>
          <cell r="Q75" t="str">
            <v>x</v>
          </cell>
          <cell r="R75" t="str">
            <v>N/A</v>
          </cell>
          <cell r="U75" t="str">
            <v>Pool System Improvements</v>
          </cell>
        </row>
        <row r="76">
          <cell r="B76" t="str">
            <v>MotorsRewind</v>
          </cell>
          <cell r="C76" t="str">
            <v>New</v>
          </cell>
          <cell r="D76" t="str">
            <v>MotorsRewind-New</v>
          </cell>
          <cell r="E76" t="str">
            <v>Count</v>
          </cell>
          <cell r="F76" t="str">
            <v>Motors - Rewind</v>
          </cell>
          <cell r="G76">
            <v>1</v>
          </cell>
          <cell r="H76" t="str">
            <v>Motors - Rewind</v>
          </cell>
          <cell r="I76" t="str">
            <v>All</v>
          </cell>
          <cell r="L76" t="str">
            <v>CBSA 2014</v>
          </cell>
          <cell r="Q76" t="str">
            <v>x</v>
          </cell>
          <cell r="R76" t="str">
            <v>N/A</v>
          </cell>
          <cell r="U76" t="str">
            <v>Motors</v>
          </cell>
        </row>
        <row r="77">
          <cell r="B77" t="str">
            <v>MotorsRewind</v>
          </cell>
          <cell r="C77" t="str">
            <v>NR</v>
          </cell>
          <cell r="D77" t="str">
            <v>MotorsRewind-NR</v>
          </cell>
          <cell r="E77" t="str">
            <v>Count</v>
          </cell>
          <cell r="F77" t="str">
            <v>Motors - Rewind</v>
          </cell>
          <cell r="G77">
            <v>1</v>
          </cell>
          <cell r="H77" t="str">
            <v>Motors - Rewind</v>
          </cell>
          <cell r="I77" t="str">
            <v>All</v>
          </cell>
          <cell r="L77" t="str">
            <v>CBSA 2014</v>
          </cell>
          <cell r="Q77" t="str">
            <v>x</v>
          </cell>
          <cell r="R77" t="str">
            <v>N/A</v>
          </cell>
          <cell r="U77" t="str">
            <v>Motors</v>
          </cell>
        </row>
        <row r="78">
          <cell r="B78" t="str">
            <v>Municipal Sewage Treatment</v>
          </cell>
          <cell r="C78" t="str">
            <v>Retro</v>
          </cell>
          <cell r="D78" t="str">
            <v>Municipal Sewage Treatment-Retro</v>
          </cell>
          <cell r="E78" t="str">
            <v>MGD Flow</v>
          </cell>
          <cell r="F78" t="str">
            <v>Suite of measures for sewage treatment</v>
          </cell>
          <cell r="G78">
            <v>10</v>
          </cell>
          <cell r="H78" t="str">
            <v>Municipal Sewage Treatment</v>
          </cell>
          <cell r="I78" t="str">
            <v>Non-Building</v>
          </cell>
          <cell r="J78" t="str">
            <v>BACGEN</v>
          </cell>
          <cell r="L78" t="str">
            <v>2013 EPA Flow rates</v>
          </cell>
          <cell r="M78" t="str">
            <v>Achievements</v>
          </cell>
          <cell r="O78" t="str">
            <v>6P+ETO data</v>
          </cell>
          <cell r="R78" t="str">
            <v>N/A</v>
          </cell>
          <cell r="S78" t="str">
            <v>V1</v>
          </cell>
          <cell r="T78" t="str">
            <v>More data coming from NEEA</v>
          </cell>
          <cell r="U78" t="str">
            <v>Process Loads System Improvements</v>
          </cell>
        </row>
        <row r="79">
          <cell r="B79" t="str">
            <v>Municipal Water Supply</v>
          </cell>
          <cell r="C79" t="str">
            <v>Retro</v>
          </cell>
          <cell r="D79" t="str">
            <v>Municipal Water Supply-Retro</v>
          </cell>
          <cell r="E79" t="str">
            <v>MGD Flow</v>
          </cell>
          <cell r="F79" t="str">
            <v>Suite of measures for water supply systems</v>
          </cell>
          <cell r="G79">
            <v>5</v>
          </cell>
          <cell r="H79" t="str">
            <v>Municipal Water Supply</v>
          </cell>
          <cell r="I79" t="str">
            <v>Non-Building</v>
          </cell>
          <cell r="J79" t="str">
            <v>BACGEN</v>
          </cell>
          <cell r="L79" t="str">
            <v>2013 EPA Flow rates</v>
          </cell>
          <cell r="M79" t="str">
            <v>Achievements</v>
          </cell>
          <cell r="O79" t="str">
            <v>6P+ETO data</v>
          </cell>
          <cell r="R79" t="str">
            <v>N/A</v>
          </cell>
          <cell r="S79" t="str">
            <v>V1</v>
          </cell>
          <cell r="T79" t="str">
            <v>More data coming from NEEA</v>
          </cell>
          <cell r="U79" t="str">
            <v>Process Loads System Improvements</v>
          </cell>
        </row>
        <row r="80">
          <cell r="B80" t="str">
            <v>Engine Generator Block Heaters</v>
          </cell>
          <cell r="C80" t="str">
            <v>Retro</v>
          </cell>
          <cell r="D80" t="str">
            <v>Engine Generator Block Heaters-Retro</v>
          </cell>
          <cell r="E80" t="str">
            <v>Count</v>
          </cell>
          <cell r="F80" t="str">
            <v>Engine Generator Block Heaters (for standby generators)</v>
          </cell>
          <cell r="G80">
            <v>1</v>
          </cell>
          <cell r="H80" t="str">
            <v>Engine Generator Block Heaters</v>
          </cell>
          <cell r="I80" t="str">
            <v>All</v>
          </cell>
          <cell r="L80" t="str">
            <v>No Control</v>
          </cell>
          <cell r="Q80" t="str">
            <v>x</v>
          </cell>
          <cell r="R80" t="str">
            <v>N/A</v>
          </cell>
          <cell r="U80" t="str">
            <v>Process Loads System Controls</v>
          </cell>
        </row>
        <row r="81">
          <cell r="B81" t="str">
            <v>Grocery Refrigeration Bundle</v>
          </cell>
          <cell r="C81" t="str">
            <v>Retro</v>
          </cell>
          <cell r="D81" t="str">
            <v>Grocery Refrigeration Bundle-Retro</v>
          </cell>
          <cell r="E81" t="str">
            <v>kWh per KSF BT</v>
          </cell>
          <cell r="F81" t="str">
            <v>Grocery store refrigeration measures</v>
          </cell>
          <cell r="G81">
            <v>12</v>
          </cell>
          <cell r="H81" t="str">
            <v>Grocery Refrigeration Bundle</v>
          </cell>
          <cell r="I81" t="str">
            <v>Grocery</v>
          </cell>
          <cell r="L81" t="str">
            <v>CBSA 2014</v>
          </cell>
          <cell r="R81" t="str">
            <v>N/A</v>
          </cell>
          <cell r="U81" t="str">
            <v>Refrigeration System Improvements</v>
          </cell>
        </row>
        <row r="82">
          <cell r="B82" t="str">
            <v>Packaged Refrigeration Equipment</v>
          </cell>
          <cell r="C82" t="str">
            <v>New</v>
          </cell>
          <cell r="D82" t="str">
            <v>Packaged Refrigeration Equipment-New</v>
          </cell>
          <cell r="E82" t="str">
            <v>Count</v>
          </cell>
          <cell r="F82" t="str">
            <v>Efficient refrigerators and freezers, beverage merchandizers, ice makers and vending machines</v>
          </cell>
          <cell r="G82">
            <v>20</v>
          </cell>
          <cell r="H82" t="str">
            <v>Packaged Refrigeration Equipment</v>
          </cell>
          <cell r="I82" t="str">
            <v>Grocery</v>
          </cell>
          <cell r="L82" t="str">
            <v>CBSA 2014</v>
          </cell>
          <cell r="R82" t="str">
            <v>N/A</v>
          </cell>
          <cell r="U82" t="str">
            <v>Packaged Refrigeration</v>
          </cell>
        </row>
        <row r="83">
          <cell r="B83" t="str">
            <v>Appliances - Freezers</v>
          </cell>
          <cell r="C83" t="str">
            <v>NR</v>
          </cell>
          <cell r="D83" t="str">
            <v>Appliances - Freezers-NR</v>
          </cell>
          <cell r="E83" t="str">
            <v>Count</v>
          </cell>
          <cell r="F83" t="str">
            <v>Residential freezers in commercial buildings</v>
          </cell>
          <cell r="G83">
            <v>1</v>
          </cell>
          <cell r="H83" t="str">
            <v>Appliances - Freezers</v>
          </cell>
          <cell r="I83" t="str">
            <v>All</v>
          </cell>
          <cell r="L83" t="str">
            <v>Fed Std 2014</v>
          </cell>
          <cell r="Q83" t="str">
            <v>x</v>
          </cell>
          <cell r="R83" t="str">
            <v>N/A</v>
          </cell>
          <cell r="U83" t="str">
            <v>Refrigeration System Improvements</v>
          </cell>
        </row>
        <row r="84">
          <cell r="B84" t="str">
            <v>Appliances - Refrigerators</v>
          </cell>
          <cell r="C84" t="str">
            <v>NR</v>
          </cell>
          <cell r="D84" t="str">
            <v>Appliances - Refrigerators-NR</v>
          </cell>
          <cell r="E84" t="str">
            <v>Count</v>
          </cell>
          <cell r="F84" t="str">
            <v>Residential refrigerators in commercial buildings</v>
          </cell>
          <cell r="G84">
            <v>1</v>
          </cell>
          <cell r="H84" t="str">
            <v>Appliances - Refrigerators</v>
          </cell>
          <cell r="I84" t="str">
            <v>All</v>
          </cell>
          <cell r="L84" t="str">
            <v>Fed Std 2014</v>
          </cell>
          <cell r="Q84" t="str">
            <v>x</v>
          </cell>
          <cell r="R84" t="str">
            <v>N/A</v>
          </cell>
          <cell r="U84" t="str">
            <v>Refrigeration System Improvements</v>
          </cell>
        </row>
        <row r="85">
          <cell r="B85" t="str">
            <v>Water Cooler Controls</v>
          </cell>
          <cell r="C85" t="str">
            <v>NR</v>
          </cell>
          <cell r="D85" t="str">
            <v>Water Cooler Controls-NR</v>
          </cell>
          <cell r="E85" t="str">
            <v>Count</v>
          </cell>
          <cell r="F85" t="str">
            <v>Water Cooler Controls</v>
          </cell>
          <cell r="G85">
            <v>1</v>
          </cell>
          <cell r="H85" t="str">
            <v>Water Cooler Controls</v>
          </cell>
          <cell r="I85" t="str">
            <v>Some</v>
          </cell>
          <cell r="L85" t="str">
            <v>Uncontrolled</v>
          </cell>
          <cell r="Q85" t="str">
            <v>x</v>
          </cell>
          <cell r="R85" t="str">
            <v>N/A</v>
          </cell>
          <cell r="U85" t="str">
            <v>Refrigeration System Controls</v>
          </cell>
        </row>
        <row r="86">
          <cell r="B86" t="str">
            <v>WHTanks</v>
          </cell>
          <cell r="C86" t="str">
            <v>New</v>
          </cell>
          <cell r="D86" t="str">
            <v>WHTanks-New</v>
          </cell>
          <cell r="E86" t="str">
            <v>Count</v>
          </cell>
          <cell r="F86" t="str">
            <v>Clotheswashers more efficient than federal standard</v>
          </cell>
          <cell r="H86" t="str">
            <v>DHW - Efficient Tanks</v>
          </cell>
          <cell r="I86" t="str">
            <v>Some</v>
          </cell>
          <cell r="L86" t="str">
            <v>CBSA 2014</v>
          </cell>
          <cell r="R86" t="str">
            <v>N/A</v>
          </cell>
          <cell r="U86" t="str">
            <v>Water Using Devices</v>
          </cell>
        </row>
        <row r="87">
          <cell r="B87" t="str">
            <v>WHTanks</v>
          </cell>
          <cell r="C87" t="str">
            <v>NR</v>
          </cell>
          <cell r="D87" t="str">
            <v>WHTanks-NR</v>
          </cell>
          <cell r="E87" t="str">
            <v>Count</v>
          </cell>
          <cell r="F87" t="str">
            <v>Efficient Residential water heaters in commercial buildings</v>
          </cell>
          <cell r="G87">
            <v>1</v>
          </cell>
          <cell r="H87" t="str">
            <v>DHW - Efficient Tanks</v>
          </cell>
          <cell r="I87" t="str">
            <v>All</v>
          </cell>
          <cell r="L87" t="str">
            <v>CBSA 2014</v>
          </cell>
          <cell r="Q87" t="str">
            <v>x</v>
          </cell>
          <cell r="R87" t="str">
            <v>N/A</v>
          </cell>
          <cell r="U87" t="str">
            <v>Water Heaters</v>
          </cell>
        </row>
        <row r="88">
          <cell r="B88" t="str">
            <v>Appliances - Clothes Washers</v>
          </cell>
          <cell r="C88" t="str">
            <v>NR</v>
          </cell>
          <cell r="D88" t="str">
            <v>Appliances - Clothes Washers-NR</v>
          </cell>
          <cell r="E88" t="str">
            <v>Count</v>
          </cell>
          <cell r="F88" t="str">
            <v>Efficient residential clothes washers in commercial buildings</v>
          </cell>
          <cell r="G88">
            <v>1</v>
          </cell>
          <cell r="H88" t="str">
            <v>Appliances - Clothes Washers</v>
          </cell>
          <cell r="I88" t="str">
            <v>Some</v>
          </cell>
          <cell r="L88" t="str">
            <v>CBSA 2014</v>
          </cell>
          <cell r="Q88" t="str">
            <v>x</v>
          </cell>
          <cell r="R88" t="str">
            <v>N/A</v>
          </cell>
          <cell r="U88" t="str">
            <v>Water Using Devices</v>
          </cell>
        </row>
        <row r="89">
          <cell r="B89" t="str">
            <v>Showerheads</v>
          </cell>
          <cell r="C89" t="str">
            <v>Retro</v>
          </cell>
          <cell r="D89" t="str">
            <v>Showerheads-Retro</v>
          </cell>
          <cell r="E89" t="str">
            <v>Count</v>
          </cell>
          <cell r="F89" t="str">
            <v>Efficient showerheads</v>
          </cell>
          <cell r="G89">
            <v>1</v>
          </cell>
          <cell r="H89" t="str">
            <v>DHW - Showerheads</v>
          </cell>
          <cell r="I89" t="str">
            <v>Some</v>
          </cell>
          <cell r="L89" t="str">
            <v>2.5 GPM</v>
          </cell>
          <cell r="Q89" t="str">
            <v>x</v>
          </cell>
          <cell r="R89" t="str">
            <v>N/A</v>
          </cell>
          <cell r="U89" t="str">
            <v>Water Using Devices</v>
          </cell>
        </row>
        <row r="90">
          <cell r="B90" t="str">
            <v>Water Heating - GFHX</v>
          </cell>
          <cell r="C90" t="str">
            <v>New</v>
          </cell>
          <cell r="D90" t="str">
            <v>Water Heating - GFHX-New</v>
          </cell>
          <cell r="E90" t="str">
            <v>Count</v>
          </cell>
          <cell r="F90" t="str">
            <v>Drain water heat recovery in new mulitfaimly applications</v>
          </cell>
          <cell r="G90">
            <v>1</v>
          </cell>
          <cell r="H90" t="str">
            <v>Water Heating - GFHX</v>
          </cell>
          <cell r="I90" t="str">
            <v>All</v>
          </cell>
          <cell r="L90" t="str">
            <v>No Heat Recovery</v>
          </cell>
          <cell r="Q90" t="str">
            <v>x</v>
          </cell>
          <cell r="R90" t="str">
            <v>N/A</v>
          </cell>
          <cell r="U90" t="str">
            <v>Water Using Devices</v>
          </cell>
        </row>
        <row r="91">
          <cell r="B91" t="str">
            <v>Demand Control Circulating system DHW</v>
          </cell>
          <cell r="C91" t="str">
            <v>Retro</v>
          </cell>
          <cell r="D91" t="str">
            <v>Demand Control Circulating system DHW-Retro</v>
          </cell>
          <cell r="E91" t="str">
            <v>kWh per KSF BT</v>
          </cell>
          <cell r="F91" t="str">
            <v>Demand Control Circulating system DHW</v>
          </cell>
          <cell r="G91">
            <v>1</v>
          </cell>
          <cell r="H91" t="str">
            <v>Demand Control Circulating system DHW</v>
          </cell>
          <cell r="I91" t="str">
            <v>Some</v>
          </cell>
          <cell r="L91" t="str">
            <v>CBSA 2014</v>
          </cell>
          <cell r="Q91" t="str">
            <v>x</v>
          </cell>
          <cell r="R91" t="str">
            <v>N/A</v>
          </cell>
          <cell r="U91" t="str">
            <v>Water Using Devices</v>
          </cell>
        </row>
        <row r="92">
          <cell r="B92" t="str">
            <v>Central HPWH MF</v>
          </cell>
          <cell r="C92" t="str">
            <v>Retro</v>
          </cell>
          <cell r="D92" t="str">
            <v>Central HPWH MF-Retro</v>
          </cell>
          <cell r="E92" t="str">
            <v>Count</v>
          </cell>
          <cell r="F92" t="str">
            <v>Central HPWH MF</v>
          </cell>
          <cell r="G92">
            <v>1</v>
          </cell>
          <cell r="H92" t="str">
            <v>Central HPWH MF</v>
          </cell>
          <cell r="I92" t="str">
            <v>Multifamily</v>
          </cell>
          <cell r="L92" t="str">
            <v>CBSA 2014</v>
          </cell>
          <cell r="Q92" t="str">
            <v>x</v>
          </cell>
          <cell r="R92" t="str">
            <v>N/A</v>
          </cell>
          <cell r="U92" t="str">
            <v>Water Heaters</v>
          </cell>
        </row>
        <row r="93">
          <cell r="B93" t="str">
            <v>Ultra Low Energy Building</v>
          </cell>
          <cell r="C93" t="str">
            <v>New</v>
          </cell>
          <cell r="D93" t="str">
            <v>Ultra Low Energy Building-New</v>
          </cell>
          <cell r="E93" t="str">
            <v>kWh per KSF BT</v>
          </cell>
          <cell r="F93" t="str">
            <v>Multiple measures applied in integrated design practice</v>
          </cell>
          <cell r="G93">
            <v>13</v>
          </cell>
          <cell r="H93" t="str">
            <v>Ultra Low Energy Building</v>
          </cell>
          <cell r="I93" t="str">
            <v>Some</v>
          </cell>
          <cell r="L93" t="str">
            <v>Code</v>
          </cell>
          <cell r="R93" t="str">
            <v>POST2006</v>
          </cell>
          <cell r="U93" t="str">
            <v>Whole Bldg/Meter Level System Improvements</v>
          </cell>
        </row>
        <row r="94">
          <cell r="B94" t="str">
            <v>Low Power LF Lamps</v>
          </cell>
          <cell r="C94" t="str">
            <v>NR</v>
          </cell>
          <cell r="D94" t="str">
            <v>Low Power LF Lamps-NR</v>
          </cell>
          <cell r="E94" t="str">
            <v>lamp</v>
          </cell>
          <cell r="F94" t="str">
            <v>Shift mix of 32W, 28W and 25W lamps towards low watt lamps</v>
          </cell>
          <cell r="G94">
            <v>2</v>
          </cell>
          <cell r="H94" t="str">
            <v>High Performance Low Power Fluorescent Lamps</v>
          </cell>
          <cell r="I94" t="str">
            <v>All</v>
          </cell>
          <cell r="L94" t="str">
            <v>Federal GSFL 2014</v>
          </cell>
          <cell r="Q94" t="str">
            <v>x</v>
          </cell>
          <cell r="R94" t="str">
            <v>N/A</v>
          </cell>
          <cell r="U94" t="str">
            <v>Lamps/Ballasts/Fixtures</v>
          </cell>
        </row>
        <row r="112">
          <cell r="B112" t="str">
            <v>Category_Name</v>
          </cell>
          <cell r="C112" t="str">
            <v>TAP_Name</v>
          </cell>
        </row>
        <row r="113">
          <cell r="B113" t="str">
            <v>Compressed Air System Controls</v>
          </cell>
          <cell r="C113" t="str">
            <v>Compressed Air Control Improvements (non-VFD)</v>
          </cell>
        </row>
        <row r="114">
          <cell r="B114" t="str">
            <v>Compressed Air System Improvements</v>
          </cell>
          <cell r="C114" t="str">
            <v>Compressed Air Control Improvements (VFD)</v>
          </cell>
        </row>
        <row r="115">
          <cell r="B115" t="str">
            <v>Computer Technologies</v>
          </cell>
          <cell r="C115" t="str">
            <v>Compressed Air System Compressor Improvements (non-VFD)</v>
          </cell>
        </row>
        <row r="116">
          <cell r="B116" t="str">
            <v>Cooking</v>
          </cell>
          <cell r="C116" t="str">
            <v>Compressed Air System Compressor Improvements (VFD)</v>
          </cell>
        </row>
        <row r="117">
          <cell r="B117" t="str">
            <v>Delamping</v>
          </cell>
          <cell r="C117" t="str">
            <v>Compressed Air System Demand Side Improvements</v>
          </cell>
        </row>
        <row r="118">
          <cell r="B118" t="str">
            <v>Elevators</v>
          </cell>
          <cell r="C118" t="str">
            <v>Compressed Air System Dryer Improvements</v>
          </cell>
        </row>
        <row r="119">
          <cell r="B119" t="str">
            <v>Envelope</v>
          </cell>
          <cell r="C119" t="str">
            <v>Compressed Air System Regulation Improvements</v>
          </cell>
        </row>
      </sheetData>
      <sheetData sheetId="2">
        <row r="4">
          <cell r="H4">
            <v>2035</v>
          </cell>
        </row>
        <row r="11">
          <cell r="B11" t="str">
            <v>Measure Index Name</v>
          </cell>
          <cell r="C11" t="str">
            <v>File Link</v>
          </cell>
          <cell r="D11" t="str">
            <v>Supply Curve Worksheet</v>
          </cell>
          <cell r="E11" t="str">
            <v>Lost Opp</v>
          </cell>
          <cell r="F11" t="str">
            <v>Descriptive Name</v>
          </cell>
          <cell r="G11" t="str">
            <v>Most Recent Substantive Update</v>
          </cell>
          <cell r="H11" t="str">
            <v>Cumulative Technically  Achievable Savings in 2035 in MWa</v>
          </cell>
          <cell r="I11" t="str">
            <v>aMW in New Building Non Plug Load</v>
          </cell>
          <cell r="K11" t="str">
            <v>Comparable Estimate for 6th Plan (Pasted Values)</v>
          </cell>
          <cell r="L11" t="str">
            <v>Final Check for Draft Plan</v>
          </cell>
          <cell r="O11" t="str">
            <v>Analyst</v>
          </cell>
          <cell r="P11" t="str">
            <v>Comments Reviewed &amp; Updates Complete</v>
          </cell>
          <cell r="Q11" t="str">
            <v>Run ProCost with Final Inputs (Gas)</v>
          </cell>
          <cell r="R11" t="str">
            <v>Check/Repair RPM Links</v>
          </cell>
          <cell r="S11" t="str">
            <v>SC Curve to Auto High/Low Forecast</v>
          </cell>
          <cell r="T11" t="str">
            <v>SC Curve measure references linked to MList</v>
          </cell>
          <cell r="U11" t="str">
            <v>Check Linked Files and Range Names.  Correct link to ComMaster</v>
          </cell>
        </row>
        <row r="12">
          <cell r="B12" t="str">
            <v>Compressed Air-Retro</v>
          </cell>
          <cell r="C12" t="str">
            <v>COM-CompressedAir-7P_V2.xlsm</v>
          </cell>
          <cell r="F12" t="str">
            <v>Compressed Air Controls</v>
          </cell>
          <cell r="H12">
            <v>3.2238288305372076</v>
          </cell>
          <cell r="I12">
            <v>0</v>
          </cell>
          <cell r="K12" t="str">
            <v/>
          </cell>
          <cell r="O12" t="str">
            <v>ks</v>
          </cell>
        </row>
        <row r="13">
          <cell r="B13" t="str">
            <v>Compressed Air-NR</v>
          </cell>
          <cell r="C13" t="str">
            <v>COM-CompressedAir-7P_V2.xlsm</v>
          </cell>
          <cell r="F13" t="str">
            <v>Compressed Air Improvements</v>
          </cell>
          <cell r="H13">
            <v>1.0195557332307676</v>
          </cell>
          <cell r="I13">
            <v>0</v>
          </cell>
          <cell r="K13" t="str">
            <v/>
          </cell>
          <cell r="O13" t="str">
            <v>ks</v>
          </cell>
        </row>
        <row r="14">
          <cell r="B14" t="str">
            <v>Network PC Power Management-Retro</v>
          </cell>
          <cell r="C14" t="str">
            <v>dropped for 7p</v>
          </cell>
          <cell r="F14" t="str">
            <v>Network PC Power Management</v>
          </cell>
          <cell r="K14">
            <v>72.717466539008427</v>
          </cell>
        </row>
        <row r="15">
          <cell r="B15" t="str">
            <v>Laptop-NR</v>
          </cell>
          <cell r="C15" t="str">
            <v>COM-Computers-7P_V1.xlsx</v>
          </cell>
          <cell r="F15" t="str">
            <v>ENERGY STAR Laptops</v>
          </cell>
          <cell r="H15">
            <v>3.9941361655064203</v>
          </cell>
          <cell r="I15">
            <v>0</v>
          </cell>
          <cell r="K15">
            <v>129.97956115621164</v>
          </cell>
          <cell r="O15" t="str">
            <v>tj</v>
          </cell>
        </row>
        <row r="16">
          <cell r="B16" t="str">
            <v>Smart Plug Power Strips-Retro</v>
          </cell>
          <cell r="C16" t="str">
            <v>COM-Powerstrips-7P_v3.xlsm</v>
          </cell>
          <cell r="F16" t="str">
            <v>Smart Plug Power Strips</v>
          </cell>
          <cell r="H16">
            <v>46.672185845920254</v>
          </cell>
          <cell r="I16">
            <v>0</v>
          </cell>
          <cell r="K16" t="str">
            <v/>
          </cell>
          <cell r="O16" t="str">
            <v>ks</v>
          </cell>
        </row>
        <row r="17">
          <cell r="B17" t="str">
            <v>Data Centers-NR</v>
          </cell>
          <cell r="C17" t="str">
            <v>Com-DataCenters-7P_V4.xlsx</v>
          </cell>
          <cell r="F17" t="str">
            <v>Data Centers</v>
          </cell>
          <cell r="G17">
            <v>42071</v>
          </cell>
          <cell r="H17">
            <v>261.31837015129264</v>
          </cell>
          <cell r="I17">
            <v>0</v>
          </cell>
          <cell r="K17" t="str">
            <v/>
          </cell>
          <cell r="O17" t="str">
            <v>cg</v>
          </cell>
          <cell r="R17">
            <v>42069</v>
          </cell>
          <cell r="T17">
            <v>42069</v>
          </cell>
        </row>
        <row r="18">
          <cell r="B18" t="str">
            <v>Monitor-NR</v>
          </cell>
          <cell r="C18" t="str">
            <v>COM-Computers-7P_V1.xlsx</v>
          </cell>
          <cell r="F18" t="str">
            <v>ENERGY STAR Monitor</v>
          </cell>
          <cell r="H18">
            <v>24.336936136177435</v>
          </cell>
          <cell r="I18">
            <v>0</v>
          </cell>
          <cell r="K18" t="str">
            <v/>
          </cell>
          <cell r="O18" t="str">
            <v>tj</v>
          </cell>
        </row>
        <row r="19">
          <cell r="B19" t="str">
            <v>Desktop-NR</v>
          </cell>
          <cell r="C19" t="str">
            <v>COM-Computers-7P_V1.xlsx</v>
          </cell>
          <cell r="F19" t="str">
            <v>ENERGY STAR Desktop</v>
          </cell>
          <cell r="H19">
            <v>55.8193241357245</v>
          </cell>
          <cell r="I19">
            <v>0</v>
          </cell>
          <cell r="K19" t="str">
            <v/>
          </cell>
          <cell r="O19" t="str">
            <v>tj</v>
          </cell>
        </row>
        <row r="20">
          <cell r="B20" t="str">
            <v>Pre-Rinse Spray Valve-Retro</v>
          </cell>
          <cell r="C20" t="str">
            <v>COM-PreRinseSpray-7P_V2.xlsm</v>
          </cell>
          <cell r="F20" t="str">
            <v>Pre-Rinse Spray Valve</v>
          </cell>
          <cell r="H20">
            <v>0.97671631632425404</v>
          </cell>
          <cell r="I20">
            <v>0</v>
          </cell>
          <cell r="K20">
            <v>1.8020364840570837</v>
          </cell>
          <cell r="O20" t="str">
            <v>ks</v>
          </cell>
        </row>
        <row r="21">
          <cell r="B21" t="str">
            <v>Cooking Equipment-NR</v>
          </cell>
          <cell r="C21" t="str">
            <v>COM-Cooking-7P_V4.xlsm</v>
          </cell>
          <cell r="F21" t="str">
            <v>Cooking Equipment</v>
          </cell>
          <cell r="H21">
            <v>66.300435443908256</v>
          </cell>
          <cell r="I21">
            <v>0</v>
          </cell>
          <cell r="K21">
            <v>31.83672767383753</v>
          </cell>
          <cell r="O21" t="str">
            <v>ks</v>
          </cell>
        </row>
        <row r="22">
          <cell r="B22" t="str">
            <v>Premium HVAC Equipment-New</v>
          </cell>
          <cell r="C22" t="str">
            <v>dropped for 7p Stds</v>
          </cell>
          <cell r="F22" t="str">
            <v>Premium HVAC Equipment</v>
          </cell>
          <cell r="H22">
            <v>0</v>
          </cell>
          <cell r="K22">
            <v>7.3598915362035227</v>
          </cell>
        </row>
        <row r="23">
          <cell r="B23" t="str">
            <v>Premium HVAC Equipment-NR</v>
          </cell>
          <cell r="C23" t="str">
            <v>dropped for 7p Stds</v>
          </cell>
          <cell r="F23" t="str">
            <v>Premium HVAC Equipment</v>
          </cell>
          <cell r="H23">
            <v>0</v>
          </cell>
          <cell r="K23">
            <v>28.437885955279242</v>
          </cell>
        </row>
        <row r="24">
          <cell r="B24" t="str">
            <v>Glass-New</v>
          </cell>
          <cell r="C24" t="str">
            <v>dropped for 7p - codes</v>
          </cell>
          <cell r="F24" t="str">
            <v>Windows</v>
          </cell>
          <cell r="K24">
            <v>3.1359227208655991</v>
          </cell>
        </row>
        <row r="25">
          <cell r="B25" t="str">
            <v>Glass-NR</v>
          </cell>
          <cell r="C25" t="str">
            <v>dropped for 7p - codes</v>
          </cell>
          <cell r="F25" t="str">
            <v>Windows</v>
          </cell>
          <cell r="K25">
            <v>7.2056124298919988</v>
          </cell>
        </row>
        <row r="26">
          <cell r="B26" t="str">
            <v>Glass-Retro</v>
          </cell>
          <cell r="C26" t="str">
            <v>see secondary glazing</v>
          </cell>
          <cell r="F26" t="str">
            <v>Windows</v>
          </cell>
          <cell r="K26">
            <v>20.889312946804694</v>
          </cell>
        </row>
        <row r="27">
          <cell r="B27" t="str">
            <v>Advanced Rooftop Controller-New</v>
          </cell>
          <cell r="F27" t="str">
            <v>Advanced Rooftop Controller</v>
          </cell>
          <cell r="K27" t="str">
            <v/>
          </cell>
          <cell r="O27" t="str">
            <v>ks</v>
          </cell>
        </row>
        <row r="28">
          <cell r="B28" t="str">
            <v>Advanced Rooftop Controller-NR</v>
          </cell>
          <cell r="F28" t="str">
            <v>Advanced Rooftop Controller</v>
          </cell>
          <cell r="K28" t="str">
            <v/>
          </cell>
          <cell r="O28" t="str">
            <v>ks</v>
          </cell>
        </row>
        <row r="29">
          <cell r="B29" t="str">
            <v>Advanced Rooftop Controller-Retro</v>
          </cell>
          <cell r="C29" t="str">
            <v>Com-RooftopController-7P_V5.xlsm</v>
          </cell>
          <cell r="F29" t="str">
            <v>Advanced Rooftop Controller</v>
          </cell>
          <cell r="H29">
            <v>119.37282587197582</v>
          </cell>
          <cell r="I29">
            <v>0</v>
          </cell>
          <cell r="K29" t="str">
            <v/>
          </cell>
          <cell r="O29" t="str">
            <v>ks</v>
          </cell>
        </row>
        <row r="30">
          <cell r="B30" t="str">
            <v>Variable Speed Chiller-New</v>
          </cell>
          <cell r="F30" t="str">
            <v>Variable Speed Chiller</v>
          </cell>
          <cell r="K30">
            <v>1.1125921894779771</v>
          </cell>
        </row>
        <row r="31">
          <cell r="B31" t="str">
            <v>Variable Speed Chiller-NR</v>
          </cell>
          <cell r="F31" t="str">
            <v>Variable Speed Chiller</v>
          </cell>
          <cell r="K31">
            <v>12.287439737441444</v>
          </cell>
        </row>
        <row r="32">
          <cell r="B32" t="str">
            <v>Commercial EM-New</v>
          </cell>
          <cell r="F32" t="str">
            <v>Commercial Energy Management For Complex systems</v>
          </cell>
          <cell r="K32">
            <v>9.3003260024451517</v>
          </cell>
        </row>
        <row r="33">
          <cell r="B33" t="str">
            <v>Commercial EM-NR</v>
          </cell>
          <cell r="F33" t="str">
            <v>Commercial Energy Management For Complex systems</v>
          </cell>
          <cell r="K33">
            <v>0</v>
          </cell>
          <cell r="O33" t="str">
            <v>ks</v>
          </cell>
        </row>
        <row r="34">
          <cell r="B34" t="str">
            <v>Commercial EM-Retro</v>
          </cell>
          <cell r="C34" t="str">
            <v>COM-EM-Retro-7P_V3.xlsm</v>
          </cell>
          <cell r="F34" t="str">
            <v>Commercial Energy Management For Complex systems</v>
          </cell>
          <cell r="H34">
            <v>73.075152066903428</v>
          </cell>
          <cell r="I34">
            <v>10.961272810035513</v>
          </cell>
          <cell r="K34">
            <v>120.33075078506094</v>
          </cell>
          <cell r="O34" t="str">
            <v>ks</v>
          </cell>
        </row>
        <row r="35">
          <cell r="B35" t="str">
            <v>Evaporative Assist Cooling-New</v>
          </cell>
          <cell r="C35" t="str">
            <v>dropped for 7p - no data</v>
          </cell>
          <cell r="F35" t="str">
            <v>Evaporative Assist Cooling</v>
          </cell>
          <cell r="K35">
            <v>0</v>
          </cell>
        </row>
        <row r="36">
          <cell r="B36" t="str">
            <v>Evaporative Assist Cooling-NR</v>
          </cell>
          <cell r="C36" t="str">
            <v>dropped for 7p - no data</v>
          </cell>
          <cell r="F36" t="str">
            <v>Evaporative Assist Cooling</v>
          </cell>
          <cell r="K36">
            <v>0</v>
          </cell>
        </row>
        <row r="37">
          <cell r="B37" t="str">
            <v>Economizer-Retro</v>
          </cell>
          <cell r="C37" t="str">
            <v>COM-Economizer-7P_v1.xlsm</v>
          </cell>
          <cell r="F37" t="str">
            <v>Economizer maintenance and repair</v>
          </cell>
          <cell r="H37">
            <v>26.426181974293137</v>
          </cell>
          <cell r="K37">
            <v>5.9129303419382238</v>
          </cell>
        </row>
        <row r="38">
          <cell r="B38" t="str">
            <v>Demand Control Ventilation-New</v>
          </cell>
          <cell r="F38" t="str">
            <v>Demand Control Ventilation</v>
          </cell>
          <cell r="K38">
            <v>3.7806867212698152</v>
          </cell>
          <cell r="O38" t="str">
            <v>ks</v>
          </cell>
        </row>
        <row r="39">
          <cell r="B39" t="str">
            <v>Demand Control Ventilation-NR</v>
          </cell>
          <cell r="F39" t="str">
            <v>Demand Control Ventilation</v>
          </cell>
          <cell r="K39">
            <v>3.1208141189685712</v>
          </cell>
          <cell r="O39" t="str">
            <v>ks</v>
          </cell>
        </row>
        <row r="40">
          <cell r="B40" t="str">
            <v>Demand Control Ventilation-Retro</v>
          </cell>
          <cell r="C40" t="str">
            <v>Com-DCV-7P_V2.xlsm</v>
          </cell>
          <cell r="F40" t="str">
            <v>Demand Control Ventilation</v>
          </cell>
          <cell r="H40">
            <v>28.430557997918477</v>
          </cell>
          <cell r="I40">
            <v>0</v>
          </cell>
          <cell r="K40">
            <v>18.586994736156402</v>
          </cell>
          <cell r="O40" t="str">
            <v>ks</v>
          </cell>
        </row>
        <row r="41">
          <cell r="B41" t="str">
            <v>Premium Fume Hood-NR</v>
          </cell>
          <cell r="C41" t="str">
            <v>COM-FumeHood-7P_V1.xlsm</v>
          </cell>
          <cell r="F41" t="str">
            <v>Premium Fume Hood</v>
          </cell>
          <cell r="H41">
            <v>3.8878892674922914</v>
          </cell>
          <cell r="I41">
            <v>0</v>
          </cell>
          <cell r="K41">
            <v>19.625784442962761</v>
          </cell>
          <cell r="O41" t="str">
            <v>ks</v>
          </cell>
        </row>
        <row r="42">
          <cell r="B42" t="str">
            <v>DCV Restaurant Hood-Retro</v>
          </cell>
          <cell r="F42" t="str">
            <v>DCV Restaurant Hood</v>
          </cell>
          <cell r="K42">
            <v>5.2084283011879595</v>
          </cell>
          <cell r="O42" t="str">
            <v>ks</v>
          </cell>
        </row>
        <row r="43">
          <cell r="B43" t="str">
            <v>DCV Parking Garage-Retro</v>
          </cell>
          <cell r="C43" t="str">
            <v>COM-DCV-Garage-7P_V3.xlsm</v>
          </cell>
          <cell r="F43" t="str">
            <v>DCV Parking Garage</v>
          </cell>
          <cell r="H43">
            <v>12.888276850646843</v>
          </cell>
          <cell r="K43">
            <v>0</v>
          </cell>
          <cell r="O43" t="str">
            <v>ks</v>
          </cell>
        </row>
        <row r="44">
          <cell r="B44" t="str">
            <v>Weatherization - School-Retro</v>
          </cell>
          <cell r="F44" t="str">
            <v>Weatherization - School</v>
          </cell>
          <cell r="K44" t="str">
            <v/>
          </cell>
        </row>
        <row r="45">
          <cell r="B45" t="str">
            <v>Energy Recovery Ventilator-NR</v>
          </cell>
          <cell r="C45" t="str">
            <v>dropped for 7p - too expensive</v>
          </cell>
          <cell r="F45" t="str">
            <v>Heat Recovery Ventilation</v>
          </cell>
          <cell r="K45" t="str">
            <v/>
          </cell>
        </row>
        <row r="46">
          <cell r="B46" t="str">
            <v>AC Heat Recovery for Water Heating-NR</v>
          </cell>
          <cell r="C46" t="str">
            <v>dropped for 7p</v>
          </cell>
          <cell r="F46" t="str">
            <v>AC Heat Recovery for Water Heating</v>
          </cell>
          <cell r="K46" t="str">
            <v/>
          </cell>
        </row>
        <row r="47">
          <cell r="B47" t="str">
            <v>Room Occupancy Sensors in Lodging-Retro</v>
          </cell>
          <cell r="C47" t="str">
            <v>dropped for 7p</v>
          </cell>
          <cell r="F47" t="str">
            <v>Room Occupancy Sensors in Lodging</v>
          </cell>
          <cell r="K47" t="str">
            <v/>
          </cell>
        </row>
        <row r="48">
          <cell r="B48" t="str">
            <v>Chiller - chilled water retrofit-Retro</v>
          </cell>
          <cell r="F48" t="str">
            <v>Chiller - chilled water retrofit</v>
          </cell>
          <cell r="K48" t="str">
            <v/>
          </cell>
        </row>
        <row r="49">
          <cell r="B49" t="str">
            <v>Chiller - equip retrofits-Retro</v>
          </cell>
          <cell r="F49" t="str">
            <v>Chiller - equip retrofits</v>
          </cell>
          <cell r="K49" t="str">
            <v/>
          </cell>
        </row>
        <row r="50">
          <cell r="B50" t="str">
            <v>Pool Blankets-Retro</v>
          </cell>
          <cell r="F50" t="str">
            <v>Pool Blankets</v>
          </cell>
          <cell r="K50" t="str">
            <v/>
          </cell>
        </row>
        <row r="51">
          <cell r="B51" t="str">
            <v>Web-Enabled Thermostats-Retro</v>
          </cell>
          <cell r="F51" t="str">
            <v>Web-Enabled Thermostats</v>
          </cell>
          <cell r="K51" t="str">
            <v/>
          </cell>
        </row>
        <row r="52">
          <cell r="B52" t="str">
            <v>Garage CO2 ventilation-Retro</v>
          </cell>
          <cell r="C52" t="str">
            <v>see com-dcv-garage</v>
          </cell>
          <cell r="F52" t="str">
            <v>Garage CO2 ventilation</v>
          </cell>
          <cell r="K52" t="str">
            <v/>
          </cell>
          <cell r="O52" t="str">
            <v>ks</v>
          </cell>
        </row>
        <row r="53">
          <cell r="B53" t="str">
            <v>Circ Pump ECM and drive-Retro</v>
          </cell>
          <cell r="F53" t="str">
            <v>Circ Pump ECM and drive</v>
          </cell>
          <cell r="K53" t="str">
            <v/>
          </cell>
        </row>
        <row r="54">
          <cell r="B54" t="str">
            <v>VRF-New</v>
          </cell>
          <cell r="C54" t="str">
            <v>COM-VRF-7P_V5.xlsm</v>
          </cell>
          <cell r="F54" t="str">
            <v>Variable Refrigerant Flow</v>
          </cell>
          <cell r="H54">
            <v>61.089028709904269</v>
          </cell>
          <cell r="I54">
            <v>61.089028709904269</v>
          </cell>
          <cell r="K54" t="str">
            <v/>
          </cell>
          <cell r="O54" t="str">
            <v>ks</v>
          </cell>
        </row>
        <row r="55">
          <cell r="B55" t="str">
            <v>VRF-Retro</v>
          </cell>
          <cell r="C55" t="str">
            <v>COM-VRF-7P_V5.xlsm</v>
          </cell>
          <cell r="F55" t="str">
            <v>Variable Refrigerant Flow</v>
          </cell>
          <cell r="H55">
            <v>31.395155521232557</v>
          </cell>
          <cell r="K55" t="str">
            <v/>
          </cell>
          <cell r="O55" t="str">
            <v>ks</v>
          </cell>
        </row>
        <row r="56">
          <cell r="B56" t="str">
            <v>Evaporator Roof Top HVAC-Retro</v>
          </cell>
          <cell r="C56" t="str">
            <v>dropped for 7p</v>
          </cell>
          <cell r="F56" t="str">
            <v>Evaporator Roof Top HVAC</v>
          </cell>
          <cell r="K56" t="str">
            <v/>
          </cell>
        </row>
        <row r="57">
          <cell r="B57" t="str">
            <v>Secondary Glazing Systems-Retro</v>
          </cell>
          <cell r="C57" t="str">
            <v>Com-WindowSGS-7P_V4.xlsx</v>
          </cell>
          <cell r="F57" t="str">
            <v>Secondary Glazing Systems</v>
          </cell>
          <cell r="G57">
            <v>42071</v>
          </cell>
          <cell r="H57">
            <v>40.390797895321441</v>
          </cell>
          <cell r="K57" t="str">
            <v/>
          </cell>
          <cell r="O57" t="str">
            <v>cg</v>
          </cell>
          <cell r="R57">
            <v>42069</v>
          </cell>
          <cell r="T57">
            <v>42069</v>
          </cell>
        </row>
        <row r="58">
          <cell r="B58" t="str">
            <v>LPD Package-New</v>
          </cell>
          <cell r="C58" t="str">
            <v>Com-LightingInterior-7P_v36.xlsx</v>
          </cell>
          <cell r="F58" t="str">
            <v>Lighting Power Density</v>
          </cell>
          <cell r="G58">
            <v>42071</v>
          </cell>
          <cell r="H58">
            <v>77.181342695273457</v>
          </cell>
          <cell r="I58">
            <v>77.181342695273457</v>
          </cell>
          <cell r="K58">
            <v>43.425816906114818</v>
          </cell>
          <cell r="O58" t="str">
            <v>cg</v>
          </cell>
          <cell r="P58">
            <v>42070</v>
          </cell>
          <cell r="Q58">
            <v>42070</v>
          </cell>
          <cell r="R58">
            <v>42069</v>
          </cell>
          <cell r="T58">
            <v>42069</v>
          </cell>
          <cell r="U58">
            <v>42070</v>
          </cell>
        </row>
        <row r="59">
          <cell r="B59" t="str">
            <v>LPD Package-NR</v>
          </cell>
          <cell r="C59" t="str">
            <v>Com-LightingInterior-7P_v36.xlsx</v>
          </cell>
          <cell r="F59" t="str">
            <v>Lighting Power Density</v>
          </cell>
          <cell r="G59">
            <v>42071</v>
          </cell>
          <cell r="H59">
            <v>209.62341372597962</v>
          </cell>
          <cell r="K59">
            <v>288.64083212829757</v>
          </cell>
          <cell r="O59" t="str">
            <v>cg</v>
          </cell>
          <cell r="P59">
            <v>42070</v>
          </cell>
          <cell r="Q59">
            <v>42070</v>
          </cell>
          <cell r="R59">
            <v>42069</v>
          </cell>
          <cell r="T59">
            <v>42069</v>
          </cell>
          <cell r="U59">
            <v>42070</v>
          </cell>
        </row>
        <row r="60">
          <cell r="B60" t="str">
            <v>LPD Package-Retro</v>
          </cell>
          <cell r="C60" t="str">
            <v>Com-LightingInterior-7P_v36.xlsx</v>
          </cell>
          <cell r="F60" t="str">
            <v>Lighting Power Density</v>
          </cell>
          <cell r="G60">
            <v>42071</v>
          </cell>
          <cell r="H60">
            <v>108.93189922488979</v>
          </cell>
          <cell r="K60">
            <v>32.215584324387343</v>
          </cell>
          <cell r="O60" t="str">
            <v>cg</v>
          </cell>
          <cell r="P60">
            <v>42070</v>
          </cell>
          <cell r="Q60">
            <v>42070</v>
          </cell>
          <cell r="R60">
            <v>42069</v>
          </cell>
          <cell r="T60">
            <v>42069</v>
          </cell>
          <cell r="U60">
            <v>42070</v>
          </cell>
        </row>
        <row r="61">
          <cell r="B61" t="str">
            <v>Top Daylighting-New</v>
          </cell>
          <cell r="C61" t="str">
            <v>dropped for 7p - codes</v>
          </cell>
          <cell r="F61" t="str">
            <v>Daylighting with Skylights</v>
          </cell>
          <cell r="K61">
            <v>17.425003592262602</v>
          </cell>
          <cell r="O61" t="str">
            <v>cg</v>
          </cell>
          <cell r="R61">
            <v>42069</v>
          </cell>
          <cell r="T61">
            <v>42069</v>
          </cell>
        </row>
        <row r="62">
          <cell r="B62" t="str">
            <v>Perimeter Daylighting Controls Advanced-New</v>
          </cell>
          <cell r="C62" t="str">
            <v>dropped for 7p - codes</v>
          </cell>
          <cell r="F62" t="str">
            <v>Daylighting with Windows</v>
          </cell>
          <cell r="K62">
            <v>3.1006916194307825</v>
          </cell>
          <cell r="O62" t="str">
            <v>cg</v>
          </cell>
          <cell r="R62">
            <v>42069</v>
          </cell>
          <cell r="T62">
            <v>42069</v>
          </cell>
        </row>
        <row r="63">
          <cell r="B63" t="str">
            <v>Perimeter Daylighting Controls Advanced-NR</v>
          </cell>
          <cell r="F63" t="str">
            <v>Daylighting with Windows</v>
          </cell>
          <cell r="K63">
            <v>11.866846651298719</v>
          </cell>
          <cell r="O63" t="str">
            <v>cg</v>
          </cell>
          <cell r="R63">
            <v>42069</v>
          </cell>
          <cell r="T63">
            <v>42069</v>
          </cell>
        </row>
        <row r="64">
          <cell r="B64" t="str">
            <v>Lighting Controls Interior-New</v>
          </cell>
          <cell r="C64" t="str">
            <v>Com-InteriorLightingControls-7P_V5.xlsx</v>
          </cell>
          <cell r="F64" t="str">
            <v>Lighting Controls Interior</v>
          </cell>
          <cell r="G64">
            <v>42071</v>
          </cell>
          <cell r="H64">
            <v>10.950320424220106</v>
          </cell>
          <cell r="I64">
            <v>10.950320424220106</v>
          </cell>
          <cell r="K64">
            <v>5.4534720066331879</v>
          </cell>
          <cell r="O64" t="str">
            <v>cg</v>
          </cell>
          <cell r="R64">
            <v>42069</v>
          </cell>
          <cell r="T64">
            <v>42069</v>
          </cell>
        </row>
        <row r="65">
          <cell r="B65" t="str">
            <v>Lighting Controls Interior-NR</v>
          </cell>
          <cell r="C65" t="str">
            <v>Com-InteriorLightingControls-7P_V5.xlsx</v>
          </cell>
          <cell r="F65" t="str">
            <v>Lighting Controls Interior</v>
          </cell>
          <cell r="G65">
            <v>42071</v>
          </cell>
          <cell r="H65">
            <v>26.31391009160577</v>
          </cell>
          <cell r="K65">
            <v>53.550862716639848</v>
          </cell>
          <cell r="O65" t="str">
            <v>cg</v>
          </cell>
          <cell r="R65">
            <v>42069</v>
          </cell>
          <cell r="T65">
            <v>42069</v>
          </cell>
        </row>
        <row r="66">
          <cell r="B66" t="str">
            <v>Exterior Building Lighting-New</v>
          </cell>
          <cell r="C66" t="str">
            <v>Com-ExteriorLighting-7P_V13.xlsx</v>
          </cell>
          <cell r="F66" t="str">
            <v>Exterior Building Lighting</v>
          </cell>
          <cell r="G66">
            <v>42070</v>
          </cell>
          <cell r="H66">
            <v>18.695722892998404</v>
          </cell>
          <cell r="I66">
            <v>18.695722892998404</v>
          </cell>
          <cell r="K66">
            <v>23.218243762601482</v>
          </cell>
          <cell r="O66" t="str">
            <v>cg</v>
          </cell>
          <cell r="P66">
            <v>42069</v>
          </cell>
          <cell r="Q66">
            <v>42069</v>
          </cell>
          <cell r="R66">
            <v>42069</v>
          </cell>
          <cell r="T66">
            <v>42069</v>
          </cell>
          <cell r="U66">
            <v>42069</v>
          </cell>
        </row>
        <row r="67">
          <cell r="B67" t="str">
            <v>Exterior Building Lighting-NR</v>
          </cell>
          <cell r="C67" t="str">
            <v>Com-ExteriorLighting-7P_V13.xlsx</v>
          </cell>
          <cell r="F67" t="str">
            <v>Exterior Building Lighting</v>
          </cell>
          <cell r="G67">
            <v>42070</v>
          </cell>
          <cell r="H67">
            <v>123.72449000056638</v>
          </cell>
          <cell r="K67">
            <v>65.152385048123932</v>
          </cell>
          <cell r="O67" t="str">
            <v>cg</v>
          </cell>
          <cell r="P67">
            <v>42069</v>
          </cell>
          <cell r="Q67">
            <v>42069</v>
          </cell>
          <cell r="R67">
            <v>42069</v>
          </cell>
          <cell r="T67">
            <v>42069</v>
          </cell>
          <cell r="U67">
            <v>42069</v>
          </cell>
        </row>
        <row r="68">
          <cell r="B68" t="str">
            <v>Street and Roadway Lighting-New</v>
          </cell>
          <cell r="C68" t="str">
            <v>Com-Streetlight-7P_V9.xlsx</v>
          </cell>
          <cell r="F68" t="str">
            <v>Street and Roadway Lighting</v>
          </cell>
          <cell r="G68">
            <v>42070</v>
          </cell>
          <cell r="H68">
            <v>6.6186035002887733</v>
          </cell>
          <cell r="K68">
            <v>8.0478163439427366</v>
          </cell>
          <cell r="O68" t="str">
            <v>cg</v>
          </cell>
          <cell r="P68">
            <v>42069</v>
          </cell>
          <cell r="Q68">
            <v>42069</v>
          </cell>
          <cell r="R68">
            <v>42069</v>
          </cell>
          <cell r="T68">
            <v>42069</v>
          </cell>
          <cell r="U68">
            <v>42069</v>
          </cell>
        </row>
        <row r="69">
          <cell r="B69" t="str">
            <v>Street and Roadway Lighting-NR</v>
          </cell>
          <cell r="C69" t="str">
            <v>Com-Streetlight-7P_V9.xlsx</v>
          </cell>
          <cell r="F69" t="str">
            <v>Street and Roadway Lighting</v>
          </cell>
          <cell r="G69">
            <v>42070</v>
          </cell>
          <cell r="H69">
            <v>54.214701088024171</v>
          </cell>
          <cell r="K69">
            <v>35.768242090251178</v>
          </cell>
          <cell r="O69" t="str">
            <v>cg</v>
          </cell>
          <cell r="P69">
            <v>42069</v>
          </cell>
          <cell r="Q69">
            <v>42069</v>
          </cell>
          <cell r="R69">
            <v>42069</v>
          </cell>
          <cell r="T69">
            <v>42069</v>
          </cell>
          <cell r="U69">
            <v>42069</v>
          </cell>
        </row>
        <row r="70">
          <cell r="B70" t="str">
            <v>Parking Lighting-New</v>
          </cell>
          <cell r="C70" t="str">
            <v>Com-ParkingGarageLighting-7P_v6.xlsx</v>
          </cell>
          <cell r="F70" t="str">
            <v>Parking Lighting</v>
          </cell>
          <cell r="I70">
            <v>0</v>
          </cell>
          <cell r="K70">
            <v>8.3762581743454216</v>
          </cell>
          <cell r="O70" t="str">
            <v>cg</v>
          </cell>
          <cell r="R70">
            <v>42069</v>
          </cell>
          <cell r="T70">
            <v>42069</v>
          </cell>
        </row>
        <row r="71">
          <cell r="B71" t="str">
            <v>Parking Lighting-NR</v>
          </cell>
          <cell r="C71" t="str">
            <v>Com-ParkingGarageLighting-7P_v6.xlsx</v>
          </cell>
          <cell r="F71" t="str">
            <v>Parking Lighting</v>
          </cell>
          <cell r="G71">
            <v>42064</v>
          </cell>
          <cell r="H71">
            <v>8.4133728390346398</v>
          </cell>
          <cell r="K71">
            <v>45.816647060114327</v>
          </cell>
          <cell r="O71" t="str">
            <v>cg</v>
          </cell>
          <cell r="R71">
            <v>42069</v>
          </cell>
          <cell r="T71">
            <v>42069</v>
          </cell>
        </row>
        <row r="72">
          <cell r="B72" t="str">
            <v>Bi-Level Stairwell Lighting-NR</v>
          </cell>
          <cell r="C72" t="str">
            <v>Com-Bi-Level Stairwell-7P_V2.xlsx</v>
          </cell>
          <cell r="F72" t="str">
            <v>Bi-Level Stairwell</v>
          </cell>
          <cell r="G72">
            <v>42064</v>
          </cell>
          <cell r="H72">
            <v>11.858348727423326</v>
          </cell>
          <cell r="K72" t="str">
            <v/>
          </cell>
          <cell r="O72" t="str">
            <v>cg</v>
          </cell>
          <cell r="R72">
            <v>42069</v>
          </cell>
          <cell r="T72">
            <v>42069</v>
          </cell>
        </row>
        <row r="73">
          <cell r="B73" t="str">
            <v>ECM-VAV-New</v>
          </cell>
          <cell r="C73" t="str">
            <v>COM-ECM-VAV-7P_V2.xlsm</v>
          </cell>
          <cell r="F73" t="str">
            <v>ECM Motors on Variable Air Volume Boxes</v>
          </cell>
          <cell r="H73">
            <v>6.3907640383945719</v>
          </cell>
          <cell r="I73">
            <v>6.3907640383945719</v>
          </cell>
          <cell r="K73">
            <v>2.5095329434297415</v>
          </cell>
          <cell r="O73" t="str">
            <v>ks</v>
          </cell>
        </row>
        <row r="74">
          <cell r="B74" t="str">
            <v>ECM-VAV-NR</v>
          </cell>
          <cell r="C74" t="str">
            <v>COM-ECM-VAV-7P_V2.xlsm</v>
          </cell>
          <cell r="F74" t="str">
            <v>ECM Motors on Variable Air Volume Boxes</v>
          </cell>
          <cell r="H74">
            <v>27.229691418576945</v>
          </cell>
          <cell r="K74">
            <v>8.5068284449929461</v>
          </cell>
          <cell r="O74" t="str">
            <v>ks</v>
          </cell>
        </row>
        <row r="75">
          <cell r="B75" t="str">
            <v>Pool pumps-Retro</v>
          </cell>
          <cell r="C75" t="str">
            <v>dropped for 7p</v>
          </cell>
          <cell r="F75" t="str">
            <v>Pool pumps</v>
          </cell>
          <cell r="K75" t="str">
            <v/>
          </cell>
        </row>
        <row r="76">
          <cell r="B76" t="str">
            <v>MotorsRewind-New</v>
          </cell>
          <cell r="C76" t="str">
            <v>COM-MotorsRewind-7P_v1.xlsm</v>
          </cell>
          <cell r="F76" t="str">
            <v>Motors - Rewind</v>
          </cell>
          <cell r="H76">
            <v>0.59897056594621811</v>
          </cell>
          <cell r="I76">
            <v>0.59897056594621811</v>
          </cell>
          <cell r="K76" t="str">
            <v/>
          </cell>
          <cell r="O76" t="str">
            <v>ks</v>
          </cell>
        </row>
        <row r="77">
          <cell r="B77" t="str">
            <v>MotorsRewind-NR</v>
          </cell>
          <cell r="C77" t="str">
            <v>COM-MotorsRewind-7P_v1.xlsm</v>
          </cell>
          <cell r="F77" t="str">
            <v>Motors - Rewind</v>
          </cell>
          <cell r="H77">
            <v>2.6079890407215234</v>
          </cell>
          <cell r="K77" t="str">
            <v/>
          </cell>
          <cell r="O77" t="str">
            <v>ks</v>
          </cell>
        </row>
        <row r="78">
          <cell r="B78" t="str">
            <v>Municipal Sewage Treatment-Retro</v>
          </cell>
          <cell r="C78" t="str">
            <v>COM-Wastewater-7P_V4.xlsm</v>
          </cell>
          <cell r="D78" t="str">
            <v>SC_Retro</v>
          </cell>
          <cell r="E78" t="str">
            <v>Retro</v>
          </cell>
          <cell r="F78" t="str">
            <v>Municipal Sewage Treatment</v>
          </cell>
          <cell r="H78">
            <v>35.293413394978195</v>
          </cell>
          <cell r="K78">
            <v>35.639494471243012</v>
          </cell>
          <cell r="O78" t="str">
            <v>ks</v>
          </cell>
        </row>
        <row r="79">
          <cell r="B79" t="str">
            <v>Municipal Water Supply-Retro</v>
          </cell>
          <cell r="C79" t="str">
            <v>COM-WaterSupply-7P_V4.xlsm</v>
          </cell>
          <cell r="D79" t="str">
            <v>SC_Retro</v>
          </cell>
          <cell r="E79" t="str">
            <v>Retro</v>
          </cell>
          <cell r="F79" t="str">
            <v>Municipal Water Supply</v>
          </cell>
          <cell r="H79">
            <v>14.07904856503921</v>
          </cell>
          <cell r="K79">
            <v>13.786942026010605</v>
          </cell>
          <cell r="O79" t="str">
            <v>ks</v>
          </cell>
        </row>
        <row r="80">
          <cell r="B80" t="str">
            <v>Engine Generator Block Heaters-Retro</v>
          </cell>
          <cell r="C80" t="str">
            <v>dropped for 7p</v>
          </cell>
          <cell r="F80" t="str">
            <v>Engine Generator Block Heaters</v>
          </cell>
          <cell r="K80" t="str">
            <v/>
          </cell>
        </row>
        <row r="81">
          <cell r="B81" t="str">
            <v>Grocery Refrigeration Bundle-Retro</v>
          </cell>
          <cell r="C81" t="str">
            <v>Com-Grocery-7P_V5p.xlsx</v>
          </cell>
          <cell r="F81" t="str">
            <v>Grocery Refrigeration Bundle</v>
          </cell>
          <cell r="G81">
            <v>42064</v>
          </cell>
          <cell r="H81">
            <v>62.969803539181981</v>
          </cell>
          <cell r="K81">
            <v>85.641041401934004</v>
          </cell>
          <cell r="O81" t="str">
            <v>cg</v>
          </cell>
          <cell r="R81">
            <v>42069</v>
          </cell>
          <cell r="T81">
            <v>42069</v>
          </cell>
        </row>
        <row r="82">
          <cell r="B82" t="str">
            <v>Packaged Refrigeration Equipment-New</v>
          </cell>
          <cell r="C82" t="str">
            <v>dropped for 7p - stds</v>
          </cell>
          <cell r="F82" t="str">
            <v>Packaged Refrigeration Equipment</v>
          </cell>
          <cell r="K82">
            <v>49.431909921506794</v>
          </cell>
        </row>
        <row r="83">
          <cell r="B83" t="str">
            <v>Appliances - Freezers-NR</v>
          </cell>
          <cell r="F83" t="str">
            <v>Appliances - Freezers</v>
          </cell>
          <cell r="K83" t="str">
            <v/>
          </cell>
        </row>
        <row r="84">
          <cell r="B84" t="str">
            <v>Appliances - Refrigerators-NR</v>
          </cell>
          <cell r="F84" t="str">
            <v>Appliances - Refrigerators</v>
          </cell>
          <cell r="K84" t="str">
            <v/>
          </cell>
        </row>
        <row r="85">
          <cell r="B85" t="str">
            <v>Water Cooler Controls-NR</v>
          </cell>
          <cell r="C85" t="str">
            <v>Com-WaterCooler-7P_V4.xlsx</v>
          </cell>
          <cell r="F85" t="str">
            <v>Water Cooler Controls</v>
          </cell>
          <cell r="G85">
            <v>42081</v>
          </cell>
          <cell r="H85">
            <v>13.180394293600866</v>
          </cell>
          <cell r="K85" t="str">
            <v/>
          </cell>
          <cell r="O85" t="str">
            <v>cg</v>
          </cell>
          <cell r="R85">
            <v>42069</v>
          </cell>
          <cell r="T85">
            <v>42069</v>
          </cell>
        </row>
        <row r="86">
          <cell r="B86" t="str">
            <v>WHTanks-New</v>
          </cell>
          <cell r="C86" t="str">
            <v>COM-WHTanks-7p_v4.xlsm</v>
          </cell>
          <cell r="F86" t="str">
            <v>DHW - Efficient Tanks</v>
          </cell>
          <cell r="H86">
            <v>0.49370461821151984</v>
          </cell>
          <cell r="I86">
            <v>0.49370461821151984</v>
          </cell>
          <cell r="K86">
            <v>0</v>
          </cell>
          <cell r="O86" t="str">
            <v>ks</v>
          </cell>
        </row>
        <row r="87">
          <cell r="B87" t="str">
            <v>WHTanks-NR</v>
          </cell>
          <cell r="C87" t="str">
            <v>COM-WHTanks-7p_v4.xlsm</v>
          </cell>
          <cell r="F87" t="str">
            <v>DHW - Efficient Tanks</v>
          </cell>
          <cell r="H87">
            <v>2.0446577325813005</v>
          </cell>
          <cell r="K87" t="str">
            <v/>
          </cell>
          <cell r="O87" t="str">
            <v>ks</v>
          </cell>
        </row>
        <row r="88">
          <cell r="B88" t="str">
            <v>Appliances - Clothes Washers-NR</v>
          </cell>
          <cell r="F88" t="str">
            <v>Appliances - Clothes Washers</v>
          </cell>
          <cell r="K88" t="str">
            <v/>
          </cell>
        </row>
        <row r="89">
          <cell r="B89" t="str">
            <v>Showerheads-Retro</v>
          </cell>
          <cell r="C89" t="str">
            <v>COM-Showerhead-7P_v2.xlsm</v>
          </cell>
          <cell r="F89" t="str">
            <v>DHW - Showerheads</v>
          </cell>
          <cell r="H89">
            <v>3.7216771353503777</v>
          </cell>
          <cell r="K89" t="str">
            <v/>
          </cell>
          <cell r="O89" t="str">
            <v>ks</v>
          </cell>
        </row>
        <row r="90">
          <cell r="B90" t="str">
            <v>Water Heating - GFHX-New</v>
          </cell>
          <cell r="C90" t="str">
            <v>dropped for 7p</v>
          </cell>
          <cell r="F90" t="str">
            <v>Water Heating - GFHX</v>
          </cell>
          <cell r="K90" t="str">
            <v/>
          </cell>
        </row>
        <row r="91">
          <cell r="B91" t="str">
            <v>Demand Control Circulating system DHW-Retro</v>
          </cell>
          <cell r="C91" t="str">
            <v>dropped for 7p</v>
          </cell>
          <cell r="F91" t="str">
            <v>Demand Control Circulating system DHW</v>
          </cell>
          <cell r="K91" t="str">
            <v/>
          </cell>
        </row>
        <row r="92">
          <cell r="B92" t="str">
            <v>Central HPWH MF-Retro</v>
          </cell>
          <cell r="F92" t="str">
            <v>Central HPWH MF</v>
          </cell>
          <cell r="K92" t="str">
            <v/>
          </cell>
        </row>
        <row r="93">
          <cell r="B93" t="str">
            <v>Ultra Low Energy Building-New</v>
          </cell>
          <cell r="F93" t="str">
            <v>Ultra Low Energy Building</v>
          </cell>
          <cell r="K93">
            <v>57.012696990717721</v>
          </cell>
          <cell r="O93" t="str">
            <v>cg</v>
          </cell>
          <cell r="R93">
            <v>42069</v>
          </cell>
          <cell r="T93">
            <v>42069</v>
          </cell>
        </row>
        <row r="94">
          <cell r="B94" t="str">
            <v>Low Power LF Lamps-NR</v>
          </cell>
          <cell r="C94" t="str">
            <v>Com-HPLowPowerGSFL-7P_V5.xlsx</v>
          </cell>
          <cell r="F94" t="str">
            <v>High Perf Low Power Fluorescent Lamp PPA</v>
          </cell>
          <cell r="G94">
            <v>42057</v>
          </cell>
          <cell r="H94">
            <v>40.479721787784023</v>
          </cell>
          <cell r="O94" t="str">
            <v>cg</v>
          </cell>
          <cell r="P94">
            <v>42070</v>
          </cell>
          <cell r="Q94">
            <v>42070</v>
          </cell>
          <cell r="R94">
            <v>42069</v>
          </cell>
          <cell r="T94">
            <v>42069</v>
          </cell>
          <cell r="U94">
            <v>42070</v>
          </cell>
        </row>
        <row r="96">
          <cell r="B96" t="str">
            <v>From 6P not in 7P</v>
          </cell>
        </row>
        <row r="97">
          <cell r="B97" t="str">
            <v>Signage-New</v>
          </cell>
          <cell r="C97" t="str">
            <v>dropped for 7p</v>
          </cell>
          <cell r="K97">
            <v>1.1088142099641565</v>
          </cell>
        </row>
        <row r="98">
          <cell r="B98" t="str">
            <v>Signage-NR</v>
          </cell>
          <cell r="C98" t="str">
            <v>dropped for 7p</v>
          </cell>
          <cell r="K98">
            <v>5.6760557940938234</v>
          </cell>
        </row>
        <row r="99">
          <cell r="B99" t="str">
            <v>Exit Signs-NR</v>
          </cell>
          <cell r="C99" t="str">
            <v>dropped for 7p</v>
          </cell>
          <cell r="H99">
            <v>741</v>
          </cell>
          <cell r="K99">
            <v>4.88794421832577</v>
          </cell>
        </row>
        <row r="100">
          <cell r="B100" t="str">
            <v>Roof Insulation-NR</v>
          </cell>
          <cell r="C100" t="str">
            <v>dropped for 7p</v>
          </cell>
          <cell r="K100">
            <v>24.79389803241914</v>
          </cell>
        </row>
        <row r="101">
          <cell r="B101" t="str">
            <v>Package Roof Top Optimization and Repair-New</v>
          </cell>
          <cell r="C101" t="str">
            <v>These will be added back into list when completed</v>
          </cell>
          <cell r="K101">
            <v>4.3297471414332787</v>
          </cell>
        </row>
        <row r="102">
          <cell r="B102" t="str">
            <v>Package Roof Top Optimization and Repair-NR</v>
          </cell>
          <cell r="C102" t="str">
            <v>These will be added back into list when completed</v>
          </cell>
          <cell r="K102">
            <v>8.0798753943758364</v>
          </cell>
        </row>
        <row r="103">
          <cell r="B103" t="str">
            <v>Package Roof Top Optimization and Repair-Retro</v>
          </cell>
          <cell r="C103" t="str">
            <v>These will be added back into list when completed</v>
          </cell>
          <cell r="K103">
            <v>13.993833635474468</v>
          </cell>
        </row>
        <row r="104">
          <cell r="B104" t="str">
            <v>Computer Servers and IT-Retro</v>
          </cell>
          <cell r="C104" t="str">
            <v>See data centers</v>
          </cell>
        </row>
        <row r="105">
          <cell r="B105" t="str">
            <v>Low Pressure Distribution Complex HVAC-New</v>
          </cell>
          <cell r="F105" t="str">
            <v>Low Pressure Distribution Complex HVAC</v>
          </cell>
        </row>
        <row r="107">
          <cell r="B107" t="str">
            <v>Considered by not included in 7P</v>
          </cell>
        </row>
        <row r="108">
          <cell r="B108" t="str">
            <v>Energy Recovery Ventilator-NR</v>
          </cell>
          <cell r="C108" t="str">
            <v>dropped for 7p - too expensive</v>
          </cell>
        </row>
        <row r="109">
          <cell r="B109" t="str">
            <v>AC Heat Recovery for Water Heating-NR</v>
          </cell>
          <cell r="C109" t="str">
            <v>dropped for 7p</v>
          </cell>
        </row>
        <row r="110">
          <cell r="B110" t="str">
            <v>Room Occupancy Sensors in Lodging-Retro</v>
          </cell>
          <cell r="C110" t="str">
            <v>dropped for 7p</v>
          </cell>
          <cell r="D110" t="str">
            <v>dropped for 7p</v>
          </cell>
          <cell r="E110" t="str">
            <v>dropped for 7p</v>
          </cell>
          <cell r="F110" t="str">
            <v>dropped for 7p</v>
          </cell>
        </row>
        <row r="111">
          <cell r="B111" t="str">
            <v>Commercial Clothes Washers-New</v>
          </cell>
          <cell r="C111" t="str">
            <v>dropped for 7p</v>
          </cell>
          <cell r="D111" t="str">
            <v>dropped for 7p</v>
          </cell>
          <cell r="E111" t="str">
            <v>dropped for 7p</v>
          </cell>
          <cell r="F111" t="str">
            <v>dropped for 7p</v>
          </cell>
        </row>
        <row r="112">
          <cell r="B112" t="str">
            <v>Switched Reluctance/Permanent Magnet Motors-Retro</v>
          </cell>
          <cell r="C112" t="str">
            <v>see ecm-vav - could be expanded to other applications</v>
          </cell>
          <cell r="F112" t="str">
            <v>Switched Reluctance/Permanent Magnet Motors</v>
          </cell>
          <cell r="L112" t="str">
            <v>power supplies</v>
          </cell>
        </row>
        <row r="113">
          <cell r="B113">
            <v>0</v>
          </cell>
          <cell r="F113">
            <v>0</v>
          </cell>
          <cell r="L113" t="str">
            <v>Computers (in ICE)</v>
          </cell>
        </row>
        <row r="114">
          <cell r="L114" t="str">
            <v>Monitors (in ICE)</v>
          </cell>
        </row>
      </sheetData>
      <sheetData sheetId="3">
        <row r="11">
          <cell r="B11" t="str">
            <v>Measure Index Name</v>
          </cell>
          <cell r="C11" t="str">
            <v>Large Off</v>
          </cell>
          <cell r="D11" t="str">
            <v>Medium Off</v>
          </cell>
          <cell r="E11" t="str">
            <v>Small Off</v>
          </cell>
          <cell r="F11" t="str">
            <v>Xlarge Ret</v>
          </cell>
          <cell r="G11" t="str">
            <v>Large Ret</v>
          </cell>
          <cell r="H11" t="str">
            <v>Medium Ret</v>
          </cell>
          <cell r="I11" t="str">
            <v>Small Ret</v>
          </cell>
          <cell r="J11" t="str">
            <v>School K-12</v>
          </cell>
          <cell r="K11" t="str">
            <v>University</v>
          </cell>
          <cell r="L11" t="str">
            <v>Warehouse</v>
          </cell>
          <cell r="M11" t="str">
            <v>Supermarket</v>
          </cell>
          <cell r="N11" t="str">
            <v>MiniMart</v>
          </cell>
          <cell r="O11" t="str">
            <v>Restaurant</v>
          </cell>
          <cell r="P11" t="str">
            <v>Lodging</v>
          </cell>
          <cell r="Q11" t="str">
            <v>Hospital</v>
          </cell>
          <cell r="R11" t="str">
            <v>Residential Care</v>
          </cell>
          <cell r="S11" t="str">
            <v>Assembly</v>
          </cell>
          <cell r="T11" t="str">
            <v>Other</v>
          </cell>
          <cell r="U11" t="str">
            <v>Non-Building Stock</v>
          </cell>
        </row>
        <row r="12">
          <cell r="B12" t="str">
            <v>Compressed Air-Retro</v>
          </cell>
          <cell r="C12">
            <v>0.01</v>
          </cell>
          <cell r="D12">
            <v>0.01</v>
          </cell>
          <cell r="E12">
            <v>0.01</v>
          </cell>
          <cell r="F12">
            <v>0.01</v>
          </cell>
          <cell r="G12">
            <v>0.01</v>
          </cell>
          <cell r="H12">
            <v>0.01</v>
          </cell>
          <cell r="I12">
            <v>0.01</v>
          </cell>
          <cell r="J12">
            <v>0.01</v>
          </cell>
          <cell r="K12">
            <v>0.01</v>
          </cell>
          <cell r="L12">
            <v>0.01</v>
          </cell>
          <cell r="M12">
            <v>0.01</v>
          </cell>
          <cell r="N12">
            <v>0.01</v>
          </cell>
          <cell r="O12">
            <v>0.01</v>
          </cell>
          <cell r="P12">
            <v>0.01</v>
          </cell>
          <cell r="Q12">
            <v>0.01</v>
          </cell>
          <cell r="R12">
            <v>0.01</v>
          </cell>
          <cell r="S12">
            <v>0.01</v>
          </cell>
          <cell r="T12">
            <v>0.01</v>
          </cell>
          <cell r="X12">
            <v>0.01</v>
          </cell>
        </row>
        <row r="13">
          <cell r="B13" t="str">
            <v>Compressed Air-NR</v>
          </cell>
          <cell r="C13">
            <v>9.9000000000000008E-3</v>
          </cell>
          <cell r="D13">
            <v>9.9000000000000008E-3</v>
          </cell>
          <cell r="E13">
            <v>9.9000000000000008E-3</v>
          </cell>
          <cell r="F13">
            <v>9.9000000000000008E-3</v>
          </cell>
          <cell r="G13">
            <v>9.9000000000000008E-3</v>
          </cell>
          <cell r="H13">
            <v>9.9000000000000008E-3</v>
          </cell>
          <cell r="I13">
            <v>9.9000000000000008E-3</v>
          </cell>
          <cell r="J13">
            <v>9.9000000000000008E-3</v>
          </cell>
          <cell r="K13">
            <v>9.9000000000000008E-3</v>
          </cell>
          <cell r="L13">
            <v>9.9000000000000008E-3</v>
          </cell>
          <cell r="M13">
            <v>9.9000000000000008E-3</v>
          </cell>
          <cell r="N13">
            <v>9.9000000000000008E-3</v>
          </cell>
          <cell r="O13">
            <v>9.9000000000000008E-3</v>
          </cell>
          <cell r="P13">
            <v>9.9000000000000008E-3</v>
          </cell>
          <cell r="Q13">
            <v>9.9000000000000008E-3</v>
          </cell>
          <cell r="R13">
            <v>9.9000000000000008E-3</v>
          </cell>
          <cell r="S13">
            <v>9.9000000000000008E-3</v>
          </cell>
          <cell r="T13">
            <v>9.9000000000000008E-3</v>
          </cell>
          <cell r="X13">
            <v>0.01</v>
          </cell>
        </row>
        <row r="14">
          <cell r="B14" t="str">
            <v>Network PC Power Management-Retro</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X14">
            <v>0</v>
          </cell>
        </row>
        <row r="15">
          <cell r="B15" t="str">
            <v>Laptop-NR</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9.9999999999999978E-2</v>
          </cell>
          <cell r="X15">
            <v>0</v>
          </cell>
        </row>
        <row r="16">
          <cell r="B16" t="str">
            <v>Smart Plug Power Strips-Retro</v>
          </cell>
          <cell r="C16">
            <v>0.01</v>
          </cell>
          <cell r="D16">
            <v>0.01</v>
          </cell>
          <cell r="E16">
            <v>0.01</v>
          </cell>
          <cell r="F16">
            <v>0.01</v>
          </cell>
          <cell r="G16">
            <v>0.01</v>
          </cell>
          <cell r="H16">
            <v>0.01</v>
          </cell>
          <cell r="I16">
            <v>0.01</v>
          </cell>
          <cell r="J16">
            <v>0.01</v>
          </cell>
          <cell r="K16">
            <v>0.01</v>
          </cell>
          <cell r="L16">
            <v>0.01</v>
          </cell>
          <cell r="M16">
            <v>0.01</v>
          </cell>
          <cell r="N16">
            <v>0.01</v>
          </cell>
          <cell r="O16">
            <v>0.01</v>
          </cell>
          <cell r="P16">
            <v>0.01</v>
          </cell>
          <cell r="Q16">
            <v>0.01</v>
          </cell>
          <cell r="R16">
            <v>0.01</v>
          </cell>
          <cell r="S16">
            <v>0.01</v>
          </cell>
          <cell r="T16">
            <v>0.01</v>
          </cell>
          <cell r="U16">
            <v>0.6</v>
          </cell>
          <cell r="X16">
            <v>0.01</v>
          </cell>
        </row>
        <row r="17">
          <cell r="B17" t="str">
            <v>Data Centers-NR</v>
          </cell>
          <cell r="C17">
            <v>0.01</v>
          </cell>
          <cell r="D17">
            <v>0.01</v>
          </cell>
          <cell r="E17">
            <v>0.01</v>
          </cell>
          <cell r="F17">
            <v>0.01</v>
          </cell>
          <cell r="G17">
            <v>0.01</v>
          </cell>
          <cell r="H17">
            <v>0.01</v>
          </cell>
          <cell r="I17">
            <v>0.01</v>
          </cell>
          <cell r="J17">
            <v>0.01</v>
          </cell>
          <cell r="K17">
            <v>0.01</v>
          </cell>
          <cell r="L17">
            <v>0.01</v>
          </cell>
          <cell r="M17">
            <v>0.01</v>
          </cell>
          <cell r="N17">
            <v>0.01</v>
          </cell>
          <cell r="O17">
            <v>0.01</v>
          </cell>
          <cell r="P17">
            <v>0.01</v>
          </cell>
          <cell r="Q17">
            <v>0.01</v>
          </cell>
          <cell r="R17">
            <v>0.01</v>
          </cell>
          <cell r="S17">
            <v>0.01</v>
          </cell>
          <cell r="T17">
            <v>0.01</v>
          </cell>
          <cell r="U17">
            <v>0.8</v>
          </cell>
          <cell r="X17">
            <v>0.01</v>
          </cell>
        </row>
        <row r="18">
          <cell r="B18" t="str">
            <v>Monitor-NR</v>
          </cell>
          <cell r="C18">
            <v>0.01</v>
          </cell>
          <cell r="D18">
            <v>0.01</v>
          </cell>
          <cell r="E18">
            <v>0.01</v>
          </cell>
          <cell r="F18">
            <v>0.01</v>
          </cell>
          <cell r="G18">
            <v>0.01</v>
          </cell>
          <cell r="H18">
            <v>0.01</v>
          </cell>
          <cell r="I18">
            <v>0.01</v>
          </cell>
          <cell r="J18">
            <v>0.01</v>
          </cell>
          <cell r="K18">
            <v>0.01</v>
          </cell>
          <cell r="L18">
            <v>0.01</v>
          </cell>
          <cell r="M18">
            <v>0.01</v>
          </cell>
          <cell r="N18">
            <v>0.01</v>
          </cell>
          <cell r="O18">
            <v>0.01</v>
          </cell>
          <cell r="P18">
            <v>0.01</v>
          </cell>
          <cell r="Q18">
            <v>0.01</v>
          </cell>
          <cell r="R18">
            <v>0.01</v>
          </cell>
          <cell r="S18">
            <v>0.01</v>
          </cell>
          <cell r="T18">
            <v>0.01</v>
          </cell>
          <cell r="U18">
            <v>0.44999999999999996</v>
          </cell>
          <cell r="X18">
            <v>0.01</v>
          </cell>
        </row>
        <row r="19">
          <cell r="B19" t="str">
            <v>Desktop-NR</v>
          </cell>
          <cell r="C19">
            <v>0.01</v>
          </cell>
          <cell r="D19">
            <v>0.01</v>
          </cell>
          <cell r="E19">
            <v>0.01</v>
          </cell>
          <cell r="F19">
            <v>0.01</v>
          </cell>
          <cell r="G19">
            <v>0.01</v>
          </cell>
          <cell r="H19">
            <v>0.01</v>
          </cell>
          <cell r="I19">
            <v>0.01</v>
          </cell>
          <cell r="J19">
            <v>0.01</v>
          </cell>
          <cell r="K19">
            <v>0.01</v>
          </cell>
          <cell r="L19">
            <v>0.01</v>
          </cell>
          <cell r="M19">
            <v>0.01</v>
          </cell>
          <cell r="N19">
            <v>0.01</v>
          </cell>
          <cell r="O19">
            <v>0.01</v>
          </cell>
          <cell r="P19">
            <v>0.01</v>
          </cell>
          <cell r="Q19">
            <v>0.01</v>
          </cell>
          <cell r="R19">
            <v>0.01</v>
          </cell>
          <cell r="S19">
            <v>0.01</v>
          </cell>
          <cell r="T19">
            <v>0.01</v>
          </cell>
          <cell r="U19">
            <v>0.25</v>
          </cell>
          <cell r="X19">
            <v>0.01</v>
          </cell>
          <cell r="Y19">
            <v>0.01</v>
          </cell>
        </row>
        <row r="20">
          <cell r="B20" t="str">
            <v>Pre-Rinse Spray Valve-Retro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0.74</v>
          </cell>
          <cell r="X20">
            <v>0</v>
          </cell>
          <cell r="Y20">
            <v>0</v>
          </cell>
        </row>
        <row r="21">
          <cell r="B21" t="str">
            <v>Cooking Equipment-NR</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0.54900000000000004</v>
          </cell>
          <cell r="X21">
            <v>0</v>
          </cell>
          <cell r="Y21">
            <v>0</v>
          </cell>
        </row>
        <row r="22">
          <cell r="B22" t="str">
            <v>Premium HVAC Equipment-New</v>
          </cell>
          <cell r="C22">
            <v>0.9</v>
          </cell>
          <cell r="D22">
            <v>0.9</v>
          </cell>
          <cell r="E22">
            <v>0.9</v>
          </cell>
          <cell r="F22">
            <v>0.9</v>
          </cell>
          <cell r="G22">
            <v>0.9</v>
          </cell>
          <cell r="H22">
            <v>0.9</v>
          </cell>
          <cell r="I22">
            <v>0.9</v>
          </cell>
          <cell r="J22">
            <v>0.9</v>
          </cell>
          <cell r="K22">
            <v>0.9</v>
          </cell>
          <cell r="L22">
            <v>0.9</v>
          </cell>
          <cell r="M22">
            <v>0.9</v>
          </cell>
          <cell r="N22">
            <v>0.9</v>
          </cell>
          <cell r="O22">
            <v>0.9</v>
          </cell>
          <cell r="P22">
            <v>0.9</v>
          </cell>
          <cell r="Q22">
            <v>0.9</v>
          </cell>
          <cell r="R22">
            <v>0.9</v>
          </cell>
          <cell r="S22">
            <v>0.9</v>
          </cell>
          <cell r="T22">
            <v>0.9</v>
          </cell>
          <cell r="X22">
            <v>1</v>
          </cell>
          <cell r="Y22">
            <v>1</v>
          </cell>
        </row>
        <row r="23">
          <cell r="B23" t="str">
            <v>Premium HVAC Equipment-NR</v>
          </cell>
          <cell r="C23">
            <v>0.9</v>
          </cell>
          <cell r="D23">
            <v>0.9</v>
          </cell>
          <cell r="E23">
            <v>0.9</v>
          </cell>
          <cell r="F23">
            <v>0.9</v>
          </cell>
          <cell r="G23">
            <v>0.9</v>
          </cell>
          <cell r="H23">
            <v>0.9</v>
          </cell>
          <cell r="I23">
            <v>0.9</v>
          </cell>
          <cell r="J23">
            <v>0.9</v>
          </cell>
          <cell r="K23">
            <v>0.9</v>
          </cell>
          <cell r="L23">
            <v>0.9</v>
          </cell>
          <cell r="M23">
            <v>0.9</v>
          </cell>
          <cell r="N23">
            <v>0.9</v>
          </cell>
          <cell r="O23">
            <v>0.9</v>
          </cell>
          <cell r="P23">
            <v>0.9</v>
          </cell>
          <cell r="Q23">
            <v>0.9</v>
          </cell>
          <cell r="R23">
            <v>0.9</v>
          </cell>
          <cell r="S23">
            <v>0.9</v>
          </cell>
          <cell r="T23">
            <v>0.9</v>
          </cell>
          <cell r="X23">
            <v>1</v>
          </cell>
          <cell r="Y23">
            <v>1</v>
          </cell>
        </row>
        <row r="24">
          <cell r="B24" t="str">
            <v>Glass-New</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X24">
            <v>0</v>
          </cell>
          <cell r="Y24">
            <v>0</v>
          </cell>
        </row>
        <row r="25">
          <cell r="B25" t="str">
            <v>Glass-NR</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X25">
            <v>0</v>
          </cell>
          <cell r="Y25">
            <v>0</v>
          </cell>
        </row>
        <row r="26">
          <cell r="B26" t="str">
            <v>Glass-Retro</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X26">
            <v>0</v>
          </cell>
          <cell r="Y26">
            <v>0</v>
          </cell>
        </row>
        <row r="27">
          <cell r="B27" t="str">
            <v>Advanced Rooftop Controller-New</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X27">
            <v>0</v>
          </cell>
          <cell r="Y27">
            <v>0</v>
          </cell>
        </row>
        <row r="28">
          <cell r="B28" t="str">
            <v>Advanced Rooftop Controller-NR</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X28">
            <v>0</v>
          </cell>
          <cell r="Y28">
            <v>0</v>
          </cell>
        </row>
        <row r="29">
          <cell r="B29" t="str">
            <v>Advanced Rooftop Controller-Retro</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X29">
            <v>0</v>
          </cell>
          <cell r="Y29">
            <v>0</v>
          </cell>
        </row>
        <row r="30">
          <cell r="B30" t="str">
            <v>Variable Speed Chiller-New</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X30">
            <v>0</v>
          </cell>
          <cell r="Y30">
            <v>0</v>
          </cell>
        </row>
        <row r="31">
          <cell r="B31" t="str">
            <v>Variable Speed Chiller-NR</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X31">
            <v>0</v>
          </cell>
          <cell r="Y31">
            <v>0</v>
          </cell>
        </row>
        <row r="32">
          <cell r="B32" t="str">
            <v>Commercial EM-New</v>
          </cell>
          <cell r="C32">
            <v>1</v>
          </cell>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cell r="S32">
            <v>1</v>
          </cell>
          <cell r="T32">
            <v>1</v>
          </cell>
          <cell r="X32">
            <v>1</v>
          </cell>
          <cell r="Y32">
            <v>1</v>
          </cell>
        </row>
        <row r="33">
          <cell r="B33" t="str">
            <v>Commercial EM-NR</v>
          </cell>
          <cell r="C33">
            <v>1</v>
          </cell>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cell r="S33">
            <v>1</v>
          </cell>
          <cell r="T33">
            <v>1</v>
          </cell>
          <cell r="X33">
            <v>1</v>
          </cell>
          <cell r="Y33">
            <v>1</v>
          </cell>
        </row>
        <row r="34">
          <cell r="B34" t="str">
            <v>Commercial EM-Retro</v>
          </cell>
          <cell r="C34">
            <v>0.81420000000000003</v>
          </cell>
          <cell r="D34">
            <v>0.81420000000000003</v>
          </cell>
          <cell r="E34">
            <v>0.81420000000000003</v>
          </cell>
          <cell r="F34">
            <v>0.81420000000000003</v>
          </cell>
          <cell r="G34">
            <v>0.81420000000000003</v>
          </cell>
          <cell r="H34">
            <v>0.81420000000000003</v>
          </cell>
          <cell r="I34">
            <v>0.81420000000000003</v>
          </cell>
          <cell r="J34">
            <v>0.81420000000000003</v>
          </cell>
          <cell r="K34">
            <v>0.81420000000000003</v>
          </cell>
          <cell r="L34">
            <v>0.81420000000000003</v>
          </cell>
          <cell r="M34">
            <v>0.81420000000000003</v>
          </cell>
          <cell r="N34">
            <v>0.81420000000000003</v>
          </cell>
          <cell r="O34">
            <v>0.81420000000000003</v>
          </cell>
          <cell r="P34">
            <v>0.81420000000000003</v>
          </cell>
          <cell r="Q34">
            <v>0.81420000000000003</v>
          </cell>
          <cell r="R34">
            <v>0.81420000000000003</v>
          </cell>
          <cell r="S34">
            <v>0.81420000000000003</v>
          </cell>
          <cell r="T34">
            <v>0.81420000000000003</v>
          </cell>
          <cell r="X34">
            <v>1</v>
          </cell>
          <cell r="Y34">
            <v>1</v>
          </cell>
        </row>
        <row r="35">
          <cell r="B35" t="str">
            <v>Evaporative Assist Cooling-New</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X35">
            <v>0</v>
          </cell>
          <cell r="Y35">
            <v>0</v>
          </cell>
        </row>
        <row r="36">
          <cell r="B36" t="str">
            <v>Evaporative Assist Cooling-NR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X36">
            <v>0</v>
          </cell>
          <cell r="Y36">
            <v>0</v>
          </cell>
        </row>
        <row r="37">
          <cell r="B37" t="str">
            <v>Economizer-Retro</v>
          </cell>
          <cell r="C37">
            <v>0.37773742662640791</v>
          </cell>
          <cell r="D37">
            <v>0.23826646440482974</v>
          </cell>
          <cell r="E37">
            <v>5.5518884697354179E-2</v>
          </cell>
          <cell r="F37">
            <v>0.35309381104934129</v>
          </cell>
          <cell r="G37">
            <v>0.19907568268653997</v>
          </cell>
          <cell r="H37">
            <v>0.15513670187653161</v>
          </cell>
          <cell r="I37">
            <v>1.0197910929940514E-2</v>
          </cell>
          <cell r="J37">
            <v>0.28088324172086482</v>
          </cell>
          <cell r="K37">
            <v>0.28088324172086482</v>
          </cell>
          <cell r="L37">
            <v>0.11124903795477889</v>
          </cell>
          <cell r="M37">
            <v>0.31360984414443888</v>
          </cell>
          <cell r="N37">
            <v>0.15264480663133839</v>
          </cell>
          <cell r="O37">
            <v>0.24652213025227437</v>
          </cell>
          <cell r="P37">
            <v>7.8175735111402314E-2</v>
          </cell>
          <cell r="Q37">
            <v>0.34124133606352913</v>
          </cell>
          <cell r="R37">
            <v>5.9048454739110051E-2</v>
          </cell>
          <cell r="S37">
            <v>0.29894926354357898</v>
          </cell>
          <cell r="T37">
            <v>0.31491070071894045</v>
          </cell>
          <cell r="X37">
            <v>0.62956237771067991</v>
          </cell>
          <cell r="Y37">
            <v>0.31768861920643965</v>
          </cell>
        </row>
        <row r="38">
          <cell r="B38" t="str">
            <v>Demand Control Ventilation-New</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X38">
            <v>0</v>
          </cell>
          <cell r="Y38">
            <v>0</v>
          </cell>
        </row>
        <row r="39">
          <cell r="B39" t="str">
            <v>Demand Control Ventilation-NR</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X39">
            <v>0</v>
          </cell>
          <cell r="Y39">
            <v>0</v>
          </cell>
        </row>
        <row r="40">
          <cell r="B40" t="str">
            <v>Demand Control Ventilation-Retro</v>
          </cell>
          <cell r="C40">
            <v>0.10326972741610822</v>
          </cell>
          <cell r="D40">
            <v>0.62207382538606792</v>
          </cell>
          <cell r="E40">
            <v>0.71764122486097937</v>
          </cell>
          <cell r="F40">
            <v>0.64936643170170361</v>
          </cell>
          <cell r="G40">
            <v>0.3754791340852166</v>
          </cell>
          <cell r="H40">
            <v>0.51861578363233451</v>
          </cell>
          <cell r="I40">
            <v>0.4224831216091387</v>
          </cell>
          <cell r="J40">
            <v>0.32307857163168779</v>
          </cell>
          <cell r="K40">
            <v>0.19213044434378573</v>
          </cell>
          <cell r="L40">
            <v>0.21144946069810441</v>
          </cell>
          <cell r="M40">
            <v>0.43390558040018462</v>
          </cell>
          <cell r="N40">
            <v>0.57499869036077145</v>
          </cell>
          <cell r="O40">
            <v>0.45018285377424883</v>
          </cell>
          <cell r="P40">
            <v>0.24208313482049432</v>
          </cell>
          <cell r="Q40">
            <v>0.12663145344947355</v>
          </cell>
          <cell r="R40">
            <v>0.3226231781527627</v>
          </cell>
          <cell r="S40">
            <v>0.47074543668218816</v>
          </cell>
          <cell r="T40">
            <v>0.34671695238562511</v>
          </cell>
          <cell r="X40">
            <v>0.14631137601011796</v>
          </cell>
          <cell r="Y40">
            <v>0.74589661920231454</v>
          </cell>
        </row>
        <row r="41">
          <cell r="B41" t="str">
            <v>Premium Fume Hood-NR</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0.9</v>
          </cell>
          <cell r="X41">
            <v>0</v>
          </cell>
          <cell r="Y41">
            <v>0</v>
          </cell>
        </row>
        <row r="42">
          <cell r="B42" t="str">
            <v>DCV Restaurant Hood-Retro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X42">
            <v>0</v>
          </cell>
          <cell r="Y42">
            <v>0</v>
          </cell>
        </row>
        <row r="43">
          <cell r="B43" t="str">
            <v>DCV Parking Garage-Retro</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X43">
            <v>0</v>
          </cell>
          <cell r="Y43">
            <v>0</v>
          </cell>
        </row>
        <row r="44">
          <cell r="B44" t="str">
            <v>Weatherization - School-Retro</v>
          </cell>
          <cell r="C44">
            <v>0.01</v>
          </cell>
          <cell r="D44">
            <v>0.01</v>
          </cell>
          <cell r="E44">
            <v>0.01</v>
          </cell>
          <cell r="F44">
            <v>0.01</v>
          </cell>
          <cell r="G44">
            <v>0.01</v>
          </cell>
          <cell r="H44">
            <v>0.01</v>
          </cell>
          <cell r="I44">
            <v>0.01</v>
          </cell>
          <cell r="J44">
            <v>0.01</v>
          </cell>
          <cell r="K44">
            <v>0.01</v>
          </cell>
          <cell r="L44">
            <v>0.01</v>
          </cell>
          <cell r="M44">
            <v>0.01</v>
          </cell>
          <cell r="N44">
            <v>0.01</v>
          </cell>
          <cell r="O44">
            <v>0.01</v>
          </cell>
          <cell r="P44">
            <v>0.01</v>
          </cell>
          <cell r="Q44">
            <v>0.01</v>
          </cell>
          <cell r="R44">
            <v>0.01</v>
          </cell>
          <cell r="S44">
            <v>0.01</v>
          </cell>
          <cell r="T44">
            <v>0.01</v>
          </cell>
          <cell r="X44">
            <v>0.01</v>
          </cell>
          <cell r="Y44">
            <v>0.01</v>
          </cell>
        </row>
        <row r="45">
          <cell r="B45" t="str">
            <v>Energy Recovery Ventilator-NR</v>
          </cell>
          <cell r="C45">
            <v>0.01</v>
          </cell>
          <cell r="D45">
            <v>0.01</v>
          </cell>
          <cell r="E45">
            <v>0.01</v>
          </cell>
          <cell r="F45">
            <v>0.01</v>
          </cell>
          <cell r="G45">
            <v>0.01</v>
          </cell>
          <cell r="H45">
            <v>0.01</v>
          </cell>
          <cell r="I45">
            <v>0.01</v>
          </cell>
          <cell r="J45">
            <v>0.01</v>
          </cell>
          <cell r="K45">
            <v>0.01</v>
          </cell>
          <cell r="L45">
            <v>0.01</v>
          </cell>
          <cell r="M45">
            <v>0.01</v>
          </cell>
          <cell r="N45">
            <v>0.01</v>
          </cell>
          <cell r="O45">
            <v>0.01</v>
          </cell>
          <cell r="P45">
            <v>0.01</v>
          </cell>
          <cell r="Q45">
            <v>0.01</v>
          </cell>
          <cell r="R45">
            <v>0.01</v>
          </cell>
          <cell r="S45">
            <v>0.01</v>
          </cell>
          <cell r="T45">
            <v>0.01</v>
          </cell>
          <cell r="U45">
            <v>9.9999999999999978E-2</v>
          </cell>
          <cell r="X45">
            <v>0.01</v>
          </cell>
          <cell r="Y45">
            <v>0.01</v>
          </cell>
        </row>
        <row r="46">
          <cell r="B46" t="str">
            <v>AC Heat Recovery for Water Heating-NR</v>
          </cell>
          <cell r="C46">
            <v>0.01</v>
          </cell>
          <cell r="D46">
            <v>0.01</v>
          </cell>
          <cell r="E46">
            <v>0.01</v>
          </cell>
          <cell r="F46">
            <v>0.01</v>
          </cell>
          <cell r="G46">
            <v>0.01</v>
          </cell>
          <cell r="H46">
            <v>0.01</v>
          </cell>
          <cell r="I46">
            <v>0.01</v>
          </cell>
          <cell r="J46">
            <v>0.01</v>
          </cell>
          <cell r="K46">
            <v>0.01</v>
          </cell>
          <cell r="L46">
            <v>0.01</v>
          </cell>
          <cell r="M46">
            <v>0.01</v>
          </cell>
          <cell r="N46">
            <v>0.01</v>
          </cell>
          <cell r="O46">
            <v>0.01</v>
          </cell>
          <cell r="P46">
            <v>0.01</v>
          </cell>
          <cell r="Q46">
            <v>0.01</v>
          </cell>
          <cell r="R46">
            <v>0.01</v>
          </cell>
          <cell r="S46">
            <v>0.01</v>
          </cell>
          <cell r="T46">
            <v>0.01</v>
          </cell>
          <cell r="X46">
            <v>0.01</v>
          </cell>
          <cell r="Y46">
            <v>0.01</v>
          </cell>
        </row>
        <row r="47">
          <cell r="B47" t="str">
            <v>Room Occupancy Sensors in Lodging-Retro</v>
          </cell>
          <cell r="C47">
            <v>0.01</v>
          </cell>
          <cell r="D47">
            <v>0.01</v>
          </cell>
          <cell r="E47">
            <v>0.01</v>
          </cell>
          <cell r="F47">
            <v>0.01</v>
          </cell>
          <cell r="G47">
            <v>0.01</v>
          </cell>
          <cell r="H47">
            <v>0.01</v>
          </cell>
          <cell r="I47">
            <v>0.01</v>
          </cell>
          <cell r="J47">
            <v>0.01</v>
          </cell>
          <cell r="K47">
            <v>0.01</v>
          </cell>
          <cell r="L47">
            <v>0.01</v>
          </cell>
          <cell r="M47">
            <v>0.01</v>
          </cell>
          <cell r="N47">
            <v>0.01</v>
          </cell>
          <cell r="O47">
            <v>0.01</v>
          </cell>
          <cell r="P47">
            <v>0.01</v>
          </cell>
          <cell r="Q47">
            <v>0.01</v>
          </cell>
          <cell r="R47">
            <v>0.01</v>
          </cell>
          <cell r="S47">
            <v>0.01</v>
          </cell>
          <cell r="T47">
            <v>0.01</v>
          </cell>
          <cell r="X47">
            <v>0.01</v>
          </cell>
          <cell r="Y47">
            <v>0.01</v>
          </cell>
        </row>
        <row r="48">
          <cell r="B48" t="str">
            <v>Chiller - chilled water retrofit-Retro</v>
          </cell>
          <cell r="C48">
            <v>0.01</v>
          </cell>
          <cell r="D48">
            <v>0.01</v>
          </cell>
          <cell r="E48">
            <v>0.01</v>
          </cell>
          <cell r="F48">
            <v>0.01</v>
          </cell>
          <cell r="G48">
            <v>0.01</v>
          </cell>
          <cell r="H48">
            <v>0.01</v>
          </cell>
          <cell r="I48">
            <v>0.01</v>
          </cell>
          <cell r="J48">
            <v>0.01</v>
          </cell>
          <cell r="K48">
            <v>0.01</v>
          </cell>
          <cell r="L48">
            <v>0.01</v>
          </cell>
          <cell r="M48">
            <v>0.01</v>
          </cell>
          <cell r="N48">
            <v>0.01</v>
          </cell>
          <cell r="O48">
            <v>0.01</v>
          </cell>
          <cell r="P48">
            <v>0.01</v>
          </cell>
          <cell r="Q48">
            <v>0.01</v>
          </cell>
          <cell r="R48">
            <v>0.01</v>
          </cell>
          <cell r="S48">
            <v>0.01</v>
          </cell>
          <cell r="T48">
            <v>0.01</v>
          </cell>
          <cell r="X48">
            <v>0.01</v>
          </cell>
          <cell r="Y48">
            <v>0.01</v>
          </cell>
        </row>
        <row r="49">
          <cell r="B49" t="str">
            <v>Chiller - equip retrofits-Retro</v>
          </cell>
          <cell r="C49">
            <v>0.01</v>
          </cell>
          <cell r="D49">
            <v>0.01</v>
          </cell>
          <cell r="E49">
            <v>0.01</v>
          </cell>
          <cell r="F49">
            <v>0.01</v>
          </cell>
          <cell r="G49">
            <v>0.01</v>
          </cell>
          <cell r="H49">
            <v>0.01</v>
          </cell>
          <cell r="I49">
            <v>0.01</v>
          </cell>
          <cell r="J49">
            <v>0.01</v>
          </cell>
          <cell r="K49">
            <v>0.01</v>
          </cell>
          <cell r="L49">
            <v>0.01</v>
          </cell>
          <cell r="M49">
            <v>0.01</v>
          </cell>
          <cell r="N49">
            <v>0.01</v>
          </cell>
          <cell r="O49">
            <v>0.01</v>
          </cell>
          <cell r="P49">
            <v>0.01</v>
          </cell>
          <cell r="Q49">
            <v>0.01</v>
          </cell>
          <cell r="R49">
            <v>0.01</v>
          </cell>
          <cell r="S49">
            <v>0.01</v>
          </cell>
          <cell r="T49">
            <v>0.01</v>
          </cell>
          <cell r="X49">
            <v>0.01</v>
          </cell>
          <cell r="Y49">
            <v>0.01</v>
          </cell>
        </row>
        <row r="50">
          <cell r="B50" t="str">
            <v>Pool Blankets-Retro</v>
          </cell>
          <cell r="C50">
            <v>0.01</v>
          </cell>
          <cell r="D50">
            <v>0.01</v>
          </cell>
          <cell r="E50">
            <v>0.01</v>
          </cell>
          <cell r="F50">
            <v>0.01</v>
          </cell>
          <cell r="G50">
            <v>0.01</v>
          </cell>
          <cell r="H50">
            <v>0.01</v>
          </cell>
          <cell r="I50">
            <v>0.01</v>
          </cell>
          <cell r="J50">
            <v>0.01</v>
          </cell>
          <cell r="K50">
            <v>0.01</v>
          </cell>
          <cell r="L50">
            <v>0.01</v>
          </cell>
          <cell r="M50">
            <v>0.01</v>
          </cell>
          <cell r="N50">
            <v>0.01</v>
          </cell>
          <cell r="O50">
            <v>0.01</v>
          </cell>
          <cell r="P50">
            <v>0.01</v>
          </cell>
          <cell r="Q50">
            <v>0.01</v>
          </cell>
          <cell r="R50">
            <v>0.01</v>
          </cell>
          <cell r="S50">
            <v>0.01</v>
          </cell>
          <cell r="T50">
            <v>0.01</v>
          </cell>
          <cell r="X50">
            <v>0.01</v>
          </cell>
          <cell r="Y50">
            <v>0.01</v>
          </cell>
        </row>
        <row r="51">
          <cell r="B51" t="str">
            <v>Web-Enabled Thermostats-Retro</v>
          </cell>
          <cell r="C51">
            <v>0.01</v>
          </cell>
          <cell r="D51">
            <v>0.01</v>
          </cell>
          <cell r="E51">
            <v>0.01</v>
          </cell>
          <cell r="F51">
            <v>0.01</v>
          </cell>
          <cell r="G51">
            <v>0.01</v>
          </cell>
          <cell r="H51">
            <v>0.01</v>
          </cell>
          <cell r="I51">
            <v>0.01</v>
          </cell>
          <cell r="J51">
            <v>0.01</v>
          </cell>
          <cell r="K51">
            <v>0.01</v>
          </cell>
          <cell r="L51">
            <v>0.01</v>
          </cell>
          <cell r="M51">
            <v>0.01</v>
          </cell>
          <cell r="N51">
            <v>0.01</v>
          </cell>
          <cell r="O51">
            <v>0.01</v>
          </cell>
          <cell r="P51">
            <v>0.01</v>
          </cell>
          <cell r="Q51">
            <v>0.01</v>
          </cell>
          <cell r="R51">
            <v>0.01</v>
          </cell>
          <cell r="S51">
            <v>0.01</v>
          </cell>
          <cell r="T51">
            <v>0.01</v>
          </cell>
          <cell r="X51">
            <v>0.01</v>
          </cell>
          <cell r="Y51">
            <v>0.01</v>
          </cell>
        </row>
        <row r="52">
          <cell r="B52" t="str">
            <v>Garage CO2 ventilation-Retro</v>
          </cell>
          <cell r="C52">
            <v>0.01</v>
          </cell>
          <cell r="D52">
            <v>0.01</v>
          </cell>
          <cell r="E52">
            <v>0.01</v>
          </cell>
          <cell r="F52">
            <v>0.01</v>
          </cell>
          <cell r="G52">
            <v>0.01</v>
          </cell>
          <cell r="H52">
            <v>0.01</v>
          </cell>
          <cell r="I52">
            <v>0.01</v>
          </cell>
          <cell r="J52">
            <v>0.01</v>
          </cell>
          <cell r="K52">
            <v>0.01</v>
          </cell>
          <cell r="L52">
            <v>0.01</v>
          </cell>
          <cell r="M52">
            <v>0.01</v>
          </cell>
          <cell r="N52">
            <v>0.01</v>
          </cell>
          <cell r="O52">
            <v>0.01</v>
          </cell>
          <cell r="P52">
            <v>0.01</v>
          </cell>
          <cell r="Q52">
            <v>0.01</v>
          </cell>
          <cell r="R52">
            <v>0.01</v>
          </cell>
          <cell r="S52">
            <v>0.01</v>
          </cell>
          <cell r="T52">
            <v>0.01</v>
          </cell>
          <cell r="X52">
            <v>0.01</v>
          </cell>
          <cell r="Y52">
            <v>0.01</v>
          </cell>
        </row>
        <row r="53">
          <cell r="B53" t="str">
            <v>Circ Pump ECM and drive-Retro</v>
          </cell>
          <cell r="C53">
            <v>0.01</v>
          </cell>
          <cell r="D53">
            <v>0.01</v>
          </cell>
          <cell r="E53">
            <v>0.01</v>
          </cell>
          <cell r="F53">
            <v>0.01</v>
          </cell>
          <cell r="G53">
            <v>0.01</v>
          </cell>
          <cell r="H53">
            <v>0.01</v>
          </cell>
          <cell r="I53">
            <v>0.01</v>
          </cell>
          <cell r="J53">
            <v>0.01</v>
          </cell>
          <cell r="K53">
            <v>0.01</v>
          </cell>
          <cell r="L53">
            <v>0.01</v>
          </cell>
          <cell r="M53">
            <v>0.01</v>
          </cell>
          <cell r="N53">
            <v>0.01</v>
          </cell>
          <cell r="O53">
            <v>0.01</v>
          </cell>
          <cell r="P53">
            <v>0.01</v>
          </cell>
          <cell r="Q53">
            <v>0.01</v>
          </cell>
          <cell r="R53">
            <v>0.01</v>
          </cell>
          <cell r="S53">
            <v>0.01</v>
          </cell>
          <cell r="T53">
            <v>0.01</v>
          </cell>
          <cell r="X53">
            <v>0.01</v>
          </cell>
          <cell r="Y53">
            <v>0.01</v>
          </cell>
        </row>
        <row r="54">
          <cell r="B54" t="str">
            <v>VRF-New</v>
          </cell>
          <cell r="C54">
            <v>4.9000000000000002E-2</v>
          </cell>
          <cell r="D54">
            <v>0.78400000000000003</v>
          </cell>
          <cell r="E54">
            <v>0.78400000000000003</v>
          </cell>
          <cell r="F54">
            <v>0.245</v>
          </cell>
          <cell r="G54">
            <v>0.245</v>
          </cell>
          <cell r="H54">
            <v>0.245</v>
          </cell>
          <cell r="I54">
            <v>0.245</v>
          </cell>
          <cell r="J54">
            <v>0.78400000000000003</v>
          </cell>
          <cell r="K54">
            <v>0.78400000000000003</v>
          </cell>
          <cell r="L54">
            <v>9.7999999999999997E-3</v>
          </cell>
          <cell r="M54">
            <v>4.9000000000000002E-2</v>
          </cell>
          <cell r="N54">
            <v>4.9000000000000002E-2</v>
          </cell>
          <cell r="O54">
            <v>0.245</v>
          </cell>
          <cell r="P54">
            <v>0.68599999999999994</v>
          </cell>
          <cell r="Q54">
            <v>4.9000000000000002E-2</v>
          </cell>
          <cell r="R54">
            <v>0.78400000000000003</v>
          </cell>
          <cell r="S54">
            <v>0.245</v>
          </cell>
          <cell r="T54">
            <v>0.78400000000000003</v>
          </cell>
          <cell r="X54">
            <v>0.05</v>
          </cell>
          <cell r="Y54">
            <v>0.8</v>
          </cell>
        </row>
        <row r="55">
          <cell r="B55" t="str">
            <v>VRF-Retro</v>
          </cell>
          <cell r="C55">
            <v>2.4820152866650024E-2</v>
          </cell>
          <cell r="D55">
            <v>6.9496428026620066E-2</v>
          </cell>
          <cell r="E55">
            <v>6.9496428026620066E-2</v>
          </cell>
          <cell r="F55">
            <v>4.9500000000000004E-3</v>
          </cell>
          <cell r="G55">
            <v>6.93E-2</v>
          </cell>
          <cell r="H55">
            <v>6.93E-2</v>
          </cell>
          <cell r="I55">
            <v>2.4750000000000001E-2</v>
          </cell>
          <cell r="J55">
            <v>2.4750000000000001E-2</v>
          </cell>
          <cell r="K55">
            <v>2.4750000000000001E-2</v>
          </cell>
          <cell r="L55">
            <v>2.4750000000000001E-2</v>
          </cell>
          <cell r="M55">
            <v>6.93E-2</v>
          </cell>
          <cell r="N55">
            <v>6.93E-2</v>
          </cell>
          <cell r="O55">
            <v>9.8999999999999999E-4</v>
          </cell>
          <cell r="P55">
            <v>4.9500000000000004E-3</v>
          </cell>
          <cell r="Q55">
            <v>4.9500000000000004E-3</v>
          </cell>
          <cell r="R55">
            <v>2.4750000000000001E-2</v>
          </cell>
          <cell r="S55">
            <v>6.93E-2</v>
          </cell>
          <cell r="T55">
            <v>4.9500000000000004E-3</v>
          </cell>
          <cell r="X55">
            <v>2.4820152866650024E-2</v>
          </cell>
          <cell r="Y55">
            <v>6.9496428026620066E-2</v>
          </cell>
        </row>
        <row r="56">
          <cell r="B56" t="str">
            <v>Evaporator Roof Top HVAC-Retro</v>
          </cell>
          <cell r="C56">
            <v>0.01</v>
          </cell>
          <cell r="D56">
            <v>0.01</v>
          </cell>
          <cell r="E56">
            <v>0.01</v>
          </cell>
          <cell r="F56">
            <v>0.01</v>
          </cell>
          <cell r="G56">
            <v>0.01</v>
          </cell>
          <cell r="H56">
            <v>0.01</v>
          </cell>
          <cell r="I56">
            <v>0.01</v>
          </cell>
          <cell r="J56">
            <v>0.01</v>
          </cell>
          <cell r="K56">
            <v>0.01</v>
          </cell>
          <cell r="L56">
            <v>0.01</v>
          </cell>
          <cell r="M56">
            <v>0.01</v>
          </cell>
          <cell r="N56">
            <v>0.01</v>
          </cell>
          <cell r="O56">
            <v>0.01</v>
          </cell>
          <cell r="P56">
            <v>0.01</v>
          </cell>
          <cell r="Q56">
            <v>0.01</v>
          </cell>
          <cell r="R56">
            <v>0.01</v>
          </cell>
          <cell r="S56">
            <v>0.01</v>
          </cell>
          <cell r="T56">
            <v>0.01</v>
          </cell>
          <cell r="X56">
            <v>0.01</v>
          </cell>
          <cell r="Y56">
            <v>0.01</v>
          </cell>
        </row>
        <row r="57">
          <cell r="B57" t="str">
            <v>Secondary Glazing Systems-Retro</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X57">
            <v>0</v>
          </cell>
          <cell r="Y57">
            <v>0</v>
          </cell>
        </row>
        <row r="58">
          <cell r="B58" t="str">
            <v>LPD Package-New</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X58">
            <v>0</v>
          </cell>
          <cell r="Y58">
            <v>0</v>
          </cell>
        </row>
        <row r="59">
          <cell r="B59" t="str">
            <v>LPD Package-NR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X59">
            <v>0</v>
          </cell>
          <cell r="Y59">
            <v>0</v>
          </cell>
        </row>
        <row r="60">
          <cell r="B60" t="str">
            <v>LPD Package-Retro</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X60">
            <v>0</v>
          </cell>
          <cell r="Y60">
            <v>0</v>
          </cell>
        </row>
        <row r="61">
          <cell r="B61" t="str">
            <v>Top Daylighting-New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X61">
            <v>0</v>
          </cell>
          <cell r="Y61">
            <v>0</v>
          </cell>
        </row>
        <row r="62">
          <cell r="B62" t="str">
            <v>Perimeter Daylighting Controls Advanced-New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X62">
            <v>0</v>
          </cell>
          <cell r="Y62">
            <v>0</v>
          </cell>
        </row>
        <row r="63">
          <cell r="B63" t="str">
            <v>Perimeter Daylighting Controls Advanced-NR</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X63">
            <v>0</v>
          </cell>
          <cell r="Y63">
            <v>0</v>
          </cell>
        </row>
        <row r="64">
          <cell r="B64" t="str">
            <v>Lighting Controls Interior-New</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X64">
            <v>0</v>
          </cell>
          <cell r="Y64">
            <v>0</v>
          </cell>
        </row>
        <row r="65">
          <cell r="B65" t="str">
            <v>Lighting Controls Interior-NR</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X65">
            <v>0</v>
          </cell>
          <cell r="Y65">
            <v>0</v>
          </cell>
        </row>
        <row r="66">
          <cell r="B66" t="str">
            <v>Exterior Building Lighting-New</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X66">
            <v>0</v>
          </cell>
          <cell r="Y66">
            <v>0</v>
          </cell>
        </row>
        <row r="67">
          <cell r="B67" t="str">
            <v>Exterior Building Lighting-NR</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X67">
            <v>0</v>
          </cell>
          <cell r="Y67">
            <v>0</v>
          </cell>
        </row>
        <row r="68">
          <cell r="B68" t="str">
            <v>Street and Roadway Lighting-New</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0.6</v>
          </cell>
          <cell r="X68">
            <v>0</v>
          </cell>
          <cell r="Y68">
            <v>0</v>
          </cell>
        </row>
        <row r="69">
          <cell r="B69" t="str">
            <v>Street and Roadway Lighting-NR</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0.5</v>
          </cell>
          <cell r="X69">
            <v>0</v>
          </cell>
          <cell r="Y69">
            <v>0</v>
          </cell>
        </row>
        <row r="70">
          <cell r="B70" t="str">
            <v>Parking Lighting-New</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X70">
            <v>0</v>
          </cell>
          <cell r="Y70">
            <v>0</v>
          </cell>
        </row>
        <row r="71">
          <cell r="B71" t="str">
            <v>Parking Lighting-NR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X71">
            <v>0</v>
          </cell>
          <cell r="Y71">
            <v>0</v>
          </cell>
        </row>
        <row r="72">
          <cell r="B72" t="str">
            <v>Bi-Level Stairwell Lighting-NR</v>
          </cell>
          <cell r="C72">
            <v>0.01</v>
          </cell>
          <cell r="D72">
            <v>0.01</v>
          </cell>
          <cell r="E72">
            <v>0.01</v>
          </cell>
          <cell r="F72">
            <v>0.01</v>
          </cell>
          <cell r="G72">
            <v>0.01</v>
          </cell>
          <cell r="H72">
            <v>0.01</v>
          </cell>
          <cell r="I72">
            <v>0.01</v>
          </cell>
          <cell r="J72">
            <v>0.01</v>
          </cell>
          <cell r="K72">
            <v>0.01</v>
          </cell>
          <cell r="L72">
            <v>0.01</v>
          </cell>
          <cell r="M72">
            <v>0.01</v>
          </cell>
          <cell r="N72">
            <v>0.01</v>
          </cell>
          <cell r="O72">
            <v>0.01</v>
          </cell>
          <cell r="P72">
            <v>0.01</v>
          </cell>
          <cell r="Q72">
            <v>0.01</v>
          </cell>
          <cell r="R72">
            <v>0.01</v>
          </cell>
          <cell r="S72">
            <v>0.01</v>
          </cell>
          <cell r="T72">
            <v>0.01</v>
          </cell>
          <cell r="X72">
            <v>0.01</v>
          </cell>
          <cell r="Y72">
            <v>0.01</v>
          </cell>
        </row>
        <row r="73">
          <cell r="B73" t="str">
            <v>ECM-VAV-New</v>
          </cell>
          <cell r="C73">
            <v>0.6</v>
          </cell>
          <cell r="D73">
            <v>0.7</v>
          </cell>
          <cell r="E73">
            <v>0.9</v>
          </cell>
          <cell r="F73">
            <v>0.9</v>
          </cell>
          <cell r="G73">
            <v>0.9</v>
          </cell>
          <cell r="H73">
            <v>0.9</v>
          </cell>
          <cell r="I73">
            <v>0.6</v>
          </cell>
          <cell r="J73">
            <v>0.9</v>
          </cell>
          <cell r="K73">
            <v>0.6</v>
          </cell>
          <cell r="L73">
            <v>0.9</v>
          </cell>
          <cell r="M73">
            <v>0.9</v>
          </cell>
          <cell r="N73">
            <v>0.9</v>
          </cell>
          <cell r="O73">
            <v>0.9</v>
          </cell>
          <cell r="P73">
            <v>0.9</v>
          </cell>
          <cell r="Q73">
            <v>0.6</v>
          </cell>
          <cell r="R73">
            <v>0.9</v>
          </cell>
          <cell r="S73">
            <v>0.9</v>
          </cell>
          <cell r="T73">
            <v>0.6</v>
          </cell>
          <cell r="X73">
            <v>1</v>
          </cell>
          <cell r="Y73">
            <v>1</v>
          </cell>
        </row>
        <row r="74">
          <cell r="B74" t="str">
            <v>ECM-VAV-NR</v>
          </cell>
          <cell r="C74">
            <v>0.8</v>
          </cell>
          <cell r="D74">
            <v>0.8</v>
          </cell>
          <cell r="E74">
            <v>0.9</v>
          </cell>
          <cell r="F74">
            <v>0.9</v>
          </cell>
          <cell r="G74">
            <v>0.9</v>
          </cell>
          <cell r="H74">
            <v>0.9</v>
          </cell>
          <cell r="I74">
            <v>0.8</v>
          </cell>
          <cell r="J74">
            <v>0.9</v>
          </cell>
          <cell r="K74">
            <v>0.8</v>
          </cell>
          <cell r="L74">
            <v>0.9</v>
          </cell>
          <cell r="M74">
            <v>0.9</v>
          </cell>
          <cell r="N74">
            <v>0.9</v>
          </cell>
          <cell r="O74">
            <v>0.9</v>
          </cell>
          <cell r="P74">
            <v>0.9</v>
          </cell>
          <cell r="Q74">
            <v>0.8</v>
          </cell>
          <cell r="R74">
            <v>0.9</v>
          </cell>
          <cell r="S74">
            <v>0.9</v>
          </cell>
          <cell r="T74">
            <v>0.8</v>
          </cell>
          <cell r="X74">
            <v>1</v>
          </cell>
          <cell r="Y74">
            <v>1</v>
          </cell>
        </row>
        <row r="75">
          <cell r="B75" t="str">
            <v>Pool pumps-Retro</v>
          </cell>
          <cell r="C75">
            <v>0.01</v>
          </cell>
          <cell r="D75">
            <v>0.01</v>
          </cell>
          <cell r="E75">
            <v>0.01</v>
          </cell>
          <cell r="F75">
            <v>0.01</v>
          </cell>
          <cell r="G75">
            <v>0.01</v>
          </cell>
          <cell r="H75">
            <v>0.01</v>
          </cell>
          <cell r="I75">
            <v>0.01</v>
          </cell>
          <cell r="J75">
            <v>0.01</v>
          </cell>
          <cell r="K75">
            <v>0.01</v>
          </cell>
          <cell r="L75">
            <v>0.01</v>
          </cell>
          <cell r="M75">
            <v>0.01</v>
          </cell>
          <cell r="N75">
            <v>0.01</v>
          </cell>
          <cell r="O75">
            <v>0.01</v>
          </cell>
          <cell r="P75">
            <v>0.01</v>
          </cell>
          <cell r="Q75">
            <v>0.01</v>
          </cell>
          <cell r="R75">
            <v>0.01</v>
          </cell>
          <cell r="S75">
            <v>0.01</v>
          </cell>
          <cell r="T75">
            <v>0.01</v>
          </cell>
          <cell r="X75">
            <v>0.01</v>
          </cell>
          <cell r="Y75">
            <v>0.01</v>
          </cell>
        </row>
        <row r="76">
          <cell r="B76" t="str">
            <v>MotorsRewind-New</v>
          </cell>
          <cell r="C76">
            <v>0.01</v>
          </cell>
          <cell r="D76">
            <v>0.01</v>
          </cell>
          <cell r="E76">
            <v>0.01</v>
          </cell>
          <cell r="F76">
            <v>0.01</v>
          </cell>
          <cell r="G76">
            <v>0.01</v>
          </cell>
          <cell r="H76">
            <v>0.01</v>
          </cell>
          <cell r="I76">
            <v>0.01</v>
          </cell>
          <cell r="J76">
            <v>0.01</v>
          </cell>
          <cell r="K76">
            <v>0.01</v>
          </cell>
          <cell r="L76">
            <v>0.01</v>
          </cell>
          <cell r="M76">
            <v>0.01</v>
          </cell>
          <cell r="N76">
            <v>0.01</v>
          </cell>
          <cell r="O76">
            <v>0.01</v>
          </cell>
          <cell r="P76">
            <v>0.01</v>
          </cell>
          <cell r="Q76">
            <v>0.01</v>
          </cell>
          <cell r="R76">
            <v>0.01</v>
          </cell>
          <cell r="S76">
            <v>0.01</v>
          </cell>
          <cell r="T76">
            <v>0.01</v>
          </cell>
          <cell r="X76">
            <v>0.01</v>
          </cell>
          <cell r="Y76">
            <v>0.01</v>
          </cell>
        </row>
        <row r="77">
          <cell r="B77" t="str">
            <v>MotorsRewind-NR</v>
          </cell>
          <cell r="C77">
            <v>0.01</v>
          </cell>
          <cell r="D77">
            <v>0.01</v>
          </cell>
          <cell r="E77">
            <v>0.01</v>
          </cell>
          <cell r="F77">
            <v>0.01</v>
          </cell>
          <cell r="G77">
            <v>0.01</v>
          </cell>
          <cell r="H77">
            <v>0.01</v>
          </cell>
          <cell r="I77">
            <v>0.01</v>
          </cell>
          <cell r="J77">
            <v>0.01</v>
          </cell>
          <cell r="K77">
            <v>0.01</v>
          </cell>
          <cell r="L77">
            <v>0.01</v>
          </cell>
          <cell r="M77">
            <v>0.01</v>
          </cell>
          <cell r="N77">
            <v>0.01</v>
          </cell>
          <cell r="O77">
            <v>0.01</v>
          </cell>
          <cell r="P77">
            <v>0.01</v>
          </cell>
          <cell r="Q77">
            <v>0.01</v>
          </cell>
          <cell r="R77">
            <v>0.01</v>
          </cell>
          <cell r="S77">
            <v>0.01</v>
          </cell>
          <cell r="T77">
            <v>0.01</v>
          </cell>
          <cell r="X77">
            <v>0.01</v>
          </cell>
          <cell r="Y77">
            <v>0.01</v>
          </cell>
        </row>
        <row r="78">
          <cell r="B78" t="str">
            <v>Municipal Sewage Treatment-Retro</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1</v>
          </cell>
          <cell r="X78">
            <v>0</v>
          </cell>
          <cell r="Y78">
            <v>0</v>
          </cell>
        </row>
        <row r="79">
          <cell r="B79" t="str">
            <v>Municipal Water Supply-Retro</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v>
          </cell>
          <cell r="X79">
            <v>0</v>
          </cell>
          <cell r="Y79">
            <v>0</v>
          </cell>
        </row>
        <row r="80">
          <cell r="B80" t="str">
            <v>Engine Generator Block Heaters-Retro</v>
          </cell>
          <cell r="C80">
            <v>0.01</v>
          </cell>
          <cell r="D80">
            <v>0.01</v>
          </cell>
          <cell r="E80">
            <v>0.01</v>
          </cell>
          <cell r="F80">
            <v>0.01</v>
          </cell>
          <cell r="G80">
            <v>0.01</v>
          </cell>
          <cell r="H80">
            <v>0.01</v>
          </cell>
          <cell r="I80">
            <v>0.01</v>
          </cell>
          <cell r="J80">
            <v>0.01</v>
          </cell>
          <cell r="K80">
            <v>0.01</v>
          </cell>
          <cell r="L80">
            <v>0.01</v>
          </cell>
          <cell r="M80">
            <v>0.01</v>
          </cell>
          <cell r="N80">
            <v>0.01</v>
          </cell>
          <cell r="O80">
            <v>0.01</v>
          </cell>
          <cell r="P80">
            <v>0.01</v>
          </cell>
          <cell r="Q80">
            <v>0.01</v>
          </cell>
          <cell r="R80">
            <v>0.01</v>
          </cell>
          <cell r="S80">
            <v>0.01</v>
          </cell>
          <cell r="T80">
            <v>0.01</v>
          </cell>
          <cell r="X80">
            <v>0.01</v>
          </cell>
          <cell r="Y80">
            <v>0.01</v>
          </cell>
        </row>
        <row r="81">
          <cell r="B81" t="str">
            <v>Grocery Refrigeration Bundle-Retro</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X81">
            <v>0</v>
          </cell>
          <cell r="Y81">
            <v>0</v>
          </cell>
        </row>
        <row r="82">
          <cell r="B82" t="str">
            <v>Packaged Refrigeration Equipment-New</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X82">
            <v>0</v>
          </cell>
          <cell r="Y82">
            <v>0</v>
          </cell>
        </row>
        <row r="83">
          <cell r="B83" t="str">
            <v>Appliances - Freezers-NR</v>
          </cell>
          <cell r="C83">
            <v>0.01</v>
          </cell>
          <cell r="D83">
            <v>0.01</v>
          </cell>
          <cell r="E83">
            <v>0.01</v>
          </cell>
          <cell r="F83">
            <v>0.01</v>
          </cell>
          <cell r="G83">
            <v>0.01</v>
          </cell>
          <cell r="H83">
            <v>0.01</v>
          </cell>
          <cell r="I83">
            <v>0.01</v>
          </cell>
          <cell r="J83">
            <v>0.01</v>
          </cell>
          <cell r="K83">
            <v>0.01</v>
          </cell>
          <cell r="L83">
            <v>0.01</v>
          </cell>
          <cell r="M83">
            <v>0.01</v>
          </cell>
          <cell r="N83">
            <v>0.01</v>
          </cell>
          <cell r="O83">
            <v>0.01</v>
          </cell>
          <cell r="P83">
            <v>0.01</v>
          </cell>
          <cell r="Q83">
            <v>0.01</v>
          </cell>
          <cell r="R83">
            <v>0.01</v>
          </cell>
          <cell r="S83">
            <v>0.01</v>
          </cell>
          <cell r="T83">
            <v>0.01</v>
          </cell>
          <cell r="U83" t="e">
            <v>#VALUE!</v>
          </cell>
          <cell r="X83">
            <v>0.01</v>
          </cell>
          <cell r="Y83">
            <v>0.01</v>
          </cell>
        </row>
        <row r="84">
          <cell r="B84" t="str">
            <v>Appliances - Refrigerators-NR</v>
          </cell>
          <cell r="C84">
            <v>0.01</v>
          </cell>
          <cell r="D84">
            <v>0.01</v>
          </cell>
          <cell r="E84">
            <v>0.01</v>
          </cell>
          <cell r="F84">
            <v>0.01</v>
          </cell>
          <cell r="G84">
            <v>0.01</v>
          </cell>
          <cell r="H84">
            <v>0.01</v>
          </cell>
          <cell r="I84">
            <v>0.01</v>
          </cell>
          <cell r="J84">
            <v>0.01</v>
          </cell>
          <cell r="K84">
            <v>0.01</v>
          </cell>
          <cell r="L84">
            <v>0.01</v>
          </cell>
          <cell r="M84">
            <v>0.01</v>
          </cell>
          <cell r="N84">
            <v>0.01</v>
          </cell>
          <cell r="O84">
            <v>0.01</v>
          </cell>
          <cell r="P84">
            <v>0.01</v>
          </cell>
          <cell r="Q84">
            <v>0.01</v>
          </cell>
          <cell r="R84">
            <v>0.01</v>
          </cell>
          <cell r="S84">
            <v>0.01</v>
          </cell>
          <cell r="T84">
            <v>0.01</v>
          </cell>
          <cell r="U84" t="e">
            <v>#VALUE!</v>
          </cell>
          <cell r="X84">
            <v>0.01</v>
          </cell>
          <cell r="Y84">
            <v>0.01</v>
          </cell>
        </row>
        <row r="85">
          <cell r="B85" t="str">
            <v>Water Cooler Controls-NR</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X85">
            <v>0</v>
          </cell>
          <cell r="Y85">
            <v>0</v>
          </cell>
        </row>
        <row r="86">
          <cell r="B86" t="str">
            <v>WHTanks-New</v>
          </cell>
          <cell r="C86">
            <v>1</v>
          </cell>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cell r="S86">
            <v>1</v>
          </cell>
          <cell r="T86">
            <v>1</v>
          </cell>
          <cell r="U86">
            <v>0</v>
          </cell>
          <cell r="X86">
            <v>1</v>
          </cell>
          <cell r="Y86">
            <v>1</v>
          </cell>
        </row>
        <row r="87">
          <cell r="B87" t="str">
            <v>WHTanks-NR</v>
          </cell>
          <cell r="C87">
            <v>1</v>
          </cell>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cell r="S87">
            <v>1</v>
          </cell>
          <cell r="T87">
            <v>1</v>
          </cell>
          <cell r="U87" t="e">
            <v>#VALUE!</v>
          </cell>
          <cell r="X87">
            <v>1</v>
          </cell>
          <cell r="Y87">
            <v>1</v>
          </cell>
        </row>
        <row r="88">
          <cell r="B88" t="str">
            <v>Appliances - Clothes Washers-NR</v>
          </cell>
          <cell r="C88">
            <v>0.01</v>
          </cell>
          <cell r="D88">
            <v>0.01</v>
          </cell>
          <cell r="E88">
            <v>0.01</v>
          </cell>
          <cell r="F88">
            <v>0.01</v>
          </cell>
          <cell r="G88">
            <v>0.01</v>
          </cell>
          <cell r="H88">
            <v>0.01</v>
          </cell>
          <cell r="I88">
            <v>0.01</v>
          </cell>
          <cell r="J88">
            <v>0.01</v>
          </cell>
          <cell r="K88">
            <v>0.01</v>
          </cell>
          <cell r="L88">
            <v>0.01</v>
          </cell>
          <cell r="M88">
            <v>0.01</v>
          </cell>
          <cell r="N88">
            <v>0.01</v>
          </cell>
          <cell r="O88">
            <v>0.01</v>
          </cell>
          <cell r="P88">
            <v>0.01</v>
          </cell>
          <cell r="Q88">
            <v>0.01</v>
          </cell>
          <cell r="R88">
            <v>0.01</v>
          </cell>
          <cell r="S88">
            <v>0.01</v>
          </cell>
          <cell r="T88">
            <v>0.01</v>
          </cell>
          <cell r="U88" t="e">
            <v>#VALUE!</v>
          </cell>
          <cell r="X88">
            <v>0.01</v>
          </cell>
          <cell r="Y88">
            <v>0.01</v>
          </cell>
        </row>
        <row r="89">
          <cell r="B89" t="str">
            <v>Showerheads-Retro</v>
          </cell>
          <cell r="C89">
            <v>0.8</v>
          </cell>
          <cell r="D89">
            <v>0.8</v>
          </cell>
          <cell r="E89">
            <v>0.8</v>
          </cell>
          <cell r="F89">
            <v>0.8</v>
          </cell>
          <cell r="G89">
            <v>0.8</v>
          </cell>
          <cell r="H89">
            <v>0.8</v>
          </cell>
          <cell r="I89">
            <v>0.8</v>
          </cell>
          <cell r="J89">
            <v>0.8</v>
          </cell>
          <cell r="K89">
            <v>0.8</v>
          </cell>
          <cell r="L89">
            <v>0.8</v>
          </cell>
          <cell r="M89">
            <v>0.8</v>
          </cell>
          <cell r="N89">
            <v>0.8</v>
          </cell>
          <cell r="O89">
            <v>0.8</v>
          </cell>
          <cell r="P89">
            <v>0.8</v>
          </cell>
          <cell r="Q89">
            <v>0.8</v>
          </cell>
          <cell r="R89">
            <v>0.8</v>
          </cell>
          <cell r="S89">
            <v>0.8</v>
          </cell>
          <cell r="T89">
            <v>0.8</v>
          </cell>
          <cell r="U89" t="e">
            <v>#VALUE!</v>
          </cell>
          <cell r="X89">
            <v>1</v>
          </cell>
          <cell r="Y89">
            <v>1</v>
          </cell>
        </row>
        <row r="90">
          <cell r="B90" t="str">
            <v>Water Heating - GFHX-New</v>
          </cell>
          <cell r="C90">
            <v>0.01</v>
          </cell>
          <cell r="D90">
            <v>0.01</v>
          </cell>
          <cell r="E90">
            <v>0.01</v>
          </cell>
          <cell r="F90">
            <v>0.01</v>
          </cell>
          <cell r="G90">
            <v>0.01</v>
          </cell>
          <cell r="H90">
            <v>0.01</v>
          </cell>
          <cell r="I90">
            <v>0.01</v>
          </cell>
          <cell r="J90">
            <v>0.01</v>
          </cell>
          <cell r="K90">
            <v>0.01</v>
          </cell>
          <cell r="L90">
            <v>0.01</v>
          </cell>
          <cell r="M90">
            <v>0.01</v>
          </cell>
          <cell r="N90">
            <v>0.01</v>
          </cell>
          <cell r="O90">
            <v>0.01</v>
          </cell>
          <cell r="P90">
            <v>0.01</v>
          </cell>
          <cell r="Q90">
            <v>0.01</v>
          </cell>
          <cell r="R90">
            <v>0.01</v>
          </cell>
          <cell r="S90">
            <v>0.01</v>
          </cell>
          <cell r="T90">
            <v>0.01</v>
          </cell>
          <cell r="U90" t="e">
            <v>#VALUE!</v>
          </cell>
          <cell r="X90">
            <v>0.01</v>
          </cell>
          <cell r="Y90">
            <v>0.01</v>
          </cell>
        </row>
        <row r="91">
          <cell r="B91" t="str">
            <v>Demand Control Circulating system DHW-Retro</v>
          </cell>
          <cell r="C91">
            <v>0.01</v>
          </cell>
          <cell r="D91">
            <v>0.01</v>
          </cell>
          <cell r="E91">
            <v>0.01</v>
          </cell>
          <cell r="F91">
            <v>0.01</v>
          </cell>
          <cell r="G91">
            <v>0.01</v>
          </cell>
          <cell r="H91">
            <v>0.01</v>
          </cell>
          <cell r="I91">
            <v>0.01</v>
          </cell>
          <cell r="J91">
            <v>0.01</v>
          </cell>
          <cell r="K91">
            <v>0.01</v>
          </cell>
          <cell r="L91">
            <v>0.01</v>
          </cell>
          <cell r="M91">
            <v>0.01</v>
          </cell>
          <cell r="N91">
            <v>0.01</v>
          </cell>
          <cell r="O91">
            <v>0.01</v>
          </cell>
          <cell r="P91">
            <v>0.01</v>
          </cell>
          <cell r="Q91">
            <v>0.01</v>
          </cell>
          <cell r="R91">
            <v>0.01</v>
          </cell>
          <cell r="S91">
            <v>0.01</v>
          </cell>
          <cell r="T91">
            <v>0.01</v>
          </cell>
          <cell r="U91" t="e">
            <v>#VALUE!</v>
          </cell>
          <cell r="X91">
            <v>0.01</v>
          </cell>
          <cell r="Y91">
            <v>0.01</v>
          </cell>
        </row>
        <row r="92">
          <cell r="B92" t="str">
            <v>Central HPWH MF-Retro</v>
          </cell>
          <cell r="C92">
            <v>0.01</v>
          </cell>
          <cell r="D92">
            <v>0.01</v>
          </cell>
          <cell r="E92">
            <v>0.01</v>
          </cell>
          <cell r="F92">
            <v>0.01</v>
          </cell>
          <cell r="G92">
            <v>0.01</v>
          </cell>
          <cell r="H92">
            <v>0.01</v>
          </cell>
          <cell r="I92">
            <v>0.01</v>
          </cell>
          <cell r="J92">
            <v>0.01</v>
          </cell>
          <cell r="K92">
            <v>0.01</v>
          </cell>
          <cell r="L92">
            <v>0.01</v>
          </cell>
          <cell r="M92">
            <v>0.01</v>
          </cell>
          <cell r="N92">
            <v>0.01</v>
          </cell>
          <cell r="O92">
            <v>0.01</v>
          </cell>
          <cell r="P92">
            <v>0.01</v>
          </cell>
          <cell r="Q92">
            <v>0.01</v>
          </cell>
          <cell r="R92">
            <v>0.01</v>
          </cell>
          <cell r="S92">
            <v>0.01</v>
          </cell>
          <cell r="T92">
            <v>0.01</v>
          </cell>
          <cell r="U92" t="e">
            <v>#VALUE!</v>
          </cell>
          <cell r="X92">
            <v>0.01</v>
          </cell>
          <cell r="Y92">
            <v>0.01</v>
          </cell>
        </row>
        <row r="93">
          <cell r="B93" t="str">
            <v>Ultra Low Energy Building-New</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X93">
            <v>0</v>
          </cell>
          <cell r="Y93">
            <v>0</v>
          </cell>
        </row>
        <row r="94">
          <cell r="B94" t="str">
            <v>Low Power LF Lamps-NR</v>
          </cell>
          <cell r="C94">
            <v>1</v>
          </cell>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cell r="S94">
            <v>1</v>
          </cell>
          <cell r="T94">
            <v>1</v>
          </cell>
          <cell r="X94">
            <v>1</v>
          </cell>
          <cell r="Y94">
            <v>1</v>
          </cell>
        </row>
      </sheetData>
      <sheetData sheetId="4">
        <row r="11">
          <cell r="B11" t="str">
            <v>Measure Index Name</v>
          </cell>
          <cell r="C11" t="str">
            <v>Large Off</v>
          </cell>
          <cell r="D11" t="str">
            <v>Medium Off</v>
          </cell>
          <cell r="E11" t="str">
            <v>Small Off</v>
          </cell>
          <cell r="F11" t="str">
            <v>Xlarge Ret</v>
          </cell>
          <cell r="G11" t="str">
            <v>Large Ret</v>
          </cell>
          <cell r="H11" t="str">
            <v>Medium Ret</v>
          </cell>
          <cell r="I11" t="str">
            <v>Small Ret</v>
          </cell>
          <cell r="J11" t="str">
            <v>School K-12</v>
          </cell>
          <cell r="K11" t="str">
            <v>University</v>
          </cell>
          <cell r="L11" t="str">
            <v>Warehouse</v>
          </cell>
          <cell r="M11" t="str">
            <v>Supermarket</v>
          </cell>
          <cell r="N11" t="str">
            <v>MiniMart</v>
          </cell>
          <cell r="O11" t="str">
            <v>Restaurant</v>
          </cell>
          <cell r="P11" t="str">
            <v>Lodging</v>
          </cell>
          <cell r="Q11" t="str">
            <v>Hospital</v>
          </cell>
          <cell r="R11" t="str">
            <v>Residential Care</v>
          </cell>
          <cell r="S11" t="str">
            <v>Assembly</v>
          </cell>
          <cell r="T11" t="str">
            <v>Other</v>
          </cell>
          <cell r="U11" t="str">
            <v>Non-Building Stock</v>
          </cell>
        </row>
        <row r="12">
          <cell r="B12" t="str">
            <v>Compressed Air-Retro</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t="str">
            <v/>
          </cell>
        </row>
        <row r="13">
          <cell r="B13" t="str">
            <v>Compressed Air-NR</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t="str">
            <v/>
          </cell>
        </row>
        <row r="14">
          <cell r="B14" t="str">
            <v>Network PC Power Management-Retro</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0.1</v>
          </cell>
        </row>
        <row r="15">
          <cell r="B15" t="str">
            <v>Laptop-NR</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0.9</v>
          </cell>
          <cell r="V15" t="str">
            <v>NEEA Sales data</v>
          </cell>
        </row>
        <row r="16">
          <cell r="B16" t="str">
            <v>Smart Plug Power Strips-Retro</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0.4</v>
          </cell>
        </row>
        <row r="17">
          <cell r="B17" t="str">
            <v>Data Centers-NR</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0.2</v>
          </cell>
          <cell r="V17" t="str">
            <v>ESTAR Server 9% (+), Virtualization 20%</v>
          </cell>
        </row>
        <row r="18">
          <cell r="B18" t="str">
            <v>Monitor-NR</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0.55000000000000004</v>
          </cell>
          <cell r="V18" t="str">
            <v>ENERGY STAR USD Summary Report _2013</v>
          </cell>
        </row>
        <row r="19">
          <cell r="B19" t="str">
            <v>Desktop-NR</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0.75</v>
          </cell>
          <cell r="V19" t="str">
            <v>NEEA Sales data</v>
          </cell>
        </row>
        <row r="20">
          <cell r="B20" t="str">
            <v>Pre-Rinse Spray Valve-Retro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0.26</v>
          </cell>
          <cell r="V20" t="str">
            <v>6 going on 7 plus CBSA</v>
          </cell>
        </row>
        <row r="21">
          <cell r="B21" t="str">
            <v>Cooking Equipment-NR</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0.39</v>
          </cell>
          <cell r="V21" t="str">
            <v>EPA Energy Star 2011</v>
          </cell>
        </row>
        <row r="22">
          <cell r="B22" t="str">
            <v>Premium HVAC Equipment-New</v>
          </cell>
          <cell r="C22">
            <v>0.1</v>
          </cell>
          <cell r="D22">
            <v>0.1</v>
          </cell>
          <cell r="E22">
            <v>0.1</v>
          </cell>
          <cell r="F22">
            <v>0.1</v>
          </cell>
          <cell r="G22">
            <v>0.1</v>
          </cell>
          <cell r="H22">
            <v>0.1</v>
          </cell>
          <cell r="I22">
            <v>0.1</v>
          </cell>
          <cell r="J22">
            <v>0.1</v>
          </cell>
          <cell r="K22">
            <v>0.1</v>
          </cell>
          <cell r="L22">
            <v>0.1</v>
          </cell>
          <cell r="M22">
            <v>0.1</v>
          </cell>
          <cell r="N22">
            <v>0.1</v>
          </cell>
          <cell r="O22">
            <v>0.1</v>
          </cell>
          <cell r="P22">
            <v>0.1</v>
          </cell>
          <cell r="Q22">
            <v>0.1</v>
          </cell>
          <cell r="R22">
            <v>0.1</v>
          </cell>
          <cell r="S22">
            <v>0.1</v>
          </cell>
          <cell r="T22">
            <v>0.1</v>
          </cell>
          <cell r="U22">
            <v>0</v>
          </cell>
        </row>
        <row r="23">
          <cell r="B23" t="str">
            <v>Premium HVAC Equipment-NR</v>
          </cell>
          <cell r="C23">
            <v>0.1</v>
          </cell>
          <cell r="D23">
            <v>0.1</v>
          </cell>
          <cell r="E23">
            <v>0.1</v>
          </cell>
          <cell r="F23">
            <v>0.1</v>
          </cell>
          <cell r="G23">
            <v>0.1</v>
          </cell>
          <cell r="H23">
            <v>0.1</v>
          </cell>
          <cell r="I23">
            <v>0.1</v>
          </cell>
          <cell r="J23">
            <v>0.1</v>
          </cell>
          <cell r="K23">
            <v>0.1</v>
          </cell>
          <cell r="L23">
            <v>0.1</v>
          </cell>
          <cell r="M23">
            <v>0.1</v>
          </cell>
          <cell r="N23">
            <v>0.1</v>
          </cell>
          <cell r="O23">
            <v>0.1</v>
          </cell>
          <cell r="P23">
            <v>0.1</v>
          </cell>
          <cell r="Q23">
            <v>0.1</v>
          </cell>
          <cell r="R23">
            <v>0.1</v>
          </cell>
          <cell r="S23">
            <v>0.1</v>
          </cell>
          <cell r="T23">
            <v>0.1</v>
          </cell>
          <cell r="U23">
            <v>0</v>
          </cell>
        </row>
        <row r="24">
          <cell r="B24" t="str">
            <v>Glass-New</v>
          </cell>
          <cell r="C24">
            <v>0.30399999999999999</v>
          </cell>
          <cell r="D24">
            <v>0.21039999999999998</v>
          </cell>
          <cell r="E24">
            <v>0.21760000000000002</v>
          </cell>
          <cell r="F24">
            <v>0.38244</v>
          </cell>
          <cell r="G24">
            <v>0.38183</v>
          </cell>
          <cell r="H24">
            <v>0.21683000000000002</v>
          </cell>
          <cell r="I24">
            <v>0.45624999999999999</v>
          </cell>
          <cell r="J24">
            <v>0.1434</v>
          </cell>
          <cell r="K24">
            <v>0.20800000000000002</v>
          </cell>
          <cell r="L24">
            <v>0.47244999999999998</v>
          </cell>
          <cell r="M24">
            <v>0.21212000000000003</v>
          </cell>
          <cell r="N24">
            <v>0.22062000000000004</v>
          </cell>
          <cell r="O24">
            <v>0.225000056</v>
          </cell>
          <cell r="P24">
            <v>0.25224999999999997</v>
          </cell>
          <cell r="Q24">
            <v>0.19740000000000002</v>
          </cell>
          <cell r="R24">
            <v>0.25850000000000001</v>
          </cell>
          <cell r="S24">
            <v>0.2</v>
          </cell>
          <cell r="T24">
            <v>0.23139999999999999</v>
          </cell>
          <cell r="U24">
            <v>0</v>
          </cell>
        </row>
        <row r="25">
          <cell r="B25" t="str">
            <v>Glass-NR</v>
          </cell>
          <cell r="C25">
            <v>0.30399999999999999</v>
          </cell>
          <cell r="D25">
            <v>0.21039999999999998</v>
          </cell>
          <cell r="E25">
            <v>0.21760000000000002</v>
          </cell>
          <cell r="F25">
            <v>0.38244</v>
          </cell>
          <cell r="G25">
            <v>0.38183</v>
          </cell>
          <cell r="H25">
            <v>0.21683000000000002</v>
          </cell>
          <cell r="I25">
            <v>0.45624999999999999</v>
          </cell>
          <cell r="J25">
            <v>0.1434</v>
          </cell>
          <cell r="K25">
            <v>0.20800000000000002</v>
          </cell>
          <cell r="L25">
            <v>0.47244999999999998</v>
          </cell>
          <cell r="M25">
            <v>0.21212000000000003</v>
          </cell>
          <cell r="N25">
            <v>0.22062000000000004</v>
          </cell>
          <cell r="O25">
            <v>0.225000056</v>
          </cell>
          <cell r="P25">
            <v>0.25224999999999997</v>
          </cell>
          <cell r="Q25">
            <v>0.19740000000000002</v>
          </cell>
          <cell r="R25">
            <v>0.25850000000000001</v>
          </cell>
          <cell r="S25">
            <v>0.2</v>
          </cell>
          <cell r="T25">
            <v>0.23139999999999999</v>
          </cell>
          <cell r="U25">
            <v>0</v>
          </cell>
        </row>
        <row r="26">
          <cell r="B26" t="str">
            <v>Glass-Retro</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Advanced Rooftop Controller-New</v>
          </cell>
          <cell r="C27">
            <v>0.05</v>
          </cell>
          <cell r="D27">
            <v>0.05</v>
          </cell>
          <cell r="E27">
            <v>0.05</v>
          </cell>
          <cell r="F27">
            <v>0.05</v>
          </cell>
          <cell r="G27">
            <v>0.05</v>
          </cell>
          <cell r="H27">
            <v>0.05</v>
          </cell>
          <cell r="I27">
            <v>0.05</v>
          </cell>
          <cell r="J27">
            <v>0.05</v>
          </cell>
          <cell r="K27">
            <v>0.05</v>
          </cell>
          <cell r="L27">
            <v>0.05</v>
          </cell>
          <cell r="M27">
            <v>0.05</v>
          </cell>
          <cell r="N27">
            <v>0.05</v>
          </cell>
          <cell r="O27">
            <v>0.05</v>
          </cell>
          <cell r="P27">
            <v>0.05</v>
          </cell>
          <cell r="Q27">
            <v>0.05</v>
          </cell>
          <cell r="R27">
            <v>0.05</v>
          </cell>
          <cell r="S27">
            <v>0.05</v>
          </cell>
          <cell r="T27">
            <v>0.05</v>
          </cell>
          <cell r="U27">
            <v>0</v>
          </cell>
        </row>
        <row r="28">
          <cell r="B28" t="str">
            <v>Advanced Rooftop Controller-NR</v>
          </cell>
          <cell r="C28">
            <v>0.05</v>
          </cell>
          <cell r="D28">
            <v>0.05</v>
          </cell>
          <cell r="E28">
            <v>0.05</v>
          </cell>
          <cell r="F28">
            <v>0.05</v>
          </cell>
          <cell r="G28">
            <v>0.05</v>
          </cell>
          <cell r="H28">
            <v>0.05</v>
          </cell>
          <cell r="I28">
            <v>0.05</v>
          </cell>
          <cell r="J28">
            <v>0.05</v>
          </cell>
          <cell r="K28">
            <v>0.05</v>
          </cell>
          <cell r="L28">
            <v>0.05</v>
          </cell>
          <cell r="M28">
            <v>0.05</v>
          </cell>
          <cell r="N28">
            <v>0.05</v>
          </cell>
          <cell r="O28">
            <v>0.05</v>
          </cell>
          <cell r="P28">
            <v>0.05</v>
          </cell>
          <cell r="Q28">
            <v>0.05</v>
          </cell>
          <cell r="R28">
            <v>0.05</v>
          </cell>
          <cell r="S28">
            <v>0.05</v>
          </cell>
          <cell r="T28">
            <v>0.05</v>
          </cell>
          <cell r="U28">
            <v>0</v>
          </cell>
        </row>
        <row r="29">
          <cell r="B29" t="str">
            <v>Advanced Rooftop Controller-Retro</v>
          </cell>
          <cell r="C29">
            <v>0.05</v>
          </cell>
          <cell r="D29">
            <v>0.05</v>
          </cell>
          <cell r="E29">
            <v>0.05</v>
          </cell>
          <cell r="F29">
            <v>0.05</v>
          </cell>
          <cell r="G29">
            <v>0.05</v>
          </cell>
          <cell r="H29">
            <v>0.05</v>
          </cell>
          <cell r="I29">
            <v>0.05</v>
          </cell>
          <cell r="J29">
            <v>0.05</v>
          </cell>
          <cell r="K29">
            <v>0.05</v>
          </cell>
          <cell r="L29">
            <v>0.05</v>
          </cell>
          <cell r="M29">
            <v>0.05</v>
          </cell>
          <cell r="N29">
            <v>0.05</v>
          </cell>
          <cell r="O29">
            <v>0.05</v>
          </cell>
          <cell r="P29">
            <v>0.05</v>
          </cell>
          <cell r="Q29">
            <v>0.05</v>
          </cell>
          <cell r="R29">
            <v>0.05</v>
          </cell>
          <cell r="S29">
            <v>0.05</v>
          </cell>
          <cell r="T29">
            <v>0.05</v>
          </cell>
          <cell r="U29">
            <v>0</v>
          </cell>
        </row>
        <row r="30">
          <cell r="B30" t="str">
            <v>Variable Speed Chiller-New</v>
          </cell>
          <cell r="C30">
            <v>0.1</v>
          </cell>
          <cell r="D30">
            <v>0.1</v>
          </cell>
          <cell r="E30">
            <v>0.1</v>
          </cell>
          <cell r="F30">
            <v>0.1</v>
          </cell>
          <cell r="G30">
            <v>0.1</v>
          </cell>
          <cell r="H30">
            <v>0.1</v>
          </cell>
          <cell r="I30">
            <v>0.1</v>
          </cell>
          <cell r="J30">
            <v>0.1</v>
          </cell>
          <cell r="K30">
            <v>0.1</v>
          </cell>
          <cell r="L30">
            <v>0.1</v>
          </cell>
          <cell r="M30">
            <v>0.1</v>
          </cell>
          <cell r="N30">
            <v>0.1</v>
          </cell>
          <cell r="O30">
            <v>0.1</v>
          </cell>
          <cell r="P30">
            <v>0.1</v>
          </cell>
          <cell r="Q30">
            <v>0.1</v>
          </cell>
          <cell r="R30">
            <v>0.1</v>
          </cell>
          <cell r="S30">
            <v>0.1</v>
          </cell>
          <cell r="T30">
            <v>0.1</v>
          </cell>
          <cell r="U30">
            <v>0</v>
          </cell>
        </row>
        <row r="31">
          <cell r="B31" t="str">
            <v>Variable Speed Chiller-NR</v>
          </cell>
          <cell r="C31">
            <v>0.1</v>
          </cell>
          <cell r="D31">
            <v>0.1</v>
          </cell>
          <cell r="E31">
            <v>0.1</v>
          </cell>
          <cell r="F31">
            <v>0.1</v>
          </cell>
          <cell r="G31">
            <v>0.1</v>
          </cell>
          <cell r="H31">
            <v>0.1</v>
          </cell>
          <cell r="I31">
            <v>0.1</v>
          </cell>
          <cell r="J31">
            <v>0.1</v>
          </cell>
          <cell r="K31">
            <v>0.1</v>
          </cell>
          <cell r="L31">
            <v>0.1</v>
          </cell>
          <cell r="M31">
            <v>0.1</v>
          </cell>
          <cell r="N31">
            <v>0.1</v>
          </cell>
          <cell r="O31">
            <v>0.1</v>
          </cell>
          <cell r="P31">
            <v>0.1</v>
          </cell>
          <cell r="Q31">
            <v>0.1</v>
          </cell>
          <cell r="R31">
            <v>0.1</v>
          </cell>
          <cell r="S31">
            <v>0.1</v>
          </cell>
          <cell r="T31">
            <v>0.1</v>
          </cell>
          <cell r="U31">
            <v>0</v>
          </cell>
        </row>
        <row r="32">
          <cell r="B32" t="str">
            <v>Commercial EM-New</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t="str">
            <v/>
          </cell>
          <cell r="V32" t="str">
            <v>Baseline saturation in measure workbook-eui adjustment</v>
          </cell>
        </row>
        <row r="33">
          <cell r="B33" t="str">
            <v>Commercial EM-NR</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
          </cell>
        </row>
        <row r="34">
          <cell r="B34" t="str">
            <v>Commercial EM-Retro</v>
          </cell>
          <cell r="C34">
            <v>0.18579999999999999</v>
          </cell>
          <cell r="D34">
            <v>0.18579999999999999</v>
          </cell>
          <cell r="E34">
            <v>0.18579999999999999</v>
          </cell>
          <cell r="F34">
            <v>0.18579999999999999</v>
          </cell>
          <cell r="G34">
            <v>0.18579999999999999</v>
          </cell>
          <cell r="H34">
            <v>0.18579999999999999</v>
          </cell>
          <cell r="I34">
            <v>0.18579999999999999</v>
          </cell>
          <cell r="J34">
            <v>0.18579999999999999</v>
          </cell>
          <cell r="K34">
            <v>0.18579999999999999</v>
          </cell>
          <cell r="L34">
            <v>0.18579999999999999</v>
          </cell>
          <cell r="M34">
            <v>0.18579999999999999</v>
          </cell>
          <cell r="N34">
            <v>0.18579999999999999</v>
          </cell>
          <cell r="O34">
            <v>0.18579999999999999</v>
          </cell>
          <cell r="P34">
            <v>0.18579999999999999</v>
          </cell>
          <cell r="Q34">
            <v>0.18579999999999999</v>
          </cell>
          <cell r="R34">
            <v>0.18579999999999999</v>
          </cell>
          <cell r="S34">
            <v>0.18579999999999999</v>
          </cell>
          <cell r="T34">
            <v>0.18579999999999999</v>
          </cell>
          <cell r="U34" t="str">
            <v/>
          </cell>
          <cell r="V34" t="str">
            <v>From 6 going on 7.  See Com-EM workbook</v>
          </cell>
        </row>
        <row r="35">
          <cell r="B35" t="str">
            <v>Evaporative Assist Cooling-New</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B36" t="str">
            <v>Evaporative Assist Cooling-NR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Economizer-Retro</v>
          </cell>
          <cell r="C37">
            <v>0.4</v>
          </cell>
          <cell r="D37">
            <v>0.25</v>
          </cell>
          <cell r="E37">
            <v>0.25</v>
          </cell>
          <cell r="F37">
            <v>0.4</v>
          </cell>
          <cell r="G37">
            <v>0.25</v>
          </cell>
          <cell r="H37">
            <v>0.25</v>
          </cell>
          <cell r="I37">
            <v>0.25</v>
          </cell>
          <cell r="J37">
            <v>0.4</v>
          </cell>
          <cell r="K37">
            <v>0.4</v>
          </cell>
          <cell r="L37">
            <v>0.25</v>
          </cell>
          <cell r="M37">
            <v>0.4</v>
          </cell>
          <cell r="N37">
            <v>0.25</v>
          </cell>
          <cell r="O37">
            <v>0.25</v>
          </cell>
          <cell r="P37">
            <v>0.25</v>
          </cell>
          <cell r="Q37">
            <v>0.4</v>
          </cell>
          <cell r="R37">
            <v>0.25</v>
          </cell>
          <cell r="S37">
            <v>0.25</v>
          </cell>
          <cell r="T37">
            <v>0.25</v>
          </cell>
          <cell r="U37">
            <v>0</v>
          </cell>
        </row>
        <row r="38">
          <cell r="B38" t="str">
            <v>Demand Control Ventilation-New</v>
          </cell>
          <cell r="C38">
            <v>0</v>
          </cell>
          <cell r="D38">
            <v>0</v>
          </cell>
          <cell r="E38">
            <v>0</v>
          </cell>
          <cell r="F38">
            <v>0.2</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 Control Ventilation-NR</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Demand Control Ventilation-Retro</v>
          </cell>
          <cell r="C40">
            <v>0.29417841433623887</v>
          </cell>
          <cell r="D40">
            <v>0.16600530238180544</v>
          </cell>
          <cell r="E40">
            <v>2.3737663898859066E-2</v>
          </cell>
          <cell r="F40">
            <v>0.22300715162221316</v>
          </cell>
          <cell r="G40">
            <v>0.19741792645695339</v>
          </cell>
          <cell r="H40">
            <v>4.2740762746028386E-2</v>
          </cell>
          <cell r="I40">
            <v>1.3597214573254024E-2</v>
          </cell>
          <cell r="J40">
            <v>0.3265989178858158</v>
          </cell>
          <cell r="K40">
            <v>0.13622896031789924</v>
          </cell>
          <cell r="L40">
            <v>0.12181229468805803</v>
          </cell>
          <cell r="M40">
            <v>1.5043119467328166E-2</v>
          </cell>
          <cell r="N40">
            <v>0.13718952244125024</v>
          </cell>
          <cell r="O40">
            <v>0.13714113159081304</v>
          </cell>
          <cell r="P40">
            <v>3.8125362646436782E-2</v>
          </cell>
          <cell r="Q40">
            <v>0.13622896031789924</v>
          </cell>
          <cell r="R40">
            <v>9.2381299117502383E-2</v>
          </cell>
          <cell r="S40">
            <v>0.22458868903269982</v>
          </cell>
          <cell r="T40">
            <v>0.27868917229328594</v>
          </cell>
          <cell r="U40">
            <v>0</v>
          </cell>
        </row>
        <row r="41">
          <cell r="B41" t="str">
            <v>Premium Fume Hood-NR</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0.1</v>
          </cell>
          <cell r="W41">
            <v>0.29417841433623887</v>
          </cell>
        </row>
        <row r="42">
          <cell r="B42" t="str">
            <v>DCV Restaurant Hood-Retro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W42">
            <v>0.16600530238180544</v>
          </cell>
        </row>
        <row r="43">
          <cell r="B43" t="str">
            <v>DCV Parking Garage-Retro</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0.4</v>
          </cell>
          <cell r="W43">
            <v>2.3737663898859066E-2</v>
          </cell>
        </row>
        <row r="44">
          <cell r="B44" t="str">
            <v>Weatherization - School-Retro</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t="str">
            <v/>
          </cell>
          <cell r="W44">
            <v>0.22300715162221316</v>
          </cell>
        </row>
        <row r="45">
          <cell r="B45" t="str">
            <v>Energy Recovery Ventilator-NR</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0.9</v>
          </cell>
          <cell r="V45" t="str">
            <v>NEEA Sales data</v>
          </cell>
          <cell r="W45">
            <v>0.19741792645695339</v>
          </cell>
        </row>
        <row r="46">
          <cell r="B46" t="str">
            <v>AC Heat Recovery for Water Heating-NR</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t="str">
            <v/>
          </cell>
          <cell r="W46">
            <v>4.2740762746028386E-2</v>
          </cell>
        </row>
        <row r="47">
          <cell r="B47" t="str">
            <v>Room Occupancy Sensors in Lodging-Retro</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t="str">
            <v/>
          </cell>
          <cell r="W47">
            <v>1.3597214573254024E-2</v>
          </cell>
        </row>
        <row r="48">
          <cell r="B48" t="str">
            <v>Chiller - chilled water retrofit-Retro</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t="str">
            <v/>
          </cell>
          <cell r="W48">
            <v>0.3265989178858158</v>
          </cell>
        </row>
        <row r="49">
          <cell r="B49" t="str">
            <v>Chiller - equip retrofits-Retro</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t="str">
            <v/>
          </cell>
          <cell r="W49">
            <v>0.13622896031789924</v>
          </cell>
        </row>
        <row r="50">
          <cell r="B50" t="str">
            <v>Pool Blankets-Retro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t="str">
            <v/>
          </cell>
          <cell r="W50">
            <v>0.12181229468805803</v>
          </cell>
        </row>
        <row r="51">
          <cell r="B51" t="str">
            <v>Web-Enabled Thermostats-Retro</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t="str">
            <v/>
          </cell>
          <cell r="W51">
            <v>1.5043119467328166E-2</v>
          </cell>
        </row>
        <row r="52">
          <cell r="B52" t="str">
            <v>Garage CO2 ventilation-Retro</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t="str">
            <v/>
          </cell>
          <cell r="W52">
            <v>0.13718952244125024</v>
          </cell>
        </row>
        <row r="53">
          <cell r="B53" t="str">
            <v>Circ Pump ECM and drive-Retro</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t="str">
            <v/>
          </cell>
          <cell r="W53">
            <v>0.13714113159081304</v>
          </cell>
        </row>
        <row r="54">
          <cell r="B54" t="str">
            <v>VRF-New</v>
          </cell>
          <cell r="C54">
            <v>0.02</v>
          </cell>
          <cell r="D54">
            <v>0.02</v>
          </cell>
          <cell r="E54">
            <v>0.02</v>
          </cell>
          <cell r="F54">
            <v>0.02</v>
          </cell>
          <cell r="G54">
            <v>0.02</v>
          </cell>
          <cell r="H54">
            <v>0.02</v>
          </cell>
          <cell r="I54">
            <v>0.02</v>
          </cell>
          <cell r="J54">
            <v>0.02</v>
          </cell>
          <cell r="K54">
            <v>0.02</v>
          </cell>
          <cell r="L54">
            <v>0.02</v>
          </cell>
          <cell r="M54">
            <v>0.02</v>
          </cell>
          <cell r="N54">
            <v>0.02</v>
          </cell>
          <cell r="O54">
            <v>0.02</v>
          </cell>
          <cell r="P54">
            <v>0.02</v>
          </cell>
          <cell r="Q54">
            <v>0.02</v>
          </cell>
          <cell r="R54">
            <v>0.02</v>
          </cell>
          <cell r="S54">
            <v>0.02</v>
          </cell>
          <cell r="T54">
            <v>0.02</v>
          </cell>
          <cell r="U54" t="str">
            <v/>
          </cell>
          <cell r="V54" t="str">
            <v>US saturation 2%</v>
          </cell>
          <cell r="W54">
            <v>3.8125362646436782E-2</v>
          </cell>
        </row>
        <row r="55">
          <cell r="B55" t="str">
            <v>VRF-Retro</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t="str">
            <v/>
          </cell>
          <cell r="W55">
            <v>0.13622896031789924</v>
          </cell>
        </row>
        <row r="56">
          <cell r="B56" t="str">
            <v>Evaporator Roof Top HVAC-Retro</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t="str">
            <v/>
          </cell>
          <cell r="W56">
            <v>9.2381299117502383E-2</v>
          </cell>
        </row>
        <row r="57">
          <cell r="B57" t="str">
            <v>Secondary Glazing Systems-Retro</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t="str">
            <v>Baseline saturation in measure workbook.  Multiple measures</v>
          </cell>
          <cell r="W57">
            <v>0.22458868903269982</v>
          </cell>
        </row>
        <row r="58">
          <cell r="B58" t="str">
            <v>LPD Package-New</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t="str">
            <v>Baseline saturation in measure workbook.  Multiple measures</v>
          </cell>
          <cell r="W58">
            <v>0.27868917229328594</v>
          </cell>
        </row>
        <row r="59">
          <cell r="B59" t="str">
            <v>LPD Package-NR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t="str">
            <v>Baseline saturation in measure workbook.  Multiple measures</v>
          </cell>
          <cell r="W59">
            <v>0.22300715162221316</v>
          </cell>
        </row>
        <row r="60">
          <cell r="B60" t="str">
            <v>LPD Package-Retro</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t="str">
            <v>Baseline saturation in measure workbook.  Multiple measures</v>
          </cell>
          <cell r="W60">
            <v>0.3265989178858158</v>
          </cell>
        </row>
        <row r="61">
          <cell r="B61" t="str">
            <v>Top Daylighting-New</v>
          </cell>
          <cell r="C61">
            <v>0</v>
          </cell>
          <cell r="D61">
            <v>0.02</v>
          </cell>
          <cell r="E61">
            <v>0.03</v>
          </cell>
          <cell r="F61">
            <v>0.3</v>
          </cell>
          <cell r="G61">
            <v>0.1</v>
          </cell>
          <cell r="H61">
            <v>0</v>
          </cell>
          <cell r="I61">
            <v>0</v>
          </cell>
          <cell r="J61">
            <v>0.2</v>
          </cell>
          <cell r="K61">
            <v>0.1</v>
          </cell>
          <cell r="L61">
            <v>0.1</v>
          </cell>
          <cell r="M61">
            <v>0.1</v>
          </cell>
          <cell r="N61">
            <v>0</v>
          </cell>
          <cell r="O61">
            <v>0</v>
          </cell>
          <cell r="P61">
            <v>0</v>
          </cell>
          <cell r="Q61">
            <v>0</v>
          </cell>
          <cell r="R61">
            <v>0.02</v>
          </cell>
          <cell r="S61">
            <v>0</v>
          </cell>
          <cell r="T61">
            <v>0.02</v>
          </cell>
          <cell r="U61">
            <v>0</v>
          </cell>
          <cell r="W61">
            <v>0.12181229468805803</v>
          </cell>
        </row>
        <row r="62">
          <cell r="B62" t="str">
            <v>Perimeter Daylighting Controls Advanced-New</v>
          </cell>
          <cell r="C62">
            <v>0.2</v>
          </cell>
          <cell r="D62">
            <v>0.2</v>
          </cell>
          <cell r="E62">
            <v>0.1</v>
          </cell>
          <cell r="F62">
            <v>0</v>
          </cell>
          <cell r="G62">
            <v>0</v>
          </cell>
          <cell r="H62">
            <v>0</v>
          </cell>
          <cell r="I62">
            <v>0</v>
          </cell>
          <cell r="J62">
            <v>0.7</v>
          </cell>
          <cell r="K62">
            <v>0.2</v>
          </cell>
          <cell r="L62">
            <v>0</v>
          </cell>
          <cell r="M62">
            <v>0</v>
          </cell>
          <cell r="N62">
            <v>0</v>
          </cell>
          <cell r="O62">
            <v>0</v>
          </cell>
          <cell r="P62">
            <v>0</v>
          </cell>
          <cell r="Q62">
            <v>0</v>
          </cell>
          <cell r="R62">
            <v>0.05</v>
          </cell>
          <cell r="S62">
            <v>0.05</v>
          </cell>
          <cell r="T62">
            <v>0.05</v>
          </cell>
          <cell r="U62">
            <v>0</v>
          </cell>
          <cell r="W62">
            <v>0.17488641186800052</v>
          </cell>
        </row>
        <row r="63">
          <cell r="B63" t="str">
            <v>Perimeter Daylighting Controls Advanced-NR</v>
          </cell>
          <cell r="C63">
            <v>0.1</v>
          </cell>
          <cell r="D63">
            <v>0.1</v>
          </cell>
          <cell r="E63">
            <v>0.05</v>
          </cell>
          <cell r="F63">
            <v>0</v>
          </cell>
          <cell r="G63">
            <v>0</v>
          </cell>
          <cell r="H63">
            <v>0</v>
          </cell>
          <cell r="I63">
            <v>0</v>
          </cell>
          <cell r="J63">
            <v>0.3</v>
          </cell>
          <cell r="K63">
            <v>0.2</v>
          </cell>
          <cell r="L63">
            <v>0</v>
          </cell>
          <cell r="M63">
            <v>0</v>
          </cell>
          <cell r="N63">
            <v>0</v>
          </cell>
          <cell r="O63">
            <v>0</v>
          </cell>
          <cell r="P63">
            <v>0</v>
          </cell>
          <cell r="Q63">
            <v>0</v>
          </cell>
          <cell r="R63">
            <v>0.05</v>
          </cell>
          <cell r="S63">
            <v>0.05</v>
          </cell>
          <cell r="T63">
            <v>0.05</v>
          </cell>
          <cell r="U63">
            <v>0</v>
          </cell>
        </row>
        <row r="64">
          <cell r="B64" t="str">
            <v>Lighting Controls Interior-New</v>
          </cell>
          <cell r="C64">
            <v>0.1</v>
          </cell>
          <cell r="D64">
            <v>0.05</v>
          </cell>
          <cell r="E64">
            <v>0.03</v>
          </cell>
          <cell r="F64">
            <v>0.7</v>
          </cell>
          <cell r="G64">
            <v>0.5</v>
          </cell>
          <cell r="H64">
            <v>0.3</v>
          </cell>
          <cell r="I64">
            <v>0.5</v>
          </cell>
          <cell r="J64">
            <v>0.2</v>
          </cell>
          <cell r="K64">
            <v>0.2</v>
          </cell>
          <cell r="L64">
            <v>0.2</v>
          </cell>
          <cell r="M64">
            <v>0.7</v>
          </cell>
          <cell r="N64">
            <v>0.5</v>
          </cell>
          <cell r="O64">
            <v>0.05</v>
          </cell>
          <cell r="P64">
            <v>0.05</v>
          </cell>
          <cell r="Q64">
            <v>0.2</v>
          </cell>
          <cell r="R64">
            <v>0.2</v>
          </cell>
          <cell r="S64">
            <v>0.1</v>
          </cell>
          <cell r="T64">
            <v>0.1</v>
          </cell>
          <cell r="U64">
            <v>0</v>
          </cell>
        </row>
        <row r="65">
          <cell r="B65" t="str">
            <v>Lighting Controls Interior-NR</v>
          </cell>
          <cell r="C65">
            <v>0.1</v>
          </cell>
          <cell r="D65">
            <v>0.05</v>
          </cell>
          <cell r="E65">
            <v>0.03</v>
          </cell>
          <cell r="F65">
            <v>0.5</v>
          </cell>
          <cell r="G65">
            <v>0.3</v>
          </cell>
          <cell r="H65">
            <v>0.2</v>
          </cell>
          <cell r="I65">
            <v>0.3</v>
          </cell>
          <cell r="J65">
            <v>0.2</v>
          </cell>
          <cell r="K65">
            <v>0.2</v>
          </cell>
          <cell r="L65">
            <v>0.1</v>
          </cell>
          <cell r="M65">
            <v>0.5</v>
          </cell>
          <cell r="N65">
            <v>0.3</v>
          </cell>
          <cell r="O65">
            <v>0.05</v>
          </cell>
          <cell r="P65">
            <v>0.05</v>
          </cell>
          <cell r="Q65">
            <v>0.1</v>
          </cell>
          <cell r="R65">
            <v>0.1</v>
          </cell>
          <cell r="S65">
            <v>0.1</v>
          </cell>
          <cell r="T65">
            <v>0.1</v>
          </cell>
          <cell r="U65">
            <v>0</v>
          </cell>
        </row>
        <row r="66">
          <cell r="B66" t="str">
            <v>Exterior Building Lighting-New</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t="str">
            <v>Baseline saturation in measure workbook.  Source (DOE 2014)</v>
          </cell>
        </row>
        <row r="67">
          <cell r="B67" t="str">
            <v>Exterior Building Lighting-NR</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t="str">
            <v>Baseline saturation in measure workbook.  Source (DOE 2014)</v>
          </cell>
        </row>
        <row r="68">
          <cell r="B68" t="str">
            <v>Street and Roadway Lighting-New</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0.4</v>
          </cell>
          <cell r="V68" t="str">
            <v>Baseline saturation in measure workbook.  Source (DOE 2014)</v>
          </cell>
        </row>
        <row r="69">
          <cell r="B69" t="str">
            <v>Street and Roadway Lighting-NR</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t="str">
            <v>Baseline saturation in measure workbook.  Source (DOE 2014)</v>
          </cell>
        </row>
        <row r="70">
          <cell r="B70" t="str">
            <v>Parking Lighting-New</v>
          </cell>
          <cell r="C70">
            <v>0.2</v>
          </cell>
          <cell r="D70">
            <v>0.2</v>
          </cell>
          <cell r="E70">
            <v>0.2</v>
          </cell>
          <cell r="F70">
            <v>0.2</v>
          </cell>
          <cell r="G70">
            <v>0.2</v>
          </cell>
          <cell r="H70">
            <v>0.2</v>
          </cell>
          <cell r="I70">
            <v>0.2</v>
          </cell>
          <cell r="J70">
            <v>0.2</v>
          </cell>
          <cell r="K70">
            <v>0.2</v>
          </cell>
          <cell r="L70">
            <v>0.2</v>
          </cell>
          <cell r="M70">
            <v>0.2</v>
          </cell>
          <cell r="N70">
            <v>0.2</v>
          </cell>
          <cell r="O70">
            <v>0.2</v>
          </cell>
          <cell r="P70">
            <v>0.2</v>
          </cell>
          <cell r="Q70">
            <v>0.2</v>
          </cell>
          <cell r="R70">
            <v>0.2</v>
          </cell>
          <cell r="S70">
            <v>0.2</v>
          </cell>
          <cell r="T70">
            <v>0.2</v>
          </cell>
        </row>
        <row r="71">
          <cell r="B71" t="str">
            <v>Parking Lighting-NR</v>
          </cell>
          <cell r="C71">
            <v>0.01</v>
          </cell>
          <cell r="D71">
            <v>0.01</v>
          </cell>
          <cell r="E71">
            <v>0.01</v>
          </cell>
          <cell r="F71">
            <v>0.01</v>
          </cell>
          <cell r="G71">
            <v>0.01</v>
          </cell>
          <cell r="H71">
            <v>0.01</v>
          </cell>
          <cell r="I71">
            <v>0.01</v>
          </cell>
          <cell r="J71">
            <v>0.01</v>
          </cell>
          <cell r="K71">
            <v>0.01</v>
          </cell>
          <cell r="L71">
            <v>0.01</v>
          </cell>
          <cell r="M71">
            <v>0.01</v>
          </cell>
          <cell r="N71">
            <v>0.01</v>
          </cell>
          <cell r="O71">
            <v>0.01</v>
          </cell>
          <cell r="P71">
            <v>0.01</v>
          </cell>
          <cell r="Q71">
            <v>0.01</v>
          </cell>
          <cell r="R71">
            <v>0.01</v>
          </cell>
          <cell r="S71">
            <v>0.01</v>
          </cell>
          <cell r="T71">
            <v>0.01</v>
          </cell>
          <cell r="U71">
            <v>0.01</v>
          </cell>
        </row>
        <row r="72">
          <cell r="B72" t="str">
            <v>Bi-Level Stairwell Lighting-NR</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t="str">
            <v/>
          </cell>
        </row>
        <row r="73">
          <cell r="B73" t="str">
            <v>ECM-VAV-New</v>
          </cell>
          <cell r="C73">
            <v>0.4</v>
          </cell>
          <cell r="D73">
            <v>0.3</v>
          </cell>
          <cell r="E73">
            <v>0.1</v>
          </cell>
          <cell r="F73">
            <v>0.1</v>
          </cell>
          <cell r="G73">
            <v>0.1</v>
          </cell>
          <cell r="H73">
            <v>0.1</v>
          </cell>
          <cell r="I73">
            <v>0.4</v>
          </cell>
          <cell r="J73">
            <v>0.1</v>
          </cell>
          <cell r="K73">
            <v>0.4</v>
          </cell>
          <cell r="L73">
            <v>0.1</v>
          </cell>
          <cell r="M73">
            <v>0.1</v>
          </cell>
          <cell r="N73">
            <v>0.1</v>
          </cell>
          <cell r="O73">
            <v>0.1</v>
          </cell>
          <cell r="P73">
            <v>0.1</v>
          </cell>
          <cell r="Q73">
            <v>0.4</v>
          </cell>
          <cell r="R73">
            <v>0.1</v>
          </cell>
          <cell r="S73">
            <v>0.1</v>
          </cell>
          <cell r="T73">
            <v>0.4</v>
          </cell>
          <cell r="U73">
            <v>0</v>
          </cell>
        </row>
        <row r="74">
          <cell r="B74" t="str">
            <v>ECM-VAV-NR</v>
          </cell>
          <cell r="C74">
            <v>0.2</v>
          </cell>
          <cell r="D74">
            <v>0.2</v>
          </cell>
          <cell r="E74">
            <v>0.1</v>
          </cell>
          <cell r="F74">
            <v>0.1</v>
          </cell>
          <cell r="G74">
            <v>0.1</v>
          </cell>
          <cell r="H74">
            <v>0.1</v>
          </cell>
          <cell r="I74">
            <v>0.2</v>
          </cell>
          <cell r="J74">
            <v>0.1</v>
          </cell>
          <cell r="K74">
            <v>0.2</v>
          </cell>
          <cell r="L74">
            <v>0.1</v>
          </cell>
          <cell r="M74">
            <v>0.1</v>
          </cell>
          <cell r="N74">
            <v>0.1</v>
          </cell>
          <cell r="O74">
            <v>0.1</v>
          </cell>
          <cell r="P74">
            <v>0.1</v>
          </cell>
          <cell r="Q74">
            <v>0.2</v>
          </cell>
          <cell r="R74">
            <v>0.1</v>
          </cell>
          <cell r="S74">
            <v>0.1</v>
          </cell>
          <cell r="T74">
            <v>0.2</v>
          </cell>
          <cell r="U74">
            <v>0</v>
          </cell>
        </row>
        <row r="75">
          <cell r="B75" t="str">
            <v>Pool pumps-Retro</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t="str">
            <v/>
          </cell>
        </row>
        <row r="76">
          <cell r="B76" t="str">
            <v>MotorsRewind-New</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t="str">
            <v/>
          </cell>
        </row>
        <row r="77">
          <cell r="B77" t="str">
            <v>MotorsRewind-NR</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t="str">
            <v/>
          </cell>
        </row>
        <row r="78">
          <cell r="B78" t="str">
            <v>Municipal Sewage Treatment-Retro</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t="str">
            <v>Baseline saturation in measure workbook</v>
          </cell>
        </row>
        <row r="79">
          <cell r="B79" t="str">
            <v>Municipal Water Supply-Retro</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t="str">
            <v>Baseline saturation in measure workbook</v>
          </cell>
        </row>
        <row r="80">
          <cell r="B80" t="str">
            <v>Engine Generator Block Heaters-Retro</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t="str">
            <v/>
          </cell>
        </row>
        <row r="81">
          <cell r="B81" t="str">
            <v>Grocery Refrigeration Bundle-Retro</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row>
        <row r="82">
          <cell r="B82" t="str">
            <v>Packaged Refrigeration Equipment-New</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0.05</v>
          </cell>
        </row>
        <row r="83">
          <cell r="B83" t="str">
            <v>Appliances - Freezers-NR</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t="str">
            <v/>
          </cell>
        </row>
        <row r="84">
          <cell r="B84" t="str">
            <v>Appliances - Refrigerators-NR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t="str">
            <v/>
          </cell>
        </row>
        <row r="85">
          <cell r="B85" t="str">
            <v>Water Cooler Controls-NR</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t="str">
            <v>Baseline saturation in measure workbook.  Multiple measures</v>
          </cell>
        </row>
        <row r="86">
          <cell r="B86" t="str">
            <v>WHTanks-New</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0.1</v>
          </cell>
        </row>
        <row r="87">
          <cell r="B87" t="str">
            <v>WHTanks-NR</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t="str">
            <v/>
          </cell>
        </row>
        <row r="88">
          <cell r="B88" t="str">
            <v>Appliances - Clothes Washers-NR</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t="str">
            <v/>
          </cell>
        </row>
        <row r="89">
          <cell r="B89" t="str">
            <v>Showerheads-Retro</v>
          </cell>
          <cell r="C89">
            <v>0.2</v>
          </cell>
          <cell r="D89">
            <v>0.2</v>
          </cell>
          <cell r="E89">
            <v>0.2</v>
          </cell>
          <cell r="F89">
            <v>0.2</v>
          </cell>
          <cell r="G89">
            <v>0.2</v>
          </cell>
          <cell r="H89">
            <v>0.2</v>
          </cell>
          <cell r="I89">
            <v>0.2</v>
          </cell>
          <cell r="J89">
            <v>0.2</v>
          </cell>
          <cell r="K89">
            <v>0.2</v>
          </cell>
          <cell r="L89">
            <v>0.2</v>
          </cell>
          <cell r="M89">
            <v>0.2</v>
          </cell>
          <cell r="N89">
            <v>0.2</v>
          </cell>
          <cell r="O89">
            <v>0.2</v>
          </cell>
          <cell r="P89">
            <v>0.2</v>
          </cell>
          <cell r="Q89">
            <v>0.2</v>
          </cell>
          <cell r="R89">
            <v>0.2</v>
          </cell>
          <cell r="S89">
            <v>0.2</v>
          </cell>
          <cell r="T89">
            <v>0.2</v>
          </cell>
          <cell r="U89" t="str">
            <v/>
          </cell>
        </row>
        <row r="90">
          <cell r="B90" t="str">
            <v>Water Heating - GFHX-New</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t="str">
            <v/>
          </cell>
        </row>
        <row r="91">
          <cell r="B91" t="str">
            <v>Demand Control Circulating system DHW-Retro</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t="str">
            <v/>
          </cell>
        </row>
        <row r="92">
          <cell r="B92" t="str">
            <v>Central HPWH MF-Retro</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t="str">
            <v/>
          </cell>
        </row>
        <row r="93">
          <cell r="B93" t="str">
            <v>Ultra Low Energy Building-New</v>
          </cell>
          <cell r="C93">
            <v>0.08</v>
          </cell>
          <cell r="D93">
            <v>0.04</v>
          </cell>
          <cell r="E93">
            <v>0</v>
          </cell>
          <cell r="F93">
            <v>0.08</v>
          </cell>
          <cell r="G93">
            <v>0</v>
          </cell>
          <cell r="H93">
            <v>0</v>
          </cell>
          <cell r="I93">
            <v>0.02</v>
          </cell>
          <cell r="J93">
            <v>0.3</v>
          </cell>
          <cell r="K93">
            <v>0.15</v>
          </cell>
          <cell r="L93">
            <v>0</v>
          </cell>
          <cell r="M93">
            <v>0</v>
          </cell>
          <cell r="N93">
            <v>0</v>
          </cell>
          <cell r="O93">
            <v>0</v>
          </cell>
          <cell r="P93">
            <v>0.02</v>
          </cell>
          <cell r="Q93">
            <v>0.1</v>
          </cell>
          <cell r="R93">
            <v>0.05</v>
          </cell>
          <cell r="S93">
            <v>0.02</v>
          </cell>
          <cell r="T93">
            <v>0.02</v>
          </cell>
          <cell r="U93">
            <v>0</v>
          </cell>
        </row>
        <row r="94">
          <cell r="B94" t="str">
            <v>Low Power LF Lamps-NR</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V94" t="str">
            <v>In workbook. Uses market average mix of lpow watt from sales data</v>
          </cell>
        </row>
      </sheetData>
      <sheetData sheetId="5">
        <row r="11">
          <cell r="B11" t="str">
            <v>Measure Index Name</v>
          </cell>
          <cell r="C11" t="str">
            <v>Large Off</v>
          </cell>
          <cell r="D11" t="str">
            <v>Medium Off</v>
          </cell>
          <cell r="E11" t="str">
            <v>Small Off</v>
          </cell>
          <cell r="F11" t="str">
            <v>Xlarge Ret</v>
          </cell>
          <cell r="G11" t="str">
            <v>Large Ret</v>
          </cell>
          <cell r="H11" t="str">
            <v>Medium Ret</v>
          </cell>
          <cell r="I11" t="str">
            <v>Small Ret</v>
          </cell>
          <cell r="J11" t="str">
            <v>School K-12</v>
          </cell>
          <cell r="K11" t="str">
            <v>University</v>
          </cell>
          <cell r="L11" t="str">
            <v>Warehouse</v>
          </cell>
          <cell r="M11" t="str">
            <v>Supermarket</v>
          </cell>
          <cell r="N11" t="str">
            <v>MiniMart</v>
          </cell>
          <cell r="O11" t="str">
            <v>Restaurant</v>
          </cell>
          <cell r="P11" t="str">
            <v>Lodging</v>
          </cell>
          <cell r="Q11" t="str">
            <v>Hospital</v>
          </cell>
          <cell r="R11" t="str">
            <v>Residential Care</v>
          </cell>
          <cell r="S11" t="str">
            <v>Assembly</v>
          </cell>
          <cell r="T11" t="str">
            <v>Other</v>
          </cell>
          <cell r="U11" t="str">
            <v>Non-Building Stock</v>
          </cell>
        </row>
        <row r="12">
          <cell r="B12" t="str">
            <v>Compressed Air-Retro</v>
          </cell>
          <cell r="C12" t="str">
            <v>_PRE2013</v>
          </cell>
          <cell r="D12" t="str">
            <v>_PRE2013</v>
          </cell>
          <cell r="E12" t="str">
            <v>_PRE2013</v>
          </cell>
          <cell r="F12" t="str">
            <v>_PRE2013</v>
          </cell>
          <cell r="G12" t="str">
            <v>_PRE2013</v>
          </cell>
          <cell r="H12" t="str">
            <v>_PRE2013</v>
          </cell>
          <cell r="I12" t="str">
            <v>_PRE2013</v>
          </cell>
          <cell r="J12" t="str">
            <v>_PRE2013</v>
          </cell>
          <cell r="K12" t="str">
            <v>_PRE2013</v>
          </cell>
          <cell r="L12" t="str">
            <v>_PRE2013</v>
          </cell>
          <cell r="M12" t="str">
            <v>_PRE2013</v>
          </cell>
          <cell r="N12" t="str">
            <v>_PRE2013</v>
          </cell>
          <cell r="O12" t="str">
            <v>_PRE2013</v>
          </cell>
          <cell r="P12" t="str">
            <v>_PRE2013</v>
          </cell>
          <cell r="Q12" t="str">
            <v>_PRE2013</v>
          </cell>
          <cell r="R12" t="str">
            <v>_PRE2013</v>
          </cell>
          <cell r="S12" t="str">
            <v>_PRE2013</v>
          </cell>
          <cell r="T12" t="str">
            <v>_PRE2013</v>
          </cell>
          <cell r="W12" t="str">
            <v>_PRE2013</v>
          </cell>
          <cell r="X12" t="str">
            <v>Retro</v>
          </cell>
        </row>
        <row r="13">
          <cell r="B13" t="str">
            <v>Compressed Air-NR</v>
          </cell>
          <cell r="C13" t="str">
            <v>_PRE2013</v>
          </cell>
          <cell r="D13" t="str">
            <v>_PRE2013</v>
          </cell>
          <cell r="E13" t="str">
            <v>_PRE2013</v>
          </cell>
          <cell r="F13" t="str">
            <v>_PRE2013</v>
          </cell>
          <cell r="G13" t="str">
            <v>_PRE2013</v>
          </cell>
          <cell r="H13" t="str">
            <v>_PRE2013</v>
          </cell>
          <cell r="I13" t="str">
            <v>_PRE2013</v>
          </cell>
          <cell r="J13" t="str">
            <v>_PRE2013</v>
          </cell>
          <cell r="K13" t="str">
            <v>_PRE2013</v>
          </cell>
          <cell r="L13" t="str">
            <v>_PRE2013</v>
          </cell>
          <cell r="M13" t="str">
            <v>_PRE2013</v>
          </cell>
          <cell r="N13" t="str">
            <v>_PRE2013</v>
          </cell>
          <cell r="O13" t="str">
            <v>_PRE2013</v>
          </cell>
          <cell r="P13" t="str">
            <v>_PRE2013</v>
          </cell>
          <cell r="Q13" t="str">
            <v>_PRE2013</v>
          </cell>
          <cell r="R13" t="str">
            <v>_PRE2013</v>
          </cell>
          <cell r="S13" t="str">
            <v>_PRE2013</v>
          </cell>
          <cell r="T13" t="str">
            <v>_PRE2013</v>
          </cell>
          <cell r="W13" t="str">
            <v>_PRE2013</v>
          </cell>
          <cell r="X13" t="str">
            <v>NR</v>
          </cell>
        </row>
        <row r="14">
          <cell r="B14" t="str">
            <v>Network PC Power Management-Retro</v>
          </cell>
          <cell r="C14" t="str">
            <v>_PRE2013</v>
          </cell>
          <cell r="D14" t="str">
            <v>_PRE2013</v>
          </cell>
          <cell r="E14" t="str">
            <v>_PRE2013</v>
          </cell>
          <cell r="F14" t="str">
            <v>_PRE2013</v>
          </cell>
          <cell r="G14" t="str">
            <v>_PRE2013</v>
          </cell>
          <cell r="H14" t="str">
            <v>_PRE2013</v>
          </cell>
          <cell r="I14" t="str">
            <v>_PRE2013</v>
          </cell>
          <cell r="J14" t="str">
            <v>_PRE2013</v>
          </cell>
          <cell r="K14" t="str">
            <v>_PRE2013</v>
          </cell>
          <cell r="L14" t="str">
            <v>_PRE2013</v>
          </cell>
          <cell r="M14" t="str">
            <v>_PRE2013</v>
          </cell>
          <cell r="N14" t="str">
            <v>_PRE2013</v>
          </cell>
          <cell r="O14" t="str">
            <v>_PRE2013</v>
          </cell>
          <cell r="P14" t="str">
            <v>_PRE2013</v>
          </cell>
          <cell r="Q14" t="str">
            <v>_PRE2013</v>
          </cell>
          <cell r="R14" t="str">
            <v>_PRE2013</v>
          </cell>
          <cell r="S14" t="str">
            <v>_PRE2013</v>
          </cell>
          <cell r="T14" t="str">
            <v>_PRE2013</v>
          </cell>
          <cell r="W14" t="str">
            <v>_PRE2013</v>
          </cell>
          <cell r="X14" t="str">
            <v>Retro</v>
          </cell>
        </row>
        <row r="15">
          <cell r="B15" t="str">
            <v>Laptop-NR</v>
          </cell>
          <cell r="C15" t="str">
            <v>_PRE2013</v>
          </cell>
          <cell r="D15" t="str">
            <v>_PRE2013</v>
          </cell>
          <cell r="E15" t="str">
            <v>_PRE2013</v>
          </cell>
          <cell r="F15" t="str">
            <v>_PRE2013</v>
          </cell>
          <cell r="G15" t="str">
            <v>_PRE2013</v>
          </cell>
          <cell r="H15" t="str">
            <v>_PRE2013</v>
          </cell>
          <cell r="I15" t="str">
            <v>_PRE2013</v>
          </cell>
          <cell r="J15" t="str">
            <v>_PRE2013</v>
          </cell>
          <cell r="K15" t="str">
            <v>_PRE2013</v>
          </cell>
          <cell r="L15" t="str">
            <v>_PRE2013</v>
          </cell>
          <cell r="M15" t="str">
            <v>_PRE2013</v>
          </cell>
          <cell r="N15" t="str">
            <v>_PRE2013</v>
          </cell>
          <cell r="O15" t="str">
            <v>_PRE2013</v>
          </cell>
          <cell r="P15" t="str">
            <v>_PRE2013</v>
          </cell>
          <cell r="Q15" t="str">
            <v>_PRE2013</v>
          </cell>
          <cell r="R15" t="str">
            <v>_PRE2013</v>
          </cell>
          <cell r="S15" t="str">
            <v>_PRE2013</v>
          </cell>
          <cell r="T15" t="str">
            <v>_PRE2013</v>
          </cell>
          <cell r="W15" t="str">
            <v>_PRE2013</v>
          </cell>
          <cell r="X15" t="str">
            <v>NR</v>
          </cell>
        </row>
        <row r="16">
          <cell r="B16" t="str">
            <v>Smart Plug Power Strips-Retro</v>
          </cell>
          <cell r="C16" t="str">
            <v>_PRE2013</v>
          </cell>
          <cell r="D16" t="str">
            <v>_PRE2013</v>
          </cell>
          <cell r="E16" t="str">
            <v>_PRE2013</v>
          </cell>
          <cell r="F16" t="str">
            <v>_PRE2013</v>
          </cell>
          <cell r="G16" t="str">
            <v>_PRE2013</v>
          </cell>
          <cell r="H16" t="str">
            <v>_PRE2013</v>
          </cell>
          <cell r="I16" t="str">
            <v>_PRE2013</v>
          </cell>
          <cell r="J16" t="str">
            <v>_PRE2013</v>
          </cell>
          <cell r="K16" t="str">
            <v>_PRE2013</v>
          </cell>
          <cell r="L16" t="str">
            <v>_PRE2013</v>
          </cell>
          <cell r="M16" t="str">
            <v>_PRE2013</v>
          </cell>
          <cell r="N16" t="str">
            <v>_PRE2013</v>
          </cell>
          <cell r="O16" t="str">
            <v>_PRE2013</v>
          </cell>
          <cell r="P16" t="str">
            <v>_PRE2013</v>
          </cell>
          <cell r="Q16" t="str">
            <v>_PRE2013</v>
          </cell>
          <cell r="R16" t="str">
            <v>_PRE2013</v>
          </cell>
          <cell r="S16" t="str">
            <v>_PRE2013</v>
          </cell>
          <cell r="T16" t="str">
            <v>_PRE2013</v>
          </cell>
          <cell r="W16" t="str">
            <v>_PRE2013</v>
          </cell>
          <cell r="X16" t="str">
            <v>Retro</v>
          </cell>
        </row>
        <row r="17">
          <cell r="B17" t="str">
            <v>Data Centers-NR</v>
          </cell>
          <cell r="C17" t="str">
            <v>_PRE2013</v>
          </cell>
          <cell r="D17" t="str">
            <v>_PRE2013</v>
          </cell>
          <cell r="E17" t="str">
            <v>_PRE2013</v>
          </cell>
          <cell r="F17" t="str">
            <v>_PRE2013</v>
          </cell>
          <cell r="G17" t="str">
            <v>_PRE2013</v>
          </cell>
          <cell r="H17" t="str">
            <v>_PRE2013</v>
          </cell>
          <cell r="I17" t="str">
            <v>_PRE2013</v>
          </cell>
          <cell r="J17" t="str">
            <v>_PRE2013</v>
          </cell>
          <cell r="K17" t="str">
            <v>_PRE2013</v>
          </cell>
          <cell r="L17" t="str">
            <v>_PRE2013</v>
          </cell>
          <cell r="M17" t="str">
            <v>_PRE2013</v>
          </cell>
          <cell r="N17" t="str">
            <v>_PRE2013</v>
          </cell>
          <cell r="O17" t="str">
            <v>_PRE2013</v>
          </cell>
          <cell r="P17" t="str">
            <v>_PRE2013</v>
          </cell>
          <cell r="Q17" t="str">
            <v>_PRE2013</v>
          </cell>
          <cell r="R17" t="str">
            <v>_PRE2013</v>
          </cell>
          <cell r="S17" t="str">
            <v>_PRE2013</v>
          </cell>
          <cell r="T17" t="str">
            <v>_PRE2013</v>
          </cell>
          <cell r="W17" t="str">
            <v>_PRE2013</v>
          </cell>
          <cell r="X17" t="str">
            <v>NR</v>
          </cell>
        </row>
        <row r="18">
          <cell r="B18" t="str">
            <v>Monitor-NR</v>
          </cell>
          <cell r="C18" t="str">
            <v>_PRE2013</v>
          </cell>
          <cell r="D18" t="str">
            <v>_PRE2013</v>
          </cell>
          <cell r="E18" t="str">
            <v>_PRE2013</v>
          </cell>
          <cell r="F18" t="str">
            <v>_PRE2013</v>
          </cell>
          <cell r="G18" t="str">
            <v>_PRE2013</v>
          </cell>
          <cell r="H18" t="str">
            <v>_PRE2013</v>
          </cell>
          <cell r="I18" t="str">
            <v>_PRE2013</v>
          </cell>
          <cell r="J18" t="str">
            <v>_PRE2013</v>
          </cell>
          <cell r="K18" t="str">
            <v>_PRE2013</v>
          </cell>
          <cell r="L18" t="str">
            <v>_PRE2013</v>
          </cell>
          <cell r="M18" t="str">
            <v>_PRE2013</v>
          </cell>
          <cell r="N18" t="str">
            <v>_PRE2013</v>
          </cell>
          <cell r="O18" t="str">
            <v>_PRE2013</v>
          </cell>
          <cell r="P18" t="str">
            <v>_PRE2013</v>
          </cell>
          <cell r="Q18" t="str">
            <v>_PRE2013</v>
          </cell>
          <cell r="R18" t="str">
            <v>_PRE2013</v>
          </cell>
          <cell r="S18" t="str">
            <v>_PRE2013</v>
          </cell>
          <cell r="T18" t="str">
            <v>_PRE2013</v>
          </cell>
          <cell r="W18" t="str">
            <v>_PRE2013</v>
          </cell>
          <cell r="X18" t="str">
            <v>NR</v>
          </cell>
        </row>
        <row r="19">
          <cell r="B19" t="str">
            <v>Desktop-NR</v>
          </cell>
          <cell r="C19" t="str">
            <v>_PRE2013</v>
          </cell>
          <cell r="D19" t="str">
            <v>_PRE2013</v>
          </cell>
          <cell r="E19" t="str">
            <v>_PRE2013</v>
          </cell>
          <cell r="F19" t="str">
            <v>_PRE2013</v>
          </cell>
          <cell r="G19" t="str">
            <v>_PRE2013</v>
          </cell>
          <cell r="H19" t="str">
            <v>_PRE2013</v>
          </cell>
          <cell r="I19" t="str">
            <v>_PRE2013</v>
          </cell>
          <cell r="J19" t="str">
            <v>_PRE2013</v>
          </cell>
          <cell r="K19" t="str">
            <v>_PRE2013</v>
          </cell>
          <cell r="L19" t="str">
            <v>_PRE2013</v>
          </cell>
          <cell r="M19" t="str">
            <v>_PRE2013</v>
          </cell>
          <cell r="N19" t="str">
            <v>_PRE2013</v>
          </cell>
          <cell r="O19" t="str">
            <v>_PRE2013</v>
          </cell>
          <cell r="P19" t="str">
            <v>_PRE2013</v>
          </cell>
          <cell r="Q19" t="str">
            <v>_PRE2013</v>
          </cell>
          <cell r="R19" t="str">
            <v>_PRE2013</v>
          </cell>
          <cell r="S19" t="str">
            <v>_PRE2013</v>
          </cell>
          <cell r="T19" t="str">
            <v>_PRE2013</v>
          </cell>
          <cell r="W19" t="str">
            <v>_PRE2013</v>
          </cell>
          <cell r="X19" t="str">
            <v>NR</v>
          </cell>
          <cell r="Y19" t="str">
            <v>POST2013</v>
          </cell>
        </row>
        <row r="20">
          <cell r="B20" t="str">
            <v>Pre-Rinse Spray Valve-Retro</v>
          </cell>
          <cell r="C20" t="str">
            <v>_PRE2013</v>
          </cell>
          <cell r="D20" t="str">
            <v>_PRE2013</v>
          </cell>
          <cell r="E20" t="str">
            <v>_PRE2013</v>
          </cell>
          <cell r="F20" t="str">
            <v>_PRE2013</v>
          </cell>
          <cell r="G20" t="str">
            <v>_PRE2013</v>
          </cell>
          <cell r="H20" t="str">
            <v>_PRE2013</v>
          </cell>
          <cell r="I20" t="str">
            <v>_PRE2013</v>
          </cell>
          <cell r="J20" t="str">
            <v>_PRE2013</v>
          </cell>
          <cell r="K20" t="str">
            <v>_PRE2013</v>
          </cell>
          <cell r="L20" t="str">
            <v>_PRE2013</v>
          </cell>
          <cell r="M20" t="str">
            <v>_PRE2013</v>
          </cell>
          <cell r="N20" t="str">
            <v>_PRE2013</v>
          </cell>
          <cell r="O20" t="str">
            <v>_PRE2013</v>
          </cell>
          <cell r="P20" t="str">
            <v>_PRE2013</v>
          </cell>
          <cell r="Q20" t="str">
            <v>_PRE2013</v>
          </cell>
          <cell r="R20" t="str">
            <v>_PRE2013</v>
          </cell>
          <cell r="S20" t="str">
            <v>_PRE2013</v>
          </cell>
          <cell r="T20" t="str">
            <v>_PRE2013</v>
          </cell>
          <cell r="W20" t="str">
            <v>_PRE2013</v>
          </cell>
          <cell r="X20" t="str">
            <v>Retro</v>
          </cell>
          <cell r="Y20" t="str">
            <v>_PRE2013</v>
          </cell>
        </row>
        <row r="21">
          <cell r="B21" t="str">
            <v>Cooking Equipment-NR</v>
          </cell>
          <cell r="C21" t="str">
            <v>POST2013</v>
          </cell>
          <cell r="D21" t="str">
            <v>POST2013</v>
          </cell>
          <cell r="E21" t="str">
            <v>POST2013</v>
          </cell>
          <cell r="F21" t="str">
            <v>POST2013</v>
          </cell>
          <cell r="G21" t="str">
            <v>POST2013</v>
          </cell>
          <cell r="H21" t="str">
            <v>POST2013</v>
          </cell>
          <cell r="I21" t="str">
            <v>POST2013</v>
          </cell>
          <cell r="J21" t="str">
            <v>POST2013</v>
          </cell>
          <cell r="K21" t="str">
            <v>POST2013</v>
          </cell>
          <cell r="L21" t="str">
            <v>POST2013</v>
          </cell>
          <cell r="M21" t="str">
            <v>POST2013</v>
          </cell>
          <cell r="N21" t="str">
            <v>POST2013</v>
          </cell>
          <cell r="O21" t="str">
            <v>POST2013</v>
          </cell>
          <cell r="P21" t="str">
            <v>POST2013</v>
          </cell>
          <cell r="Q21" t="str">
            <v>POST2013</v>
          </cell>
          <cell r="R21" t="str">
            <v>POST2013</v>
          </cell>
          <cell r="S21" t="str">
            <v>POST2013</v>
          </cell>
          <cell r="T21" t="str">
            <v>POST2013</v>
          </cell>
          <cell r="W21" t="str">
            <v>POST2013</v>
          </cell>
          <cell r="X21" t="str">
            <v>NR</v>
          </cell>
          <cell r="Y21" t="str">
            <v>POST2013</v>
          </cell>
        </row>
        <row r="22">
          <cell r="B22" t="str">
            <v>Premium HVAC Equipment-New</v>
          </cell>
          <cell r="C22" t="str">
            <v>POST2013</v>
          </cell>
          <cell r="D22" t="str">
            <v>POST2013</v>
          </cell>
          <cell r="E22" t="str">
            <v>POST2013</v>
          </cell>
          <cell r="F22" t="str">
            <v>POST2013</v>
          </cell>
          <cell r="G22" t="str">
            <v>POST2013</v>
          </cell>
          <cell r="H22" t="str">
            <v>POST2013</v>
          </cell>
          <cell r="I22" t="str">
            <v>POST2013</v>
          </cell>
          <cell r="J22" t="str">
            <v>POST2013</v>
          </cell>
          <cell r="K22" t="str">
            <v>POST2013</v>
          </cell>
          <cell r="L22" t="str">
            <v>POST2013</v>
          </cell>
          <cell r="M22" t="str">
            <v>POST2013</v>
          </cell>
          <cell r="N22" t="str">
            <v>POST2013</v>
          </cell>
          <cell r="O22" t="str">
            <v>POST2013</v>
          </cell>
          <cell r="P22" t="str">
            <v>POST2013</v>
          </cell>
          <cell r="Q22" t="str">
            <v>POST2013</v>
          </cell>
          <cell r="R22" t="str">
            <v>POST2013</v>
          </cell>
          <cell r="S22" t="str">
            <v>POST2013</v>
          </cell>
          <cell r="T22" t="str">
            <v>POST2013</v>
          </cell>
          <cell r="W22" t="str">
            <v>POST2013</v>
          </cell>
          <cell r="X22" t="str">
            <v>New</v>
          </cell>
          <cell r="Y22" t="str">
            <v>POST2013</v>
          </cell>
        </row>
        <row r="23">
          <cell r="B23" t="str">
            <v>Premium HVAC Equipment-NR</v>
          </cell>
          <cell r="C23" t="str">
            <v>POST2013</v>
          </cell>
          <cell r="D23" t="str">
            <v>POST2013</v>
          </cell>
          <cell r="E23" t="str">
            <v>POST2013</v>
          </cell>
          <cell r="F23" t="str">
            <v>POST2013</v>
          </cell>
          <cell r="G23" t="str">
            <v>POST2013</v>
          </cell>
          <cell r="H23" t="str">
            <v>POST2013</v>
          </cell>
          <cell r="I23" t="str">
            <v>POST2013</v>
          </cell>
          <cell r="J23" t="str">
            <v>POST2013</v>
          </cell>
          <cell r="K23" t="str">
            <v>POST2013</v>
          </cell>
          <cell r="L23" t="str">
            <v>POST2013</v>
          </cell>
          <cell r="M23" t="str">
            <v>POST2013</v>
          </cell>
          <cell r="N23" t="str">
            <v>POST2013</v>
          </cell>
          <cell r="O23" t="str">
            <v>POST2013</v>
          </cell>
          <cell r="P23" t="str">
            <v>POST2013</v>
          </cell>
          <cell r="Q23" t="str">
            <v>POST2013</v>
          </cell>
          <cell r="R23" t="str">
            <v>POST2013</v>
          </cell>
          <cell r="S23" t="str">
            <v>POST2013</v>
          </cell>
          <cell r="T23" t="str">
            <v>POST2013</v>
          </cell>
          <cell r="W23" t="str">
            <v>POST2013</v>
          </cell>
          <cell r="X23" t="str">
            <v>NR</v>
          </cell>
          <cell r="Y23" t="str">
            <v>POST2013</v>
          </cell>
        </row>
        <row r="24">
          <cell r="B24" t="str">
            <v>Glass-New</v>
          </cell>
          <cell r="C24" t="str">
            <v>POST2013</v>
          </cell>
          <cell r="D24" t="str">
            <v>POST2013</v>
          </cell>
          <cell r="E24" t="str">
            <v>POST2013</v>
          </cell>
          <cell r="F24" t="str">
            <v>POST2013</v>
          </cell>
          <cell r="G24" t="str">
            <v>POST2013</v>
          </cell>
          <cell r="H24" t="str">
            <v>POST2013</v>
          </cell>
          <cell r="I24" t="str">
            <v>POST2013</v>
          </cell>
          <cell r="J24" t="str">
            <v>POST2013</v>
          </cell>
          <cell r="K24" t="str">
            <v>POST2013</v>
          </cell>
          <cell r="L24" t="str">
            <v>POST2013</v>
          </cell>
          <cell r="M24" t="str">
            <v>POST2013</v>
          </cell>
          <cell r="N24" t="str">
            <v>POST2013</v>
          </cell>
          <cell r="O24" t="str">
            <v>POST2013</v>
          </cell>
          <cell r="P24" t="str">
            <v>POST2013</v>
          </cell>
          <cell r="Q24" t="str">
            <v>POST2013</v>
          </cell>
          <cell r="R24" t="str">
            <v>POST2013</v>
          </cell>
          <cell r="S24" t="str">
            <v>POST2013</v>
          </cell>
          <cell r="T24" t="str">
            <v>POST2013</v>
          </cell>
          <cell r="W24" t="str">
            <v>POST2013</v>
          </cell>
          <cell r="X24" t="str">
            <v>New</v>
          </cell>
          <cell r="Y24" t="str">
            <v>POST2013</v>
          </cell>
        </row>
        <row r="25">
          <cell r="B25" t="str">
            <v>Glass-NR</v>
          </cell>
          <cell r="C25" t="str">
            <v>POST2013</v>
          </cell>
          <cell r="D25" t="str">
            <v>POST2013</v>
          </cell>
          <cell r="E25" t="str">
            <v>POST2013</v>
          </cell>
          <cell r="F25" t="str">
            <v>POST2013</v>
          </cell>
          <cell r="G25" t="str">
            <v>POST2013</v>
          </cell>
          <cell r="H25" t="str">
            <v>POST2013</v>
          </cell>
          <cell r="I25" t="str">
            <v>POST2013</v>
          </cell>
          <cell r="J25" t="str">
            <v>POST2013</v>
          </cell>
          <cell r="K25" t="str">
            <v>POST2013</v>
          </cell>
          <cell r="L25" t="str">
            <v>POST2013</v>
          </cell>
          <cell r="M25" t="str">
            <v>POST2013</v>
          </cell>
          <cell r="N25" t="str">
            <v>POST2013</v>
          </cell>
          <cell r="O25" t="str">
            <v>POST2013</v>
          </cell>
          <cell r="P25" t="str">
            <v>POST2013</v>
          </cell>
          <cell r="Q25" t="str">
            <v>POST2013</v>
          </cell>
          <cell r="R25" t="str">
            <v>POST2013</v>
          </cell>
          <cell r="S25" t="str">
            <v>POST2013</v>
          </cell>
          <cell r="T25" t="str">
            <v>POST2013</v>
          </cell>
          <cell r="W25" t="str">
            <v>POST2013</v>
          </cell>
          <cell r="X25" t="str">
            <v>NR</v>
          </cell>
          <cell r="Y25" t="str">
            <v>POST2013</v>
          </cell>
        </row>
        <row r="26">
          <cell r="B26" t="str">
            <v>Glass-Retro</v>
          </cell>
          <cell r="C26" t="str">
            <v>_PRE2013</v>
          </cell>
          <cell r="D26" t="str">
            <v>_PRE2013</v>
          </cell>
          <cell r="E26" t="str">
            <v>_PRE2013</v>
          </cell>
          <cell r="F26" t="str">
            <v>_PRE2013</v>
          </cell>
          <cell r="G26" t="str">
            <v>_PRE2013</v>
          </cell>
          <cell r="H26" t="str">
            <v>_PRE2013</v>
          </cell>
          <cell r="I26" t="str">
            <v>_PRE2013</v>
          </cell>
          <cell r="J26" t="str">
            <v>_PRE2013</v>
          </cell>
          <cell r="K26" t="str">
            <v>_PRE2013</v>
          </cell>
          <cell r="L26" t="str">
            <v>_PRE2013</v>
          </cell>
          <cell r="M26" t="str">
            <v>_PRE2013</v>
          </cell>
          <cell r="N26" t="str">
            <v>_PRE2013</v>
          </cell>
          <cell r="O26" t="str">
            <v>_PRE2013</v>
          </cell>
          <cell r="P26" t="str">
            <v>_PRE2013</v>
          </cell>
          <cell r="Q26" t="str">
            <v>_PRE2013</v>
          </cell>
          <cell r="R26" t="str">
            <v>_PRE2013</v>
          </cell>
          <cell r="S26" t="str">
            <v>_PRE2013</v>
          </cell>
          <cell r="T26" t="str">
            <v>_PRE2013</v>
          </cell>
          <cell r="W26" t="str">
            <v>_PRE2013</v>
          </cell>
          <cell r="X26" t="str">
            <v>Retro</v>
          </cell>
          <cell r="Y26" t="str">
            <v>_PRE2013</v>
          </cell>
        </row>
        <row r="27">
          <cell r="B27" t="str">
            <v>Advanced Rooftop Controller-New</v>
          </cell>
          <cell r="C27" t="str">
            <v>POST2013</v>
          </cell>
          <cell r="D27" t="str">
            <v>POST2013</v>
          </cell>
          <cell r="E27" t="str">
            <v>POST2013</v>
          </cell>
          <cell r="F27" t="str">
            <v>POST2013</v>
          </cell>
          <cell r="G27" t="str">
            <v>POST2013</v>
          </cell>
          <cell r="H27" t="str">
            <v>POST2013</v>
          </cell>
          <cell r="I27" t="str">
            <v>POST2013</v>
          </cell>
          <cell r="J27" t="str">
            <v>POST2013</v>
          </cell>
          <cell r="K27" t="str">
            <v>POST2013</v>
          </cell>
          <cell r="L27" t="str">
            <v>POST2013</v>
          </cell>
          <cell r="M27" t="str">
            <v>POST2013</v>
          </cell>
          <cell r="N27" t="str">
            <v>POST2013</v>
          </cell>
          <cell r="O27" t="str">
            <v>POST2013</v>
          </cell>
          <cell r="P27" t="str">
            <v>POST2013</v>
          </cell>
          <cell r="Q27" t="str">
            <v>POST2013</v>
          </cell>
          <cell r="R27" t="str">
            <v>POST2013</v>
          </cell>
          <cell r="S27" t="str">
            <v>POST2013</v>
          </cell>
          <cell r="T27" t="str">
            <v>POST2013</v>
          </cell>
          <cell r="W27" t="str">
            <v>POST2013</v>
          </cell>
          <cell r="X27" t="str">
            <v>New</v>
          </cell>
          <cell r="Y27" t="str">
            <v>POST2013</v>
          </cell>
        </row>
        <row r="28">
          <cell r="B28" t="str">
            <v>Advanced Rooftop Controller-NR</v>
          </cell>
          <cell r="C28" t="str">
            <v>POST2013</v>
          </cell>
          <cell r="D28" t="str">
            <v>POST2013</v>
          </cell>
          <cell r="E28" t="str">
            <v>POST2013</v>
          </cell>
          <cell r="F28" t="str">
            <v>POST2013</v>
          </cell>
          <cell r="G28" t="str">
            <v>POST2013</v>
          </cell>
          <cell r="H28" t="str">
            <v>POST2013</v>
          </cell>
          <cell r="I28" t="str">
            <v>POST2013</v>
          </cell>
          <cell r="J28" t="str">
            <v>POST2013</v>
          </cell>
          <cell r="K28" t="str">
            <v>POST2013</v>
          </cell>
          <cell r="L28" t="str">
            <v>POST2013</v>
          </cell>
          <cell r="M28" t="str">
            <v>POST2013</v>
          </cell>
          <cell r="N28" t="str">
            <v>POST2013</v>
          </cell>
          <cell r="O28" t="str">
            <v>POST2013</v>
          </cell>
          <cell r="P28" t="str">
            <v>POST2013</v>
          </cell>
          <cell r="Q28" t="str">
            <v>POST2013</v>
          </cell>
          <cell r="R28" t="str">
            <v>POST2013</v>
          </cell>
          <cell r="S28" t="str">
            <v>POST2013</v>
          </cell>
          <cell r="T28" t="str">
            <v>POST2013</v>
          </cell>
          <cell r="W28" t="str">
            <v>POST2013</v>
          </cell>
          <cell r="X28" t="str">
            <v>NR</v>
          </cell>
          <cell r="Y28" t="str">
            <v>POST2013</v>
          </cell>
        </row>
        <row r="29">
          <cell r="B29" t="str">
            <v>Advanced Rooftop Controller-Retro</v>
          </cell>
          <cell r="C29" t="str">
            <v>_PRE2013</v>
          </cell>
          <cell r="D29" t="str">
            <v>_PRE2013</v>
          </cell>
          <cell r="E29" t="str">
            <v>_PRE2013</v>
          </cell>
          <cell r="F29" t="str">
            <v>_PRE2013</v>
          </cell>
          <cell r="G29" t="str">
            <v>_PRE2013</v>
          </cell>
          <cell r="H29" t="str">
            <v>_PRE2013</v>
          </cell>
          <cell r="I29" t="str">
            <v>_PRE2013</v>
          </cell>
          <cell r="J29" t="str">
            <v>_PRE2013</v>
          </cell>
          <cell r="K29" t="str">
            <v>_PRE2013</v>
          </cell>
          <cell r="L29" t="str">
            <v>_PRE2013</v>
          </cell>
          <cell r="M29" t="str">
            <v>_PRE2013</v>
          </cell>
          <cell r="N29" t="str">
            <v>_PRE2013</v>
          </cell>
          <cell r="O29" t="str">
            <v>_PRE2013</v>
          </cell>
          <cell r="P29" t="str">
            <v>_PRE2013</v>
          </cell>
          <cell r="Q29" t="str">
            <v>_PRE2013</v>
          </cell>
          <cell r="R29" t="str">
            <v>_PRE2013</v>
          </cell>
          <cell r="S29" t="str">
            <v>_PRE2013</v>
          </cell>
          <cell r="T29" t="str">
            <v>_PRE2013</v>
          </cell>
          <cell r="W29" t="str">
            <v>_PRE2013</v>
          </cell>
          <cell r="X29" t="str">
            <v>Retro</v>
          </cell>
          <cell r="Y29" t="str">
            <v>_PRE2013</v>
          </cell>
        </row>
        <row r="30">
          <cell r="B30" t="str">
            <v>Variable Speed Chiller-New</v>
          </cell>
          <cell r="C30" t="str">
            <v>POST2013</v>
          </cell>
          <cell r="D30" t="str">
            <v>POST2013</v>
          </cell>
          <cell r="E30" t="str">
            <v>POST2013</v>
          </cell>
          <cell r="F30" t="str">
            <v>POST2013</v>
          </cell>
          <cell r="G30" t="str">
            <v>POST2013</v>
          </cell>
          <cell r="H30" t="str">
            <v>POST2013</v>
          </cell>
          <cell r="I30" t="str">
            <v>POST2013</v>
          </cell>
          <cell r="J30" t="str">
            <v>POST2013</v>
          </cell>
          <cell r="K30" t="str">
            <v>POST2013</v>
          </cell>
          <cell r="L30" t="str">
            <v>POST2013</v>
          </cell>
          <cell r="M30" t="str">
            <v>POST2013</v>
          </cell>
          <cell r="N30" t="str">
            <v>POST2013</v>
          </cell>
          <cell r="O30" t="str">
            <v>POST2013</v>
          </cell>
          <cell r="P30" t="str">
            <v>POST2013</v>
          </cell>
          <cell r="Q30" t="str">
            <v>POST2013</v>
          </cell>
          <cell r="R30" t="str">
            <v>POST2013</v>
          </cell>
          <cell r="S30" t="str">
            <v>POST2013</v>
          </cell>
          <cell r="T30" t="str">
            <v>POST2013</v>
          </cell>
          <cell r="W30" t="str">
            <v>POST2013</v>
          </cell>
          <cell r="X30" t="str">
            <v>New</v>
          </cell>
          <cell r="Y30" t="str">
            <v>POST2013</v>
          </cell>
        </row>
        <row r="31">
          <cell r="B31" t="str">
            <v>Variable Speed Chiller-NR</v>
          </cell>
          <cell r="C31" t="str">
            <v>POST2013</v>
          </cell>
          <cell r="D31" t="str">
            <v>POST2013</v>
          </cell>
          <cell r="E31" t="str">
            <v>POST2013</v>
          </cell>
          <cell r="F31" t="str">
            <v>POST2013</v>
          </cell>
          <cell r="G31" t="str">
            <v>POST2013</v>
          </cell>
          <cell r="H31" t="str">
            <v>POST2013</v>
          </cell>
          <cell r="I31" t="str">
            <v>POST2013</v>
          </cell>
          <cell r="J31" t="str">
            <v>POST2013</v>
          </cell>
          <cell r="K31" t="str">
            <v>POST2013</v>
          </cell>
          <cell r="L31" t="str">
            <v>POST2013</v>
          </cell>
          <cell r="M31" t="str">
            <v>POST2013</v>
          </cell>
          <cell r="N31" t="str">
            <v>POST2013</v>
          </cell>
          <cell r="O31" t="str">
            <v>POST2013</v>
          </cell>
          <cell r="P31" t="str">
            <v>POST2013</v>
          </cell>
          <cell r="Q31" t="str">
            <v>POST2013</v>
          </cell>
          <cell r="R31" t="str">
            <v>POST2013</v>
          </cell>
          <cell r="S31" t="str">
            <v>POST2013</v>
          </cell>
          <cell r="T31" t="str">
            <v>POST2013</v>
          </cell>
          <cell r="W31" t="str">
            <v>POST2013</v>
          </cell>
          <cell r="X31" t="str">
            <v>NR</v>
          </cell>
          <cell r="Y31" t="str">
            <v>POST2013</v>
          </cell>
        </row>
        <row r="32">
          <cell r="B32" t="str">
            <v>Commercial EM-New</v>
          </cell>
          <cell r="C32" t="str">
            <v>POST2013</v>
          </cell>
          <cell r="D32" t="str">
            <v>POST2013</v>
          </cell>
          <cell r="E32" t="str">
            <v>POST2013</v>
          </cell>
          <cell r="F32" t="str">
            <v>POST2013</v>
          </cell>
          <cell r="G32" t="str">
            <v>POST2013</v>
          </cell>
          <cell r="H32" t="str">
            <v>POST2013</v>
          </cell>
          <cell r="I32" t="str">
            <v>POST2013</v>
          </cell>
          <cell r="J32" t="str">
            <v>POST2013</v>
          </cell>
          <cell r="K32" t="str">
            <v>POST2013</v>
          </cell>
          <cell r="L32" t="str">
            <v>POST2013</v>
          </cell>
          <cell r="M32" t="str">
            <v>POST2013</v>
          </cell>
          <cell r="N32" t="str">
            <v>POST2013</v>
          </cell>
          <cell r="O32" t="str">
            <v>POST2013</v>
          </cell>
          <cell r="P32" t="str">
            <v>POST2013</v>
          </cell>
          <cell r="Q32" t="str">
            <v>POST2013</v>
          </cell>
          <cell r="R32" t="str">
            <v>POST2013</v>
          </cell>
          <cell r="S32" t="str">
            <v>POST2013</v>
          </cell>
          <cell r="T32" t="str">
            <v>POST2013</v>
          </cell>
          <cell r="W32" t="str">
            <v>POST2013</v>
          </cell>
          <cell r="X32" t="str">
            <v>New</v>
          </cell>
          <cell r="Y32" t="str">
            <v>POST2013</v>
          </cell>
        </row>
        <row r="33">
          <cell r="B33" t="str">
            <v>Commercial EM-NR</v>
          </cell>
          <cell r="C33" t="str">
            <v>POST2013</v>
          </cell>
          <cell r="D33" t="str">
            <v>POST2013</v>
          </cell>
          <cell r="E33" t="str">
            <v>POST2013</v>
          </cell>
          <cell r="F33" t="str">
            <v>POST2013</v>
          </cell>
          <cell r="G33" t="str">
            <v>POST2013</v>
          </cell>
          <cell r="H33" t="str">
            <v>POST2013</v>
          </cell>
          <cell r="I33" t="str">
            <v>POST2013</v>
          </cell>
          <cell r="J33" t="str">
            <v>POST2013</v>
          </cell>
          <cell r="K33" t="str">
            <v>POST2013</v>
          </cell>
          <cell r="L33" t="str">
            <v>POST2013</v>
          </cell>
          <cell r="M33" t="str">
            <v>POST2013</v>
          </cell>
          <cell r="N33" t="str">
            <v>POST2013</v>
          </cell>
          <cell r="O33" t="str">
            <v>POST2013</v>
          </cell>
          <cell r="P33" t="str">
            <v>POST2013</v>
          </cell>
          <cell r="Q33" t="str">
            <v>POST2013</v>
          </cell>
          <cell r="R33" t="str">
            <v>POST2013</v>
          </cell>
          <cell r="S33" t="str">
            <v>POST2013</v>
          </cell>
          <cell r="T33" t="str">
            <v>POST2013</v>
          </cell>
          <cell r="W33" t="str">
            <v>POST2013</v>
          </cell>
          <cell r="X33" t="str">
            <v>NR</v>
          </cell>
          <cell r="Y33" t="str">
            <v>POST2013</v>
          </cell>
        </row>
        <row r="34">
          <cell r="B34" t="str">
            <v>Commercial EM-Retro</v>
          </cell>
          <cell r="C34" t="str">
            <v>_PRE2013</v>
          </cell>
          <cell r="D34" t="str">
            <v>_PRE2013</v>
          </cell>
          <cell r="E34" t="str">
            <v>_PRE2013</v>
          </cell>
          <cell r="F34" t="str">
            <v>_PRE2013</v>
          </cell>
          <cell r="G34" t="str">
            <v>_PRE2013</v>
          </cell>
          <cell r="H34" t="str">
            <v>_PRE2013</v>
          </cell>
          <cell r="I34" t="str">
            <v>_PRE2013</v>
          </cell>
          <cell r="J34" t="str">
            <v>_PRE2013</v>
          </cell>
          <cell r="K34" t="str">
            <v>_PRE2013</v>
          </cell>
          <cell r="L34" t="str">
            <v>_PRE2013</v>
          </cell>
          <cell r="M34" t="str">
            <v>_PRE2013</v>
          </cell>
          <cell r="N34" t="str">
            <v>_PRE2013</v>
          </cell>
          <cell r="O34" t="str">
            <v>_PRE2013</v>
          </cell>
          <cell r="P34" t="str">
            <v>_PRE2013</v>
          </cell>
          <cell r="Q34" t="str">
            <v>_PRE2013</v>
          </cell>
          <cell r="R34" t="str">
            <v>_PRE2013</v>
          </cell>
          <cell r="S34" t="str">
            <v>_PRE2013</v>
          </cell>
          <cell r="T34" t="str">
            <v>_PRE2013</v>
          </cell>
          <cell r="W34" t="str">
            <v>_PRE2013</v>
          </cell>
          <cell r="X34" t="str">
            <v>Retro</v>
          </cell>
          <cell r="Y34" t="str">
            <v>_PRE2013</v>
          </cell>
        </row>
        <row r="35">
          <cell r="B35" t="str">
            <v>Evaporative Assist Cooling-New</v>
          </cell>
          <cell r="C35" t="str">
            <v>POST2013</v>
          </cell>
          <cell r="D35" t="str">
            <v>POST2013</v>
          </cell>
          <cell r="E35" t="str">
            <v>POST2013</v>
          </cell>
          <cell r="F35" t="str">
            <v>POST2013</v>
          </cell>
          <cell r="G35" t="str">
            <v>POST2013</v>
          </cell>
          <cell r="H35" t="str">
            <v>POST2013</v>
          </cell>
          <cell r="I35" t="str">
            <v>POST2013</v>
          </cell>
          <cell r="J35" t="str">
            <v>POST2013</v>
          </cell>
          <cell r="K35" t="str">
            <v>POST2013</v>
          </cell>
          <cell r="L35" t="str">
            <v>POST2013</v>
          </cell>
          <cell r="M35" t="str">
            <v>POST2013</v>
          </cell>
          <cell r="N35" t="str">
            <v>POST2013</v>
          </cell>
          <cell r="O35" t="str">
            <v>POST2013</v>
          </cell>
          <cell r="P35" t="str">
            <v>POST2013</v>
          </cell>
          <cell r="Q35" t="str">
            <v>POST2013</v>
          </cell>
          <cell r="R35" t="str">
            <v>POST2013</v>
          </cell>
          <cell r="S35" t="str">
            <v>POST2013</v>
          </cell>
          <cell r="T35" t="str">
            <v>POST2013</v>
          </cell>
          <cell r="W35" t="str">
            <v>POST2013</v>
          </cell>
          <cell r="X35" t="str">
            <v>New</v>
          </cell>
          <cell r="Y35" t="str">
            <v>POST2013</v>
          </cell>
        </row>
        <row r="36">
          <cell r="B36" t="str">
            <v>Evaporative Assist Cooling-NR</v>
          </cell>
          <cell r="C36" t="str">
            <v>POST2013</v>
          </cell>
          <cell r="D36" t="str">
            <v>POST2013</v>
          </cell>
          <cell r="E36" t="str">
            <v>POST2013</v>
          </cell>
          <cell r="F36" t="str">
            <v>POST2013</v>
          </cell>
          <cell r="G36" t="str">
            <v>POST2013</v>
          </cell>
          <cell r="H36" t="str">
            <v>POST2013</v>
          </cell>
          <cell r="I36" t="str">
            <v>POST2013</v>
          </cell>
          <cell r="J36" t="str">
            <v>POST2013</v>
          </cell>
          <cell r="K36" t="str">
            <v>POST2013</v>
          </cell>
          <cell r="L36" t="str">
            <v>POST2013</v>
          </cell>
          <cell r="M36" t="str">
            <v>POST2013</v>
          </cell>
          <cell r="N36" t="str">
            <v>POST2013</v>
          </cell>
          <cell r="O36" t="str">
            <v>POST2013</v>
          </cell>
          <cell r="P36" t="str">
            <v>POST2013</v>
          </cell>
          <cell r="Q36" t="str">
            <v>POST2013</v>
          </cell>
          <cell r="R36" t="str">
            <v>POST2013</v>
          </cell>
          <cell r="S36" t="str">
            <v>POST2013</v>
          </cell>
          <cell r="T36" t="str">
            <v>POST2013</v>
          </cell>
          <cell r="W36" t="str">
            <v>POST2013</v>
          </cell>
          <cell r="X36" t="str">
            <v>NR</v>
          </cell>
          <cell r="Y36" t="str">
            <v>POST2013</v>
          </cell>
        </row>
        <row r="37">
          <cell r="B37" t="str">
            <v>Economizer-Retro</v>
          </cell>
          <cell r="C37" t="str">
            <v>POST2013</v>
          </cell>
          <cell r="D37" t="str">
            <v>POST2013</v>
          </cell>
          <cell r="E37" t="str">
            <v>POST2013</v>
          </cell>
          <cell r="F37" t="str">
            <v>POST2013</v>
          </cell>
          <cell r="G37" t="str">
            <v>POST2013</v>
          </cell>
          <cell r="H37" t="str">
            <v>POST2013</v>
          </cell>
          <cell r="I37" t="str">
            <v>POST2013</v>
          </cell>
          <cell r="J37" t="str">
            <v>POST2013</v>
          </cell>
          <cell r="K37" t="str">
            <v>POST2013</v>
          </cell>
          <cell r="L37" t="str">
            <v>POST2013</v>
          </cell>
          <cell r="M37" t="str">
            <v>POST2013</v>
          </cell>
          <cell r="N37" t="str">
            <v>POST2013</v>
          </cell>
          <cell r="O37" t="str">
            <v>POST2013</v>
          </cell>
          <cell r="P37" t="str">
            <v>POST2013</v>
          </cell>
          <cell r="Q37" t="str">
            <v>POST2013</v>
          </cell>
          <cell r="R37" t="str">
            <v>POST2013</v>
          </cell>
          <cell r="S37" t="str">
            <v>POST2013</v>
          </cell>
          <cell r="T37" t="str">
            <v>POST2013</v>
          </cell>
          <cell r="W37" t="str">
            <v>POST2013</v>
          </cell>
          <cell r="X37" t="str">
            <v>Retro</v>
          </cell>
          <cell r="Y37" t="str">
            <v>_PRE2013</v>
          </cell>
        </row>
        <row r="38">
          <cell r="B38" t="str">
            <v>Demand Control Ventilation-New</v>
          </cell>
          <cell r="C38" t="str">
            <v>POST2013</v>
          </cell>
          <cell r="D38" t="str">
            <v>POST2013</v>
          </cell>
          <cell r="E38" t="str">
            <v>POST2013</v>
          </cell>
          <cell r="F38" t="str">
            <v>POST2013</v>
          </cell>
          <cell r="G38" t="str">
            <v>POST2013</v>
          </cell>
          <cell r="H38" t="str">
            <v>POST2013</v>
          </cell>
          <cell r="I38" t="str">
            <v>POST2013</v>
          </cell>
          <cell r="J38" t="str">
            <v>POST2013</v>
          </cell>
          <cell r="K38" t="str">
            <v>POST2013</v>
          </cell>
          <cell r="L38" t="str">
            <v>POST2013</v>
          </cell>
          <cell r="M38" t="str">
            <v>POST2013</v>
          </cell>
          <cell r="N38" t="str">
            <v>POST2013</v>
          </cell>
          <cell r="O38" t="str">
            <v>POST2013</v>
          </cell>
          <cell r="P38" t="str">
            <v>POST2013</v>
          </cell>
          <cell r="Q38" t="str">
            <v>POST2013</v>
          </cell>
          <cell r="R38" t="str">
            <v>POST2013</v>
          </cell>
          <cell r="S38" t="str">
            <v>POST2013</v>
          </cell>
          <cell r="T38" t="str">
            <v>POST2013</v>
          </cell>
          <cell r="W38" t="str">
            <v>POST2013</v>
          </cell>
          <cell r="X38" t="str">
            <v>New</v>
          </cell>
          <cell r="Y38" t="str">
            <v>POST2013</v>
          </cell>
        </row>
        <row r="39">
          <cell r="B39" t="str">
            <v>Demand Control Ventilation-NR</v>
          </cell>
          <cell r="C39" t="str">
            <v>POST2013</v>
          </cell>
          <cell r="D39" t="str">
            <v>POST2013</v>
          </cell>
          <cell r="E39" t="str">
            <v>POST2013</v>
          </cell>
          <cell r="F39" t="str">
            <v>POST2013</v>
          </cell>
          <cell r="G39" t="str">
            <v>POST2013</v>
          </cell>
          <cell r="H39" t="str">
            <v>POST2013</v>
          </cell>
          <cell r="I39" t="str">
            <v>POST2013</v>
          </cell>
          <cell r="J39" t="str">
            <v>POST2013</v>
          </cell>
          <cell r="K39" t="str">
            <v>POST2013</v>
          </cell>
          <cell r="L39" t="str">
            <v>POST2013</v>
          </cell>
          <cell r="M39" t="str">
            <v>POST2013</v>
          </cell>
          <cell r="N39" t="str">
            <v>POST2013</v>
          </cell>
          <cell r="O39" t="str">
            <v>POST2013</v>
          </cell>
          <cell r="P39" t="str">
            <v>POST2013</v>
          </cell>
          <cell r="Q39" t="str">
            <v>POST2013</v>
          </cell>
          <cell r="R39" t="str">
            <v>POST2013</v>
          </cell>
          <cell r="S39" t="str">
            <v>POST2013</v>
          </cell>
          <cell r="T39" t="str">
            <v>POST2013</v>
          </cell>
          <cell r="W39" t="str">
            <v>POST2013</v>
          </cell>
          <cell r="X39" t="str">
            <v>NR</v>
          </cell>
          <cell r="Y39" t="str">
            <v>POST2013</v>
          </cell>
        </row>
        <row r="40">
          <cell r="B40" t="str">
            <v>Demand Control Ventilation-Retro</v>
          </cell>
          <cell r="C40" t="str">
            <v>_PRE2013</v>
          </cell>
          <cell r="D40" t="str">
            <v>_PRE2013</v>
          </cell>
          <cell r="E40" t="str">
            <v>_PRE2013</v>
          </cell>
          <cell r="F40" t="str">
            <v>_PRE2013</v>
          </cell>
          <cell r="G40" t="str">
            <v>_PRE2013</v>
          </cell>
          <cell r="H40" t="str">
            <v>_PRE2013</v>
          </cell>
          <cell r="I40" t="str">
            <v>_PRE2013</v>
          </cell>
          <cell r="J40" t="str">
            <v>_PRE2013</v>
          </cell>
          <cell r="K40" t="str">
            <v>_PRE2013</v>
          </cell>
          <cell r="L40" t="str">
            <v>_PRE2013</v>
          </cell>
          <cell r="M40" t="str">
            <v>_PRE2013</v>
          </cell>
          <cell r="N40" t="str">
            <v>_PRE2013</v>
          </cell>
          <cell r="O40" t="str">
            <v>_PRE2013</v>
          </cell>
          <cell r="P40" t="str">
            <v>_PRE2013</v>
          </cell>
          <cell r="Q40" t="str">
            <v>_PRE2013</v>
          </cell>
          <cell r="R40" t="str">
            <v>_PRE2013</v>
          </cell>
          <cell r="S40" t="str">
            <v>_PRE2013</v>
          </cell>
          <cell r="T40" t="str">
            <v>_PRE2013</v>
          </cell>
          <cell r="W40" t="str">
            <v>_PRE2013</v>
          </cell>
          <cell r="X40" t="str">
            <v>Retro</v>
          </cell>
          <cell r="Y40" t="str">
            <v>_PRE2013</v>
          </cell>
        </row>
        <row r="41">
          <cell r="B41" t="str">
            <v>Premium Fume Hood-NR</v>
          </cell>
          <cell r="C41" t="str">
            <v>POST2013</v>
          </cell>
          <cell r="D41" t="str">
            <v>POST2013</v>
          </cell>
          <cell r="E41" t="str">
            <v>POST2013</v>
          </cell>
          <cell r="F41" t="str">
            <v>POST2013</v>
          </cell>
          <cell r="G41" t="str">
            <v>POST2013</v>
          </cell>
          <cell r="H41" t="str">
            <v>POST2013</v>
          </cell>
          <cell r="I41" t="str">
            <v>POST2013</v>
          </cell>
          <cell r="J41" t="str">
            <v>POST2013</v>
          </cell>
          <cell r="K41" t="str">
            <v>POST2013</v>
          </cell>
          <cell r="L41" t="str">
            <v>POST2013</v>
          </cell>
          <cell r="M41" t="str">
            <v>POST2013</v>
          </cell>
          <cell r="N41" t="str">
            <v>POST2013</v>
          </cell>
          <cell r="O41" t="str">
            <v>POST2013</v>
          </cell>
          <cell r="P41" t="str">
            <v>POST2013</v>
          </cell>
          <cell r="Q41" t="str">
            <v>POST2013</v>
          </cell>
          <cell r="R41" t="str">
            <v>POST2013</v>
          </cell>
          <cell r="S41" t="str">
            <v>POST2013</v>
          </cell>
          <cell r="T41" t="str">
            <v>POST2013</v>
          </cell>
          <cell r="W41" t="str">
            <v>POST2013</v>
          </cell>
          <cell r="X41" t="str">
            <v>NR</v>
          </cell>
          <cell r="Y41" t="str">
            <v>POST2013</v>
          </cell>
        </row>
        <row r="42">
          <cell r="B42" t="str">
            <v>DCV Restaurant Hood-Retro</v>
          </cell>
          <cell r="C42" t="str">
            <v>_PRE2013</v>
          </cell>
          <cell r="D42" t="str">
            <v>_PRE2013</v>
          </cell>
          <cell r="E42" t="str">
            <v>_PRE2013</v>
          </cell>
          <cell r="F42" t="str">
            <v>_PRE2013</v>
          </cell>
          <cell r="G42" t="str">
            <v>_PRE2013</v>
          </cell>
          <cell r="H42" t="str">
            <v>_PRE2013</v>
          </cell>
          <cell r="I42" t="str">
            <v>_PRE2013</v>
          </cell>
          <cell r="J42" t="str">
            <v>_PRE2013</v>
          </cell>
          <cell r="K42" t="str">
            <v>_PRE2013</v>
          </cell>
          <cell r="L42" t="str">
            <v>_PRE2013</v>
          </cell>
          <cell r="M42" t="str">
            <v>_PRE2013</v>
          </cell>
          <cell r="N42" t="str">
            <v>_PRE2013</v>
          </cell>
          <cell r="O42" t="str">
            <v>_PRE2013</v>
          </cell>
          <cell r="P42" t="str">
            <v>_PRE2013</v>
          </cell>
          <cell r="Q42" t="str">
            <v>_PRE2013</v>
          </cell>
          <cell r="R42" t="str">
            <v>_PRE2013</v>
          </cell>
          <cell r="S42" t="str">
            <v>_PRE2013</v>
          </cell>
          <cell r="T42" t="str">
            <v>_PRE2013</v>
          </cell>
          <cell r="W42" t="str">
            <v>_PRE2013</v>
          </cell>
          <cell r="X42" t="str">
            <v>Retro</v>
          </cell>
          <cell r="Y42" t="str">
            <v>_PRE2013</v>
          </cell>
        </row>
        <row r="43">
          <cell r="B43" t="str">
            <v>DCV Parking Garage-Retro</v>
          </cell>
          <cell r="C43" t="str">
            <v>_PRE2013</v>
          </cell>
          <cell r="D43" t="str">
            <v>_PRE2013</v>
          </cell>
          <cell r="E43" t="str">
            <v>_PRE2013</v>
          </cell>
          <cell r="F43" t="str">
            <v>_PRE2013</v>
          </cell>
          <cell r="G43" t="str">
            <v>_PRE2013</v>
          </cell>
          <cell r="H43" t="str">
            <v>_PRE2013</v>
          </cell>
          <cell r="I43" t="str">
            <v>_PRE2013</v>
          </cell>
          <cell r="J43" t="str">
            <v>_PRE2013</v>
          </cell>
          <cell r="K43" t="str">
            <v>_PRE2013</v>
          </cell>
          <cell r="L43" t="str">
            <v>_PRE2013</v>
          </cell>
          <cell r="M43" t="str">
            <v>_PRE2013</v>
          </cell>
          <cell r="N43" t="str">
            <v>_PRE2013</v>
          </cell>
          <cell r="O43" t="str">
            <v>_PRE2013</v>
          </cell>
          <cell r="P43" t="str">
            <v>_PRE2013</v>
          </cell>
          <cell r="Q43" t="str">
            <v>_PRE2013</v>
          </cell>
          <cell r="R43" t="str">
            <v>_PRE2013</v>
          </cell>
          <cell r="S43" t="str">
            <v>_PRE2013</v>
          </cell>
          <cell r="T43" t="str">
            <v>_PRE2013</v>
          </cell>
          <cell r="W43" t="str">
            <v>_PRE2013</v>
          </cell>
          <cell r="X43" t="str">
            <v>Retro</v>
          </cell>
          <cell r="Y43" t="str">
            <v>_PRE2013</v>
          </cell>
        </row>
        <row r="44">
          <cell r="B44" t="str">
            <v>Weatherization - School-Retro</v>
          </cell>
          <cell r="C44" t="str">
            <v>_PRE2013</v>
          </cell>
          <cell r="D44" t="str">
            <v>_PRE2013</v>
          </cell>
          <cell r="E44" t="str">
            <v>_PRE2013</v>
          </cell>
          <cell r="F44" t="str">
            <v>_PRE2013</v>
          </cell>
          <cell r="G44" t="str">
            <v>_PRE2013</v>
          </cell>
          <cell r="H44" t="str">
            <v>_PRE2013</v>
          </cell>
          <cell r="I44" t="str">
            <v>_PRE2013</v>
          </cell>
          <cell r="J44" t="str">
            <v>_PRE2013</v>
          </cell>
          <cell r="K44" t="str">
            <v>_PRE2013</v>
          </cell>
          <cell r="L44" t="str">
            <v>_PRE2013</v>
          </cell>
          <cell r="M44" t="str">
            <v>_PRE2013</v>
          </cell>
          <cell r="N44" t="str">
            <v>_PRE2013</v>
          </cell>
          <cell r="O44" t="str">
            <v>_PRE2013</v>
          </cell>
          <cell r="P44" t="str">
            <v>_PRE2013</v>
          </cell>
          <cell r="Q44" t="str">
            <v>_PRE2013</v>
          </cell>
          <cell r="R44" t="str">
            <v>_PRE2013</v>
          </cell>
          <cell r="S44" t="str">
            <v>_PRE2013</v>
          </cell>
          <cell r="T44" t="str">
            <v>_PRE2013</v>
          </cell>
          <cell r="W44" t="str">
            <v>_PRE2013</v>
          </cell>
          <cell r="X44" t="str">
            <v>Retro</v>
          </cell>
          <cell r="Y44" t="str">
            <v>_PRE2013</v>
          </cell>
        </row>
        <row r="45">
          <cell r="B45" t="str">
            <v>Energy Recovery Ventilator-NR</v>
          </cell>
          <cell r="C45" t="str">
            <v>POST2013</v>
          </cell>
          <cell r="D45" t="str">
            <v>POST2013</v>
          </cell>
          <cell r="E45" t="str">
            <v>POST2013</v>
          </cell>
          <cell r="F45" t="str">
            <v>POST2013</v>
          </cell>
          <cell r="G45" t="str">
            <v>POST2013</v>
          </cell>
          <cell r="H45" t="str">
            <v>POST2013</v>
          </cell>
          <cell r="I45" t="str">
            <v>POST2013</v>
          </cell>
          <cell r="J45" t="str">
            <v>POST2013</v>
          </cell>
          <cell r="K45" t="str">
            <v>POST2013</v>
          </cell>
          <cell r="L45" t="str">
            <v>POST2013</v>
          </cell>
          <cell r="M45" t="str">
            <v>POST2013</v>
          </cell>
          <cell r="N45" t="str">
            <v>POST2013</v>
          </cell>
          <cell r="O45" t="str">
            <v>POST2013</v>
          </cell>
          <cell r="P45" t="str">
            <v>POST2013</v>
          </cell>
          <cell r="Q45" t="str">
            <v>POST2013</v>
          </cell>
          <cell r="R45" t="str">
            <v>POST2013</v>
          </cell>
          <cell r="S45" t="str">
            <v>POST2013</v>
          </cell>
          <cell r="T45" t="str">
            <v>POST2013</v>
          </cell>
          <cell r="W45" t="str">
            <v>POST2013</v>
          </cell>
          <cell r="X45" t="str">
            <v>NR</v>
          </cell>
          <cell r="Y45" t="str">
            <v>POST2013</v>
          </cell>
        </row>
        <row r="46">
          <cell r="B46" t="str">
            <v>AC Heat Recovery for Water Heating-NR</v>
          </cell>
          <cell r="C46" t="str">
            <v>POST2013</v>
          </cell>
          <cell r="D46" t="str">
            <v>POST2013</v>
          </cell>
          <cell r="E46" t="str">
            <v>POST2013</v>
          </cell>
          <cell r="F46" t="str">
            <v>POST2013</v>
          </cell>
          <cell r="G46" t="str">
            <v>POST2013</v>
          </cell>
          <cell r="H46" t="str">
            <v>POST2013</v>
          </cell>
          <cell r="I46" t="str">
            <v>POST2013</v>
          </cell>
          <cell r="J46" t="str">
            <v>POST2013</v>
          </cell>
          <cell r="K46" t="str">
            <v>POST2013</v>
          </cell>
          <cell r="L46" t="str">
            <v>POST2013</v>
          </cell>
          <cell r="M46" t="str">
            <v>POST2013</v>
          </cell>
          <cell r="N46" t="str">
            <v>POST2013</v>
          </cell>
          <cell r="O46" t="str">
            <v>POST2013</v>
          </cell>
          <cell r="P46" t="str">
            <v>POST2013</v>
          </cell>
          <cell r="Q46" t="str">
            <v>POST2013</v>
          </cell>
          <cell r="R46" t="str">
            <v>POST2013</v>
          </cell>
          <cell r="S46" t="str">
            <v>POST2013</v>
          </cell>
          <cell r="T46" t="str">
            <v>POST2013</v>
          </cell>
          <cell r="W46" t="str">
            <v>POST2013</v>
          </cell>
          <cell r="X46" t="str">
            <v>NR</v>
          </cell>
          <cell r="Y46" t="str">
            <v>POST2013</v>
          </cell>
        </row>
        <row r="47">
          <cell r="B47" t="str">
            <v>Room Occupancy Sensors in Lodging-Retro</v>
          </cell>
          <cell r="C47" t="str">
            <v>_PRE2013</v>
          </cell>
          <cell r="D47" t="str">
            <v>_PRE2013</v>
          </cell>
          <cell r="E47" t="str">
            <v>_PRE2013</v>
          </cell>
          <cell r="F47" t="str">
            <v>_PRE2013</v>
          </cell>
          <cell r="G47" t="str">
            <v>_PRE2013</v>
          </cell>
          <cell r="H47" t="str">
            <v>_PRE2013</v>
          </cell>
          <cell r="I47" t="str">
            <v>_PRE2013</v>
          </cell>
          <cell r="J47" t="str">
            <v>_PRE2013</v>
          </cell>
          <cell r="K47" t="str">
            <v>_PRE2013</v>
          </cell>
          <cell r="L47" t="str">
            <v>_PRE2013</v>
          </cell>
          <cell r="M47" t="str">
            <v>_PRE2013</v>
          </cell>
          <cell r="N47" t="str">
            <v>_PRE2013</v>
          </cell>
          <cell r="O47" t="str">
            <v>_PRE2013</v>
          </cell>
          <cell r="P47" t="str">
            <v>_PRE2013</v>
          </cell>
          <cell r="Q47" t="str">
            <v>_PRE2013</v>
          </cell>
          <cell r="R47" t="str">
            <v>_PRE2013</v>
          </cell>
          <cell r="S47" t="str">
            <v>_PRE2013</v>
          </cell>
          <cell r="T47" t="str">
            <v>_PRE2013</v>
          </cell>
          <cell r="W47" t="str">
            <v>_PRE2013</v>
          </cell>
          <cell r="X47" t="str">
            <v>Retro</v>
          </cell>
          <cell r="Y47" t="str">
            <v>_PRE2013</v>
          </cell>
        </row>
        <row r="48">
          <cell r="B48" t="str">
            <v>Chiller - chilled water retrofit-Retro</v>
          </cell>
          <cell r="C48" t="str">
            <v>_PRE2013</v>
          </cell>
          <cell r="D48" t="str">
            <v>_PRE2013</v>
          </cell>
          <cell r="E48" t="str">
            <v>_PRE2013</v>
          </cell>
          <cell r="F48" t="str">
            <v>_PRE2013</v>
          </cell>
          <cell r="G48" t="str">
            <v>_PRE2013</v>
          </cell>
          <cell r="H48" t="str">
            <v>_PRE2013</v>
          </cell>
          <cell r="I48" t="str">
            <v>_PRE2013</v>
          </cell>
          <cell r="J48" t="str">
            <v>_PRE2013</v>
          </cell>
          <cell r="K48" t="str">
            <v>_PRE2013</v>
          </cell>
          <cell r="L48" t="str">
            <v>_PRE2013</v>
          </cell>
          <cell r="M48" t="str">
            <v>_PRE2013</v>
          </cell>
          <cell r="N48" t="str">
            <v>_PRE2013</v>
          </cell>
          <cell r="O48" t="str">
            <v>_PRE2013</v>
          </cell>
          <cell r="P48" t="str">
            <v>_PRE2013</v>
          </cell>
          <cell r="Q48" t="str">
            <v>_PRE2013</v>
          </cell>
          <cell r="R48" t="str">
            <v>_PRE2013</v>
          </cell>
          <cell r="S48" t="str">
            <v>_PRE2013</v>
          </cell>
          <cell r="T48" t="str">
            <v>_PRE2013</v>
          </cell>
          <cell r="W48" t="str">
            <v>_PRE2013</v>
          </cell>
          <cell r="X48" t="str">
            <v>Retro</v>
          </cell>
          <cell r="Y48" t="str">
            <v>_PRE2013</v>
          </cell>
        </row>
        <row r="49">
          <cell r="B49" t="str">
            <v>Chiller - equip retrofits-Retro</v>
          </cell>
          <cell r="C49" t="str">
            <v>_PRE2013</v>
          </cell>
          <cell r="D49" t="str">
            <v>_PRE2013</v>
          </cell>
          <cell r="E49" t="str">
            <v>_PRE2013</v>
          </cell>
          <cell r="F49" t="str">
            <v>_PRE2013</v>
          </cell>
          <cell r="G49" t="str">
            <v>_PRE2013</v>
          </cell>
          <cell r="H49" t="str">
            <v>_PRE2013</v>
          </cell>
          <cell r="I49" t="str">
            <v>_PRE2013</v>
          </cell>
          <cell r="J49" t="str">
            <v>_PRE2013</v>
          </cell>
          <cell r="K49" t="str">
            <v>_PRE2013</v>
          </cell>
          <cell r="L49" t="str">
            <v>_PRE2013</v>
          </cell>
          <cell r="M49" t="str">
            <v>_PRE2013</v>
          </cell>
          <cell r="N49" t="str">
            <v>_PRE2013</v>
          </cell>
          <cell r="O49" t="str">
            <v>_PRE2013</v>
          </cell>
          <cell r="P49" t="str">
            <v>_PRE2013</v>
          </cell>
          <cell r="Q49" t="str">
            <v>_PRE2013</v>
          </cell>
          <cell r="R49" t="str">
            <v>_PRE2013</v>
          </cell>
          <cell r="S49" t="str">
            <v>_PRE2013</v>
          </cell>
          <cell r="T49" t="str">
            <v>_PRE2013</v>
          </cell>
          <cell r="W49" t="str">
            <v>_PRE2013</v>
          </cell>
          <cell r="X49" t="str">
            <v>Retro</v>
          </cell>
          <cell r="Y49" t="str">
            <v>_PRE2013</v>
          </cell>
        </row>
        <row r="50">
          <cell r="B50" t="str">
            <v>Pool Blankets-Retro</v>
          </cell>
          <cell r="C50" t="str">
            <v>_PRE2013</v>
          </cell>
          <cell r="D50" t="str">
            <v>_PRE2013</v>
          </cell>
          <cell r="E50" t="str">
            <v>_PRE2013</v>
          </cell>
          <cell r="F50" t="str">
            <v>_PRE2013</v>
          </cell>
          <cell r="G50" t="str">
            <v>_PRE2013</v>
          </cell>
          <cell r="H50" t="str">
            <v>_PRE2013</v>
          </cell>
          <cell r="I50" t="str">
            <v>_PRE2013</v>
          </cell>
          <cell r="J50" t="str">
            <v>_PRE2013</v>
          </cell>
          <cell r="K50" t="str">
            <v>_PRE2013</v>
          </cell>
          <cell r="L50" t="str">
            <v>_PRE2013</v>
          </cell>
          <cell r="M50" t="str">
            <v>_PRE2013</v>
          </cell>
          <cell r="N50" t="str">
            <v>_PRE2013</v>
          </cell>
          <cell r="O50" t="str">
            <v>_PRE2013</v>
          </cell>
          <cell r="P50" t="str">
            <v>_PRE2013</v>
          </cell>
          <cell r="Q50" t="str">
            <v>_PRE2013</v>
          </cell>
          <cell r="R50" t="str">
            <v>_PRE2013</v>
          </cell>
          <cell r="S50" t="str">
            <v>_PRE2013</v>
          </cell>
          <cell r="T50" t="str">
            <v>_PRE2013</v>
          </cell>
          <cell r="W50" t="str">
            <v>_PRE2013</v>
          </cell>
          <cell r="X50" t="str">
            <v>Retro</v>
          </cell>
          <cell r="Y50" t="str">
            <v>_PRE2013</v>
          </cell>
        </row>
        <row r="51">
          <cell r="B51" t="str">
            <v>Web-Enabled Thermostats-Retro</v>
          </cell>
          <cell r="C51" t="str">
            <v>_PRE2013</v>
          </cell>
          <cell r="D51" t="str">
            <v>_PRE2013</v>
          </cell>
          <cell r="E51" t="str">
            <v>_PRE2013</v>
          </cell>
          <cell r="F51" t="str">
            <v>_PRE2013</v>
          </cell>
          <cell r="G51" t="str">
            <v>_PRE2013</v>
          </cell>
          <cell r="H51" t="str">
            <v>_PRE2013</v>
          </cell>
          <cell r="I51" t="str">
            <v>_PRE2013</v>
          </cell>
          <cell r="J51" t="str">
            <v>_PRE2013</v>
          </cell>
          <cell r="K51" t="str">
            <v>_PRE2013</v>
          </cell>
          <cell r="L51" t="str">
            <v>_PRE2013</v>
          </cell>
          <cell r="M51" t="str">
            <v>_PRE2013</v>
          </cell>
          <cell r="N51" t="str">
            <v>_PRE2013</v>
          </cell>
          <cell r="O51" t="str">
            <v>_PRE2013</v>
          </cell>
          <cell r="P51" t="str">
            <v>_PRE2013</v>
          </cell>
          <cell r="Q51" t="str">
            <v>_PRE2013</v>
          </cell>
          <cell r="R51" t="str">
            <v>_PRE2013</v>
          </cell>
          <cell r="S51" t="str">
            <v>_PRE2013</v>
          </cell>
          <cell r="T51" t="str">
            <v>_PRE2013</v>
          </cell>
          <cell r="W51" t="str">
            <v>_PRE2013</v>
          </cell>
          <cell r="X51" t="str">
            <v>Retro</v>
          </cell>
          <cell r="Y51" t="str">
            <v>_PRE2013</v>
          </cell>
        </row>
        <row r="52">
          <cell r="B52" t="str">
            <v>Garage CO2 ventilation-Retro</v>
          </cell>
          <cell r="C52" t="str">
            <v>_PRE2013</v>
          </cell>
          <cell r="D52" t="str">
            <v>_PRE2013</v>
          </cell>
          <cell r="E52" t="str">
            <v>_PRE2013</v>
          </cell>
          <cell r="F52" t="str">
            <v>_PRE2013</v>
          </cell>
          <cell r="G52" t="str">
            <v>_PRE2013</v>
          </cell>
          <cell r="H52" t="str">
            <v>_PRE2013</v>
          </cell>
          <cell r="I52" t="str">
            <v>_PRE2013</v>
          </cell>
          <cell r="J52" t="str">
            <v>_PRE2013</v>
          </cell>
          <cell r="K52" t="str">
            <v>_PRE2013</v>
          </cell>
          <cell r="L52" t="str">
            <v>_PRE2013</v>
          </cell>
          <cell r="M52" t="str">
            <v>_PRE2013</v>
          </cell>
          <cell r="N52" t="str">
            <v>_PRE2013</v>
          </cell>
          <cell r="O52" t="str">
            <v>_PRE2013</v>
          </cell>
          <cell r="P52" t="str">
            <v>_PRE2013</v>
          </cell>
          <cell r="Q52" t="str">
            <v>_PRE2013</v>
          </cell>
          <cell r="R52" t="str">
            <v>_PRE2013</v>
          </cell>
          <cell r="S52" t="str">
            <v>_PRE2013</v>
          </cell>
          <cell r="T52" t="str">
            <v>_PRE2013</v>
          </cell>
          <cell r="W52" t="str">
            <v>_PRE2013</v>
          </cell>
          <cell r="X52" t="str">
            <v>Retro</v>
          </cell>
          <cell r="Y52" t="str">
            <v>_PRE2013</v>
          </cell>
        </row>
        <row r="53">
          <cell r="B53" t="str">
            <v>Circ Pump ECM and drive-Retro</v>
          </cell>
          <cell r="C53" t="str">
            <v>_PRE2013</v>
          </cell>
          <cell r="D53" t="str">
            <v>_PRE2013</v>
          </cell>
          <cell r="E53" t="str">
            <v>_PRE2013</v>
          </cell>
          <cell r="F53" t="str">
            <v>_PRE2013</v>
          </cell>
          <cell r="G53" t="str">
            <v>_PRE2013</v>
          </cell>
          <cell r="H53" t="str">
            <v>_PRE2013</v>
          </cell>
          <cell r="I53" t="str">
            <v>_PRE2013</v>
          </cell>
          <cell r="J53" t="str">
            <v>_PRE2013</v>
          </cell>
          <cell r="K53" t="str">
            <v>_PRE2013</v>
          </cell>
          <cell r="L53" t="str">
            <v>_PRE2013</v>
          </cell>
          <cell r="M53" t="str">
            <v>_PRE2013</v>
          </cell>
          <cell r="N53" t="str">
            <v>_PRE2013</v>
          </cell>
          <cell r="O53" t="str">
            <v>_PRE2013</v>
          </cell>
          <cell r="P53" t="str">
            <v>_PRE2013</v>
          </cell>
          <cell r="Q53" t="str">
            <v>_PRE2013</v>
          </cell>
          <cell r="R53" t="str">
            <v>_PRE2013</v>
          </cell>
          <cell r="S53" t="str">
            <v>_PRE2013</v>
          </cell>
          <cell r="T53" t="str">
            <v>_PRE2013</v>
          </cell>
          <cell r="W53" t="str">
            <v>_PRE2013</v>
          </cell>
          <cell r="X53" t="str">
            <v>Retro</v>
          </cell>
          <cell r="Y53" t="str">
            <v>_PRE2013</v>
          </cell>
        </row>
        <row r="54">
          <cell r="B54" t="str">
            <v>VRF-New</v>
          </cell>
          <cell r="C54" t="str">
            <v>_PRE2013</v>
          </cell>
          <cell r="D54" t="str">
            <v>_PRE2013</v>
          </cell>
          <cell r="E54" t="str">
            <v>_PRE2013</v>
          </cell>
          <cell r="F54" t="str">
            <v>_PRE2013</v>
          </cell>
          <cell r="G54" t="str">
            <v>_PRE2013</v>
          </cell>
          <cell r="H54" t="str">
            <v>_PRE2013</v>
          </cell>
          <cell r="I54" t="str">
            <v>_PRE2013</v>
          </cell>
          <cell r="J54" t="str">
            <v>_PRE2013</v>
          </cell>
          <cell r="K54" t="str">
            <v>_PRE2013</v>
          </cell>
          <cell r="L54" t="str">
            <v>_PRE2013</v>
          </cell>
          <cell r="M54" t="str">
            <v>_PRE2013</v>
          </cell>
          <cell r="N54" t="str">
            <v>_PRE2013</v>
          </cell>
          <cell r="O54" t="str">
            <v>_PRE2013</v>
          </cell>
          <cell r="P54" t="str">
            <v>_PRE2013</v>
          </cell>
          <cell r="Q54" t="str">
            <v>_PRE2013</v>
          </cell>
          <cell r="R54" t="str">
            <v>_PRE2013</v>
          </cell>
          <cell r="S54" t="str">
            <v>_PRE2013</v>
          </cell>
          <cell r="T54" t="str">
            <v>_PRE2013</v>
          </cell>
          <cell r="W54" t="str">
            <v>_PRE2013</v>
          </cell>
          <cell r="X54" t="str">
            <v>New</v>
          </cell>
          <cell r="Y54" t="str">
            <v>POST2013</v>
          </cell>
        </row>
        <row r="55">
          <cell r="B55" t="str">
            <v>VRF-Retro</v>
          </cell>
          <cell r="C55" t="str">
            <v>_PRE2013</v>
          </cell>
          <cell r="D55" t="str">
            <v>_PRE2013</v>
          </cell>
          <cell r="E55" t="str">
            <v>_PRE2013</v>
          </cell>
          <cell r="F55" t="str">
            <v>_PRE2013</v>
          </cell>
          <cell r="G55" t="str">
            <v>_PRE2013</v>
          </cell>
          <cell r="H55" t="str">
            <v>_PRE2013</v>
          </cell>
          <cell r="I55" t="str">
            <v>_PRE2013</v>
          </cell>
          <cell r="J55" t="str">
            <v>_PRE2013</v>
          </cell>
          <cell r="K55" t="str">
            <v>_PRE2013</v>
          </cell>
          <cell r="L55" t="str">
            <v>_PRE2013</v>
          </cell>
          <cell r="M55" t="str">
            <v>_PRE2013</v>
          </cell>
          <cell r="N55" t="str">
            <v>_PRE2013</v>
          </cell>
          <cell r="O55" t="str">
            <v>_PRE2013</v>
          </cell>
          <cell r="P55" t="str">
            <v>_PRE2013</v>
          </cell>
          <cell r="Q55" t="str">
            <v>_PRE2013</v>
          </cell>
          <cell r="R55" t="str">
            <v>_PRE2013</v>
          </cell>
          <cell r="S55" t="str">
            <v>_PRE2013</v>
          </cell>
          <cell r="T55" t="str">
            <v>_PRE2013</v>
          </cell>
          <cell r="W55" t="str">
            <v>_PRE2013</v>
          </cell>
          <cell r="X55" t="str">
            <v>Retro</v>
          </cell>
          <cell r="Y55" t="str">
            <v>_PRE2013</v>
          </cell>
        </row>
        <row r="56">
          <cell r="B56" t="str">
            <v>Evaporator Roof Top HVAC-Retro</v>
          </cell>
          <cell r="C56" t="str">
            <v>_PRE2013</v>
          </cell>
          <cell r="D56" t="str">
            <v>_PRE2013</v>
          </cell>
          <cell r="E56" t="str">
            <v>_PRE2013</v>
          </cell>
          <cell r="F56" t="str">
            <v>_PRE2013</v>
          </cell>
          <cell r="G56" t="str">
            <v>_PRE2013</v>
          </cell>
          <cell r="H56" t="str">
            <v>_PRE2013</v>
          </cell>
          <cell r="I56" t="str">
            <v>_PRE2013</v>
          </cell>
          <cell r="J56" t="str">
            <v>_PRE2013</v>
          </cell>
          <cell r="K56" t="str">
            <v>_PRE2013</v>
          </cell>
          <cell r="L56" t="str">
            <v>_PRE2013</v>
          </cell>
          <cell r="M56" t="str">
            <v>_PRE2013</v>
          </cell>
          <cell r="N56" t="str">
            <v>_PRE2013</v>
          </cell>
          <cell r="O56" t="str">
            <v>_PRE2013</v>
          </cell>
          <cell r="P56" t="str">
            <v>_PRE2013</v>
          </cell>
          <cell r="Q56" t="str">
            <v>_PRE2013</v>
          </cell>
          <cell r="R56" t="str">
            <v>_PRE2013</v>
          </cell>
          <cell r="S56" t="str">
            <v>_PRE2013</v>
          </cell>
          <cell r="T56" t="str">
            <v>_PRE2013</v>
          </cell>
          <cell r="W56" t="str">
            <v>_PRE2013</v>
          </cell>
          <cell r="X56" t="str">
            <v>Retro</v>
          </cell>
          <cell r="Y56" t="str">
            <v>_PRE2013</v>
          </cell>
        </row>
        <row r="57">
          <cell r="B57" t="str">
            <v>Secondary Glazing Systems-Retro</v>
          </cell>
          <cell r="C57" t="str">
            <v>_PRE2013</v>
          </cell>
          <cell r="D57" t="str">
            <v>_PRE2013</v>
          </cell>
          <cell r="E57" t="str">
            <v>_PRE2013</v>
          </cell>
          <cell r="F57" t="str">
            <v>_PRE2013</v>
          </cell>
          <cell r="G57" t="str">
            <v>_PRE2013</v>
          </cell>
          <cell r="H57" t="str">
            <v>_PRE2013</v>
          </cell>
          <cell r="I57" t="str">
            <v>_PRE2013</v>
          </cell>
          <cell r="J57" t="str">
            <v>_PRE2013</v>
          </cell>
          <cell r="K57" t="str">
            <v>_PRE2013</v>
          </cell>
          <cell r="L57" t="str">
            <v>_PRE2013</v>
          </cell>
          <cell r="M57" t="str">
            <v>_PRE2013</v>
          </cell>
          <cell r="N57" t="str">
            <v>_PRE2013</v>
          </cell>
          <cell r="O57" t="str">
            <v>_PRE2013</v>
          </cell>
          <cell r="P57" t="str">
            <v>_PRE2013</v>
          </cell>
          <cell r="Q57" t="str">
            <v>_PRE2013</v>
          </cell>
          <cell r="R57" t="str">
            <v>_PRE2013</v>
          </cell>
          <cell r="S57" t="str">
            <v>_PRE2013</v>
          </cell>
          <cell r="T57" t="str">
            <v>_PRE2013</v>
          </cell>
          <cell r="W57" t="str">
            <v>_PRE2013</v>
          </cell>
          <cell r="X57" t="str">
            <v>Retro</v>
          </cell>
          <cell r="Y57" t="str">
            <v>_PRE2013</v>
          </cell>
        </row>
        <row r="58">
          <cell r="B58" t="str">
            <v>LPD Package-New</v>
          </cell>
          <cell r="C58" t="str">
            <v>POST2013</v>
          </cell>
          <cell r="D58" t="str">
            <v>POST2013</v>
          </cell>
          <cell r="E58" t="str">
            <v>POST2013</v>
          </cell>
          <cell r="F58" t="str">
            <v>POST2013</v>
          </cell>
          <cell r="G58" t="str">
            <v>POST2013</v>
          </cell>
          <cell r="H58" t="str">
            <v>POST2013</v>
          </cell>
          <cell r="I58" t="str">
            <v>POST2013</v>
          </cell>
          <cell r="J58" t="str">
            <v>POST2013</v>
          </cell>
          <cell r="K58" t="str">
            <v>POST2013</v>
          </cell>
          <cell r="L58" t="str">
            <v>POST2013</v>
          </cell>
          <cell r="M58" t="str">
            <v>POST2013</v>
          </cell>
          <cell r="N58" t="str">
            <v>POST2013</v>
          </cell>
          <cell r="O58" t="str">
            <v>POST2013</v>
          </cell>
          <cell r="P58" t="str">
            <v>POST2013</v>
          </cell>
          <cell r="Q58" t="str">
            <v>POST2013</v>
          </cell>
          <cell r="R58" t="str">
            <v>POST2013</v>
          </cell>
          <cell r="S58" t="str">
            <v>POST2013</v>
          </cell>
          <cell r="T58" t="str">
            <v>POST2013</v>
          </cell>
          <cell r="W58" t="str">
            <v>POST2013</v>
          </cell>
          <cell r="X58" t="str">
            <v>New</v>
          </cell>
          <cell r="Y58" t="str">
            <v>POST2013</v>
          </cell>
        </row>
        <row r="59">
          <cell r="B59" t="str">
            <v>LPD Package-NR</v>
          </cell>
          <cell r="C59" t="str">
            <v>_PRE2013</v>
          </cell>
          <cell r="D59" t="str">
            <v>_PRE2013</v>
          </cell>
          <cell r="E59" t="str">
            <v>_PRE2013</v>
          </cell>
          <cell r="F59" t="str">
            <v>_PRE2013</v>
          </cell>
          <cell r="G59" t="str">
            <v>_PRE2013</v>
          </cell>
          <cell r="H59" t="str">
            <v>_PRE2013</v>
          </cell>
          <cell r="I59" t="str">
            <v>_PRE2013</v>
          </cell>
          <cell r="J59" t="str">
            <v>_PRE2013</v>
          </cell>
          <cell r="K59" t="str">
            <v>_PRE2013</v>
          </cell>
          <cell r="L59" t="str">
            <v>_PRE2013</v>
          </cell>
          <cell r="M59" t="str">
            <v>_PRE2013</v>
          </cell>
          <cell r="N59" t="str">
            <v>_PRE2013</v>
          </cell>
          <cell r="O59" t="str">
            <v>_PRE2013</v>
          </cell>
          <cell r="P59" t="str">
            <v>_PRE2013</v>
          </cell>
          <cell r="Q59" t="str">
            <v>_PRE2013</v>
          </cell>
          <cell r="R59" t="str">
            <v>_PRE2013</v>
          </cell>
          <cell r="S59" t="str">
            <v>_PRE2013</v>
          </cell>
          <cell r="T59" t="str">
            <v>_PRE2013</v>
          </cell>
          <cell r="W59" t="str">
            <v>_PRE2013</v>
          </cell>
          <cell r="X59" t="str">
            <v>NR</v>
          </cell>
          <cell r="Y59" t="str">
            <v>_PRE2013</v>
          </cell>
        </row>
        <row r="60">
          <cell r="B60" t="str">
            <v>LPD Package-Retro</v>
          </cell>
          <cell r="C60" t="str">
            <v>_PRE2013</v>
          </cell>
          <cell r="D60" t="str">
            <v>_PRE2013</v>
          </cell>
          <cell r="E60" t="str">
            <v>_PRE2013</v>
          </cell>
          <cell r="F60" t="str">
            <v>_PRE2013</v>
          </cell>
          <cell r="G60" t="str">
            <v>_PRE2013</v>
          </cell>
          <cell r="H60" t="str">
            <v>_PRE2013</v>
          </cell>
          <cell r="I60" t="str">
            <v>_PRE2013</v>
          </cell>
          <cell r="J60" t="str">
            <v>_PRE2013</v>
          </cell>
          <cell r="K60" t="str">
            <v>_PRE2013</v>
          </cell>
          <cell r="L60" t="str">
            <v>_PRE2013</v>
          </cell>
          <cell r="M60" t="str">
            <v>_PRE2013</v>
          </cell>
          <cell r="N60" t="str">
            <v>_PRE2013</v>
          </cell>
          <cell r="O60" t="str">
            <v>_PRE2013</v>
          </cell>
          <cell r="P60" t="str">
            <v>_PRE2013</v>
          </cell>
          <cell r="Q60" t="str">
            <v>_PRE2013</v>
          </cell>
          <cell r="R60" t="str">
            <v>_PRE2013</v>
          </cell>
          <cell r="S60" t="str">
            <v>_PRE2013</v>
          </cell>
          <cell r="T60" t="str">
            <v>_PRE2013</v>
          </cell>
          <cell r="W60" t="str">
            <v>_PRE2013</v>
          </cell>
          <cell r="X60" t="str">
            <v>Retro</v>
          </cell>
          <cell r="Y60" t="str">
            <v>_PRE2013</v>
          </cell>
        </row>
        <row r="61">
          <cell r="B61" t="str">
            <v>Top Daylighting-New</v>
          </cell>
          <cell r="C61" t="str">
            <v>POST2013</v>
          </cell>
          <cell r="D61" t="str">
            <v>POST2013</v>
          </cell>
          <cell r="E61" t="str">
            <v>POST2013</v>
          </cell>
          <cell r="F61" t="str">
            <v>POST2013</v>
          </cell>
          <cell r="G61" t="str">
            <v>POST2013</v>
          </cell>
          <cell r="H61" t="str">
            <v>POST2013</v>
          </cell>
          <cell r="I61" t="str">
            <v>POST2013</v>
          </cell>
          <cell r="J61" t="str">
            <v>POST2013</v>
          </cell>
          <cell r="K61" t="str">
            <v>POST2013</v>
          </cell>
          <cell r="L61" t="str">
            <v>POST2013</v>
          </cell>
          <cell r="M61" t="str">
            <v>POST2013</v>
          </cell>
          <cell r="N61" t="str">
            <v>POST2013</v>
          </cell>
          <cell r="O61" t="str">
            <v>POST2013</v>
          </cell>
          <cell r="P61" t="str">
            <v>POST2013</v>
          </cell>
          <cell r="Q61" t="str">
            <v>POST2013</v>
          </cell>
          <cell r="R61" t="str">
            <v>POST2013</v>
          </cell>
          <cell r="S61" t="str">
            <v>POST2013</v>
          </cell>
          <cell r="T61" t="str">
            <v>POST2013</v>
          </cell>
          <cell r="W61" t="str">
            <v>POST2013</v>
          </cell>
          <cell r="X61" t="str">
            <v>New</v>
          </cell>
          <cell r="Y61" t="str">
            <v>POST2013</v>
          </cell>
        </row>
        <row r="62">
          <cell r="B62" t="str">
            <v>Perimeter Daylighting Controls Advanced-New</v>
          </cell>
          <cell r="C62" t="str">
            <v>POST2013</v>
          </cell>
          <cell r="D62" t="str">
            <v>POST2013</v>
          </cell>
          <cell r="E62" t="str">
            <v>POST2013</v>
          </cell>
          <cell r="F62" t="str">
            <v>POST2013</v>
          </cell>
          <cell r="G62" t="str">
            <v>POST2013</v>
          </cell>
          <cell r="H62" t="str">
            <v>POST2013</v>
          </cell>
          <cell r="I62" t="str">
            <v>POST2013</v>
          </cell>
          <cell r="J62" t="str">
            <v>POST2013</v>
          </cell>
          <cell r="K62" t="str">
            <v>POST2013</v>
          </cell>
          <cell r="L62" t="str">
            <v>POST2013</v>
          </cell>
          <cell r="M62" t="str">
            <v>POST2013</v>
          </cell>
          <cell r="N62" t="str">
            <v>POST2013</v>
          </cell>
          <cell r="O62" t="str">
            <v>POST2013</v>
          </cell>
          <cell r="P62" t="str">
            <v>POST2013</v>
          </cell>
          <cell r="Q62" t="str">
            <v>POST2013</v>
          </cell>
          <cell r="R62" t="str">
            <v>POST2013</v>
          </cell>
          <cell r="S62" t="str">
            <v>POST2013</v>
          </cell>
          <cell r="T62" t="str">
            <v>POST2013</v>
          </cell>
          <cell r="W62" t="str">
            <v>POST2013</v>
          </cell>
          <cell r="X62" t="str">
            <v>New</v>
          </cell>
          <cell r="Y62" t="str">
            <v>POST2013</v>
          </cell>
        </row>
        <row r="63">
          <cell r="B63" t="str">
            <v>Perimeter Daylighting Controls Advanced-NR</v>
          </cell>
          <cell r="C63" t="str">
            <v>POST2013</v>
          </cell>
          <cell r="D63" t="str">
            <v>POST2013</v>
          </cell>
          <cell r="E63" t="str">
            <v>POST2013</v>
          </cell>
          <cell r="F63" t="str">
            <v>POST2013</v>
          </cell>
          <cell r="G63" t="str">
            <v>POST2013</v>
          </cell>
          <cell r="H63" t="str">
            <v>POST2013</v>
          </cell>
          <cell r="I63" t="str">
            <v>POST2013</v>
          </cell>
          <cell r="J63" t="str">
            <v>POST2013</v>
          </cell>
          <cell r="K63" t="str">
            <v>POST2013</v>
          </cell>
          <cell r="L63" t="str">
            <v>POST2013</v>
          </cell>
          <cell r="M63" t="str">
            <v>POST2013</v>
          </cell>
          <cell r="N63" t="str">
            <v>POST2013</v>
          </cell>
          <cell r="O63" t="str">
            <v>POST2013</v>
          </cell>
          <cell r="P63" t="str">
            <v>POST2013</v>
          </cell>
          <cell r="Q63" t="str">
            <v>POST2013</v>
          </cell>
          <cell r="R63" t="str">
            <v>POST2013</v>
          </cell>
          <cell r="S63" t="str">
            <v>POST2013</v>
          </cell>
          <cell r="T63" t="str">
            <v>POST2013</v>
          </cell>
          <cell r="W63" t="str">
            <v>POST2013</v>
          </cell>
          <cell r="X63" t="str">
            <v>NR</v>
          </cell>
          <cell r="Y63" t="str">
            <v>POST2013</v>
          </cell>
        </row>
        <row r="64">
          <cell r="B64" t="str">
            <v>Lighting Controls Interior-New</v>
          </cell>
          <cell r="C64" t="str">
            <v>POST2013</v>
          </cell>
          <cell r="D64" t="str">
            <v>POST2013</v>
          </cell>
          <cell r="E64" t="str">
            <v>POST2013</v>
          </cell>
          <cell r="F64" t="str">
            <v>POST2013</v>
          </cell>
          <cell r="G64" t="str">
            <v>POST2013</v>
          </cell>
          <cell r="H64" t="str">
            <v>POST2013</v>
          </cell>
          <cell r="I64" t="str">
            <v>POST2013</v>
          </cell>
          <cell r="J64" t="str">
            <v>POST2013</v>
          </cell>
          <cell r="K64" t="str">
            <v>POST2013</v>
          </cell>
          <cell r="L64" t="str">
            <v>POST2013</v>
          </cell>
          <cell r="M64" t="str">
            <v>POST2013</v>
          </cell>
          <cell r="N64" t="str">
            <v>POST2013</v>
          </cell>
          <cell r="O64" t="str">
            <v>POST2013</v>
          </cell>
          <cell r="P64" t="str">
            <v>POST2013</v>
          </cell>
          <cell r="Q64" t="str">
            <v>POST2013</v>
          </cell>
          <cell r="R64" t="str">
            <v>POST2013</v>
          </cell>
          <cell r="S64" t="str">
            <v>POST2013</v>
          </cell>
          <cell r="T64" t="str">
            <v>POST2013</v>
          </cell>
          <cell r="W64" t="str">
            <v>POST2013</v>
          </cell>
          <cell r="X64" t="str">
            <v>New</v>
          </cell>
          <cell r="Y64" t="str">
            <v>POST2013</v>
          </cell>
        </row>
        <row r="65">
          <cell r="B65" t="str">
            <v>Lighting Controls Interior-NR</v>
          </cell>
          <cell r="C65" t="str">
            <v>_PRE2013</v>
          </cell>
          <cell r="D65" t="str">
            <v>_PRE2013</v>
          </cell>
          <cell r="E65" t="str">
            <v>_PRE2013</v>
          </cell>
          <cell r="F65" t="str">
            <v>_PRE2013</v>
          </cell>
          <cell r="G65" t="str">
            <v>_PRE2013</v>
          </cell>
          <cell r="H65" t="str">
            <v>_PRE2013</v>
          </cell>
          <cell r="I65" t="str">
            <v>_PRE2013</v>
          </cell>
          <cell r="J65" t="str">
            <v>_PRE2013</v>
          </cell>
          <cell r="K65" t="str">
            <v>_PRE2013</v>
          </cell>
          <cell r="L65" t="str">
            <v>_PRE2013</v>
          </cell>
          <cell r="M65" t="str">
            <v>_PRE2013</v>
          </cell>
          <cell r="N65" t="str">
            <v>_PRE2013</v>
          </cell>
          <cell r="O65" t="str">
            <v>_PRE2013</v>
          </cell>
          <cell r="P65" t="str">
            <v>_PRE2013</v>
          </cell>
          <cell r="Q65" t="str">
            <v>_PRE2013</v>
          </cell>
          <cell r="R65" t="str">
            <v>_PRE2013</v>
          </cell>
          <cell r="S65" t="str">
            <v>_PRE2013</v>
          </cell>
          <cell r="T65" t="str">
            <v>_PRE2013</v>
          </cell>
          <cell r="W65" t="str">
            <v>_PRE2013</v>
          </cell>
          <cell r="X65" t="str">
            <v>NR</v>
          </cell>
          <cell r="Y65" t="str">
            <v>_PRE2013</v>
          </cell>
        </row>
        <row r="66">
          <cell r="B66" t="str">
            <v>Exterior Building Lighting-New</v>
          </cell>
          <cell r="C66" t="str">
            <v>POST2013</v>
          </cell>
          <cell r="D66" t="str">
            <v>POST2013</v>
          </cell>
          <cell r="E66" t="str">
            <v>POST2013</v>
          </cell>
          <cell r="F66" t="str">
            <v>POST2013</v>
          </cell>
          <cell r="G66" t="str">
            <v>POST2013</v>
          </cell>
          <cell r="H66" t="str">
            <v>POST2013</v>
          </cell>
          <cell r="I66" t="str">
            <v>POST2013</v>
          </cell>
          <cell r="J66" t="str">
            <v>POST2013</v>
          </cell>
          <cell r="K66" t="str">
            <v>POST2013</v>
          </cell>
          <cell r="L66" t="str">
            <v>POST2013</v>
          </cell>
          <cell r="M66" t="str">
            <v>POST2013</v>
          </cell>
          <cell r="N66" t="str">
            <v>POST2013</v>
          </cell>
          <cell r="O66" t="str">
            <v>POST2013</v>
          </cell>
          <cell r="P66" t="str">
            <v>POST2013</v>
          </cell>
          <cell r="Q66" t="str">
            <v>POST2013</v>
          </cell>
          <cell r="R66" t="str">
            <v>POST2013</v>
          </cell>
          <cell r="S66" t="str">
            <v>POST2013</v>
          </cell>
          <cell r="T66" t="str">
            <v>POST2013</v>
          </cell>
          <cell r="W66" t="str">
            <v>POST2013</v>
          </cell>
          <cell r="X66" t="str">
            <v>New</v>
          </cell>
          <cell r="Y66" t="str">
            <v>POST2013</v>
          </cell>
        </row>
        <row r="67">
          <cell r="B67" t="str">
            <v>Exterior Building Lighting-NR</v>
          </cell>
          <cell r="C67" t="str">
            <v>POST2013</v>
          </cell>
          <cell r="D67" t="str">
            <v>POST2013</v>
          </cell>
          <cell r="E67" t="str">
            <v>POST2013</v>
          </cell>
          <cell r="F67" t="str">
            <v>POST2013</v>
          </cell>
          <cell r="G67" t="str">
            <v>POST2013</v>
          </cell>
          <cell r="H67" t="str">
            <v>POST2013</v>
          </cell>
          <cell r="I67" t="str">
            <v>POST2013</v>
          </cell>
          <cell r="J67" t="str">
            <v>POST2013</v>
          </cell>
          <cell r="K67" t="str">
            <v>POST2013</v>
          </cell>
          <cell r="L67" t="str">
            <v>POST2013</v>
          </cell>
          <cell r="M67" t="str">
            <v>POST2013</v>
          </cell>
          <cell r="N67" t="str">
            <v>POST2013</v>
          </cell>
          <cell r="O67" t="str">
            <v>POST2013</v>
          </cell>
          <cell r="P67" t="str">
            <v>POST2013</v>
          </cell>
          <cell r="Q67" t="str">
            <v>POST2013</v>
          </cell>
          <cell r="R67" t="str">
            <v>POST2013</v>
          </cell>
          <cell r="S67" t="str">
            <v>POST2013</v>
          </cell>
          <cell r="T67" t="str">
            <v>POST2013</v>
          </cell>
          <cell r="W67" t="str">
            <v>POST2013</v>
          </cell>
          <cell r="X67" t="str">
            <v>NR</v>
          </cell>
          <cell r="Y67" t="str">
            <v>POST2013</v>
          </cell>
        </row>
        <row r="68">
          <cell r="B68" t="str">
            <v>Street and Roadway Lighting-New</v>
          </cell>
          <cell r="C68" t="str">
            <v>POST2013</v>
          </cell>
          <cell r="D68" t="str">
            <v>POST2013</v>
          </cell>
          <cell r="E68" t="str">
            <v>POST2013</v>
          </cell>
          <cell r="F68" t="str">
            <v>POST2013</v>
          </cell>
          <cell r="G68" t="str">
            <v>POST2013</v>
          </cell>
          <cell r="H68" t="str">
            <v>POST2013</v>
          </cell>
          <cell r="I68" t="str">
            <v>POST2013</v>
          </cell>
          <cell r="J68" t="str">
            <v>POST2013</v>
          </cell>
          <cell r="K68" t="str">
            <v>POST2013</v>
          </cell>
          <cell r="L68" t="str">
            <v>POST2013</v>
          </cell>
          <cell r="M68" t="str">
            <v>POST2013</v>
          </cell>
          <cell r="N68" t="str">
            <v>POST2013</v>
          </cell>
          <cell r="O68" t="str">
            <v>POST2013</v>
          </cell>
          <cell r="P68" t="str">
            <v>POST2013</v>
          </cell>
          <cell r="Q68" t="str">
            <v>POST2013</v>
          </cell>
          <cell r="R68" t="str">
            <v>POST2013</v>
          </cell>
          <cell r="S68" t="str">
            <v>POST2013</v>
          </cell>
          <cell r="T68" t="str">
            <v>POST2013</v>
          </cell>
          <cell r="W68" t="str">
            <v>POST2013</v>
          </cell>
          <cell r="X68" t="str">
            <v>New</v>
          </cell>
          <cell r="Y68" t="str">
            <v>POST2013</v>
          </cell>
        </row>
        <row r="69">
          <cell r="B69" t="str">
            <v>Street and Roadway Lighting-NR</v>
          </cell>
          <cell r="C69" t="str">
            <v>POST2013</v>
          </cell>
          <cell r="D69" t="str">
            <v>POST2013</v>
          </cell>
          <cell r="E69" t="str">
            <v>POST2013</v>
          </cell>
          <cell r="F69" t="str">
            <v>POST2013</v>
          </cell>
          <cell r="G69" t="str">
            <v>POST2013</v>
          </cell>
          <cell r="H69" t="str">
            <v>POST2013</v>
          </cell>
          <cell r="I69" t="str">
            <v>POST2013</v>
          </cell>
          <cell r="J69" t="str">
            <v>POST2013</v>
          </cell>
          <cell r="K69" t="str">
            <v>POST2013</v>
          </cell>
          <cell r="L69" t="str">
            <v>POST2013</v>
          </cell>
          <cell r="M69" t="str">
            <v>POST2013</v>
          </cell>
          <cell r="N69" t="str">
            <v>POST2013</v>
          </cell>
          <cell r="O69" t="str">
            <v>POST2013</v>
          </cell>
          <cell r="P69" t="str">
            <v>POST2013</v>
          </cell>
          <cell r="Q69" t="str">
            <v>POST2013</v>
          </cell>
          <cell r="R69" t="str">
            <v>POST2013</v>
          </cell>
          <cell r="S69" t="str">
            <v>POST2013</v>
          </cell>
          <cell r="T69" t="str">
            <v>POST2013</v>
          </cell>
          <cell r="W69" t="str">
            <v>POST2013</v>
          </cell>
          <cell r="X69" t="str">
            <v>NR</v>
          </cell>
          <cell r="Y69" t="str">
            <v>POST2013</v>
          </cell>
        </row>
        <row r="70">
          <cell r="B70" t="str">
            <v>Parking Lighting-New</v>
          </cell>
          <cell r="C70" t="str">
            <v>POST2013</v>
          </cell>
          <cell r="D70" t="str">
            <v>POST2013</v>
          </cell>
          <cell r="E70" t="str">
            <v>POST2013</v>
          </cell>
          <cell r="F70" t="str">
            <v>POST2013</v>
          </cell>
          <cell r="G70" t="str">
            <v>POST2013</v>
          </cell>
          <cell r="H70" t="str">
            <v>POST2013</v>
          </cell>
          <cell r="I70" t="str">
            <v>POST2013</v>
          </cell>
          <cell r="J70" t="str">
            <v>POST2013</v>
          </cell>
          <cell r="K70" t="str">
            <v>POST2013</v>
          </cell>
          <cell r="L70" t="str">
            <v>POST2013</v>
          </cell>
          <cell r="M70" t="str">
            <v>POST2013</v>
          </cell>
          <cell r="N70" t="str">
            <v>POST2013</v>
          </cell>
          <cell r="O70" t="str">
            <v>POST2013</v>
          </cell>
          <cell r="P70" t="str">
            <v>POST2013</v>
          </cell>
          <cell r="Q70" t="str">
            <v>POST2013</v>
          </cell>
          <cell r="R70" t="str">
            <v>POST2013</v>
          </cell>
          <cell r="S70" t="str">
            <v>POST2013</v>
          </cell>
          <cell r="T70" t="str">
            <v>POST2013</v>
          </cell>
          <cell r="W70" t="str">
            <v>POST2013</v>
          </cell>
          <cell r="X70" t="str">
            <v>New</v>
          </cell>
          <cell r="Y70" t="str">
            <v>POST2013</v>
          </cell>
        </row>
        <row r="71">
          <cell r="B71" t="str">
            <v>Parking Lighting-NR</v>
          </cell>
          <cell r="C71" t="str">
            <v>POST2013</v>
          </cell>
          <cell r="D71" t="str">
            <v>POST2013</v>
          </cell>
          <cell r="E71" t="str">
            <v>POST2013</v>
          </cell>
          <cell r="F71" t="str">
            <v>POST2013</v>
          </cell>
          <cell r="G71" t="str">
            <v>POST2013</v>
          </cell>
          <cell r="H71" t="str">
            <v>POST2013</v>
          </cell>
          <cell r="I71" t="str">
            <v>POST2013</v>
          </cell>
          <cell r="J71" t="str">
            <v>POST2013</v>
          </cell>
          <cell r="K71" t="str">
            <v>POST2013</v>
          </cell>
          <cell r="L71" t="str">
            <v>POST2013</v>
          </cell>
          <cell r="M71" t="str">
            <v>POST2013</v>
          </cell>
          <cell r="N71" t="str">
            <v>POST2013</v>
          </cell>
          <cell r="O71" t="str">
            <v>POST2013</v>
          </cell>
          <cell r="P71" t="str">
            <v>POST2013</v>
          </cell>
          <cell r="Q71" t="str">
            <v>POST2013</v>
          </cell>
          <cell r="R71" t="str">
            <v>POST2013</v>
          </cell>
          <cell r="S71" t="str">
            <v>POST2013</v>
          </cell>
          <cell r="T71" t="str">
            <v>POST2013</v>
          </cell>
          <cell r="W71" t="str">
            <v>POST2013</v>
          </cell>
          <cell r="X71" t="str">
            <v>NR</v>
          </cell>
          <cell r="Y71" t="str">
            <v>POST2013</v>
          </cell>
        </row>
        <row r="72">
          <cell r="B72" t="str">
            <v>Bi-Level Stairwell Lighting-NR</v>
          </cell>
          <cell r="C72" t="str">
            <v>_PRE2013</v>
          </cell>
          <cell r="D72" t="str">
            <v>_PRE2013</v>
          </cell>
          <cell r="E72" t="str">
            <v>_PRE2013</v>
          </cell>
          <cell r="F72" t="str">
            <v>_PRE2013</v>
          </cell>
          <cell r="G72" t="str">
            <v>_PRE2013</v>
          </cell>
          <cell r="H72" t="str">
            <v>_PRE2013</v>
          </cell>
          <cell r="I72" t="str">
            <v>_PRE2013</v>
          </cell>
          <cell r="J72" t="str">
            <v>_PRE2013</v>
          </cell>
          <cell r="K72" t="str">
            <v>_PRE2013</v>
          </cell>
          <cell r="L72" t="str">
            <v>_PRE2013</v>
          </cell>
          <cell r="M72" t="str">
            <v>_PRE2013</v>
          </cell>
          <cell r="N72" t="str">
            <v>_PRE2013</v>
          </cell>
          <cell r="O72" t="str">
            <v>_PRE2013</v>
          </cell>
          <cell r="P72" t="str">
            <v>_PRE2013</v>
          </cell>
          <cell r="Q72" t="str">
            <v>_PRE2013</v>
          </cell>
          <cell r="R72" t="str">
            <v>_PRE2013</v>
          </cell>
          <cell r="S72" t="str">
            <v>_PRE2013</v>
          </cell>
          <cell r="T72" t="str">
            <v>_PRE2013</v>
          </cell>
          <cell r="W72" t="str">
            <v>_PRE2013</v>
          </cell>
          <cell r="X72" t="str">
            <v>NR</v>
          </cell>
          <cell r="Y72" t="str">
            <v>POST2013</v>
          </cell>
        </row>
        <row r="73">
          <cell r="B73" t="str">
            <v>ECM-VAV-New</v>
          </cell>
          <cell r="C73" t="str">
            <v>POST2013</v>
          </cell>
          <cell r="D73" t="str">
            <v>POST2013</v>
          </cell>
          <cell r="E73" t="str">
            <v>POST2013</v>
          </cell>
          <cell r="F73" t="str">
            <v>POST2013</v>
          </cell>
          <cell r="G73" t="str">
            <v>POST2013</v>
          </cell>
          <cell r="H73" t="str">
            <v>POST2013</v>
          </cell>
          <cell r="I73" t="str">
            <v>POST2013</v>
          </cell>
          <cell r="J73" t="str">
            <v>POST2013</v>
          </cell>
          <cell r="K73" t="str">
            <v>POST2013</v>
          </cell>
          <cell r="L73" t="str">
            <v>POST2013</v>
          </cell>
          <cell r="M73" t="str">
            <v>POST2013</v>
          </cell>
          <cell r="N73" t="str">
            <v>POST2013</v>
          </cell>
          <cell r="O73" t="str">
            <v>POST2013</v>
          </cell>
          <cell r="P73" t="str">
            <v>POST2013</v>
          </cell>
          <cell r="Q73" t="str">
            <v>POST2013</v>
          </cell>
          <cell r="R73" t="str">
            <v>POST2013</v>
          </cell>
          <cell r="S73" t="str">
            <v>POST2013</v>
          </cell>
          <cell r="T73" t="str">
            <v>POST2013</v>
          </cell>
          <cell r="W73" t="str">
            <v>POST2013</v>
          </cell>
          <cell r="X73" t="str">
            <v>New</v>
          </cell>
          <cell r="Y73" t="str">
            <v>POST2013</v>
          </cell>
        </row>
        <row r="74">
          <cell r="B74" t="str">
            <v>ECM-VAV-NR</v>
          </cell>
          <cell r="C74" t="str">
            <v>POST2013</v>
          </cell>
          <cell r="D74" t="str">
            <v>POST2013</v>
          </cell>
          <cell r="E74" t="str">
            <v>POST2013</v>
          </cell>
          <cell r="F74" t="str">
            <v>POST2013</v>
          </cell>
          <cell r="G74" t="str">
            <v>POST2013</v>
          </cell>
          <cell r="H74" t="str">
            <v>POST2013</v>
          </cell>
          <cell r="I74" t="str">
            <v>POST2013</v>
          </cell>
          <cell r="J74" t="str">
            <v>POST2013</v>
          </cell>
          <cell r="K74" t="str">
            <v>POST2013</v>
          </cell>
          <cell r="L74" t="str">
            <v>POST2013</v>
          </cell>
          <cell r="M74" t="str">
            <v>POST2013</v>
          </cell>
          <cell r="N74" t="str">
            <v>POST2013</v>
          </cell>
          <cell r="O74" t="str">
            <v>POST2013</v>
          </cell>
          <cell r="P74" t="str">
            <v>POST2013</v>
          </cell>
          <cell r="Q74" t="str">
            <v>POST2013</v>
          </cell>
          <cell r="R74" t="str">
            <v>POST2013</v>
          </cell>
          <cell r="S74" t="str">
            <v>POST2013</v>
          </cell>
          <cell r="T74" t="str">
            <v>POST2013</v>
          </cell>
          <cell r="W74" t="str">
            <v>POST2013</v>
          </cell>
          <cell r="X74" t="str">
            <v>NR</v>
          </cell>
          <cell r="Y74" t="str">
            <v>POST2013</v>
          </cell>
        </row>
        <row r="75">
          <cell r="B75" t="str">
            <v>Pool pumps-Retro</v>
          </cell>
          <cell r="C75" t="str">
            <v>_PRE2013</v>
          </cell>
          <cell r="D75" t="str">
            <v>_PRE2013</v>
          </cell>
          <cell r="E75" t="str">
            <v>_PRE2013</v>
          </cell>
          <cell r="F75" t="str">
            <v>_PRE2013</v>
          </cell>
          <cell r="G75" t="str">
            <v>_PRE2013</v>
          </cell>
          <cell r="H75" t="str">
            <v>_PRE2013</v>
          </cell>
          <cell r="I75" t="str">
            <v>_PRE2013</v>
          </cell>
          <cell r="J75" t="str">
            <v>_PRE2013</v>
          </cell>
          <cell r="K75" t="str">
            <v>_PRE2013</v>
          </cell>
          <cell r="L75" t="str">
            <v>_PRE2013</v>
          </cell>
          <cell r="M75" t="str">
            <v>_PRE2013</v>
          </cell>
          <cell r="N75" t="str">
            <v>_PRE2013</v>
          </cell>
          <cell r="O75" t="str">
            <v>_PRE2013</v>
          </cell>
          <cell r="P75" t="str">
            <v>_PRE2013</v>
          </cell>
          <cell r="Q75" t="str">
            <v>_PRE2013</v>
          </cell>
          <cell r="R75" t="str">
            <v>_PRE2013</v>
          </cell>
          <cell r="S75" t="str">
            <v>_PRE2013</v>
          </cell>
          <cell r="T75" t="str">
            <v>_PRE2013</v>
          </cell>
          <cell r="W75" t="str">
            <v>_PRE2013</v>
          </cell>
          <cell r="X75" t="str">
            <v>Retro</v>
          </cell>
          <cell r="Y75" t="str">
            <v>_PRE2013</v>
          </cell>
        </row>
        <row r="76">
          <cell r="B76" t="str">
            <v>MotorsRewind-New</v>
          </cell>
          <cell r="C76" t="str">
            <v>_PRE2013</v>
          </cell>
          <cell r="D76" t="str">
            <v>_PRE2013</v>
          </cell>
          <cell r="E76" t="str">
            <v>_PRE2013</v>
          </cell>
          <cell r="F76" t="str">
            <v>_PRE2013</v>
          </cell>
          <cell r="G76" t="str">
            <v>_PRE2013</v>
          </cell>
          <cell r="H76" t="str">
            <v>_PRE2013</v>
          </cell>
          <cell r="I76" t="str">
            <v>_PRE2013</v>
          </cell>
          <cell r="J76" t="str">
            <v>_PRE2013</v>
          </cell>
          <cell r="K76" t="str">
            <v>_PRE2013</v>
          </cell>
          <cell r="L76" t="str">
            <v>_PRE2013</v>
          </cell>
          <cell r="M76" t="str">
            <v>_PRE2013</v>
          </cell>
          <cell r="N76" t="str">
            <v>_PRE2013</v>
          </cell>
          <cell r="O76" t="str">
            <v>_PRE2013</v>
          </cell>
          <cell r="P76" t="str">
            <v>_PRE2013</v>
          </cell>
          <cell r="Q76" t="str">
            <v>_PRE2013</v>
          </cell>
          <cell r="R76" t="str">
            <v>_PRE2013</v>
          </cell>
          <cell r="S76" t="str">
            <v>_PRE2013</v>
          </cell>
          <cell r="T76" t="str">
            <v>_PRE2013</v>
          </cell>
          <cell r="W76" t="str">
            <v>_PRE2013</v>
          </cell>
          <cell r="X76" t="str">
            <v>New</v>
          </cell>
          <cell r="Y76" t="str">
            <v>POST2013</v>
          </cell>
        </row>
        <row r="77">
          <cell r="B77" t="str">
            <v>MotorsRewind-NR</v>
          </cell>
          <cell r="C77" t="str">
            <v>POST2013</v>
          </cell>
          <cell r="D77" t="str">
            <v>POST2013</v>
          </cell>
          <cell r="E77" t="str">
            <v>POST2013</v>
          </cell>
          <cell r="F77" t="str">
            <v>POST2013</v>
          </cell>
          <cell r="G77" t="str">
            <v>POST2013</v>
          </cell>
          <cell r="H77" t="str">
            <v>POST2013</v>
          </cell>
          <cell r="I77" t="str">
            <v>POST2013</v>
          </cell>
          <cell r="J77" t="str">
            <v>POST2013</v>
          </cell>
          <cell r="K77" t="str">
            <v>POST2013</v>
          </cell>
          <cell r="L77" t="str">
            <v>POST2013</v>
          </cell>
          <cell r="M77" t="str">
            <v>POST2013</v>
          </cell>
          <cell r="N77" t="str">
            <v>POST2013</v>
          </cell>
          <cell r="O77" t="str">
            <v>POST2013</v>
          </cell>
          <cell r="P77" t="str">
            <v>POST2013</v>
          </cell>
          <cell r="Q77" t="str">
            <v>POST2013</v>
          </cell>
          <cell r="R77" t="str">
            <v>POST2013</v>
          </cell>
          <cell r="S77" t="str">
            <v>POST2013</v>
          </cell>
          <cell r="T77" t="str">
            <v>POST2013</v>
          </cell>
          <cell r="W77" t="str">
            <v>POST2013</v>
          </cell>
          <cell r="X77" t="str">
            <v>NR</v>
          </cell>
          <cell r="Y77" t="str">
            <v>POST2013</v>
          </cell>
        </row>
        <row r="78">
          <cell r="B78" t="str">
            <v>Municipal Sewage Treatment-Retro</v>
          </cell>
          <cell r="C78" t="str">
            <v>_PRE2013</v>
          </cell>
          <cell r="D78" t="str">
            <v>_PRE2013</v>
          </cell>
          <cell r="E78" t="str">
            <v>_PRE2013</v>
          </cell>
          <cell r="F78" t="str">
            <v>_PRE2013</v>
          </cell>
          <cell r="G78" t="str">
            <v>_PRE2013</v>
          </cell>
          <cell r="H78" t="str">
            <v>_PRE2013</v>
          </cell>
          <cell r="I78" t="str">
            <v>_PRE2013</v>
          </cell>
          <cell r="J78" t="str">
            <v>_PRE2013</v>
          </cell>
          <cell r="K78" t="str">
            <v>_PRE2013</v>
          </cell>
          <cell r="L78" t="str">
            <v>_PRE2013</v>
          </cell>
          <cell r="M78" t="str">
            <v>_PRE2013</v>
          </cell>
          <cell r="N78" t="str">
            <v>_PRE2013</v>
          </cell>
          <cell r="O78" t="str">
            <v>_PRE2013</v>
          </cell>
          <cell r="P78" t="str">
            <v>_PRE2013</v>
          </cell>
          <cell r="Q78" t="str">
            <v>_PRE2013</v>
          </cell>
          <cell r="R78" t="str">
            <v>_PRE2013</v>
          </cell>
          <cell r="S78" t="str">
            <v>_PRE2013</v>
          </cell>
          <cell r="T78" t="str">
            <v>_PRE2013</v>
          </cell>
          <cell r="W78" t="str">
            <v>_PRE2013</v>
          </cell>
          <cell r="X78" t="str">
            <v>Retro</v>
          </cell>
          <cell r="Y78" t="str">
            <v>_PRE2013</v>
          </cell>
        </row>
        <row r="79">
          <cell r="B79" t="str">
            <v>Municipal Water Supply-Retro</v>
          </cell>
          <cell r="C79" t="str">
            <v>_PRE2013</v>
          </cell>
          <cell r="D79" t="str">
            <v>_PRE2013</v>
          </cell>
          <cell r="E79" t="str">
            <v>_PRE2013</v>
          </cell>
          <cell r="F79" t="str">
            <v>_PRE2013</v>
          </cell>
          <cell r="G79" t="str">
            <v>_PRE2013</v>
          </cell>
          <cell r="H79" t="str">
            <v>_PRE2013</v>
          </cell>
          <cell r="I79" t="str">
            <v>_PRE2013</v>
          </cell>
          <cell r="J79" t="str">
            <v>_PRE2013</v>
          </cell>
          <cell r="K79" t="str">
            <v>_PRE2013</v>
          </cell>
          <cell r="L79" t="str">
            <v>_PRE2013</v>
          </cell>
          <cell r="M79" t="str">
            <v>_PRE2013</v>
          </cell>
          <cell r="N79" t="str">
            <v>_PRE2013</v>
          </cell>
          <cell r="O79" t="str">
            <v>_PRE2013</v>
          </cell>
          <cell r="P79" t="str">
            <v>_PRE2013</v>
          </cell>
          <cell r="Q79" t="str">
            <v>_PRE2013</v>
          </cell>
          <cell r="R79" t="str">
            <v>_PRE2013</v>
          </cell>
          <cell r="S79" t="str">
            <v>_PRE2013</v>
          </cell>
          <cell r="T79" t="str">
            <v>_PRE2013</v>
          </cell>
          <cell r="W79" t="str">
            <v>_PRE2013</v>
          </cell>
          <cell r="X79" t="str">
            <v>Retro</v>
          </cell>
          <cell r="Y79" t="str">
            <v>_PRE2013</v>
          </cell>
        </row>
        <row r="80">
          <cell r="B80" t="str">
            <v>Engine Generator Block Heaters-Retro</v>
          </cell>
          <cell r="C80" t="str">
            <v>_PRE2013</v>
          </cell>
          <cell r="D80" t="str">
            <v>_PRE2013</v>
          </cell>
          <cell r="E80" t="str">
            <v>_PRE2013</v>
          </cell>
          <cell r="F80" t="str">
            <v>_PRE2013</v>
          </cell>
          <cell r="G80" t="str">
            <v>_PRE2013</v>
          </cell>
          <cell r="H80" t="str">
            <v>_PRE2013</v>
          </cell>
          <cell r="I80" t="str">
            <v>_PRE2013</v>
          </cell>
          <cell r="J80" t="str">
            <v>_PRE2013</v>
          </cell>
          <cell r="K80" t="str">
            <v>_PRE2013</v>
          </cell>
          <cell r="L80" t="str">
            <v>_PRE2013</v>
          </cell>
          <cell r="M80" t="str">
            <v>_PRE2013</v>
          </cell>
          <cell r="N80" t="str">
            <v>_PRE2013</v>
          </cell>
          <cell r="O80" t="str">
            <v>_PRE2013</v>
          </cell>
          <cell r="P80" t="str">
            <v>_PRE2013</v>
          </cell>
          <cell r="Q80" t="str">
            <v>_PRE2013</v>
          </cell>
          <cell r="R80" t="str">
            <v>_PRE2013</v>
          </cell>
          <cell r="S80" t="str">
            <v>_PRE2013</v>
          </cell>
          <cell r="T80" t="str">
            <v>_PRE2013</v>
          </cell>
          <cell r="W80" t="str">
            <v>_PRE2013</v>
          </cell>
          <cell r="X80" t="str">
            <v>Retro</v>
          </cell>
          <cell r="Y80" t="str">
            <v>_PRE2013</v>
          </cell>
        </row>
        <row r="81">
          <cell r="B81" t="str">
            <v>Grocery Refrigeration Bundle-Retro</v>
          </cell>
          <cell r="C81" t="str">
            <v>_PRE2013</v>
          </cell>
          <cell r="D81" t="str">
            <v>_PRE2013</v>
          </cell>
          <cell r="E81" t="str">
            <v>_PRE2013</v>
          </cell>
          <cell r="F81" t="str">
            <v>_PRE2013</v>
          </cell>
          <cell r="G81" t="str">
            <v>_PRE2013</v>
          </cell>
          <cell r="H81" t="str">
            <v>_PRE2013</v>
          </cell>
          <cell r="I81" t="str">
            <v>_PRE2013</v>
          </cell>
          <cell r="J81" t="str">
            <v>_PRE2013</v>
          </cell>
          <cell r="K81" t="str">
            <v>_PRE2013</v>
          </cell>
          <cell r="L81" t="str">
            <v>_PRE2013</v>
          </cell>
          <cell r="M81" t="str">
            <v>_PRE2013</v>
          </cell>
          <cell r="N81" t="str">
            <v>_PRE2013</v>
          </cell>
          <cell r="O81" t="str">
            <v>_PRE2013</v>
          </cell>
          <cell r="P81" t="str">
            <v>_PRE2013</v>
          </cell>
          <cell r="Q81" t="str">
            <v>_PRE2013</v>
          </cell>
          <cell r="R81" t="str">
            <v>_PRE2013</v>
          </cell>
          <cell r="S81" t="str">
            <v>_PRE2013</v>
          </cell>
          <cell r="T81" t="str">
            <v>_PRE2013</v>
          </cell>
          <cell r="W81" t="str">
            <v>_PRE2013</v>
          </cell>
          <cell r="X81" t="str">
            <v>Retro</v>
          </cell>
          <cell r="Y81" t="str">
            <v>_PRE2013</v>
          </cell>
        </row>
        <row r="82">
          <cell r="B82" t="str">
            <v>Packaged Refrigeration Equipment-New</v>
          </cell>
          <cell r="C82" t="str">
            <v>POST2013</v>
          </cell>
          <cell r="D82" t="str">
            <v>POST2013</v>
          </cell>
          <cell r="E82" t="str">
            <v>POST2013</v>
          </cell>
          <cell r="F82" t="str">
            <v>POST2013</v>
          </cell>
          <cell r="G82" t="str">
            <v>POST2013</v>
          </cell>
          <cell r="H82" t="str">
            <v>POST2013</v>
          </cell>
          <cell r="I82" t="str">
            <v>POST2013</v>
          </cell>
          <cell r="J82" t="str">
            <v>POST2013</v>
          </cell>
          <cell r="K82" t="str">
            <v>POST2013</v>
          </cell>
          <cell r="L82" t="str">
            <v>POST2013</v>
          </cell>
          <cell r="M82" t="str">
            <v>POST2013</v>
          </cell>
          <cell r="N82" t="str">
            <v>POST2013</v>
          </cell>
          <cell r="O82" t="str">
            <v>POST2013</v>
          </cell>
          <cell r="P82" t="str">
            <v>POST2013</v>
          </cell>
          <cell r="Q82" t="str">
            <v>POST2013</v>
          </cell>
          <cell r="R82" t="str">
            <v>POST2013</v>
          </cell>
          <cell r="S82" t="str">
            <v>POST2013</v>
          </cell>
          <cell r="T82" t="str">
            <v>POST2013</v>
          </cell>
          <cell r="W82" t="str">
            <v>POST2013</v>
          </cell>
          <cell r="X82" t="str">
            <v>New</v>
          </cell>
          <cell r="Y82" t="str">
            <v>POST2013</v>
          </cell>
        </row>
        <row r="83">
          <cell r="B83" t="str">
            <v>Appliances - Freezers-NR</v>
          </cell>
          <cell r="C83" t="str">
            <v>POST2013</v>
          </cell>
          <cell r="D83" t="str">
            <v>POST2013</v>
          </cell>
          <cell r="E83" t="str">
            <v>POST2013</v>
          </cell>
          <cell r="F83" t="str">
            <v>POST2013</v>
          </cell>
          <cell r="G83" t="str">
            <v>POST2013</v>
          </cell>
          <cell r="H83" t="str">
            <v>POST2013</v>
          </cell>
          <cell r="I83" t="str">
            <v>POST2013</v>
          </cell>
          <cell r="J83" t="str">
            <v>POST2013</v>
          </cell>
          <cell r="K83" t="str">
            <v>POST2013</v>
          </cell>
          <cell r="L83" t="str">
            <v>POST2013</v>
          </cell>
          <cell r="M83" t="str">
            <v>POST2013</v>
          </cell>
          <cell r="N83" t="str">
            <v>POST2013</v>
          </cell>
          <cell r="O83" t="str">
            <v>POST2013</v>
          </cell>
          <cell r="P83" t="str">
            <v>POST2013</v>
          </cell>
          <cell r="Q83" t="str">
            <v>POST2013</v>
          </cell>
          <cell r="R83" t="str">
            <v>POST2013</v>
          </cell>
          <cell r="S83" t="str">
            <v>POST2013</v>
          </cell>
          <cell r="T83" t="str">
            <v>POST2013</v>
          </cell>
          <cell r="W83" t="str">
            <v>POST2013</v>
          </cell>
          <cell r="X83" t="str">
            <v>NR</v>
          </cell>
          <cell r="Y83" t="str">
            <v>POST2013</v>
          </cell>
        </row>
        <row r="84">
          <cell r="B84" t="str">
            <v>Appliances - Refrigerators-NR</v>
          </cell>
          <cell r="C84" t="str">
            <v>POST2013</v>
          </cell>
          <cell r="D84" t="str">
            <v>POST2013</v>
          </cell>
          <cell r="E84" t="str">
            <v>POST2013</v>
          </cell>
          <cell r="F84" t="str">
            <v>POST2013</v>
          </cell>
          <cell r="G84" t="str">
            <v>POST2013</v>
          </cell>
          <cell r="H84" t="str">
            <v>POST2013</v>
          </cell>
          <cell r="I84" t="str">
            <v>POST2013</v>
          </cell>
          <cell r="J84" t="str">
            <v>POST2013</v>
          </cell>
          <cell r="K84" t="str">
            <v>POST2013</v>
          </cell>
          <cell r="L84" t="str">
            <v>POST2013</v>
          </cell>
          <cell r="M84" t="str">
            <v>POST2013</v>
          </cell>
          <cell r="N84" t="str">
            <v>POST2013</v>
          </cell>
          <cell r="O84" t="str">
            <v>POST2013</v>
          </cell>
          <cell r="P84" t="str">
            <v>POST2013</v>
          </cell>
          <cell r="Q84" t="str">
            <v>POST2013</v>
          </cell>
          <cell r="R84" t="str">
            <v>POST2013</v>
          </cell>
          <cell r="S84" t="str">
            <v>POST2013</v>
          </cell>
          <cell r="T84" t="str">
            <v>POST2013</v>
          </cell>
          <cell r="W84" t="str">
            <v>POST2013</v>
          </cell>
          <cell r="X84" t="str">
            <v>NR</v>
          </cell>
          <cell r="Y84" t="str">
            <v>POST2013</v>
          </cell>
        </row>
        <row r="85">
          <cell r="B85" t="str">
            <v>Water Cooler Controls-NR</v>
          </cell>
          <cell r="C85" t="str">
            <v>_PRE2013</v>
          </cell>
          <cell r="D85" t="str">
            <v>_PRE2013</v>
          </cell>
          <cell r="E85" t="str">
            <v>_PRE2013</v>
          </cell>
          <cell r="F85" t="str">
            <v>_PRE2013</v>
          </cell>
          <cell r="G85" t="str">
            <v>_PRE2013</v>
          </cell>
          <cell r="H85" t="str">
            <v>_PRE2013</v>
          </cell>
          <cell r="I85" t="str">
            <v>_PRE2013</v>
          </cell>
          <cell r="J85" t="str">
            <v>_PRE2013</v>
          </cell>
          <cell r="K85" t="str">
            <v>_PRE2013</v>
          </cell>
          <cell r="L85" t="str">
            <v>_PRE2013</v>
          </cell>
          <cell r="M85" t="str">
            <v>_PRE2013</v>
          </cell>
          <cell r="N85" t="str">
            <v>_PRE2013</v>
          </cell>
          <cell r="O85" t="str">
            <v>_PRE2013</v>
          </cell>
          <cell r="P85" t="str">
            <v>_PRE2013</v>
          </cell>
          <cell r="Q85" t="str">
            <v>_PRE2013</v>
          </cell>
          <cell r="R85" t="str">
            <v>_PRE2013</v>
          </cell>
          <cell r="S85" t="str">
            <v>_PRE2013</v>
          </cell>
          <cell r="T85" t="str">
            <v>_PRE2013</v>
          </cell>
          <cell r="W85" t="str">
            <v>_PRE2013</v>
          </cell>
          <cell r="X85" t="str">
            <v>NR</v>
          </cell>
          <cell r="Y85" t="str">
            <v>POST2013</v>
          </cell>
        </row>
        <row r="86">
          <cell r="B86" t="str">
            <v>WHTanks-New</v>
          </cell>
          <cell r="C86" t="str">
            <v>POST2013</v>
          </cell>
          <cell r="D86" t="str">
            <v>POST2013</v>
          </cell>
          <cell r="E86" t="str">
            <v>POST2013</v>
          </cell>
          <cell r="F86" t="str">
            <v>POST2013</v>
          </cell>
          <cell r="G86" t="str">
            <v>POST2013</v>
          </cell>
          <cell r="H86" t="str">
            <v>POST2013</v>
          </cell>
          <cell r="I86" t="str">
            <v>POST2013</v>
          </cell>
          <cell r="J86" t="str">
            <v>POST2013</v>
          </cell>
          <cell r="K86" t="str">
            <v>POST2013</v>
          </cell>
          <cell r="L86" t="str">
            <v>POST2013</v>
          </cell>
          <cell r="M86" t="str">
            <v>POST2013</v>
          </cell>
          <cell r="N86" t="str">
            <v>POST2013</v>
          </cell>
          <cell r="O86" t="str">
            <v>POST2013</v>
          </cell>
          <cell r="P86" t="str">
            <v>POST2013</v>
          </cell>
          <cell r="Q86" t="str">
            <v>POST2013</v>
          </cell>
          <cell r="R86" t="str">
            <v>POST2013</v>
          </cell>
          <cell r="S86" t="str">
            <v>POST2013</v>
          </cell>
          <cell r="T86" t="str">
            <v>POST2013</v>
          </cell>
          <cell r="W86" t="str">
            <v>POST2013</v>
          </cell>
          <cell r="X86" t="str">
            <v>New</v>
          </cell>
          <cell r="Y86" t="str">
            <v>POST2013</v>
          </cell>
        </row>
        <row r="87">
          <cell r="B87" t="str">
            <v>WHTanks-NR</v>
          </cell>
          <cell r="C87" t="str">
            <v>_PRE2013</v>
          </cell>
          <cell r="D87" t="str">
            <v>_PRE2013</v>
          </cell>
          <cell r="E87" t="str">
            <v>_PRE2013</v>
          </cell>
          <cell r="F87" t="str">
            <v>_PRE2013</v>
          </cell>
          <cell r="G87" t="str">
            <v>_PRE2013</v>
          </cell>
          <cell r="H87" t="str">
            <v>_PRE2013</v>
          </cell>
          <cell r="I87" t="str">
            <v>_PRE2013</v>
          </cell>
          <cell r="J87" t="str">
            <v>_PRE2013</v>
          </cell>
          <cell r="K87" t="str">
            <v>_PRE2013</v>
          </cell>
          <cell r="L87" t="str">
            <v>_PRE2013</v>
          </cell>
          <cell r="M87" t="str">
            <v>_PRE2013</v>
          </cell>
          <cell r="N87" t="str">
            <v>_PRE2013</v>
          </cell>
          <cell r="O87" t="str">
            <v>_PRE2013</v>
          </cell>
          <cell r="P87" t="str">
            <v>_PRE2013</v>
          </cell>
          <cell r="Q87" t="str">
            <v>_PRE2013</v>
          </cell>
          <cell r="R87" t="str">
            <v>_PRE2013</v>
          </cell>
          <cell r="S87" t="str">
            <v>_PRE2013</v>
          </cell>
          <cell r="T87" t="str">
            <v>_PRE2013</v>
          </cell>
          <cell r="W87" t="str">
            <v>_PRE2013</v>
          </cell>
          <cell r="X87" t="str">
            <v>NR</v>
          </cell>
          <cell r="Y87" t="str">
            <v>POST2013</v>
          </cell>
        </row>
        <row r="88">
          <cell r="B88" t="str">
            <v>Appliances - Clothes Washers-NR</v>
          </cell>
          <cell r="C88" t="str">
            <v>POST2013</v>
          </cell>
          <cell r="D88" t="str">
            <v>POST2013</v>
          </cell>
          <cell r="E88" t="str">
            <v>POST2013</v>
          </cell>
          <cell r="F88" t="str">
            <v>POST2013</v>
          </cell>
          <cell r="G88" t="str">
            <v>POST2013</v>
          </cell>
          <cell r="H88" t="str">
            <v>POST2013</v>
          </cell>
          <cell r="I88" t="str">
            <v>POST2013</v>
          </cell>
          <cell r="J88" t="str">
            <v>POST2013</v>
          </cell>
          <cell r="K88" t="str">
            <v>POST2013</v>
          </cell>
          <cell r="L88" t="str">
            <v>POST2013</v>
          </cell>
          <cell r="M88" t="str">
            <v>POST2013</v>
          </cell>
          <cell r="N88" t="str">
            <v>POST2013</v>
          </cell>
          <cell r="O88" t="str">
            <v>POST2013</v>
          </cell>
          <cell r="P88" t="str">
            <v>POST2013</v>
          </cell>
          <cell r="Q88" t="str">
            <v>POST2013</v>
          </cell>
          <cell r="R88" t="str">
            <v>POST2013</v>
          </cell>
          <cell r="S88" t="str">
            <v>POST2013</v>
          </cell>
          <cell r="T88" t="str">
            <v>POST2013</v>
          </cell>
          <cell r="W88" t="str">
            <v>POST2013</v>
          </cell>
          <cell r="X88" t="str">
            <v>NR</v>
          </cell>
          <cell r="Y88" t="str">
            <v>POST2013</v>
          </cell>
        </row>
        <row r="89">
          <cell r="B89" t="str">
            <v>Showerheads-Retro</v>
          </cell>
          <cell r="C89" t="str">
            <v>_PRE2013</v>
          </cell>
          <cell r="D89" t="str">
            <v>_PRE2013</v>
          </cell>
          <cell r="E89" t="str">
            <v>_PRE2013</v>
          </cell>
          <cell r="F89" t="str">
            <v>_PRE2013</v>
          </cell>
          <cell r="G89" t="str">
            <v>_PRE2013</v>
          </cell>
          <cell r="H89" t="str">
            <v>_PRE2013</v>
          </cell>
          <cell r="I89" t="str">
            <v>_PRE2013</v>
          </cell>
          <cell r="J89" t="str">
            <v>_PRE2013</v>
          </cell>
          <cell r="K89" t="str">
            <v>_PRE2013</v>
          </cell>
          <cell r="L89" t="str">
            <v>_PRE2013</v>
          </cell>
          <cell r="M89" t="str">
            <v>_PRE2013</v>
          </cell>
          <cell r="N89" t="str">
            <v>_PRE2013</v>
          </cell>
          <cell r="O89" t="str">
            <v>_PRE2013</v>
          </cell>
          <cell r="P89" t="str">
            <v>_PRE2013</v>
          </cell>
          <cell r="Q89" t="str">
            <v>_PRE2013</v>
          </cell>
          <cell r="R89" t="str">
            <v>_PRE2013</v>
          </cell>
          <cell r="S89" t="str">
            <v>_PRE2013</v>
          </cell>
          <cell r="T89" t="str">
            <v>_PRE2013</v>
          </cell>
          <cell r="W89" t="str">
            <v>_PRE2013</v>
          </cell>
          <cell r="X89" t="str">
            <v>Retro</v>
          </cell>
          <cell r="Y89" t="str">
            <v>_PRE2013</v>
          </cell>
        </row>
        <row r="90">
          <cell r="B90" t="str">
            <v>Water Heating - GFHX-New</v>
          </cell>
          <cell r="C90" t="str">
            <v>POST2013</v>
          </cell>
          <cell r="D90" t="str">
            <v>POST2013</v>
          </cell>
          <cell r="E90" t="str">
            <v>POST2013</v>
          </cell>
          <cell r="F90" t="str">
            <v>POST2013</v>
          </cell>
          <cell r="G90" t="str">
            <v>POST2013</v>
          </cell>
          <cell r="H90" t="str">
            <v>POST2013</v>
          </cell>
          <cell r="I90" t="str">
            <v>POST2013</v>
          </cell>
          <cell r="J90" t="str">
            <v>POST2013</v>
          </cell>
          <cell r="K90" t="str">
            <v>POST2013</v>
          </cell>
          <cell r="L90" t="str">
            <v>POST2013</v>
          </cell>
          <cell r="M90" t="str">
            <v>POST2013</v>
          </cell>
          <cell r="N90" t="str">
            <v>POST2013</v>
          </cell>
          <cell r="O90" t="str">
            <v>POST2013</v>
          </cell>
          <cell r="P90" t="str">
            <v>POST2013</v>
          </cell>
          <cell r="Q90" t="str">
            <v>POST2013</v>
          </cell>
          <cell r="R90" t="str">
            <v>POST2013</v>
          </cell>
          <cell r="S90" t="str">
            <v>POST2013</v>
          </cell>
          <cell r="T90" t="str">
            <v>POST2013</v>
          </cell>
          <cell r="W90" t="str">
            <v>POST2013</v>
          </cell>
          <cell r="X90" t="str">
            <v>New</v>
          </cell>
          <cell r="Y90" t="str">
            <v>POST2013</v>
          </cell>
        </row>
        <row r="91">
          <cell r="B91" t="str">
            <v>Demand Control Circulating system DHW-Retro</v>
          </cell>
          <cell r="C91" t="str">
            <v>_PRE2013</v>
          </cell>
          <cell r="D91" t="str">
            <v>_PRE2013</v>
          </cell>
          <cell r="E91" t="str">
            <v>_PRE2013</v>
          </cell>
          <cell r="F91" t="str">
            <v>_PRE2013</v>
          </cell>
          <cell r="G91" t="str">
            <v>_PRE2013</v>
          </cell>
          <cell r="H91" t="str">
            <v>_PRE2013</v>
          </cell>
          <cell r="I91" t="str">
            <v>_PRE2013</v>
          </cell>
          <cell r="J91" t="str">
            <v>_PRE2013</v>
          </cell>
          <cell r="K91" t="str">
            <v>_PRE2013</v>
          </cell>
          <cell r="L91" t="str">
            <v>_PRE2013</v>
          </cell>
          <cell r="M91" t="str">
            <v>_PRE2013</v>
          </cell>
          <cell r="N91" t="str">
            <v>_PRE2013</v>
          </cell>
          <cell r="O91" t="str">
            <v>_PRE2013</v>
          </cell>
          <cell r="P91" t="str">
            <v>_PRE2013</v>
          </cell>
          <cell r="Q91" t="str">
            <v>_PRE2013</v>
          </cell>
          <cell r="R91" t="str">
            <v>_PRE2013</v>
          </cell>
          <cell r="S91" t="str">
            <v>_PRE2013</v>
          </cell>
          <cell r="T91" t="str">
            <v>_PRE2013</v>
          </cell>
          <cell r="W91" t="str">
            <v>_PRE2013</v>
          </cell>
          <cell r="X91" t="str">
            <v>Retro</v>
          </cell>
          <cell r="Y91" t="str">
            <v>_PRE2013</v>
          </cell>
        </row>
        <row r="92">
          <cell r="B92" t="str">
            <v>Central HPWH MF-Retro</v>
          </cell>
          <cell r="C92" t="str">
            <v>_PRE2013</v>
          </cell>
          <cell r="D92" t="str">
            <v>_PRE2013</v>
          </cell>
          <cell r="E92" t="str">
            <v>_PRE2013</v>
          </cell>
          <cell r="F92" t="str">
            <v>_PRE2013</v>
          </cell>
          <cell r="G92" t="str">
            <v>_PRE2013</v>
          </cell>
          <cell r="H92" t="str">
            <v>_PRE2013</v>
          </cell>
          <cell r="I92" t="str">
            <v>_PRE2013</v>
          </cell>
          <cell r="J92" t="str">
            <v>_PRE2013</v>
          </cell>
          <cell r="K92" t="str">
            <v>_PRE2013</v>
          </cell>
          <cell r="L92" t="str">
            <v>_PRE2013</v>
          </cell>
          <cell r="M92" t="str">
            <v>_PRE2013</v>
          </cell>
          <cell r="N92" t="str">
            <v>_PRE2013</v>
          </cell>
          <cell r="O92" t="str">
            <v>_PRE2013</v>
          </cell>
          <cell r="P92" t="str">
            <v>_PRE2013</v>
          </cell>
          <cell r="Q92" t="str">
            <v>_PRE2013</v>
          </cell>
          <cell r="R92" t="str">
            <v>_PRE2013</v>
          </cell>
          <cell r="S92" t="str">
            <v>_PRE2013</v>
          </cell>
          <cell r="T92" t="str">
            <v>_PRE2013</v>
          </cell>
          <cell r="W92" t="str">
            <v>_PRE2013</v>
          </cell>
          <cell r="X92" t="str">
            <v>Retro</v>
          </cell>
          <cell r="Y92" t="str">
            <v>_PRE2013</v>
          </cell>
        </row>
        <row r="93">
          <cell r="B93" t="str">
            <v>Ultra Low Energy Building-New</v>
          </cell>
          <cell r="C93" t="str">
            <v>POST2013</v>
          </cell>
          <cell r="D93" t="str">
            <v>POST2013</v>
          </cell>
          <cell r="E93" t="str">
            <v>POST2013</v>
          </cell>
          <cell r="F93" t="str">
            <v>POST2013</v>
          </cell>
          <cell r="G93" t="str">
            <v>POST2013</v>
          </cell>
          <cell r="H93" t="str">
            <v>POST2013</v>
          </cell>
          <cell r="I93" t="str">
            <v>POST2013</v>
          </cell>
          <cell r="J93" t="str">
            <v>POST2013</v>
          </cell>
          <cell r="K93" t="str">
            <v>POST2013</v>
          </cell>
          <cell r="L93" t="str">
            <v>POST2013</v>
          </cell>
          <cell r="M93" t="str">
            <v>POST2013</v>
          </cell>
          <cell r="N93" t="str">
            <v>POST2013</v>
          </cell>
          <cell r="O93" t="str">
            <v>POST2013</v>
          </cell>
          <cell r="P93" t="str">
            <v>POST2013</v>
          </cell>
          <cell r="Q93" t="str">
            <v>POST2013</v>
          </cell>
          <cell r="R93" t="str">
            <v>POST2013</v>
          </cell>
          <cell r="S93" t="str">
            <v>POST2013</v>
          </cell>
          <cell r="T93" t="str">
            <v>POST2013</v>
          </cell>
          <cell r="W93" t="str">
            <v>POST2013</v>
          </cell>
          <cell r="X93" t="str">
            <v>New</v>
          </cell>
          <cell r="Y93" t="str">
            <v>POST2013</v>
          </cell>
        </row>
        <row r="94">
          <cell r="B94" t="str">
            <v>Low Power LF Lamps-NR</v>
          </cell>
          <cell r="C94" t="str">
            <v>_PRE2013</v>
          </cell>
          <cell r="D94" t="str">
            <v>_PRE2013</v>
          </cell>
          <cell r="W94" t="str">
            <v>_PRE2013</v>
          </cell>
          <cell r="X94" t="str">
            <v>Retro</v>
          </cell>
          <cell r="Y94" t="str">
            <v>_PRE2013</v>
          </cell>
        </row>
      </sheetData>
      <sheetData sheetId="6">
        <row r="11">
          <cell r="B11" t="str">
            <v>Measure Index Name</v>
          </cell>
          <cell r="C11" t="str">
            <v>Large Off</v>
          </cell>
          <cell r="D11" t="str">
            <v>Medium Off</v>
          </cell>
          <cell r="E11" t="str">
            <v>Small Off</v>
          </cell>
          <cell r="F11" t="str">
            <v>Xlarge Ret</v>
          </cell>
          <cell r="G11" t="str">
            <v>Large Ret</v>
          </cell>
          <cell r="H11" t="str">
            <v>Medium Ret</v>
          </cell>
          <cell r="I11" t="str">
            <v>Small Ret</v>
          </cell>
          <cell r="J11" t="str">
            <v>School K-12</v>
          </cell>
          <cell r="K11" t="str">
            <v>University</v>
          </cell>
          <cell r="L11" t="str">
            <v>Warehouse</v>
          </cell>
          <cell r="M11" t="str">
            <v>Supermarket</v>
          </cell>
          <cell r="N11" t="str">
            <v>MiniMart</v>
          </cell>
          <cell r="O11" t="str">
            <v>Restaurant</v>
          </cell>
          <cell r="P11" t="str">
            <v>Lodging</v>
          </cell>
          <cell r="Q11" t="str">
            <v>Hospital</v>
          </cell>
          <cell r="R11" t="str">
            <v>Residential Care</v>
          </cell>
          <cell r="S11" t="str">
            <v>Assembly</v>
          </cell>
          <cell r="T11" t="str">
            <v>Other</v>
          </cell>
          <cell r="U11" t="str">
            <v>Non-Building Stock</v>
          </cell>
        </row>
        <row r="12">
          <cell r="B12" t="str">
            <v>Compressed Air-Retro</v>
          </cell>
        </row>
        <row r="13">
          <cell r="B13" t="str">
            <v>Compressed Air-NR</v>
          </cell>
        </row>
        <row r="14">
          <cell r="B14" t="str">
            <v>Network PC Power Management-Retro</v>
          </cell>
        </row>
        <row r="15">
          <cell r="B15" t="str">
            <v>Laptop-NR</v>
          </cell>
          <cell r="U15">
            <v>0.25</v>
          </cell>
        </row>
        <row r="16">
          <cell r="B16" t="str">
            <v>Smart Plug Power Strips-Retro</v>
          </cell>
          <cell r="U16">
            <v>0.2</v>
          </cell>
        </row>
        <row r="17">
          <cell r="B17" t="str">
            <v>Data Centers-NR</v>
          </cell>
          <cell r="U17">
            <v>0.2</v>
          </cell>
        </row>
        <row r="18">
          <cell r="B18" t="str">
            <v>Monitor-NR</v>
          </cell>
          <cell r="U18">
            <v>0.2</v>
          </cell>
        </row>
        <row r="19">
          <cell r="B19" t="str">
            <v>Desktop-NR</v>
          </cell>
          <cell r="U19">
            <v>0.25</v>
          </cell>
        </row>
        <row r="20">
          <cell r="B20" t="str">
            <v>Pre-Rinse Spray Valve-Retro</v>
          </cell>
          <cell r="U20">
            <v>0.2</v>
          </cell>
        </row>
        <row r="21">
          <cell r="B21" t="str">
            <v>Cooking Equipment-NR</v>
          </cell>
          <cell r="U21">
            <v>0.08</v>
          </cell>
        </row>
        <row r="22">
          <cell r="B22" t="str">
            <v>Premium HVAC Equipment-New</v>
          </cell>
          <cell r="C22">
            <v>3.3333333333333333E-2</v>
          </cell>
          <cell r="D22">
            <v>0.04</v>
          </cell>
          <cell r="E22">
            <v>0.05</v>
          </cell>
          <cell r="F22">
            <v>0.05</v>
          </cell>
          <cell r="G22">
            <v>0.05</v>
          </cell>
          <cell r="H22">
            <v>0.05</v>
          </cell>
          <cell r="I22">
            <v>3.3333333333333333E-2</v>
          </cell>
          <cell r="J22">
            <v>3.3333333333333333E-2</v>
          </cell>
          <cell r="K22">
            <v>3.3333333333333333E-2</v>
          </cell>
          <cell r="L22">
            <v>0.05</v>
          </cell>
          <cell r="M22">
            <v>0.05</v>
          </cell>
          <cell r="N22">
            <v>0.05</v>
          </cell>
          <cell r="O22">
            <v>0.05</v>
          </cell>
          <cell r="P22">
            <v>0.05</v>
          </cell>
          <cell r="Q22">
            <v>0.04</v>
          </cell>
          <cell r="R22">
            <v>0.04</v>
          </cell>
          <cell r="S22">
            <v>0.04</v>
          </cell>
          <cell r="T22">
            <v>0.04</v>
          </cell>
          <cell r="V22" t="str">
            <v>20, 25 or 30 year equipment life</v>
          </cell>
        </row>
        <row r="23">
          <cell r="B23" t="str">
            <v>Premium HVAC Equipment-NR</v>
          </cell>
          <cell r="C23">
            <v>3.3333333333333333E-2</v>
          </cell>
          <cell r="D23">
            <v>0.04</v>
          </cell>
          <cell r="E23">
            <v>0.05</v>
          </cell>
          <cell r="F23">
            <v>0.05</v>
          </cell>
          <cell r="G23">
            <v>0.05</v>
          </cell>
          <cell r="H23">
            <v>0.05</v>
          </cell>
          <cell r="I23">
            <v>3.3333333333333333E-2</v>
          </cell>
          <cell r="J23">
            <v>3.3333333333333333E-2</v>
          </cell>
          <cell r="K23">
            <v>3.3333333333333333E-2</v>
          </cell>
          <cell r="L23">
            <v>0.05</v>
          </cell>
          <cell r="M23">
            <v>0.05</v>
          </cell>
          <cell r="N23">
            <v>0.05</v>
          </cell>
          <cell r="O23">
            <v>0.05</v>
          </cell>
          <cell r="P23">
            <v>0.05</v>
          </cell>
          <cell r="Q23">
            <v>0.04</v>
          </cell>
          <cell r="R23">
            <v>0.04</v>
          </cell>
          <cell r="S23">
            <v>0.04</v>
          </cell>
          <cell r="T23">
            <v>0.04</v>
          </cell>
          <cell r="V23" t="str">
            <v>20, 25 or 30 year equipment life</v>
          </cell>
        </row>
        <row r="24">
          <cell r="B24" t="str">
            <v>Glass-New</v>
          </cell>
        </row>
        <row r="25">
          <cell r="B25" t="str">
            <v>Glass-NR</v>
          </cell>
        </row>
        <row r="26">
          <cell r="B26" t="str">
            <v>Glass-Retro</v>
          </cell>
        </row>
        <row r="27">
          <cell r="B27" t="str">
            <v>Advanced Rooftop Controller-New</v>
          </cell>
          <cell r="C27">
            <v>6.6666666666666666E-2</v>
          </cell>
          <cell r="D27">
            <v>6.6666666666666666E-2</v>
          </cell>
          <cell r="E27">
            <v>6.6666666666666666E-2</v>
          </cell>
          <cell r="F27">
            <v>6.6666666666666666E-2</v>
          </cell>
          <cell r="G27">
            <v>6.6666666666666666E-2</v>
          </cell>
          <cell r="H27">
            <v>6.6666666666666666E-2</v>
          </cell>
          <cell r="I27">
            <v>6.6666666666666666E-2</v>
          </cell>
          <cell r="J27">
            <v>6.6666666666666666E-2</v>
          </cell>
          <cell r="K27">
            <v>6.6666666666666666E-2</v>
          </cell>
          <cell r="L27">
            <v>6.6666666666666666E-2</v>
          </cell>
          <cell r="M27">
            <v>6.6666666666666666E-2</v>
          </cell>
          <cell r="N27">
            <v>6.6666666666666666E-2</v>
          </cell>
          <cell r="O27">
            <v>6.6666666666666666E-2</v>
          </cell>
          <cell r="P27">
            <v>6.6666666666666666E-2</v>
          </cell>
          <cell r="Q27">
            <v>6.6666666666666666E-2</v>
          </cell>
          <cell r="R27">
            <v>6.6666666666666666E-2</v>
          </cell>
          <cell r="S27">
            <v>6.6666666666666666E-2</v>
          </cell>
          <cell r="T27">
            <v>6.6666666666666666E-2</v>
          </cell>
        </row>
        <row r="28">
          <cell r="B28" t="str">
            <v>Advanced Rooftop Controller-NR</v>
          </cell>
          <cell r="C28">
            <v>6.6666666666666666E-2</v>
          </cell>
          <cell r="D28">
            <v>6.6666666666666666E-2</v>
          </cell>
          <cell r="E28">
            <v>6.6666666666666666E-2</v>
          </cell>
          <cell r="F28">
            <v>6.6666666666666666E-2</v>
          </cell>
          <cell r="G28">
            <v>6.6666666666666666E-2</v>
          </cell>
          <cell r="H28">
            <v>6.6666666666666666E-2</v>
          </cell>
          <cell r="I28">
            <v>6.6666666666666666E-2</v>
          </cell>
          <cell r="J28">
            <v>6.6666666666666666E-2</v>
          </cell>
          <cell r="K28">
            <v>6.6666666666666666E-2</v>
          </cell>
          <cell r="L28">
            <v>6.6666666666666666E-2</v>
          </cell>
          <cell r="M28">
            <v>6.6666666666666666E-2</v>
          </cell>
          <cell r="N28">
            <v>6.6666666666666666E-2</v>
          </cell>
          <cell r="O28">
            <v>6.6666666666666666E-2</v>
          </cell>
          <cell r="P28">
            <v>6.6666666666666666E-2</v>
          </cell>
          <cell r="Q28">
            <v>6.6666666666666666E-2</v>
          </cell>
          <cell r="R28">
            <v>6.6666666666666666E-2</v>
          </cell>
          <cell r="S28">
            <v>6.6666666666666666E-2</v>
          </cell>
          <cell r="T28">
            <v>6.6666666666666666E-2</v>
          </cell>
        </row>
        <row r="29">
          <cell r="B29" t="str">
            <v>Advanced Rooftop Controller-Retro</v>
          </cell>
          <cell r="C29">
            <v>6.6666666666666666E-2</v>
          </cell>
          <cell r="D29">
            <v>6.6666666666666666E-2</v>
          </cell>
          <cell r="E29">
            <v>6.6666666666666666E-2</v>
          </cell>
          <cell r="F29">
            <v>6.6666666666666666E-2</v>
          </cell>
          <cell r="G29">
            <v>6.6666666666666666E-2</v>
          </cell>
          <cell r="H29">
            <v>6.6666666666666666E-2</v>
          </cell>
          <cell r="I29">
            <v>6.6666666666666666E-2</v>
          </cell>
          <cell r="J29">
            <v>6.6666666666666666E-2</v>
          </cell>
          <cell r="K29">
            <v>6.6666666666666666E-2</v>
          </cell>
          <cell r="L29">
            <v>6.6666666666666666E-2</v>
          </cell>
          <cell r="M29">
            <v>6.6666666666666666E-2</v>
          </cell>
          <cell r="N29">
            <v>6.6666666666666666E-2</v>
          </cell>
          <cell r="O29">
            <v>6.6666666666666666E-2</v>
          </cell>
          <cell r="P29">
            <v>6.6666666666666666E-2</v>
          </cell>
          <cell r="Q29">
            <v>6.6666666666666666E-2</v>
          </cell>
          <cell r="R29">
            <v>6.6666666666666666E-2</v>
          </cell>
          <cell r="S29">
            <v>6.6666666666666666E-2</v>
          </cell>
          <cell r="T29">
            <v>6.6666666666666666E-2</v>
          </cell>
        </row>
        <row r="30">
          <cell r="B30" t="str">
            <v>Variable Speed Chiller-New</v>
          </cell>
        </row>
        <row r="31">
          <cell r="B31" t="str">
            <v>Variable Speed Chiller-NR</v>
          </cell>
        </row>
        <row r="32">
          <cell r="B32" t="str">
            <v>Commercial EM-New</v>
          </cell>
          <cell r="C32">
            <v>0.15</v>
          </cell>
          <cell r="D32">
            <v>0.15</v>
          </cell>
          <cell r="E32">
            <v>0.15</v>
          </cell>
          <cell r="F32">
            <v>0.15</v>
          </cell>
          <cell r="G32">
            <v>0.15</v>
          </cell>
          <cell r="H32">
            <v>0.15</v>
          </cell>
          <cell r="I32">
            <v>0.15</v>
          </cell>
          <cell r="J32">
            <v>0.15</v>
          </cell>
          <cell r="K32">
            <v>0.15</v>
          </cell>
          <cell r="L32">
            <v>0.15</v>
          </cell>
          <cell r="M32">
            <v>0.15</v>
          </cell>
          <cell r="N32">
            <v>0.15</v>
          </cell>
          <cell r="O32">
            <v>0.15</v>
          </cell>
          <cell r="P32">
            <v>0.15</v>
          </cell>
          <cell r="Q32">
            <v>0.15</v>
          </cell>
          <cell r="R32">
            <v>0.15</v>
          </cell>
          <cell r="S32">
            <v>0.15</v>
          </cell>
          <cell r="T32">
            <v>0.15</v>
          </cell>
        </row>
        <row r="33">
          <cell r="B33" t="str">
            <v>Commercial EM-NR</v>
          </cell>
          <cell r="C33">
            <v>0.15</v>
          </cell>
          <cell r="D33">
            <v>0.15</v>
          </cell>
          <cell r="E33">
            <v>0.15</v>
          </cell>
          <cell r="F33">
            <v>0.15</v>
          </cell>
          <cell r="G33">
            <v>0.15</v>
          </cell>
          <cell r="H33">
            <v>0.15</v>
          </cell>
          <cell r="I33">
            <v>0.15</v>
          </cell>
          <cell r="J33">
            <v>0.15</v>
          </cell>
          <cell r="K33">
            <v>0.15</v>
          </cell>
          <cell r="L33">
            <v>0.15</v>
          </cell>
          <cell r="M33">
            <v>0.15</v>
          </cell>
          <cell r="N33">
            <v>0.15</v>
          </cell>
          <cell r="O33">
            <v>0.15</v>
          </cell>
          <cell r="P33">
            <v>0.15</v>
          </cell>
          <cell r="Q33">
            <v>0.15</v>
          </cell>
          <cell r="R33">
            <v>0.15</v>
          </cell>
          <cell r="S33">
            <v>0.15</v>
          </cell>
          <cell r="T33">
            <v>0.15</v>
          </cell>
        </row>
        <row r="34">
          <cell r="B34" t="str">
            <v>Commercial EM-Retro</v>
          </cell>
          <cell r="C34">
            <v>0.15</v>
          </cell>
          <cell r="D34">
            <v>0.15</v>
          </cell>
          <cell r="E34">
            <v>0.15</v>
          </cell>
          <cell r="F34">
            <v>0.15</v>
          </cell>
          <cell r="G34">
            <v>0.15</v>
          </cell>
          <cell r="H34">
            <v>0.15</v>
          </cell>
          <cell r="I34">
            <v>0.15</v>
          </cell>
          <cell r="J34">
            <v>0.15</v>
          </cell>
          <cell r="K34">
            <v>0.15</v>
          </cell>
          <cell r="L34">
            <v>0.15</v>
          </cell>
          <cell r="M34">
            <v>0.15</v>
          </cell>
          <cell r="N34">
            <v>0.15</v>
          </cell>
          <cell r="O34">
            <v>0.15</v>
          </cell>
          <cell r="P34">
            <v>0.15</v>
          </cell>
          <cell r="Q34">
            <v>0.15</v>
          </cell>
          <cell r="R34">
            <v>0.15</v>
          </cell>
          <cell r="S34">
            <v>0.15</v>
          </cell>
          <cell r="T34">
            <v>0.15</v>
          </cell>
        </row>
        <row r="35">
          <cell r="B35" t="str">
            <v>Evaporative Assist Cooling-New</v>
          </cell>
        </row>
        <row r="36">
          <cell r="B36" t="str">
            <v>Evaporative Assist Cooling-NR</v>
          </cell>
        </row>
        <row r="37">
          <cell r="B37" t="str">
            <v>Economizer-Retro</v>
          </cell>
        </row>
        <row r="38">
          <cell r="B38" t="str">
            <v>Demand Control Ventilation-New</v>
          </cell>
        </row>
        <row r="39">
          <cell r="B39" t="str">
            <v>Demand Control Ventilation-NR</v>
          </cell>
        </row>
        <row r="40">
          <cell r="B40" t="str">
            <v>Demand Control Ventilation-Retro</v>
          </cell>
        </row>
        <row r="41">
          <cell r="B41" t="str">
            <v>Premium Fume Hood-NR</v>
          </cell>
          <cell r="C41">
            <v>0.06</v>
          </cell>
          <cell r="D41">
            <v>0.06</v>
          </cell>
          <cell r="E41">
            <v>0.06</v>
          </cell>
          <cell r="F41">
            <v>0.06</v>
          </cell>
          <cell r="G41">
            <v>0.06</v>
          </cell>
          <cell r="H41">
            <v>0.06</v>
          </cell>
          <cell r="I41">
            <v>0.06</v>
          </cell>
          <cell r="J41">
            <v>0.06</v>
          </cell>
          <cell r="K41">
            <v>0.06</v>
          </cell>
          <cell r="L41">
            <v>0.06</v>
          </cell>
          <cell r="M41">
            <v>0.06</v>
          </cell>
          <cell r="N41">
            <v>0.06</v>
          </cell>
          <cell r="O41">
            <v>0.06</v>
          </cell>
          <cell r="P41">
            <v>0.06</v>
          </cell>
          <cell r="Q41">
            <v>0.06</v>
          </cell>
          <cell r="R41">
            <v>0.06</v>
          </cell>
          <cell r="S41">
            <v>0.06</v>
          </cell>
          <cell r="T41">
            <v>0.06</v>
          </cell>
          <cell r="U41">
            <v>0.06</v>
          </cell>
        </row>
        <row r="42">
          <cell r="B42" t="str">
            <v>DCV Restaurant Hood-Retro</v>
          </cell>
        </row>
        <row r="43">
          <cell r="B43" t="str">
            <v>DCV Parking Garage-Retro</v>
          </cell>
        </row>
        <row r="44">
          <cell r="B44" t="str">
            <v>Weatherization - School-Retro</v>
          </cell>
        </row>
        <row r="45">
          <cell r="B45" t="str">
            <v>Energy Recovery Ventilator-NR</v>
          </cell>
          <cell r="U45">
            <v>0.25</v>
          </cell>
        </row>
        <row r="46">
          <cell r="B46" t="str">
            <v>AC Heat Recovery for Water Heating-NR</v>
          </cell>
        </row>
        <row r="47">
          <cell r="B47" t="str">
            <v>Room Occupancy Sensors in Lodging-Retro</v>
          </cell>
        </row>
        <row r="48">
          <cell r="B48" t="str">
            <v>Chiller - chilled water retrofit-Retro</v>
          </cell>
        </row>
        <row r="49">
          <cell r="B49" t="str">
            <v>Chiller - equip retrofits-Retro</v>
          </cell>
        </row>
        <row r="50">
          <cell r="B50" t="str">
            <v>Pool Blankets-Retro</v>
          </cell>
        </row>
        <row r="51">
          <cell r="B51" t="str">
            <v>Web-Enabled Thermostats-Retro</v>
          </cell>
        </row>
        <row r="52">
          <cell r="B52" t="str">
            <v>Garage CO2 ventilation-Retro</v>
          </cell>
        </row>
        <row r="53">
          <cell r="B53" t="str">
            <v>Circ Pump ECM and drive-Retro</v>
          </cell>
        </row>
        <row r="54">
          <cell r="B54" t="str">
            <v>VRF-New</v>
          </cell>
        </row>
        <row r="55">
          <cell r="B55" t="str">
            <v>VRF-Retro</v>
          </cell>
        </row>
        <row r="56">
          <cell r="B56" t="str">
            <v>Evaporator Roof Top HVAC-Retro</v>
          </cell>
        </row>
        <row r="57">
          <cell r="B57" t="str">
            <v>Secondary Glazing Systems-Retro</v>
          </cell>
        </row>
        <row r="58">
          <cell r="B58" t="str">
            <v>LPD Package-New</v>
          </cell>
        </row>
        <row r="59">
          <cell r="B59" t="str">
            <v>LPD Package-NR</v>
          </cell>
        </row>
        <row r="60">
          <cell r="B60" t="str">
            <v>LPD Package-Retro</v>
          </cell>
        </row>
        <row r="61">
          <cell r="B61" t="str">
            <v>Top Daylighting-New</v>
          </cell>
        </row>
        <row r="62">
          <cell r="B62" t="str">
            <v>Perimeter Daylighting Controls Advanced-New</v>
          </cell>
        </row>
        <row r="63">
          <cell r="B63" t="str">
            <v>Perimeter Daylighting Controls Advanced-NR</v>
          </cell>
        </row>
        <row r="64">
          <cell r="B64" t="str">
            <v>Lighting Controls Interior-New</v>
          </cell>
        </row>
        <row r="65">
          <cell r="B65" t="str">
            <v>Lighting Controls Interior-NR</v>
          </cell>
          <cell r="C65">
            <v>0.06</v>
          </cell>
          <cell r="D65">
            <v>0.06</v>
          </cell>
          <cell r="E65">
            <v>0.06</v>
          </cell>
          <cell r="F65">
            <v>0.06</v>
          </cell>
          <cell r="G65">
            <v>0.06</v>
          </cell>
          <cell r="H65">
            <v>0.06</v>
          </cell>
          <cell r="I65">
            <v>0.06</v>
          </cell>
          <cell r="J65">
            <v>0.06</v>
          </cell>
          <cell r="K65">
            <v>0.06</v>
          </cell>
          <cell r="L65">
            <v>0.06</v>
          </cell>
          <cell r="M65">
            <v>0.06</v>
          </cell>
          <cell r="N65">
            <v>0.06</v>
          </cell>
          <cell r="O65">
            <v>0.06</v>
          </cell>
          <cell r="P65">
            <v>0.06</v>
          </cell>
          <cell r="Q65">
            <v>0.06</v>
          </cell>
          <cell r="R65">
            <v>0.06</v>
          </cell>
          <cell r="S65">
            <v>0.06</v>
          </cell>
          <cell r="T65">
            <v>0.06</v>
          </cell>
          <cell r="V65" t="str">
            <v>Fixture or Ballast Replacement Cycle</v>
          </cell>
        </row>
        <row r="66">
          <cell r="B66" t="str">
            <v>Exterior Building Lighting-New</v>
          </cell>
          <cell r="U66">
            <v>0.2</v>
          </cell>
          <cell r="V66" t="str">
            <v xml:space="preserve">5-year cycle (lamp cycle) for luminiares requiring bucket truck.  </v>
          </cell>
        </row>
        <row r="67">
          <cell r="B67" t="str">
            <v>Exterior Building Lighting-NR</v>
          </cell>
          <cell r="U67">
            <v>0.2</v>
          </cell>
          <cell r="V67" t="str">
            <v>20-Year Fixture Life from CBSA REN RATE</v>
          </cell>
        </row>
        <row r="68">
          <cell r="B68" t="str">
            <v>Street and Roadway Lighting-New</v>
          </cell>
          <cell r="U68">
            <v>0.2</v>
          </cell>
          <cell r="V68" t="str">
            <v>Five year cycle for streetlight relamp (DOE &amp; Tarioffs)</v>
          </cell>
        </row>
        <row r="69">
          <cell r="B69" t="str">
            <v>Street and Roadway Lighting-NR</v>
          </cell>
          <cell r="U69">
            <v>0.2</v>
          </cell>
          <cell r="V69" t="str">
            <v>Five year cycle for streetlight relamp (DOE &amp; Tarioffs)</v>
          </cell>
        </row>
        <row r="70">
          <cell r="B70" t="str">
            <v>Parking Lighting-New</v>
          </cell>
        </row>
        <row r="71">
          <cell r="B71" t="str">
            <v>Parking Lighting-NR</v>
          </cell>
        </row>
        <row r="72">
          <cell r="B72" t="str">
            <v>Bi-Level Stairwell Lighting-NR</v>
          </cell>
        </row>
        <row r="73">
          <cell r="B73" t="str">
            <v>ECM-VAV-New</v>
          </cell>
        </row>
        <row r="74">
          <cell r="B74" t="str">
            <v>ECM-VAV-NR</v>
          </cell>
        </row>
        <row r="75">
          <cell r="B75" t="str">
            <v>Pool pumps-Retro</v>
          </cell>
        </row>
        <row r="76">
          <cell r="B76" t="str">
            <v>MotorsRewind-New</v>
          </cell>
        </row>
        <row r="77">
          <cell r="B77" t="str">
            <v>MotorsRewind-NR</v>
          </cell>
        </row>
        <row r="78">
          <cell r="B78" t="str">
            <v>Municipal Sewage Treatment-Retro</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row>
        <row r="79">
          <cell r="B79" t="str">
            <v>Municipal Water Supply-Retro</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row>
        <row r="80">
          <cell r="B80" t="str">
            <v>Engine Generator Block Heaters-Retro</v>
          </cell>
        </row>
        <row r="81">
          <cell r="B81" t="str">
            <v>Grocery Refrigeration Bundle-Retro</v>
          </cell>
        </row>
        <row r="82">
          <cell r="B82" t="str">
            <v>Packaged Refrigeration Equipment-New</v>
          </cell>
        </row>
        <row r="83">
          <cell r="B83" t="str">
            <v>Appliances - Freezers-NR</v>
          </cell>
        </row>
        <row r="84">
          <cell r="B84" t="str">
            <v>Appliances - Refrigerators-NR</v>
          </cell>
        </row>
        <row r="85">
          <cell r="B85" t="str">
            <v>Water Cooler Controls-NR</v>
          </cell>
        </row>
        <row r="86">
          <cell r="B86" t="str">
            <v>WHTanks-New</v>
          </cell>
        </row>
        <row r="87">
          <cell r="B87" t="str">
            <v>WHTanks-NR</v>
          </cell>
        </row>
        <row r="88">
          <cell r="B88" t="str">
            <v>Appliances - Clothes Washers-NR</v>
          </cell>
        </row>
        <row r="89">
          <cell r="B89" t="str">
            <v>Showerheads-Retro</v>
          </cell>
        </row>
        <row r="90">
          <cell r="B90" t="str">
            <v>Water Heating - GFHX-New</v>
          </cell>
        </row>
        <row r="91">
          <cell r="B91" t="str">
            <v>Demand Control Circulating system DHW-Retro</v>
          </cell>
        </row>
        <row r="92">
          <cell r="B92" t="str">
            <v>Central HPWH MF-Retro</v>
          </cell>
        </row>
        <row r="93">
          <cell r="B93" t="str">
            <v>Ultra Low Energy Building-New</v>
          </cell>
        </row>
        <row r="94">
          <cell r="B94" t="str">
            <v>Low Power LF Lamps-NR</v>
          </cell>
        </row>
      </sheetData>
      <sheetData sheetId="7">
        <row r="11">
          <cell r="C11" t="str">
            <v>LO1Slow</v>
          </cell>
          <cell r="D11">
            <v>2.5643970768378654E-3</v>
          </cell>
          <cell r="E11">
            <v>7.6904586297764643E-3</v>
          </cell>
          <cell r="F11">
            <v>1.6792013047419844E-2</v>
          </cell>
          <cell r="G11">
            <v>3.15969387774655E-2</v>
          </cell>
          <cell r="H11">
            <v>5.406874819795171E-2</v>
          </cell>
          <cell r="I11">
            <v>8.6253181011834101E-2</v>
          </cell>
          <cell r="J11">
            <v>0.1300328481838382</v>
          </cell>
          <cell r="K11">
            <v>0.18678710893858319</v>
          </cell>
          <cell r="L11">
            <v>0.2569823480072907</v>
          </cell>
          <cell r="M11">
            <v>0.33975920985004748</v>
          </cell>
          <cell r="N11">
            <v>0.43262946935754232</v>
          </cell>
          <cell r="O11">
            <v>0.53142594003645804</v>
          </cell>
          <cell r="P11">
            <v>0.63063487292644704</v>
          </cell>
          <cell r="Q11">
            <v>0.7241560234206913</v>
          </cell>
          <cell r="R11">
            <v>0.80638203131755359</v>
          </cell>
          <cell r="S11">
            <v>0.87331559734491926</v>
          </cell>
          <cell r="T11">
            <v>0.92334516248836807</v>
          </cell>
          <cell r="U11">
            <v>0.95737002770730018</v>
          </cell>
        </row>
        <row r="12">
          <cell r="C12" t="str">
            <v>LO50Fast</v>
          </cell>
          <cell r="D12">
            <v>0.45</v>
          </cell>
          <cell r="E12">
            <v>0.66</v>
          </cell>
          <cell r="F12">
            <v>0.8</v>
          </cell>
          <cell r="G12">
            <v>0.89</v>
          </cell>
          <cell r="H12">
            <v>0.94954036260972652</v>
          </cell>
          <cell r="I12">
            <v>0.97931054391458994</v>
          </cell>
          <cell r="J12">
            <v>0.99254173560564019</v>
          </cell>
          <cell r="K12">
            <v>0.99783421228206048</v>
          </cell>
          <cell r="L12">
            <v>0.99975874925530417</v>
          </cell>
          <cell r="M12">
            <v>1.0004002615797187</v>
          </cell>
          <cell r="N12">
            <v>1.0005976499872309</v>
          </cell>
          <cell r="O12">
            <v>1.0006540466750915</v>
          </cell>
          <cell r="P12">
            <v>1.0006690857918545</v>
          </cell>
          <cell r="Q12">
            <v>1.000672845571045</v>
          </cell>
          <cell r="R12">
            <v>1.0006737302249724</v>
          </cell>
          <cell r="S12">
            <v>1.0006739268147338</v>
          </cell>
          <cell r="T12">
            <v>1.0006739682020522</v>
          </cell>
          <cell r="U12">
            <v>1.0006739764795158</v>
          </cell>
          <cell r="V12">
            <v>1.0006739780561755</v>
          </cell>
          <cell r="W12">
            <v>1.0006739783428409</v>
          </cell>
        </row>
        <row r="13">
          <cell r="C13" t="str">
            <v>LO20Fast</v>
          </cell>
          <cell r="D13">
            <v>0.22119921692859512</v>
          </cell>
          <cell r="E13">
            <v>0.37624232795148943</v>
          </cell>
          <cell r="F13">
            <v>0.48357361352878442</v>
          </cell>
          <cell r="G13">
            <v>0.56716330278444227</v>
          </cell>
          <cell r="H13">
            <v>0.64040048266456928</v>
          </cell>
          <cell r="I13">
            <v>0.70377511937632964</v>
          </cell>
          <cell r="J13">
            <v>0.7580669577441127</v>
          </cell>
          <cell r="K13">
            <v>0.80419335000071168</v>
          </cell>
          <cell r="L13">
            <v>0.84311022627788457</v>
          </cell>
          <cell r="M13">
            <v>0.87575014259103623</v>
          </cell>
          <cell r="N13">
            <v>0.90298584871682319</v>
          </cell>
          <cell r="O13">
            <v>0.92419703797508856</v>
          </cell>
          <cell r="P13">
            <v>0.94071632877930145</v>
          </cell>
          <cell r="Q13">
            <v>0.95358156539340677</v>
          </cell>
          <cell r="R13">
            <v>0.96360102174287088</v>
          </cell>
          <cell r="S13">
            <v>0.97140418219378311</v>
          </cell>
          <cell r="T13">
            <v>0.97748128966338554</v>
          </cell>
          <cell r="U13">
            <v>0.98221414571952104</v>
          </cell>
          <cell r="V13">
            <v>0.98590009772220355</v>
          </cell>
          <cell r="W13">
            <v>0.98877072002825628</v>
          </cell>
        </row>
        <row r="14">
          <cell r="C14" t="str">
            <v>LOEven20</v>
          </cell>
          <cell r="D14">
            <v>0.05</v>
          </cell>
          <cell r="E14">
            <v>0.1</v>
          </cell>
          <cell r="F14">
            <v>0.15000000000000002</v>
          </cell>
          <cell r="G14">
            <v>0.2</v>
          </cell>
          <cell r="H14">
            <v>0.25</v>
          </cell>
          <cell r="I14">
            <v>0.3</v>
          </cell>
          <cell r="J14">
            <v>0.35</v>
          </cell>
          <cell r="K14">
            <v>0.39999999999999997</v>
          </cell>
          <cell r="L14">
            <v>0.44999999999999996</v>
          </cell>
          <cell r="M14">
            <v>0.49999999999999994</v>
          </cell>
          <cell r="N14">
            <v>0.54999999999999993</v>
          </cell>
          <cell r="O14">
            <v>0.6</v>
          </cell>
          <cell r="P14">
            <v>0.65</v>
          </cell>
          <cell r="Q14">
            <v>0.70000000000000007</v>
          </cell>
          <cell r="R14">
            <v>0.75000000000000011</v>
          </cell>
          <cell r="S14">
            <v>0.80000000000000016</v>
          </cell>
          <cell r="T14">
            <v>0.8500000000000002</v>
          </cell>
          <cell r="U14">
            <v>0.90000000000000024</v>
          </cell>
          <cell r="V14">
            <v>0.95000000000000029</v>
          </cell>
          <cell r="W14">
            <v>1.0000000000000002</v>
          </cell>
        </row>
        <row r="15">
          <cell r="C15" t="str">
            <v>LOMax60</v>
          </cell>
          <cell r="D15">
            <v>0.01</v>
          </cell>
          <cell r="E15">
            <v>2.98E-2</v>
          </cell>
          <cell r="F15">
            <v>5.8906E-2</v>
          </cell>
          <cell r="G15">
            <v>9.6549759999999998E-2</v>
          </cell>
          <cell r="H15">
            <v>0.14172227199999998</v>
          </cell>
          <cell r="I15">
            <v>0.19035800991999999</v>
          </cell>
          <cell r="J15">
            <v>0.2362377226912</v>
          </cell>
          <cell r="K15">
            <v>0.279517585072032</v>
          </cell>
          <cell r="L15">
            <v>0.32034492191795017</v>
          </cell>
          <cell r="M15">
            <v>0.35885870967593297</v>
          </cell>
          <cell r="N15">
            <v>0.39519004946096342</v>
          </cell>
          <cell r="O15">
            <v>0.42946261332484215</v>
          </cell>
          <cell r="P15">
            <v>0.46179306523643443</v>
          </cell>
          <cell r="Q15">
            <v>0.49229145820636983</v>
          </cell>
          <cell r="R15">
            <v>0.5210616089080089</v>
          </cell>
          <cell r="S15">
            <v>0.54820145106988838</v>
          </cell>
          <cell r="T15">
            <v>0.57380336884259475</v>
          </cell>
          <cell r="U15">
            <v>0.59795451127484767</v>
          </cell>
          <cell r="V15">
            <v>0.62073708896927293</v>
          </cell>
          <cell r="W15">
            <v>0.6422286539276808</v>
          </cell>
        </row>
        <row r="16">
          <cell r="C16" t="str">
            <v>LO3Slow</v>
          </cell>
          <cell r="D16">
            <v>5.5320496977002724E-3</v>
          </cell>
          <cell r="E16">
            <v>1.4227918344261844E-2</v>
          </cell>
          <cell r="F16">
            <v>3.1619655637384989E-2</v>
          </cell>
          <cell r="G16">
            <v>6.2055195900350503E-2</v>
          </cell>
          <cell r="H16">
            <v>0.10939936964274129</v>
          </cell>
          <cell r="I16">
            <v>0.17568121288208835</v>
          </cell>
          <cell r="J16">
            <v>0.26003992245943919</v>
          </cell>
          <cell r="K16">
            <v>0.3584584169663485</v>
          </cell>
          <cell r="L16">
            <v>0.46444756489686617</v>
          </cell>
          <cell r="M16">
            <v>0.57043671282738384</v>
          </cell>
          <cell r="N16">
            <v>0.66935991756253377</v>
          </cell>
          <cell r="O16">
            <v>0.75591772170578986</v>
          </cell>
          <cell r="P16">
            <v>0.82720061923553012</v>
          </cell>
          <cell r="Q16">
            <v>0.88264287286977261</v>
          </cell>
          <cell r="R16">
            <v>0.92349505975816193</v>
          </cell>
          <cell r="S16">
            <v>0.95209159058003434</v>
          </cell>
          <cell r="T16">
            <v>0.97115594446128262</v>
          </cell>
          <cell r="U16">
            <v>0.98328780602207699</v>
          </cell>
          <cell r="V16">
            <v>0.99067241740690848</v>
          </cell>
          <cell r="W16">
            <v>0.99498010738139331</v>
          </cell>
        </row>
        <row r="18">
          <cell r="B18" t="str">
            <v>Measure Index Name</v>
          </cell>
          <cell r="C18" t="str">
            <v>Ramp</v>
          </cell>
          <cell r="D18">
            <v>2016</v>
          </cell>
          <cell r="E18">
            <v>2017</v>
          </cell>
          <cell r="F18">
            <v>2018</v>
          </cell>
          <cell r="G18">
            <v>2019</v>
          </cell>
          <cell r="H18">
            <v>2020</v>
          </cell>
          <cell r="I18">
            <v>2021</v>
          </cell>
          <cell r="J18">
            <v>2022</v>
          </cell>
          <cell r="K18">
            <v>2023</v>
          </cell>
          <cell r="L18">
            <v>2024</v>
          </cell>
          <cell r="M18">
            <v>2025</v>
          </cell>
          <cell r="N18">
            <v>2026</v>
          </cell>
          <cell r="O18">
            <v>2027</v>
          </cell>
          <cell r="P18">
            <v>2028</v>
          </cell>
          <cell r="Q18">
            <v>2029</v>
          </cell>
          <cell r="R18">
            <v>2030</v>
          </cell>
          <cell r="S18">
            <v>2031</v>
          </cell>
          <cell r="T18">
            <v>2032</v>
          </cell>
          <cell r="U18">
            <v>2033</v>
          </cell>
          <cell r="V18">
            <v>2034</v>
          </cell>
          <cell r="W18">
            <v>2035</v>
          </cell>
        </row>
        <row r="19">
          <cell r="A19" t="str">
            <v>Compressed Air</v>
          </cell>
          <cell r="B19" t="str">
            <v>Compressed Air-Retro</v>
          </cell>
          <cell r="C19" t="str">
            <v>RetroEven20</v>
          </cell>
          <cell r="D19">
            <v>0.05</v>
          </cell>
          <cell r="E19">
            <v>0.05</v>
          </cell>
          <cell r="F19">
            <v>0.05</v>
          </cell>
          <cell r="G19">
            <v>0.05</v>
          </cell>
          <cell r="H19">
            <v>0.05</v>
          </cell>
          <cell r="I19">
            <v>0.05</v>
          </cell>
          <cell r="J19">
            <v>0.05</v>
          </cell>
          <cell r="K19">
            <v>0.05</v>
          </cell>
          <cell r="L19">
            <v>0.05</v>
          </cell>
          <cell r="M19">
            <v>0.05</v>
          </cell>
          <cell r="N19">
            <v>0.05</v>
          </cell>
          <cell r="O19">
            <v>0.05</v>
          </cell>
          <cell r="P19">
            <v>0.05</v>
          </cell>
          <cell r="Q19">
            <v>0.05</v>
          </cell>
          <cell r="R19">
            <v>0.05</v>
          </cell>
          <cell r="S19">
            <v>0.05</v>
          </cell>
          <cell r="T19">
            <v>0.05</v>
          </cell>
          <cell r="U19">
            <v>0.05</v>
          </cell>
          <cell r="V19">
            <v>0.05</v>
          </cell>
          <cell r="W19">
            <v>0.05</v>
          </cell>
        </row>
        <row r="20">
          <cell r="A20" t="str">
            <v>Compressed Air</v>
          </cell>
          <cell r="B20" t="str">
            <v>Compressed Air-NR</v>
          </cell>
          <cell r="C20" t="str">
            <v>LOEven20</v>
          </cell>
          <cell r="D20">
            <v>0.05</v>
          </cell>
          <cell r="E20">
            <v>0.1</v>
          </cell>
          <cell r="F20">
            <v>0.15000000000000002</v>
          </cell>
          <cell r="G20">
            <v>0.2</v>
          </cell>
          <cell r="H20">
            <v>0.25</v>
          </cell>
          <cell r="I20">
            <v>0.3</v>
          </cell>
          <cell r="J20">
            <v>0.35</v>
          </cell>
          <cell r="K20">
            <v>0.39999999999999997</v>
          </cell>
          <cell r="L20">
            <v>0.44999999999999996</v>
          </cell>
          <cell r="M20">
            <v>0.49999999999999994</v>
          </cell>
          <cell r="N20">
            <v>0.54999999999999993</v>
          </cell>
          <cell r="O20">
            <v>0.6</v>
          </cell>
          <cell r="P20">
            <v>0.65</v>
          </cell>
          <cell r="Q20">
            <v>0.70000000000000007</v>
          </cell>
          <cell r="R20">
            <v>0.75000000000000011</v>
          </cell>
          <cell r="S20">
            <v>0.80000000000000016</v>
          </cell>
          <cell r="T20">
            <v>0.8500000000000002</v>
          </cell>
          <cell r="U20">
            <v>0.90000000000000024</v>
          </cell>
          <cell r="V20">
            <v>0.95000000000000029</v>
          </cell>
          <cell r="W20">
            <v>1.0000000000000002</v>
          </cell>
        </row>
        <row r="21">
          <cell r="A21" t="str">
            <v>Electronics</v>
          </cell>
          <cell r="B21" t="str">
            <v>Network PC Power Management-Retro</v>
          </cell>
          <cell r="C21" t="str">
            <v>Retro20Fast</v>
          </cell>
          <cell r="D21">
            <v>0.22119921692859512</v>
          </cell>
          <cell r="E21">
            <v>0.15504311102289431</v>
          </cell>
          <cell r="F21">
            <v>0.10733128557729499</v>
          </cell>
          <cell r="G21">
            <v>8.3589689255657879E-2</v>
          </cell>
          <cell r="H21">
            <v>7.3237179880126971E-2</v>
          </cell>
          <cell r="I21">
            <v>6.3374636711760357E-2</v>
          </cell>
          <cell r="J21">
            <v>5.4291838367783084E-2</v>
          </cell>
          <cell r="K21">
            <v>4.612639225659896E-2</v>
          </cell>
          <cell r="L21">
            <v>3.8916876277172864E-2</v>
          </cell>
          <cell r="M21">
            <v>3.2639916313151704E-2</v>
          </cell>
          <cell r="N21">
            <v>2.7235706125786907E-2</v>
          </cell>
          <cell r="O21">
            <v>2.1211189258265428E-2</v>
          </cell>
          <cell r="P21">
            <v>1.6519290804212883E-2</v>
          </cell>
          <cell r="Q21">
            <v>1.2865236614105324E-2</v>
          </cell>
          <cell r="R21">
            <v>1.0019456349464106E-2</v>
          </cell>
          <cell r="S21">
            <v>7.8031604509122832E-3</v>
          </cell>
          <cell r="T21">
            <v>6.077107469602494E-3</v>
          </cell>
          <cell r="U21">
            <v>4.7328560561354371E-3</v>
          </cell>
          <cell r="V21">
            <v>3.6859520026825132E-3</v>
          </cell>
          <cell r="W21">
            <v>2.8706223060526725E-3</v>
          </cell>
        </row>
        <row r="22">
          <cell r="A22" t="str">
            <v>Electronics</v>
          </cell>
          <cell r="B22" t="str">
            <v>Laptop-NR</v>
          </cell>
          <cell r="C22" t="str">
            <v>LO5Med</v>
          </cell>
          <cell r="D22">
            <v>4.2999999999999997E-2</v>
          </cell>
          <cell r="E22">
            <v>9.5797142280278316E-2</v>
          </cell>
          <cell r="F22">
            <v>0.16040539374775648</v>
          </cell>
          <cell r="G22">
            <v>0.23540539374775649</v>
          </cell>
          <cell r="H22">
            <v>0.32095239121809005</v>
          </cell>
          <cell r="I22">
            <v>0.42096711425629652</v>
          </cell>
          <cell r="J22">
            <v>0.53068481860864725</v>
          </cell>
          <cell r="K22">
            <v>0.642769203728351</v>
          </cell>
          <cell r="L22">
            <v>0.74839528535557953</v>
          </cell>
          <cell r="M22">
            <v>0.83918984935345187</v>
          </cell>
          <cell r="N22">
            <v>0.90945051634530116</v>
          </cell>
          <cell r="O22">
            <v>0.9576688767502457</v>
          </cell>
          <cell r="P22">
            <v>0.9865231113648858</v>
          </cell>
          <cell r="Q22">
            <v>1.0012970762896924</v>
          </cell>
          <cell r="R22">
            <v>1.0076356106578106</v>
          </cell>
          <cell r="S22">
            <v>1.0098624683774413</v>
          </cell>
          <cell r="T22">
            <v>1.0104871783970797</v>
          </cell>
          <cell r="U22">
            <v>1.010623336815976</v>
          </cell>
          <cell r="V22">
            <v>1.0106457174525985</v>
          </cell>
          <cell r="W22">
            <v>1.0106484038909742</v>
          </cell>
        </row>
        <row r="23">
          <cell r="A23" t="str">
            <v>Electronics</v>
          </cell>
          <cell r="B23" t="str">
            <v>Smart Plug Power Strips-Retro</v>
          </cell>
          <cell r="C23" t="str">
            <v>Retro12Med</v>
          </cell>
          <cell r="D23">
            <v>0.10937459468255628</v>
          </cell>
          <cell r="E23">
            <v>0.10937459468255628</v>
          </cell>
          <cell r="F23">
            <v>0.10937459468255628</v>
          </cell>
          <cell r="G23">
            <v>0.10937459468255628</v>
          </cell>
          <cell r="H23">
            <v>0.10937459468255628</v>
          </cell>
          <cell r="I23">
            <v>9.8437135214300656E-2</v>
          </cell>
          <cell r="J23">
            <v>7.874970817144053E-2</v>
          </cell>
          <cell r="K23">
            <v>6.2999766537152418E-2</v>
          </cell>
          <cell r="L23">
            <v>5.0399813229721938E-2</v>
          </cell>
          <cell r="M23">
            <v>4.0319850583777551E-2</v>
          </cell>
          <cell r="N23">
            <v>3.225588046702204E-2</v>
          </cell>
          <cell r="O23">
            <v>2.5804704373617631E-2</v>
          </cell>
          <cell r="P23">
            <v>2.0643763498894106E-2</v>
          </cell>
          <cell r="Q23">
            <v>1.6515010799115284E-2</v>
          </cell>
          <cell r="R23">
            <v>1.3212008639292228E-2</v>
          </cell>
          <cell r="S23">
            <v>1.0569606911433781E-2</v>
          </cell>
          <cell r="T23">
            <v>7.2092823794611682E-5</v>
          </cell>
          <cell r="U23">
            <v>2.5747437069512102E-5</v>
          </cell>
          <cell r="V23">
            <v>8.7775353646568632E-6</v>
          </cell>
          <cell r="W23">
            <v>2.8622397928446119E-6</v>
          </cell>
        </row>
        <row r="24">
          <cell r="A24" t="str">
            <v>Electronics</v>
          </cell>
          <cell r="B24" t="str">
            <v>Data Centers-NR</v>
          </cell>
          <cell r="C24" t="str">
            <v>LO5Med</v>
          </cell>
          <cell r="D24">
            <v>4.2999999999999997E-2</v>
          </cell>
          <cell r="E24">
            <v>9.5797142280278316E-2</v>
          </cell>
          <cell r="F24">
            <v>0.16040539374775648</v>
          </cell>
          <cell r="G24">
            <v>0.23540539374775649</v>
          </cell>
          <cell r="H24">
            <v>0.32095239121809005</v>
          </cell>
          <cell r="I24">
            <v>0.42096711425629652</v>
          </cell>
          <cell r="J24">
            <v>0.53068481860864725</v>
          </cell>
          <cell r="K24">
            <v>0.642769203728351</v>
          </cell>
          <cell r="L24">
            <v>0.74839528535557953</v>
          </cell>
          <cell r="M24">
            <v>0.83918984935345187</v>
          </cell>
          <cell r="N24">
            <v>0.90945051634530116</v>
          </cell>
          <cell r="O24">
            <v>0.9576688767502457</v>
          </cell>
          <cell r="P24">
            <v>0.9865231113648858</v>
          </cell>
          <cell r="Q24">
            <v>1.0012970762896924</v>
          </cell>
          <cell r="R24">
            <v>1.0076356106578106</v>
          </cell>
          <cell r="S24">
            <v>1.0098624683774413</v>
          </cell>
          <cell r="T24">
            <v>1.0104871783970797</v>
          </cell>
          <cell r="U24">
            <v>1.010623336815976</v>
          </cell>
          <cell r="V24">
            <v>1.0106457174525985</v>
          </cell>
          <cell r="W24">
            <v>1.0106484038909742</v>
          </cell>
        </row>
        <row r="25">
          <cell r="A25" t="str">
            <v>Electronics</v>
          </cell>
          <cell r="B25" t="str">
            <v>Monitor-NR</v>
          </cell>
          <cell r="C25" t="str">
            <v>LO50Fast</v>
          </cell>
          <cell r="D25">
            <v>0.45</v>
          </cell>
          <cell r="E25">
            <v>0.66</v>
          </cell>
          <cell r="F25">
            <v>0.8</v>
          </cell>
          <cell r="G25">
            <v>0.89</v>
          </cell>
          <cell r="H25">
            <v>0.94954036260972652</v>
          </cell>
          <cell r="I25">
            <v>0.97931054391458994</v>
          </cell>
          <cell r="J25">
            <v>0.99254173560564019</v>
          </cell>
          <cell r="K25">
            <v>0.99783421228206048</v>
          </cell>
          <cell r="L25">
            <v>0.99975874925530417</v>
          </cell>
          <cell r="M25">
            <v>1.0004002615797187</v>
          </cell>
          <cell r="N25">
            <v>1.0005976499872309</v>
          </cell>
          <cell r="O25">
            <v>1.0006540466750915</v>
          </cell>
          <cell r="P25">
            <v>1.0006690857918545</v>
          </cell>
          <cell r="Q25">
            <v>1.000672845571045</v>
          </cell>
          <cell r="R25">
            <v>1.0006737302249724</v>
          </cell>
          <cell r="S25">
            <v>1.0006739268147338</v>
          </cell>
          <cell r="T25">
            <v>1.0006739682020522</v>
          </cell>
          <cell r="U25">
            <v>1.0006739764795158</v>
          </cell>
          <cell r="V25">
            <v>1.0006739780561755</v>
          </cell>
          <cell r="W25">
            <v>1.0006739783428409</v>
          </cell>
        </row>
        <row r="26">
          <cell r="A26" t="str">
            <v>Electronics</v>
          </cell>
          <cell r="B26" t="str">
            <v>Desktop-NR</v>
          </cell>
          <cell r="C26" t="str">
            <v>LO50Fast</v>
          </cell>
          <cell r="D26">
            <v>0.45</v>
          </cell>
          <cell r="E26">
            <v>0.66</v>
          </cell>
          <cell r="F26">
            <v>0.8</v>
          </cell>
          <cell r="G26">
            <v>0.89</v>
          </cell>
          <cell r="H26">
            <v>0.94954036260972652</v>
          </cell>
          <cell r="I26">
            <v>0.97931054391458994</v>
          </cell>
          <cell r="J26">
            <v>0.99254173560564019</v>
          </cell>
          <cell r="K26">
            <v>0.99783421228206048</v>
          </cell>
          <cell r="L26">
            <v>0.99975874925530417</v>
          </cell>
          <cell r="M26">
            <v>1.0004002615797187</v>
          </cell>
          <cell r="N26">
            <v>1.0005976499872309</v>
          </cell>
          <cell r="O26">
            <v>1.0006540466750915</v>
          </cell>
          <cell r="P26">
            <v>1.0006690857918545</v>
          </cell>
          <cell r="Q26">
            <v>1.000672845571045</v>
          </cell>
          <cell r="R26">
            <v>1.0006737302249724</v>
          </cell>
          <cell r="S26">
            <v>1.0006739268147338</v>
          </cell>
          <cell r="T26">
            <v>1.0006739682020522</v>
          </cell>
          <cell r="U26">
            <v>1.0006739764795158</v>
          </cell>
          <cell r="V26">
            <v>1.0006739780561755</v>
          </cell>
          <cell r="W26">
            <v>1.0006739783428409</v>
          </cell>
        </row>
        <row r="27">
          <cell r="A27" t="str">
            <v>Food Preparation</v>
          </cell>
          <cell r="B27" t="str">
            <v>Pre-Rinse Spray Valve-Retro</v>
          </cell>
          <cell r="C27" t="str">
            <v>Retro12Med</v>
          </cell>
          <cell r="D27">
            <v>0.10937459468255628</v>
          </cell>
          <cell r="E27">
            <v>0.10937459468255628</v>
          </cell>
          <cell r="F27">
            <v>0.10937459468255628</v>
          </cell>
          <cell r="G27">
            <v>0.10937459468255628</v>
          </cell>
          <cell r="H27">
            <v>0.10937459468255628</v>
          </cell>
          <cell r="I27">
            <v>9.8437135214300656E-2</v>
          </cell>
          <cell r="J27">
            <v>7.874970817144053E-2</v>
          </cell>
          <cell r="K27">
            <v>6.2999766537152418E-2</v>
          </cell>
          <cell r="L27">
            <v>5.0399813229721938E-2</v>
          </cell>
          <cell r="M27">
            <v>4.0319850583777551E-2</v>
          </cell>
          <cell r="N27">
            <v>3.225588046702204E-2</v>
          </cell>
          <cell r="O27">
            <v>2.5804704373617631E-2</v>
          </cell>
          <cell r="P27">
            <v>2.0643763498894106E-2</v>
          </cell>
          <cell r="Q27">
            <v>1.6515010799115284E-2</v>
          </cell>
          <cell r="R27">
            <v>1.3212008639292228E-2</v>
          </cell>
          <cell r="S27">
            <v>1.0569606911433781E-2</v>
          </cell>
          <cell r="T27">
            <v>7.2092823794611682E-5</v>
          </cell>
          <cell r="U27">
            <v>2.5747437069512102E-5</v>
          </cell>
          <cell r="V27">
            <v>8.7775353646568632E-6</v>
          </cell>
          <cell r="W27">
            <v>2.8622397928446119E-6</v>
          </cell>
        </row>
        <row r="28">
          <cell r="A28" t="str">
            <v>Food Preparation</v>
          </cell>
          <cell r="B28" t="str">
            <v>Cooking Equipment-NR</v>
          </cell>
          <cell r="C28" t="str">
            <v>LO5Med</v>
          </cell>
          <cell r="D28">
            <v>4.2999999999999997E-2</v>
          </cell>
          <cell r="E28">
            <v>9.5797142280278316E-2</v>
          </cell>
          <cell r="F28">
            <v>0.16040539374775648</v>
          </cell>
          <cell r="G28">
            <v>0.23540539374775649</v>
          </cell>
          <cell r="H28">
            <v>0.32095239121809005</v>
          </cell>
          <cell r="I28">
            <v>0.42096711425629652</v>
          </cell>
          <cell r="J28">
            <v>0.53068481860864725</v>
          </cell>
          <cell r="K28">
            <v>0.642769203728351</v>
          </cell>
          <cell r="L28">
            <v>0.74839528535557953</v>
          </cell>
          <cell r="M28">
            <v>0.83918984935345187</v>
          </cell>
          <cell r="N28">
            <v>0.90945051634530116</v>
          </cell>
          <cell r="O28">
            <v>0.9576688767502457</v>
          </cell>
          <cell r="P28">
            <v>0.9865231113648858</v>
          </cell>
          <cell r="Q28">
            <v>1.0012970762896924</v>
          </cell>
          <cell r="R28">
            <v>1.0076356106578106</v>
          </cell>
          <cell r="S28">
            <v>1.0098624683774413</v>
          </cell>
          <cell r="T28">
            <v>1.0104871783970797</v>
          </cell>
          <cell r="U28">
            <v>1.010623336815976</v>
          </cell>
          <cell r="V28">
            <v>1.0106457174525985</v>
          </cell>
          <cell r="W28">
            <v>1.0106484038909742</v>
          </cell>
        </row>
        <row r="29">
          <cell r="A29" t="str">
            <v>HVAC</v>
          </cell>
          <cell r="B29" t="str">
            <v>Premium HVAC Equipment-New</v>
          </cell>
          <cell r="C29" t="str">
            <v>LO20Fast</v>
          </cell>
          <cell r="D29">
            <v>0.22119921692859512</v>
          </cell>
          <cell r="E29">
            <v>0.37624232795148943</v>
          </cell>
          <cell r="F29">
            <v>0.48357361352878442</v>
          </cell>
          <cell r="G29">
            <v>0.56716330278444227</v>
          </cell>
          <cell r="H29">
            <v>0.64040048266456928</v>
          </cell>
          <cell r="I29">
            <v>0.70377511937632964</v>
          </cell>
          <cell r="J29">
            <v>0.7580669577441127</v>
          </cell>
          <cell r="K29">
            <v>0.80419335000071168</v>
          </cell>
          <cell r="L29">
            <v>0.84311022627788457</v>
          </cell>
          <cell r="M29">
            <v>0.87575014259103623</v>
          </cell>
          <cell r="N29">
            <v>0.90298584871682319</v>
          </cell>
          <cell r="O29">
            <v>0.92419703797508856</v>
          </cell>
          <cell r="P29">
            <v>0.94071632877930145</v>
          </cell>
          <cell r="Q29">
            <v>0.95358156539340677</v>
          </cell>
          <cell r="R29">
            <v>0.96360102174287088</v>
          </cell>
          <cell r="S29">
            <v>0.97140418219378311</v>
          </cell>
          <cell r="T29">
            <v>0.97748128966338554</v>
          </cell>
          <cell r="U29">
            <v>0.98221414571952104</v>
          </cell>
          <cell r="V29">
            <v>0.98590009772220355</v>
          </cell>
          <cell r="W29">
            <v>0.98877072002825628</v>
          </cell>
        </row>
        <row r="30">
          <cell r="A30" t="str">
            <v>HVAC</v>
          </cell>
          <cell r="B30" t="str">
            <v>Premium HVAC Equipment-NR</v>
          </cell>
          <cell r="C30" t="str">
            <v>LO20Fast</v>
          </cell>
          <cell r="D30">
            <v>0.22119921692859512</v>
          </cell>
          <cell r="E30">
            <v>0.37624232795148943</v>
          </cell>
          <cell r="F30">
            <v>0.48357361352878442</v>
          </cell>
          <cell r="G30">
            <v>0.56716330278444227</v>
          </cell>
          <cell r="H30">
            <v>0.64040048266456928</v>
          </cell>
          <cell r="I30">
            <v>0.70377511937632964</v>
          </cell>
          <cell r="J30">
            <v>0.7580669577441127</v>
          </cell>
          <cell r="K30">
            <v>0.80419335000071168</v>
          </cell>
          <cell r="L30">
            <v>0.84311022627788457</v>
          </cell>
          <cell r="M30">
            <v>0.87575014259103623</v>
          </cell>
          <cell r="N30">
            <v>0.90298584871682319</v>
          </cell>
          <cell r="O30">
            <v>0.92419703797508856</v>
          </cell>
          <cell r="P30">
            <v>0.94071632877930145</v>
          </cell>
          <cell r="Q30">
            <v>0.95358156539340677</v>
          </cell>
          <cell r="R30">
            <v>0.96360102174287088</v>
          </cell>
          <cell r="S30">
            <v>0.97140418219378311</v>
          </cell>
          <cell r="T30">
            <v>0.97748128966338554</v>
          </cell>
          <cell r="U30">
            <v>0.98221414571952104</v>
          </cell>
          <cell r="V30">
            <v>0.98590009772220355</v>
          </cell>
          <cell r="W30">
            <v>0.98877072002825628</v>
          </cell>
        </row>
        <row r="31">
          <cell r="A31" t="str">
            <v>HVAC</v>
          </cell>
          <cell r="B31" t="str">
            <v>Glass-New</v>
          </cell>
          <cell r="C31" t="str">
            <v>LO5Med</v>
          </cell>
          <cell r="D31">
            <v>4.2999999999999997E-2</v>
          </cell>
          <cell r="E31">
            <v>9.5797142280278316E-2</v>
          </cell>
          <cell r="F31">
            <v>0.16040539374775648</v>
          </cell>
          <cell r="G31">
            <v>0.23540539374775649</v>
          </cell>
          <cell r="H31">
            <v>0.32095239121809005</v>
          </cell>
          <cell r="I31">
            <v>0.42096711425629652</v>
          </cell>
          <cell r="J31">
            <v>0.53068481860864725</v>
          </cell>
          <cell r="K31">
            <v>0.642769203728351</v>
          </cell>
          <cell r="L31">
            <v>0.74839528535557953</v>
          </cell>
          <cell r="M31">
            <v>0.83918984935345187</v>
          </cell>
          <cell r="N31">
            <v>0.90945051634530116</v>
          </cell>
          <cell r="O31">
            <v>0.9576688767502457</v>
          </cell>
          <cell r="P31">
            <v>0.9865231113648858</v>
          </cell>
          <cell r="Q31">
            <v>1.0012970762896924</v>
          </cell>
          <cell r="R31">
            <v>1.0076356106578106</v>
          </cell>
          <cell r="S31">
            <v>1.0098624683774413</v>
          </cell>
          <cell r="T31">
            <v>1.0104871783970797</v>
          </cell>
          <cell r="U31">
            <v>1.010623336815976</v>
          </cell>
          <cell r="V31">
            <v>1.0106457174525985</v>
          </cell>
          <cell r="W31">
            <v>1.0106484038909742</v>
          </cell>
        </row>
        <row r="32">
          <cell r="A32" t="str">
            <v>HVAC</v>
          </cell>
          <cell r="B32" t="str">
            <v>Glass-NR</v>
          </cell>
          <cell r="C32" t="str">
            <v>LO5Med</v>
          </cell>
          <cell r="D32">
            <v>4.2999999999999997E-2</v>
          </cell>
          <cell r="E32">
            <v>9.5797142280278316E-2</v>
          </cell>
          <cell r="F32">
            <v>0.16040539374775648</v>
          </cell>
          <cell r="G32">
            <v>0.23540539374775649</v>
          </cell>
          <cell r="H32">
            <v>0.32095239121809005</v>
          </cell>
          <cell r="I32">
            <v>0.42096711425629652</v>
          </cell>
          <cell r="J32">
            <v>0.53068481860864725</v>
          </cell>
          <cell r="K32">
            <v>0.642769203728351</v>
          </cell>
          <cell r="L32">
            <v>0.74839528535557953</v>
          </cell>
          <cell r="M32">
            <v>0.83918984935345187</v>
          </cell>
          <cell r="N32">
            <v>0.90945051634530116</v>
          </cell>
          <cell r="O32">
            <v>0.9576688767502457</v>
          </cell>
          <cell r="P32">
            <v>0.9865231113648858</v>
          </cell>
          <cell r="Q32">
            <v>1.0012970762896924</v>
          </cell>
          <cell r="R32">
            <v>1.0076356106578106</v>
          </cell>
          <cell r="S32">
            <v>1.0098624683774413</v>
          </cell>
          <cell r="T32">
            <v>1.0104871783970797</v>
          </cell>
          <cell r="U32">
            <v>1.010623336815976</v>
          </cell>
          <cell r="V32">
            <v>1.0106457174525985</v>
          </cell>
          <cell r="W32">
            <v>1.0106484038909742</v>
          </cell>
        </row>
        <row r="33">
          <cell r="A33" t="str">
            <v>HVAC</v>
          </cell>
          <cell r="B33" t="str">
            <v>Glass-Retro</v>
          </cell>
          <cell r="C33" t="str">
            <v>Retro1Slow</v>
          </cell>
          <cell r="D33">
            <v>2.5643970768378654E-3</v>
          </cell>
          <cell r="E33">
            <v>5.1260615529385989E-3</v>
          </cell>
          <cell r="F33">
            <v>9.1015544176433795E-3</v>
          </cell>
          <cell r="G33">
            <v>1.4804925730045659E-2</v>
          </cell>
          <cell r="H33">
            <v>2.2471809420486211E-2</v>
          </cell>
          <cell r="I33">
            <v>3.2184432813882391E-2</v>
          </cell>
          <cell r="J33">
            <v>4.3779667172004086E-2</v>
          </cell>
          <cell r="K33">
            <v>5.675426075474499E-2</v>
          </cell>
          <cell r="L33">
            <v>7.0195239068707532E-2</v>
          </cell>
          <cell r="M33">
            <v>8.2776861842756788E-2</v>
          </cell>
          <cell r="N33">
            <v>9.2870259507494834E-2</v>
          </cell>
          <cell r="O33">
            <v>9.8796470678915727E-2</v>
          </cell>
          <cell r="P33">
            <v>9.9208932889988999E-2</v>
          </cell>
          <cell r="Q33">
            <v>9.3521150494244254E-2</v>
          </cell>
          <cell r="R33">
            <v>8.2226007896862296E-2</v>
          </cell>
          <cell r="S33">
            <v>6.6933566027365665E-2</v>
          </cell>
          <cell r="T33">
            <v>5.0029565143448806E-2</v>
          </cell>
          <cell r="U33">
            <v>3.402486521893211E-2</v>
          </cell>
          <cell r="V33">
            <v>2.0846059340774659E-2</v>
          </cell>
          <cell r="W33">
            <v>0.01</v>
          </cell>
        </row>
        <row r="34">
          <cell r="A34" t="str">
            <v>HVAC</v>
          </cell>
          <cell r="B34" t="str">
            <v>Advanced Rooftop Controller-New</v>
          </cell>
          <cell r="C34" t="str">
            <v>LO3Slow</v>
          </cell>
          <cell r="D34">
            <v>5.5320496977002724E-3</v>
          </cell>
          <cell r="E34">
            <v>1.4227918344261844E-2</v>
          </cell>
          <cell r="F34">
            <v>3.1619655637384989E-2</v>
          </cell>
          <cell r="G34">
            <v>6.2055195900350503E-2</v>
          </cell>
          <cell r="H34">
            <v>0.10939936964274129</v>
          </cell>
          <cell r="I34">
            <v>0.17568121288208835</v>
          </cell>
          <cell r="J34">
            <v>0.26003992245943919</v>
          </cell>
          <cell r="K34">
            <v>0.3584584169663485</v>
          </cell>
          <cell r="L34">
            <v>0.46444756489686617</v>
          </cell>
          <cell r="M34">
            <v>0.57043671282738384</v>
          </cell>
          <cell r="N34">
            <v>0.66935991756253377</v>
          </cell>
          <cell r="O34">
            <v>0.75591772170578986</v>
          </cell>
          <cell r="P34">
            <v>0.82720061923553012</v>
          </cell>
          <cell r="Q34">
            <v>0.88264287286977261</v>
          </cell>
          <cell r="R34">
            <v>0.92349505975816193</v>
          </cell>
          <cell r="S34">
            <v>0.95209159058003434</v>
          </cell>
          <cell r="T34">
            <v>0.97115594446128262</v>
          </cell>
          <cell r="U34">
            <v>0.98328780602207699</v>
          </cell>
          <cell r="V34">
            <v>0.99067241740690848</v>
          </cell>
          <cell r="W34">
            <v>0.99498010738139331</v>
          </cell>
        </row>
        <row r="35">
          <cell r="A35" t="str">
            <v>HVAC</v>
          </cell>
          <cell r="B35" t="str">
            <v>Advanced Rooftop Controller-NR</v>
          </cell>
          <cell r="C35" t="str">
            <v>LO3Slow</v>
          </cell>
          <cell r="D35">
            <v>5.5320496977002724E-3</v>
          </cell>
          <cell r="E35">
            <v>1.4227918344261844E-2</v>
          </cell>
          <cell r="F35">
            <v>3.1619655637384989E-2</v>
          </cell>
          <cell r="G35">
            <v>6.2055195900350503E-2</v>
          </cell>
          <cell r="H35">
            <v>0.10939936964274129</v>
          </cell>
          <cell r="I35">
            <v>0.17568121288208835</v>
          </cell>
          <cell r="J35">
            <v>0.26003992245943919</v>
          </cell>
          <cell r="K35">
            <v>0.3584584169663485</v>
          </cell>
          <cell r="L35">
            <v>0.46444756489686617</v>
          </cell>
          <cell r="M35">
            <v>0.57043671282738384</v>
          </cell>
          <cell r="N35">
            <v>0.66935991756253377</v>
          </cell>
          <cell r="O35">
            <v>0.75591772170578986</v>
          </cell>
          <cell r="P35">
            <v>0.82720061923553012</v>
          </cell>
          <cell r="Q35">
            <v>0.88264287286977261</v>
          </cell>
          <cell r="R35">
            <v>0.92349505975816193</v>
          </cell>
          <cell r="S35">
            <v>0.95209159058003434</v>
          </cell>
          <cell r="T35">
            <v>0.97115594446128262</v>
          </cell>
          <cell r="U35">
            <v>0.98328780602207699</v>
          </cell>
          <cell r="V35">
            <v>0.99067241740690848</v>
          </cell>
          <cell r="W35">
            <v>0.99498010738139331</v>
          </cell>
        </row>
        <row r="36">
          <cell r="A36" t="str">
            <v>HVAC</v>
          </cell>
          <cell r="B36" t="str">
            <v>Advanced Rooftop Controller-Retro</v>
          </cell>
          <cell r="C36" t="str">
            <v>Retro3Slow</v>
          </cell>
          <cell r="D36">
            <v>5.5320496977002724E-3</v>
          </cell>
          <cell r="E36">
            <v>8.6958686465615706E-3</v>
          </cell>
          <cell r="F36">
            <v>1.7391737293123145E-2</v>
          </cell>
          <cell r="G36">
            <v>3.0435540262965514E-2</v>
          </cell>
          <cell r="H36">
            <v>4.7344173742390784E-2</v>
          </cell>
          <cell r="I36">
            <v>6.6281843239347063E-2</v>
          </cell>
          <cell r="J36">
            <v>8.4358709577350838E-2</v>
          </cell>
          <cell r="K36">
            <v>9.8418494506909315E-2</v>
          </cell>
          <cell r="L36">
            <v>0.10598914793051767</v>
          </cell>
          <cell r="M36">
            <v>0.10598914793051767</v>
          </cell>
          <cell r="N36">
            <v>9.8923204735149928E-2</v>
          </cell>
          <cell r="O36">
            <v>8.655780414325609E-2</v>
          </cell>
          <cell r="P36">
            <v>7.1282897529740263E-2</v>
          </cell>
          <cell r="Q36">
            <v>5.5442253634242489E-2</v>
          </cell>
          <cell r="R36">
            <v>4.0852186888389319E-2</v>
          </cell>
          <cell r="S36">
            <v>2.8596530821872412E-2</v>
          </cell>
          <cell r="T36">
            <v>1.9064353881248275E-2</v>
          </cell>
          <cell r="U36">
            <v>1.2131861560794377E-2</v>
          </cell>
          <cell r="V36">
            <v>7.3846113848314854E-3</v>
          </cell>
          <cell r="W36">
            <v>4.3076899744848296E-3</v>
          </cell>
        </row>
        <row r="37">
          <cell r="A37" t="str">
            <v>HVAC</v>
          </cell>
          <cell r="B37" t="str">
            <v>Variable Speed Chiller-New</v>
          </cell>
          <cell r="C37" t="str">
            <v>LO50Fast</v>
          </cell>
          <cell r="D37">
            <v>0.45</v>
          </cell>
          <cell r="E37">
            <v>0.66</v>
          </cell>
          <cell r="F37">
            <v>0.8</v>
          </cell>
          <cell r="G37">
            <v>0.89</v>
          </cell>
          <cell r="H37">
            <v>0.94954036260972652</v>
          </cell>
          <cell r="I37">
            <v>0.97931054391458994</v>
          </cell>
          <cell r="J37">
            <v>0.99254173560564019</v>
          </cell>
          <cell r="K37">
            <v>0.99783421228206048</v>
          </cell>
          <cell r="L37">
            <v>0.99975874925530417</v>
          </cell>
          <cell r="M37">
            <v>1.0004002615797187</v>
          </cell>
          <cell r="N37">
            <v>1.0005976499872309</v>
          </cell>
          <cell r="O37">
            <v>1.0006540466750915</v>
          </cell>
          <cell r="P37">
            <v>1.0006690857918545</v>
          </cell>
          <cell r="Q37">
            <v>1.000672845571045</v>
          </cell>
          <cell r="R37">
            <v>1.0006737302249724</v>
          </cell>
          <cell r="S37">
            <v>1.0006739268147338</v>
          </cell>
          <cell r="T37">
            <v>1.0006739682020522</v>
          </cell>
          <cell r="U37">
            <v>1.0006739764795158</v>
          </cell>
          <cell r="V37">
            <v>1.0006739780561755</v>
          </cell>
          <cell r="W37">
            <v>1.0006739783428409</v>
          </cell>
        </row>
        <row r="38">
          <cell r="A38" t="str">
            <v>HVAC</v>
          </cell>
          <cell r="B38" t="str">
            <v>Variable Speed Chiller-NR</v>
          </cell>
          <cell r="C38" t="str">
            <v>LO50Fast</v>
          </cell>
          <cell r="D38">
            <v>0.45</v>
          </cell>
          <cell r="E38">
            <v>0.66</v>
          </cell>
          <cell r="F38">
            <v>0.8</v>
          </cell>
          <cell r="G38">
            <v>0.89</v>
          </cell>
          <cell r="H38">
            <v>0.94954036260972652</v>
          </cell>
          <cell r="I38">
            <v>0.97931054391458994</v>
          </cell>
          <cell r="J38">
            <v>0.99254173560564019</v>
          </cell>
          <cell r="K38">
            <v>0.99783421228206048</v>
          </cell>
          <cell r="L38">
            <v>0.99975874925530417</v>
          </cell>
          <cell r="M38">
            <v>1.0004002615797187</v>
          </cell>
          <cell r="N38">
            <v>1.0005976499872309</v>
          </cell>
          <cell r="O38">
            <v>1.0006540466750915</v>
          </cell>
          <cell r="P38">
            <v>1.0006690857918545</v>
          </cell>
          <cell r="Q38">
            <v>1.000672845571045</v>
          </cell>
          <cell r="R38">
            <v>1.0006737302249724</v>
          </cell>
          <cell r="S38">
            <v>1.0006739268147338</v>
          </cell>
          <cell r="T38">
            <v>1.0006739682020522</v>
          </cell>
          <cell r="U38">
            <v>1.0006739764795158</v>
          </cell>
          <cell r="V38">
            <v>1.0006739780561755</v>
          </cell>
          <cell r="W38">
            <v>1.0006739783428409</v>
          </cell>
        </row>
        <row r="39">
          <cell r="A39" t="str">
            <v>HVAC</v>
          </cell>
          <cell r="B39" t="str">
            <v>Commercial EM-New</v>
          </cell>
          <cell r="C39" t="str">
            <v>LO1Slow</v>
          </cell>
          <cell r="D39">
            <v>2.5643970768378654E-3</v>
          </cell>
          <cell r="E39">
            <v>7.6904586297764643E-3</v>
          </cell>
          <cell r="F39">
            <v>1.6792013047419844E-2</v>
          </cell>
          <cell r="G39">
            <v>3.15969387774655E-2</v>
          </cell>
          <cell r="H39">
            <v>5.406874819795171E-2</v>
          </cell>
          <cell r="I39">
            <v>8.6253181011834101E-2</v>
          </cell>
          <cell r="J39">
            <v>0.1300328481838382</v>
          </cell>
          <cell r="K39">
            <v>0.18678710893858319</v>
          </cell>
          <cell r="L39">
            <v>0.2569823480072907</v>
          </cell>
          <cell r="M39">
            <v>0.33975920985004748</v>
          </cell>
          <cell r="N39">
            <v>0.43262946935754232</v>
          </cell>
          <cell r="O39">
            <v>0.53142594003645804</v>
          </cell>
          <cell r="P39">
            <v>0.63063487292644704</v>
          </cell>
          <cell r="Q39">
            <v>0.7241560234206913</v>
          </cell>
          <cell r="R39">
            <v>0.80638203131755359</v>
          </cell>
          <cell r="S39">
            <v>0.87331559734491926</v>
          </cell>
          <cell r="T39">
            <v>0.92334516248836807</v>
          </cell>
          <cell r="U39">
            <v>0.95737002770730018</v>
          </cell>
          <cell r="V39">
            <v>0.97821608704807483</v>
          </cell>
          <cell r="W39">
            <v>0.98821608704807484</v>
          </cell>
        </row>
        <row r="40">
          <cell r="A40" t="str">
            <v>HVAC</v>
          </cell>
          <cell r="B40" t="str">
            <v>Commercial EM-NR</v>
          </cell>
          <cell r="C40" t="str">
            <v>LO12Med</v>
          </cell>
          <cell r="D40">
            <v>0.10937459468255628</v>
          </cell>
          <cell r="E40">
            <v>0.21874918936511256</v>
          </cell>
          <cell r="F40">
            <v>0.32812378404766884</v>
          </cell>
          <cell r="G40">
            <v>0.43749837873022512</v>
          </cell>
          <cell r="H40">
            <v>0.5468729734127814</v>
          </cell>
          <cell r="I40">
            <v>0.64531010862708205</v>
          </cell>
          <cell r="J40">
            <v>0.7240598167985226</v>
          </cell>
          <cell r="K40">
            <v>0.78705958333567505</v>
          </cell>
          <cell r="L40">
            <v>0.83745939656539703</v>
          </cell>
          <cell r="M40">
            <v>0.87777924714917455</v>
          </cell>
          <cell r="N40">
            <v>0.91003512761619654</v>
          </cell>
          <cell r="O40">
            <v>0.93583983198981413</v>
          </cell>
          <cell r="P40">
            <v>0.9564835954887082</v>
          </cell>
          <cell r="Q40">
            <v>0.97299860628782353</v>
          </cell>
          <cell r="R40">
            <v>0.9862106149271157</v>
          </cell>
          <cell r="S40">
            <v>0.99678022183854953</v>
          </cell>
          <cell r="T40">
            <v>0.99685231466234414</v>
          </cell>
          <cell r="U40">
            <v>0.99687806209941365</v>
          </cell>
          <cell r="V40">
            <v>0.99688683963477831</v>
          </cell>
          <cell r="W40">
            <v>0.99688970187457115</v>
          </cell>
        </row>
        <row r="41">
          <cell r="A41" t="str">
            <v>HVAC</v>
          </cell>
          <cell r="B41" t="str">
            <v>Commercial EM-Retro</v>
          </cell>
          <cell r="C41" t="str">
            <v>Retro12Med</v>
          </cell>
          <cell r="D41">
            <v>0.10937459468255628</v>
          </cell>
          <cell r="E41">
            <v>0.10937459468255628</v>
          </cell>
          <cell r="F41">
            <v>0.10937459468255628</v>
          </cell>
          <cell r="G41">
            <v>0.10937459468255628</v>
          </cell>
          <cell r="H41">
            <v>0.10937459468255628</v>
          </cell>
          <cell r="I41">
            <v>9.8437135214300656E-2</v>
          </cell>
          <cell r="J41">
            <v>7.874970817144053E-2</v>
          </cell>
          <cell r="K41">
            <v>6.2999766537152418E-2</v>
          </cell>
          <cell r="L41">
            <v>5.0399813229721938E-2</v>
          </cell>
          <cell r="M41">
            <v>4.0319850583777551E-2</v>
          </cell>
          <cell r="N41">
            <v>3.225588046702204E-2</v>
          </cell>
          <cell r="O41">
            <v>2.5804704373617631E-2</v>
          </cell>
          <cell r="P41">
            <v>2.0643763498894106E-2</v>
          </cell>
          <cell r="Q41">
            <v>1.6515010799115284E-2</v>
          </cell>
          <cell r="R41">
            <v>1.3212008639292228E-2</v>
          </cell>
          <cell r="S41">
            <v>1.0569606911433781E-2</v>
          </cell>
          <cell r="T41">
            <v>7.2092823794611682E-5</v>
          </cell>
          <cell r="U41">
            <v>2.5747437069512102E-5</v>
          </cell>
          <cell r="V41">
            <v>8.7775353646568632E-6</v>
          </cell>
          <cell r="W41">
            <v>2.8622397928446119E-6</v>
          </cell>
        </row>
        <row r="42">
          <cell r="A42" t="str">
            <v>HVAC</v>
          </cell>
          <cell r="B42" t="str">
            <v>Evaporative Assist Cooling-New</v>
          </cell>
          <cell r="C42" t="str">
            <v>LO1Slow</v>
          </cell>
          <cell r="D42">
            <v>2.5643970768378654E-3</v>
          </cell>
          <cell r="E42">
            <v>7.6904586297764643E-3</v>
          </cell>
          <cell r="F42">
            <v>1.6792013047419844E-2</v>
          </cell>
          <cell r="G42">
            <v>3.15969387774655E-2</v>
          </cell>
          <cell r="H42">
            <v>5.406874819795171E-2</v>
          </cell>
          <cell r="I42">
            <v>8.6253181011834101E-2</v>
          </cell>
          <cell r="J42">
            <v>0.1300328481838382</v>
          </cell>
          <cell r="K42">
            <v>0.18678710893858319</v>
          </cell>
          <cell r="L42">
            <v>0.2569823480072907</v>
          </cell>
          <cell r="M42">
            <v>0.33975920985004748</v>
          </cell>
          <cell r="N42">
            <v>0.43262946935754232</v>
          </cell>
          <cell r="O42">
            <v>0.53142594003645804</v>
          </cell>
          <cell r="P42">
            <v>0.63063487292644704</v>
          </cell>
          <cell r="Q42">
            <v>0.7241560234206913</v>
          </cell>
          <cell r="R42">
            <v>0.80638203131755359</v>
          </cell>
          <cell r="S42">
            <v>0.87331559734491926</v>
          </cell>
          <cell r="T42">
            <v>0.92334516248836807</v>
          </cell>
          <cell r="U42">
            <v>0.95737002770730018</v>
          </cell>
          <cell r="V42">
            <v>0.97821608704807483</v>
          </cell>
          <cell r="W42">
            <v>0.98821608704807484</v>
          </cell>
        </row>
        <row r="43">
          <cell r="A43" t="str">
            <v>HVAC</v>
          </cell>
          <cell r="B43" t="str">
            <v>Evaporative Assist Cooling-NR</v>
          </cell>
          <cell r="C43" t="str">
            <v>LO1Slow</v>
          </cell>
          <cell r="D43">
            <v>2.5643970768378654E-3</v>
          </cell>
          <cell r="E43">
            <v>7.6904586297764643E-3</v>
          </cell>
          <cell r="F43">
            <v>1.6792013047419844E-2</v>
          </cell>
          <cell r="G43">
            <v>3.15969387774655E-2</v>
          </cell>
          <cell r="H43">
            <v>5.406874819795171E-2</v>
          </cell>
          <cell r="I43">
            <v>8.6253181011834101E-2</v>
          </cell>
          <cell r="J43">
            <v>0.1300328481838382</v>
          </cell>
          <cell r="K43">
            <v>0.18678710893858319</v>
          </cell>
          <cell r="L43">
            <v>0.2569823480072907</v>
          </cell>
          <cell r="M43">
            <v>0.33975920985004748</v>
          </cell>
          <cell r="N43">
            <v>0.43262946935754232</v>
          </cell>
          <cell r="O43">
            <v>0.53142594003645804</v>
          </cell>
          <cell r="P43">
            <v>0.63063487292644704</v>
          </cell>
          <cell r="Q43">
            <v>0.7241560234206913</v>
          </cell>
          <cell r="R43">
            <v>0.80638203131755359</v>
          </cell>
          <cell r="S43">
            <v>0.87331559734491926</v>
          </cell>
          <cell r="T43">
            <v>0.92334516248836807</v>
          </cell>
          <cell r="U43">
            <v>0.95737002770730018</v>
          </cell>
          <cell r="V43">
            <v>0.97821608704807483</v>
          </cell>
          <cell r="W43">
            <v>0.98821608704807484</v>
          </cell>
        </row>
        <row r="44">
          <cell r="A44" t="str">
            <v>HVAC</v>
          </cell>
          <cell r="B44" t="str">
            <v>Economizer-Retro</v>
          </cell>
          <cell r="C44" t="str">
            <v>Retro12Med</v>
          </cell>
          <cell r="D44">
            <v>0.10937459468255628</v>
          </cell>
          <cell r="E44">
            <v>0.10937459468255628</v>
          </cell>
          <cell r="F44">
            <v>0.10937459468255628</v>
          </cell>
          <cell r="G44">
            <v>0.10937459468255628</v>
          </cell>
          <cell r="H44">
            <v>0.10937459468255628</v>
          </cell>
          <cell r="I44">
            <v>9.8437135214300656E-2</v>
          </cell>
          <cell r="J44">
            <v>7.874970817144053E-2</v>
          </cell>
          <cell r="K44">
            <v>6.2999766537152418E-2</v>
          </cell>
          <cell r="L44">
            <v>5.0399813229721938E-2</v>
          </cell>
          <cell r="M44">
            <v>4.0319850583777551E-2</v>
          </cell>
          <cell r="N44">
            <v>3.225588046702204E-2</v>
          </cell>
          <cell r="O44">
            <v>2.5804704373617631E-2</v>
          </cell>
          <cell r="P44">
            <v>2.0643763498894106E-2</v>
          </cell>
          <cell r="Q44">
            <v>1.6515010799115284E-2</v>
          </cell>
          <cell r="R44">
            <v>1.3212008639292228E-2</v>
          </cell>
          <cell r="S44">
            <v>1.0569606911433781E-2</v>
          </cell>
          <cell r="T44">
            <v>7.2092823794611682E-5</v>
          </cell>
          <cell r="U44">
            <v>2.5747437069512102E-5</v>
          </cell>
          <cell r="V44">
            <v>8.7775353646568632E-6</v>
          </cell>
          <cell r="W44">
            <v>2.8622397928446119E-6</v>
          </cell>
        </row>
        <row r="45">
          <cell r="A45" t="str">
            <v>HVAC</v>
          </cell>
          <cell r="B45" t="str">
            <v>Demand Control Ventilation-New</v>
          </cell>
          <cell r="C45" t="str">
            <v>LOEven20</v>
          </cell>
          <cell r="D45">
            <v>0.05</v>
          </cell>
          <cell r="E45">
            <v>0.1</v>
          </cell>
          <cell r="F45">
            <v>0.15000000000000002</v>
          </cell>
          <cell r="G45">
            <v>0.2</v>
          </cell>
          <cell r="H45">
            <v>0.25</v>
          </cell>
          <cell r="I45">
            <v>0.3</v>
          </cell>
          <cell r="J45">
            <v>0.35</v>
          </cell>
          <cell r="K45">
            <v>0.39999999999999997</v>
          </cell>
          <cell r="L45">
            <v>0.44999999999999996</v>
          </cell>
          <cell r="M45">
            <v>0.49999999999999994</v>
          </cell>
          <cell r="N45">
            <v>0.54999999999999993</v>
          </cell>
          <cell r="O45">
            <v>0.6</v>
          </cell>
          <cell r="P45">
            <v>0.65</v>
          </cell>
          <cell r="Q45">
            <v>0.70000000000000007</v>
          </cell>
          <cell r="R45">
            <v>0.75000000000000011</v>
          </cell>
          <cell r="S45">
            <v>0.80000000000000016</v>
          </cell>
          <cell r="T45">
            <v>0.8500000000000002</v>
          </cell>
          <cell r="U45">
            <v>0.90000000000000024</v>
          </cell>
          <cell r="V45">
            <v>0.95000000000000029</v>
          </cell>
          <cell r="W45">
            <v>1.0000000000000002</v>
          </cell>
        </row>
        <row r="46">
          <cell r="A46" t="str">
            <v>HVAC</v>
          </cell>
          <cell r="B46" t="str">
            <v>Demand Control Ventilation-NR</v>
          </cell>
          <cell r="C46" t="str">
            <v>LOEven20</v>
          </cell>
          <cell r="D46">
            <v>0.05</v>
          </cell>
          <cell r="E46">
            <v>0.1</v>
          </cell>
          <cell r="F46">
            <v>0.15000000000000002</v>
          </cell>
          <cell r="G46">
            <v>0.2</v>
          </cell>
          <cell r="H46">
            <v>0.25</v>
          </cell>
          <cell r="I46">
            <v>0.3</v>
          </cell>
          <cell r="J46">
            <v>0.35</v>
          </cell>
          <cell r="K46">
            <v>0.39999999999999997</v>
          </cell>
          <cell r="L46">
            <v>0.44999999999999996</v>
          </cell>
          <cell r="M46">
            <v>0.49999999999999994</v>
          </cell>
          <cell r="N46">
            <v>0.54999999999999993</v>
          </cell>
          <cell r="O46">
            <v>0.6</v>
          </cell>
          <cell r="P46">
            <v>0.65</v>
          </cell>
          <cell r="Q46">
            <v>0.70000000000000007</v>
          </cell>
          <cell r="R46">
            <v>0.75000000000000011</v>
          </cell>
          <cell r="S46">
            <v>0.80000000000000016</v>
          </cell>
          <cell r="T46">
            <v>0.8500000000000002</v>
          </cell>
          <cell r="U46">
            <v>0.90000000000000024</v>
          </cell>
          <cell r="V46">
            <v>0.95000000000000029</v>
          </cell>
          <cell r="W46">
            <v>1.0000000000000002</v>
          </cell>
        </row>
        <row r="47">
          <cell r="A47" t="str">
            <v>HVAC</v>
          </cell>
          <cell r="B47" t="str">
            <v>Demand Control Ventilation-Retro</v>
          </cell>
          <cell r="C47" t="str">
            <v>Retro12Med</v>
          </cell>
          <cell r="D47">
            <v>0.10937459468255628</v>
          </cell>
          <cell r="E47">
            <v>0.10937459468255628</v>
          </cell>
          <cell r="F47">
            <v>0.10937459468255628</v>
          </cell>
          <cell r="G47">
            <v>0.10937459468255628</v>
          </cell>
          <cell r="H47">
            <v>0.10937459468255628</v>
          </cell>
          <cell r="I47">
            <v>9.8437135214300656E-2</v>
          </cell>
          <cell r="J47">
            <v>7.874970817144053E-2</v>
          </cell>
          <cell r="K47">
            <v>6.2999766537152418E-2</v>
          </cell>
          <cell r="L47">
            <v>5.0399813229721938E-2</v>
          </cell>
          <cell r="M47">
            <v>4.0319850583777551E-2</v>
          </cell>
          <cell r="N47">
            <v>3.225588046702204E-2</v>
          </cell>
          <cell r="O47">
            <v>2.5804704373617631E-2</v>
          </cell>
          <cell r="P47">
            <v>2.0643763498894106E-2</v>
          </cell>
          <cell r="Q47">
            <v>1.6515010799115284E-2</v>
          </cell>
          <cell r="R47">
            <v>1.3212008639292228E-2</v>
          </cell>
          <cell r="S47">
            <v>1.0569606911433781E-2</v>
          </cell>
          <cell r="T47">
            <v>7.2092823794611682E-5</v>
          </cell>
          <cell r="U47">
            <v>2.5747437069512102E-5</v>
          </cell>
          <cell r="V47">
            <v>8.7775353646568632E-6</v>
          </cell>
          <cell r="W47">
            <v>2.8622397928446119E-6</v>
          </cell>
        </row>
        <row r="48">
          <cell r="A48" t="str">
            <v>HVAC</v>
          </cell>
          <cell r="B48" t="str">
            <v>Premium Fume Hood-NR</v>
          </cell>
          <cell r="C48" t="str">
            <v>LOEven20</v>
          </cell>
          <cell r="D48">
            <v>0.05</v>
          </cell>
          <cell r="E48">
            <v>0.1</v>
          </cell>
          <cell r="F48">
            <v>0.15000000000000002</v>
          </cell>
          <cell r="G48">
            <v>0.2</v>
          </cell>
          <cell r="H48">
            <v>0.25</v>
          </cell>
          <cell r="I48">
            <v>0.3</v>
          </cell>
          <cell r="J48">
            <v>0.35</v>
          </cell>
          <cell r="K48">
            <v>0.39999999999999997</v>
          </cell>
          <cell r="L48">
            <v>0.44999999999999996</v>
          </cell>
          <cell r="M48">
            <v>0.49999999999999994</v>
          </cell>
          <cell r="N48">
            <v>0.54999999999999993</v>
          </cell>
          <cell r="O48">
            <v>0.6</v>
          </cell>
          <cell r="P48">
            <v>0.65</v>
          </cell>
          <cell r="Q48">
            <v>0.70000000000000007</v>
          </cell>
          <cell r="R48">
            <v>0.75000000000000011</v>
          </cell>
          <cell r="S48">
            <v>0.80000000000000016</v>
          </cell>
          <cell r="T48">
            <v>0.8500000000000002</v>
          </cell>
          <cell r="U48">
            <v>0.90000000000000024</v>
          </cell>
          <cell r="V48">
            <v>0.95000000000000029</v>
          </cell>
          <cell r="W48">
            <v>1.0000000000000002</v>
          </cell>
        </row>
        <row r="49">
          <cell r="A49" t="str">
            <v>HVAC</v>
          </cell>
          <cell r="B49" t="str">
            <v>DCV Restaurant Hood-Retro</v>
          </cell>
          <cell r="C49" t="str">
            <v>Retro20Fast</v>
          </cell>
          <cell r="D49">
            <v>0.22119921692859512</v>
          </cell>
          <cell r="E49">
            <v>0.15504311102289431</v>
          </cell>
          <cell r="F49">
            <v>0.10733128557729499</v>
          </cell>
          <cell r="G49">
            <v>8.3589689255657879E-2</v>
          </cell>
          <cell r="H49">
            <v>7.3237179880126971E-2</v>
          </cell>
          <cell r="I49">
            <v>6.3374636711760357E-2</v>
          </cell>
          <cell r="J49">
            <v>5.4291838367783084E-2</v>
          </cell>
          <cell r="K49">
            <v>4.612639225659896E-2</v>
          </cell>
          <cell r="L49">
            <v>3.8916876277172864E-2</v>
          </cell>
          <cell r="M49">
            <v>3.2639916313151704E-2</v>
          </cell>
          <cell r="N49">
            <v>2.7235706125786907E-2</v>
          </cell>
          <cell r="O49">
            <v>2.1211189258265428E-2</v>
          </cell>
          <cell r="P49">
            <v>1.6519290804212883E-2</v>
          </cell>
          <cell r="Q49">
            <v>1.2865236614105324E-2</v>
          </cell>
          <cell r="R49">
            <v>1.0019456349464106E-2</v>
          </cell>
          <cell r="S49">
            <v>7.8031604509122832E-3</v>
          </cell>
          <cell r="T49">
            <v>6.077107469602494E-3</v>
          </cell>
          <cell r="U49">
            <v>4.7328560561354371E-3</v>
          </cell>
          <cell r="V49">
            <v>3.6859520026825132E-3</v>
          </cell>
          <cell r="W49">
            <v>2.8706223060526725E-3</v>
          </cell>
        </row>
        <row r="50">
          <cell r="A50" t="str">
            <v>HVAC</v>
          </cell>
          <cell r="B50" t="str">
            <v>DCV Parking Garage-Retro</v>
          </cell>
          <cell r="C50" t="str">
            <v>Retro12Med</v>
          </cell>
          <cell r="D50">
            <v>0.10937459468255628</v>
          </cell>
          <cell r="E50">
            <v>0.10937459468255628</v>
          </cell>
          <cell r="F50">
            <v>0.10937459468255628</v>
          </cell>
          <cell r="G50">
            <v>0.10937459468255628</v>
          </cell>
          <cell r="H50">
            <v>0.10937459468255628</v>
          </cell>
          <cell r="I50">
            <v>9.8437135214300656E-2</v>
          </cell>
          <cell r="J50">
            <v>7.874970817144053E-2</v>
          </cell>
          <cell r="K50">
            <v>6.2999766537152418E-2</v>
          </cell>
          <cell r="L50">
            <v>5.0399813229721938E-2</v>
          </cell>
          <cell r="M50">
            <v>4.0319850583777551E-2</v>
          </cell>
          <cell r="N50">
            <v>3.225588046702204E-2</v>
          </cell>
          <cell r="O50">
            <v>2.5804704373617631E-2</v>
          </cell>
          <cell r="P50">
            <v>2.0643763498894106E-2</v>
          </cell>
          <cell r="Q50">
            <v>1.6515010799115284E-2</v>
          </cell>
          <cell r="R50">
            <v>1.3212008639292228E-2</v>
          </cell>
          <cell r="S50">
            <v>1.0569606911433781E-2</v>
          </cell>
          <cell r="T50">
            <v>7.2092823794611682E-5</v>
          </cell>
          <cell r="U50">
            <v>2.5747437069512102E-5</v>
          </cell>
          <cell r="V50">
            <v>8.7775353646568632E-6</v>
          </cell>
          <cell r="W50">
            <v>2.8622397928446119E-6</v>
          </cell>
        </row>
        <row r="51">
          <cell r="A51" t="str">
            <v>HVAC</v>
          </cell>
          <cell r="B51" t="str">
            <v>Weatherization - School-Retro</v>
          </cell>
          <cell r="C51" t="str">
            <v>RetroEven20</v>
          </cell>
          <cell r="D51">
            <v>0.05</v>
          </cell>
          <cell r="E51">
            <v>0.05</v>
          </cell>
          <cell r="F51">
            <v>0.05</v>
          </cell>
          <cell r="G51">
            <v>0.05</v>
          </cell>
          <cell r="H51">
            <v>0.05</v>
          </cell>
          <cell r="I51">
            <v>0.05</v>
          </cell>
          <cell r="J51">
            <v>0.05</v>
          </cell>
          <cell r="K51">
            <v>0.05</v>
          </cell>
          <cell r="L51">
            <v>0.05</v>
          </cell>
          <cell r="M51">
            <v>0.05</v>
          </cell>
          <cell r="N51">
            <v>0.05</v>
          </cell>
          <cell r="O51">
            <v>0.05</v>
          </cell>
          <cell r="P51">
            <v>0.05</v>
          </cell>
          <cell r="Q51">
            <v>0.05</v>
          </cell>
          <cell r="R51">
            <v>0.05</v>
          </cell>
          <cell r="S51">
            <v>0.05</v>
          </cell>
          <cell r="T51">
            <v>0.05</v>
          </cell>
          <cell r="U51">
            <v>0.05</v>
          </cell>
          <cell r="V51">
            <v>0.05</v>
          </cell>
          <cell r="W51">
            <v>0.05</v>
          </cell>
        </row>
        <row r="52">
          <cell r="A52" t="str">
            <v>HVAC</v>
          </cell>
          <cell r="B52" t="str">
            <v>Energy Recovery Ventilator-NR</v>
          </cell>
          <cell r="C52" t="str">
            <v>LO5Med</v>
          </cell>
          <cell r="D52">
            <v>4.2999999999999997E-2</v>
          </cell>
          <cell r="E52">
            <v>9.5797142280278316E-2</v>
          </cell>
          <cell r="F52">
            <v>0.16040539374775648</v>
          </cell>
          <cell r="G52">
            <v>0.23540539374775649</v>
          </cell>
          <cell r="H52">
            <v>0.32095239121809005</v>
          </cell>
          <cell r="I52">
            <v>0.42096711425629652</v>
          </cell>
          <cell r="J52">
            <v>0.53068481860864725</v>
          </cell>
          <cell r="K52">
            <v>0.642769203728351</v>
          </cell>
          <cell r="L52">
            <v>0.74839528535557953</v>
          </cell>
          <cell r="M52">
            <v>0.83918984935345187</v>
          </cell>
          <cell r="N52">
            <v>0.90945051634530116</v>
          </cell>
          <cell r="O52">
            <v>0.9576688767502457</v>
          </cell>
          <cell r="P52">
            <v>0.9865231113648858</v>
          </cell>
          <cell r="Q52">
            <v>1.0012970762896924</v>
          </cell>
          <cell r="R52">
            <v>1.0076356106578106</v>
          </cell>
          <cell r="S52">
            <v>1.0098624683774413</v>
          </cell>
          <cell r="T52">
            <v>1.0104871783970797</v>
          </cell>
          <cell r="U52">
            <v>1.010623336815976</v>
          </cell>
          <cell r="V52">
            <v>1.0106457174525985</v>
          </cell>
          <cell r="W52">
            <v>1.0106484038909742</v>
          </cell>
        </row>
        <row r="53">
          <cell r="A53" t="str">
            <v>HVAC</v>
          </cell>
          <cell r="B53" t="str">
            <v>AC Heat Recovery for Water Heating-NR</v>
          </cell>
          <cell r="C53" t="str">
            <v>LO5Med</v>
          </cell>
          <cell r="D53">
            <v>4.2999999999999997E-2</v>
          </cell>
          <cell r="E53">
            <v>9.5797142280278316E-2</v>
          </cell>
          <cell r="F53">
            <v>0.16040539374775648</v>
          </cell>
          <cell r="G53">
            <v>0.23540539374775649</v>
          </cell>
          <cell r="H53">
            <v>0.32095239121809005</v>
          </cell>
          <cell r="I53">
            <v>0.42096711425629652</v>
          </cell>
          <cell r="J53">
            <v>0.53068481860864725</v>
          </cell>
          <cell r="K53">
            <v>0.642769203728351</v>
          </cell>
          <cell r="L53">
            <v>0.74839528535557953</v>
          </cell>
          <cell r="M53">
            <v>0.83918984935345187</v>
          </cell>
          <cell r="N53">
            <v>0.90945051634530116</v>
          </cell>
          <cell r="O53">
            <v>0.9576688767502457</v>
          </cell>
          <cell r="P53">
            <v>0.9865231113648858</v>
          </cell>
          <cell r="Q53">
            <v>1.0012970762896924</v>
          </cell>
          <cell r="R53">
            <v>1.0076356106578106</v>
          </cell>
          <cell r="S53">
            <v>1.0098624683774413</v>
          </cell>
          <cell r="T53">
            <v>1.0104871783970797</v>
          </cell>
          <cell r="U53">
            <v>1.010623336815976</v>
          </cell>
          <cell r="V53">
            <v>1.0106457174525985</v>
          </cell>
          <cell r="W53">
            <v>1.0106484038909742</v>
          </cell>
        </row>
        <row r="54">
          <cell r="A54" t="str">
            <v>HVAC</v>
          </cell>
          <cell r="B54" t="str">
            <v>Room Occupancy Sensors in Lodging-Retro</v>
          </cell>
          <cell r="C54" t="str">
            <v>LO5Med</v>
          </cell>
          <cell r="D54">
            <v>4.2999999999999997E-2</v>
          </cell>
          <cell r="E54">
            <v>9.5797142280278316E-2</v>
          </cell>
          <cell r="F54">
            <v>0.16040539374775648</v>
          </cell>
          <cell r="G54">
            <v>0.23540539374775649</v>
          </cell>
          <cell r="H54">
            <v>0.32095239121809005</v>
          </cell>
          <cell r="I54">
            <v>0.42096711425629652</v>
          </cell>
          <cell r="J54">
            <v>0.53068481860864725</v>
          </cell>
          <cell r="K54">
            <v>0.642769203728351</v>
          </cell>
          <cell r="L54">
            <v>0.74839528535557953</v>
          </cell>
          <cell r="M54">
            <v>0.83918984935345187</v>
          </cell>
          <cell r="N54">
            <v>0.90945051634530116</v>
          </cell>
          <cell r="O54">
            <v>0.9576688767502457</v>
          </cell>
          <cell r="P54">
            <v>0.9865231113648858</v>
          </cell>
          <cell r="Q54">
            <v>1.0012970762896924</v>
          </cell>
          <cell r="R54">
            <v>1.0076356106578106</v>
          </cell>
          <cell r="S54">
            <v>1.0098624683774413</v>
          </cell>
          <cell r="T54">
            <v>1.0104871783970797</v>
          </cell>
          <cell r="U54">
            <v>1.010623336815976</v>
          </cell>
          <cell r="V54">
            <v>1.0106457174525985</v>
          </cell>
          <cell r="W54">
            <v>1.0106484038909742</v>
          </cell>
        </row>
        <row r="55">
          <cell r="A55" t="str">
            <v>HVAC</v>
          </cell>
          <cell r="B55" t="str">
            <v>Chiller - chilled water retrofit-Retro</v>
          </cell>
          <cell r="C55" t="str">
            <v>Retro12Med</v>
          </cell>
          <cell r="D55">
            <v>0.10937459468255628</v>
          </cell>
          <cell r="E55">
            <v>0.10937459468255628</v>
          </cell>
          <cell r="F55">
            <v>0.10937459468255628</v>
          </cell>
          <cell r="G55">
            <v>0.10937459468255628</v>
          </cell>
          <cell r="H55">
            <v>0.10937459468255628</v>
          </cell>
          <cell r="I55">
            <v>9.8437135214300656E-2</v>
          </cell>
          <cell r="J55">
            <v>7.874970817144053E-2</v>
          </cell>
          <cell r="K55">
            <v>6.2999766537152418E-2</v>
          </cell>
          <cell r="L55">
            <v>5.0399813229721938E-2</v>
          </cell>
          <cell r="M55">
            <v>4.0319850583777551E-2</v>
          </cell>
          <cell r="N55">
            <v>3.225588046702204E-2</v>
          </cell>
          <cell r="O55">
            <v>2.5804704373617631E-2</v>
          </cell>
          <cell r="P55">
            <v>2.0643763498894106E-2</v>
          </cell>
          <cell r="Q55">
            <v>1.6515010799115284E-2</v>
          </cell>
          <cell r="R55">
            <v>1.3212008639292228E-2</v>
          </cell>
          <cell r="S55">
            <v>1.0569606911433781E-2</v>
          </cell>
          <cell r="T55">
            <v>7.2092823794611682E-5</v>
          </cell>
          <cell r="U55">
            <v>2.5747437069512102E-5</v>
          </cell>
          <cell r="V55">
            <v>8.7775353646568632E-6</v>
          </cell>
          <cell r="W55">
            <v>2.8622397928446119E-6</v>
          </cell>
        </row>
        <row r="56">
          <cell r="A56" t="str">
            <v>HVAC</v>
          </cell>
          <cell r="B56" t="str">
            <v>Chiller - equip retrofits-Retro</v>
          </cell>
          <cell r="C56" t="str">
            <v>Retro12Med</v>
          </cell>
          <cell r="D56">
            <v>0.10937459468255628</v>
          </cell>
          <cell r="E56">
            <v>0.10937459468255628</v>
          </cell>
          <cell r="F56">
            <v>0.10937459468255628</v>
          </cell>
          <cell r="G56">
            <v>0.10937459468255628</v>
          </cell>
          <cell r="H56">
            <v>0.10937459468255628</v>
          </cell>
          <cell r="I56">
            <v>9.8437135214300656E-2</v>
          </cell>
          <cell r="J56">
            <v>7.874970817144053E-2</v>
          </cell>
          <cell r="K56">
            <v>6.2999766537152418E-2</v>
          </cell>
          <cell r="L56">
            <v>5.0399813229721938E-2</v>
          </cell>
          <cell r="M56">
            <v>4.0319850583777551E-2</v>
          </cell>
          <cell r="N56">
            <v>3.225588046702204E-2</v>
          </cell>
          <cell r="O56">
            <v>2.5804704373617631E-2</v>
          </cell>
          <cell r="P56">
            <v>2.0643763498894106E-2</v>
          </cell>
          <cell r="Q56">
            <v>1.6515010799115284E-2</v>
          </cell>
          <cell r="R56">
            <v>1.3212008639292228E-2</v>
          </cell>
          <cell r="S56">
            <v>1.0569606911433781E-2</v>
          </cell>
          <cell r="T56">
            <v>7.2092823794611682E-5</v>
          </cell>
          <cell r="U56">
            <v>2.5747437069512102E-5</v>
          </cell>
          <cell r="V56">
            <v>8.7775353646568632E-6</v>
          </cell>
          <cell r="W56">
            <v>2.8622397928446119E-6</v>
          </cell>
        </row>
        <row r="57">
          <cell r="A57" t="str">
            <v>HVAC</v>
          </cell>
          <cell r="B57" t="str">
            <v>Pool Blankets-Retro</v>
          </cell>
          <cell r="C57" t="str">
            <v>Retro20Fast</v>
          </cell>
          <cell r="D57">
            <v>0.22119921692859512</v>
          </cell>
          <cell r="E57">
            <v>0.15504311102289431</v>
          </cell>
          <cell r="F57">
            <v>0.10733128557729499</v>
          </cell>
          <cell r="G57">
            <v>8.3589689255657879E-2</v>
          </cell>
          <cell r="H57">
            <v>7.3237179880126971E-2</v>
          </cell>
          <cell r="I57">
            <v>6.3374636711760357E-2</v>
          </cell>
          <cell r="J57">
            <v>5.4291838367783084E-2</v>
          </cell>
          <cell r="K57">
            <v>4.612639225659896E-2</v>
          </cell>
          <cell r="L57">
            <v>3.8916876277172864E-2</v>
          </cell>
          <cell r="M57">
            <v>3.2639916313151704E-2</v>
          </cell>
          <cell r="N57">
            <v>2.7235706125786907E-2</v>
          </cell>
          <cell r="O57">
            <v>2.1211189258265428E-2</v>
          </cell>
          <cell r="P57">
            <v>1.6519290804212883E-2</v>
          </cell>
          <cell r="Q57">
            <v>1.2865236614105324E-2</v>
          </cell>
          <cell r="R57">
            <v>1.0019456349464106E-2</v>
          </cell>
          <cell r="S57">
            <v>7.8031604509122832E-3</v>
          </cell>
          <cell r="T57">
            <v>6.077107469602494E-3</v>
          </cell>
          <cell r="U57">
            <v>4.7328560561354371E-3</v>
          </cell>
          <cell r="V57">
            <v>3.6859520026825132E-3</v>
          </cell>
          <cell r="W57">
            <v>2.8706223060526725E-3</v>
          </cell>
        </row>
        <row r="58">
          <cell r="A58" t="str">
            <v>HVAC</v>
          </cell>
          <cell r="B58" t="str">
            <v>Web-Enabled Thermostats-Retro</v>
          </cell>
          <cell r="C58" t="str">
            <v>Retro20Fast</v>
          </cell>
          <cell r="D58">
            <v>0.22119921692859512</v>
          </cell>
          <cell r="E58">
            <v>0.15504311102289431</v>
          </cell>
          <cell r="F58">
            <v>0.10733128557729499</v>
          </cell>
          <cell r="G58">
            <v>8.3589689255657879E-2</v>
          </cell>
          <cell r="H58">
            <v>7.3237179880126971E-2</v>
          </cell>
          <cell r="I58">
            <v>6.3374636711760357E-2</v>
          </cell>
          <cell r="J58">
            <v>5.4291838367783084E-2</v>
          </cell>
          <cell r="K58">
            <v>4.612639225659896E-2</v>
          </cell>
          <cell r="L58">
            <v>3.8916876277172864E-2</v>
          </cell>
          <cell r="M58">
            <v>3.2639916313151704E-2</v>
          </cell>
          <cell r="N58">
            <v>2.7235706125786907E-2</v>
          </cell>
          <cell r="O58">
            <v>2.1211189258265428E-2</v>
          </cell>
          <cell r="P58">
            <v>1.6519290804212883E-2</v>
          </cell>
          <cell r="Q58">
            <v>1.2865236614105324E-2</v>
          </cell>
          <cell r="R58">
            <v>1.0019456349464106E-2</v>
          </cell>
          <cell r="S58">
            <v>7.8031604509122832E-3</v>
          </cell>
          <cell r="T58">
            <v>6.077107469602494E-3</v>
          </cell>
          <cell r="U58">
            <v>4.7328560561354371E-3</v>
          </cell>
          <cell r="V58">
            <v>3.6859520026825132E-3</v>
          </cell>
          <cell r="W58">
            <v>2.8706223060526725E-3</v>
          </cell>
        </row>
        <row r="59">
          <cell r="A59" t="str">
            <v>HVAC</v>
          </cell>
          <cell r="B59" t="str">
            <v>Garage CO2 ventilation-Retro</v>
          </cell>
          <cell r="C59" t="str">
            <v>Retro20Fast</v>
          </cell>
          <cell r="D59">
            <v>0.22119921692859512</v>
          </cell>
          <cell r="E59">
            <v>0.15504311102289431</v>
          </cell>
          <cell r="F59">
            <v>0.10733128557729499</v>
          </cell>
          <cell r="G59">
            <v>8.3589689255657879E-2</v>
          </cell>
          <cell r="H59">
            <v>7.3237179880126971E-2</v>
          </cell>
          <cell r="I59">
            <v>6.3374636711760357E-2</v>
          </cell>
          <cell r="J59">
            <v>5.4291838367783084E-2</v>
          </cell>
          <cell r="K59">
            <v>4.612639225659896E-2</v>
          </cell>
          <cell r="L59">
            <v>3.8916876277172864E-2</v>
          </cell>
          <cell r="M59">
            <v>3.2639916313151704E-2</v>
          </cell>
          <cell r="N59">
            <v>2.7235706125786907E-2</v>
          </cell>
          <cell r="O59">
            <v>2.1211189258265428E-2</v>
          </cell>
          <cell r="P59">
            <v>1.6519290804212883E-2</v>
          </cell>
          <cell r="Q59">
            <v>1.2865236614105324E-2</v>
          </cell>
          <cell r="R59">
            <v>1.0019456349464106E-2</v>
          </cell>
          <cell r="S59">
            <v>7.8031604509122832E-3</v>
          </cell>
          <cell r="T59">
            <v>6.077107469602494E-3</v>
          </cell>
          <cell r="U59">
            <v>4.7328560561354371E-3</v>
          </cell>
          <cell r="V59">
            <v>3.6859520026825132E-3</v>
          </cell>
          <cell r="W59">
            <v>2.8706223060526725E-3</v>
          </cell>
        </row>
        <row r="60">
          <cell r="A60" t="str">
            <v>HVAC</v>
          </cell>
          <cell r="B60" t="str">
            <v>Circ Pump ECM and drive-Retro</v>
          </cell>
          <cell r="C60" t="str">
            <v>Retro20Fast</v>
          </cell>
          <cell r="D60">
            <v>0.22119921692859512</v>
          </cell>
          <cell r="E60">
            <v>0.15504311102289431</v>
          </cell>
          <cell r="F60">
            <v>0.10733128557729499</v>
          </cell>
          <cell r="G60">
            <v>8.3589689255657879E-2</v>
          </cell>
          <cell r="H60">
            <v>7.3237179880126971E-2</v>
          </cell>
          <cell r="I60">
            <v>6.3374636711760357E-2</v>
          </cell>
          <cell r="J60">
            <v>5.4291838367783084E-2</v>
          </cell>
          <cell r="K60">
            <v>4.612639225659896E-2</v>
          </cell>
          <cell r="L60">
            <v>3.8916876277172864E-2</v>
          </cell>
          <cell r="M60">
            <v>3.2639916313151704E-2</v>
          </cell>
          <cell r="N60">
            <v>2.7235706125786907E-2</v>
          </cell>
          <cell r="O60">
            <v>2.1211189258265428E-2</v>
          </cell>
          <cell r="P60">
            <v>1.6519290804212883E-2</v>
          </cell>
          <cell r="Q60">
            <v>1.2865236614105324E-2</v>
          </cell>
          <cell r="R60">
            <v>1.0019456349464106E-2</v>
          </cell>
          <cell r="S60">
            <v>7.8031604509122832E-3</v>
          </cell>
          <cell r="T60">
            <v>6.077107469602494E-3</v>
          </cell>
          <cell r="U60">
            <v>4.7328560561354371E-3</v>
          </cell>
          <cell r="V60">
            <v>3.6859520026825132E-3</v>
          </cell>
          <cell r="W60">
            <v>2.8706223060526725E-3</v>
          </cell>
        </row>
        <row r="61">
          <cell r="A61" t="str">
            <v>HVAC</v>
          </cell>
          <cell r="B61" t="str">
            <v>VRF-New</v>
          </cell>
          <cell r="C61" t="str">
            <v>LO1Slow</v>
          </cell>
          <cell r="D61">
            <v>2.5643970768378654E-3</v>
          </cell>
          <cell r="E61">
            <v>7.6904586297764643E-3</v>
          </cell>
          <cell r="F61">
            <v>1.6792013047419844E-2</v>
          </cell>
          <cell r="G61">
            <v>3.15969387774655E-2</v>
          </cell>
          <cell r="H61">
            <v>5.406874819795171E-2</v>
          </cell>
          <cell r="I61">
            <v>8.6253181011834101E-2</v>
          </cell>
          <cell r="J61">
            <v>0.1300328481838382</v>
          </cell>
          <cell r="K61">
            <v>0.18678710893858319</v>
          </cell>
          <cell r="L61">
            <v>0.2569823480072907</v>
          </cell>
          <cell r="M61">
            <v>0.33975920985004748</v>
          </cell>
          <cell r="N61">
            <v>0.43262946935754232</v>
          </cell>
          <cell r="O61">
            <v>0.53142594003645804</v>
          </cell>
          <cell r="P61">
            <v>0.63063487292644704</v>
          </cell>
          <cell r="Q61">
            <v>0.7241560234206913</v>
          </cell>
          <cell r="R61">
            <v>0.80638203131755359</v>
          </cell>
          <cell r="S61">
            <v>0.87331559734491926</v>
          </cell>
          <cell r="T61">
            <v>0.92334516248836807</v>
          </cell>
          <cell r="U61">
            <v>0.95737002770730018</v>
          </cell>
          <cell r="V61">
            <v>0.97821608704807483</v>
          </cell>
          <cell r="W61">
            <v>0.98821608704807484</v>
          </cell>
        </row>
        <row r="62">
          <cell r="A62" t="str">
            <v>HVAC</v>
          </cell>
          <cell r="B62" t="str">
            <v>VRF-Retro</v>
          </cell>
          <cell r="C62" t="str">
            <v>Retro3Slow</v>
          </cell>
          <cell r="D62">
            <v>5.5320496977002724E-3</v>
          </cell>
          <cell r="E62">
            <v>8.6958686465615706E-3</v>
          </cell>
          <cell r="F62">
            <v>1.7391737293123145E-2</v>
          </cell>
          <cell r="G62">
            <v>3.0435540262965514E-2</v>
          </cell>
          <cell r="H62">
            <v>4.7344173742390784E-2</v>
          </cell>
          <cell r="I62">
            <v>6.6281843239347063E-2</v>
          </cell>
          <cell r="J62">
            <v>8.4358709577350838E-2</v>
          </cell>
          <cell r="K62">
            <v>9.8418494506909315E-2</v>
          </cell>
          <cell r="L62">
            <v>0.10598914793051767</v>
          </cell>
          <cell r="M62">
            <v>0.10598914793051767</v>
          </cell>
          <cell r="N62">
            <v>9.8923204735149928E-2</v>
          </cell>
          <cell r="O62">
            <v>8.655780414325609E-2</v>
          </cell>
          <cell r="P62">
            <v>7.1282897529740263E-2</v>
          </cell>
          <cell r="Q62">
            <v>5.5442253634242489E-2</v>
          </cell>
          <cell r="R62">
            <v>4.0852186888389319E-2</v>
          </cell>
          <cell r="S62">
            <v>2.8596530821872412E-2</v>
          </cell>
          <cell r="T62">
            <v>1.9064353881248275E-2</v>
          </cell>
          <cell r="U62">
            <v>1.2131861560794377E-2</v>
          </cell>
          <cell r="V62">
            <v>7.3846113848314854E-3</v>
          </cell>
          <cell r="W62">
            <v>4.3076899744848296E-3</v>
          </cell>
        </row>
        <row r="63">
          <cell r="A63" t="str">
            <v>HVAC</v>
          </cell>
          <cell r="B63" t="str">
            <v>Evaporator Roof Top HVAC-Retro</v>
          </cell>
          <cell r="C63" t="str">
            <v>RetroEven20</v>
          </cell>
          <cell r="D63">
            <v>0.05</v>
          </cell>
          <cell r="E63">
            <v>0.05</v>
          </cell>
          <cell r="F63">
            <v>0.05</v>
          </cell>
          <cell r="G63">
            <v>0.05</v>
          </cell>
          <cell r="H63">
            <v>0.05</v>
          </cell>
          <cell r="I63">
            <v>0.05</v>
          </cell>
          <cell r="J63">
            <v>0.05</v>
          </cell>
          <cell r="K63">
            <v>0.05</v>
          </cell>
          <cell r="L63">
            <v>0.05</v>
          </cell>
          <cell r="M63">
            <v>0.05</v>
          </cell>
          <cell r="N63">
            <v>0.05</v>
          </cell>
          <cell r="O63">
            <v>0.05</v>
          </cell>
          <cell r="P63">
            <v>0.05</v>
          </cell>
          <cell r="Q63">
            <v>0.05</v>
          </cell>
          <cell r="R63">
            <v>0.05</v>
          </cell>
          <cell r="S63">
            <v>0.05</v>
          </cell>
          <cell r="T63">
            <v>0.05</v>
          </cell>
          <cell r="U63">
            <v>0.05</v>
          </cell>
          <cell r="V63">
            <v>0.05</v>
          </cell>
          <cell r="W63">
            <v>0.05</v>
          </cell>
        </row>
        <row r="64">
          <cell r="A64" t="str">
            <v>HVAC</v>
          </cell>
          <cell r="B64" t="str">
            <v>Secondary Glazing Systems-Retro</v>
          </cell>
          <cell r="C64" t="str">
            <v>Retro1Slow</v>
          </cell>
          <cell r="D64">
            <v>2.5643970768378654E-3</v>
          </cell>
          <cell r="E64">
            <v>5.1260615529385989E-3</v>
          </cell>
          <cell r="F64">
            <v>9.1015544176433795E-3</v>
          </cell>
          <cell r="G64">
            <v>1.4804925730045659E-2</v>
          </cell>
          <cell r="H64">
            <v>2.2471809420486211E-2</v>
          </cell>
          <cell r="I64">
            <v>3.2184432813882391E-2</v>
          </cell>
          <cell r="J64">
            <v>4.3779667172004086E-2</v>
          </cell>
          <cell r="K64">
            <v>5.675426075474499E-2</v>
          </cell>
          <cell r="L64">
            <v>7.0195239068707532E-2</v>
          </cell>
          <cell r="M64">
            <v>8.2776861842756788E-2</v>
          </cell>
          <cell r="N64">
            <v>9.2870259507494834E-2</v>
          </cell>
          <cell r="O64">
            <v>9.8796470678915727E-2</v>
          </cell>
          <cell r="P64">
            <v>9.9208932889988999E-2</v>
          </cell>
          <cell r="Q64">
            <v>9.3521150494244254E-2</v>
          </cell>
          <cell r="R64">
            <v>8.2226007896862296E-2</v>
          </cell>
          <cell r="S64">
            <v>6.6933566027365665E-2</v>
          </cell>
          <cell r="T64">
            <v>5.0029565143448806E-2</v>
          </cell>
          <cell r="U64">
            <v>3.402486521893211E-2</v>
          </cell>
          <cell r="V64">
            <v>2.0846059340774659E-2</v>
          </cell>
          <cell r="W64">
            <v>0.01</v>
          </cell>
        </row>
        <row r="65">
          <cell r="A65" t="str">
            <v>Lighting</v>
          </cell>
          <cell r="B65" t="str">
            <v>LPD Package-New</v>
          </cell>
          <cell r="C65" t="str">
            <v>LO20Fast</v>
          </cell>
          <cell r="D65">
            <v>0.22119921692859512</v>
          </cell>
          <cell r="E65">
            <v>0.37624232795148943</v>
          </cell>
          <cell r="F65">
            <v>0.48357361352878442</v>
          </cell>
          <cell r="G65">
            <v>0.56716330278444227</v>
          </cell>
          <cell r="H65">
            <v>0.64040048266456928</v>
          </cell>
          <cell r="I65">
            <v>0.70377511937632964</v>
          </cell>
          <cell r="J65">
            <v>0.7580669577441127</v>
          </cell>
          <cell r="K65">
            <v>0.80419335000071168</v>
          </cell>
          <cell r="L65">
            <v>0.84311022627788457</v>
          </cell>
          <cell r="M65">
            <v>0.87575014259103623</v>
          </cell>
          <cell r="N65">
            <v>0.90298584871682319</v>
          </cell>
          <cell r="O65">
            <v>0.92419703797508856</v>
          </cell>
          <cell r="P65">
            <v>0.94071632877930145</v>
          </cell>
          <cell r="Q65">
            <v>0.95358156539340677</v>
          </cell>
          <cell r="R65">
            <v>0.96360102174287088</v>
          </cell>
          <cell r="S65">
            <v>0.97140418219378311</v>
          </cell>
          <cell r="T65">
            <v>0.97748128966338554</v>
          </cell>
          <cell r="U65">
            <v>0.98221414571952104</v>
          </cell>
          <cell r="V65">
            <v>0.98590009772220355</v>
          </cell>
          <cell r="W65">
            <v>0.98877072002825628</v>
          </cell>
        </row>
        <row r="66">
          <cell r="A66" t="str">
            <v>Lighting</v>
          </cell>
          <cell r="B66" t="str">
            <v>LPD Package-NR</v>
          </cell>
          <cell r="C66" t="str">
            <v>LO20Fast</v>
          </cell>
          <cell r="D66">
            <v>0.22119921692859512</v>
          </cell>
          <cell r="E66">
            <v>0.37624232795148943</v>
          </cell>
          <cell r="F66">
            <v>0.48357361352878442</v>
          </cell>
          <cell r="G66">
            <v>0.56716330278444227</v>
          </cell>
          <cell r="H66">
            <v>0.64040048266456928</v>
          </cell>
          <cell r="I66">
            <v>0.70377511937632964</v>
          </cell>
          <cell r="J66">
            <v>0.7580669577441127</v>
          </cell>
          <cell r="K66">
            <v>0.80419335000071168</v>
          </cell>
          <cell r="L66">
            <v>0.84311022627788457</v>
          </cell>
          <cell r="M66">
            <v>0.87575014259103623</v>
          </cell>
          <cell r="N66">
            <v>0.90298584871682319</v>
          </cell>
          <cell r="O66">
            <v>0.92419703797508856</v>
          </cell>
          <cell r="P66">
            <v>0.94071632877930145</v>
          </cell>
          <cell r="Q66">
            <v>0.95358156539340677</v>
          </cell>
          <cell r="R66">
            <v>0.96360102174287088</v>
          </cell>
          <cell r="S66">
            <v>0.97140418219378311</v>
          </cell>
          <cell r="T66">
            <v>0.97748128966338554</v>
          </cell>
          <cell r="U66">
            <v>0.98221414571952104</v>
          </cell>
          <cell r="V66">
            <v>0.98590009772220355</v>
          </cell>
          <cell r="W66">
            <v>0.98877072002825628</v>
          </cell>
        </row>
        <row r="67">
          <cell r="A67" t="str">
            <v>Lighting</v>
          </cell>
          <cell r="B67" t="str">
            <v>LPD Package-Retro</v>
          </cell>
          <cell r="C67" t="str">
            <v>Retro12Med</v>
          </cell>
          <cell r="D67">
            <v>0.10937459468255628</v>
          </cell>
          <cell r="E67">
            <v>0.10937459468255628</v>
          </cell>
          <cell r="F67">
            <v>0.10937459468255628</v>
          </cell>
          <cell r="G67">
            <v>0.10937459468255628</v>
          </cell>
          <cell r="H67">
            <v>0.10937459468255628</v>
          </cell>
          <cell r="I67">
            <v>9.8437135214300656E-2</v>
          </cell>
          <cell r="J67">
            <v>7.874970817144053E-2</v>
          </cell>
          <cell r="K67">
            <v>6.2999766537152418E-2</v>
          </cell>
          <cell r="L67">
            <v>5.0399813229721938E-2</v>
          </cell>
          <cell r="M67">
            <v>4.0319850583777551E-2</v>
          </cell>
          <cell r="N67">
            <v>3.225588046702204E-2</v>
          </cell>
          <cell r="O67">
            <v>2.5804704373617631E-2</v>
          </cell>
          <cell r="P67">
            <v>2.0643763498894106E-2</v>
          </cell>
          <cell r="Q67">
            <v>1.6515010799115284E-2</v>
          </cell>
          <cell r="R67">
            <v>1.3212008639292228E-2</v>
          </cell>
          <cell r="S67">
            <v>1.0569606911433781E-2</v>
          </cell>
          <cell r="T67">
            <v>7.2092823794611682E-5</v>
          </cell>
          <cell r="U67">
            <v>2.5747437069512102E-5</v>
          </cell>
          <cell r="V67">
            <v>8.7775353646568632E-6</v>
          </cell>
          <cell r="W67">
            <v>2.8622397928446119E-6</v>
          </cell>
        </row>
        <row r="68">
          <cell r="A68" t="str">
            <v>Lighting</v>
          </cell>
          <cell r="B68" t="str">
            <v>Top Daylighting-New</v>
          </cell>
          <cell r="C68" t="str">
            <v>LO12Med</v>
          </cell>
          <cell r="D68">
            <v>0.10937459468255628</v>
          </cell>
          <cell r="E68">
            <v>0.21874918936511256</v>
          </cell>
          <cell r="F68">
            <v>0.32812378404766884</v>
          </cell>
          <cell r="G68">
            <v>0.43749837873022512</v>
          </cell>
          <cell r="H68">
            <v>0.5468729734127814</v>
          </cell>
          <cell r="I68">
            <v>0.64531010862708205</v>
          </cell>
          <cell r="J68">
            <v>0.7240598167985226</v>
          </cell>
          <cell r="K68">
            <v>0.78705958333567505</v>
          </cell>
          <cell r="L68">
            <v>0.83745939656539703</v>
          </cell>
          <cell r="M68">
            <v>0.87777924714917455</v>
          </cell>
          <cell r="N68">
            <v>0.91003512761619654</v>
          </cell>
          <cell r="O68">
            <v>0.93583983198981413</v>
          </cell>
          <cell r="P68">
            <v>0.9564835954887082</v>
          </cell>
          <cell r="Q68">
            <v>0.97299860628782353</v>
          </cell>
          <cell r="R68">
            <v>0.9862106149271157</v>
          </cell>
          <cell r="S68">
            <v>0.99678022183854953</v>
          </cell>
          <cell r="T68">
            <v>0.99685231466234414</v>
          </cell>
          <cell r="U68">
            <v>0.99687806209941365</v>
          </cell>
          <cell r="V68">
            <v>0.99688683963477831</v>
          </cell>
          <cell r="W68">
            <v>0.99688970187457115</v>
          </cell>
        </row>
        <row r="69">
          <cell r="A69" t="str">
            <v>Lighting</v>
          </cell>
          <cell r="B69" t="str">
            <v>Perimeter Daylighting Controls Advanced-New</v>
          </cell>
          <cell r="C69" t="str">
            <v>LO5Med</v>
          </cell>
          <cell r="D69">
            <v>4.2999999999999997E-2</v>
          </cell>
          <cell r="E69">
            <v>9.5797142280278316E-2</v>
          </cell>
          <cell r="F69">
            <v>0.16040539374775648</v>
          </cell>
          <cell r="G69">
            <v>0.23540539374775649</v>
          </cell>
          <cell r="H69">
            <v>0.32095239121809005</v>
          </cell>
          <cell r="I69">
            <v>0.42096711425629652</v>
          </cell>
          <cell r="J69">
            <v>0.53068481860864725</v>
          </cell>
          <cell r="K69">
            <v>0.642769203728351</v>
          </cell>
          <cell r="L69">
            <v>0.74839528535557953</v>
          </cell>
          <cell r="M69">
            <v>0.83918984935345187</v>
          </cell>
          <cell r="N69">
            <v>0.90945051634530116</v>
          </cell>
          <cell r="O69">
            <v>0.9576688767502457</v>
          </cell>
          <cell r="P69">
            <v>0.9865231113648858</v>
          </cell>
          <cell r="Q69">
            <v>1.0012970762896924</v>
          </cell>
          <cell r="R69">
            <v>1.0076356106578106</v>
          </cell>
          <cell r="S69">
            <v>1.0098624683774413</v>
          </cell>
          <cell r="T69">
            <v>1.0104871783970797</v>
          </cell>
          <cell r="U69">
            <v>1.010623336815976</v>
          </cell>
          <cell r="V69">
            <v>1.0106457174525985</v>
          </cell>
          <cell r="W69">
            <v>1.0106484038909742</v>
          </cell>
        </row>
        <row r="70">
          <cell r="A70" t="str">
            <v>Lighting</v>
          </cell>
          <cell r="B70" t="str">
            <v>Perimeter Daylighting Controls Advanced-NR</v>
          </cell>
          <cell r="C70" t="str">
            <v>LO5Med</v>
          </cell>
          <cell r="D70">
            <v>4.2999999999999997E-2</v>
          </cell>
          <cell r="E70">
            <v>9.5797142280278316E-2</v>
          </cell>
          <cell r="F70">
            <v>0.16040539374775648</v>
          </cell>
          <cell r="G70">
            <v>0.23540539374775649</v>
          </cell>
          <cell r="H70">
            <v>0.32095239121809005</v>
          </cell>
          <cell r="I70">
            <v>0.42096711425629652</v>
          </cell>
          <cell r="J70">
            <v>0.53068481860864725</v>
          </cell>
          <cell r="K70">
            <v>0.642769203728351</v>
          </cell>
          <cell r="L70">
            <v>0.74839528535557953</v>
          </cell>
          <cell r="M70">
            <v>0.83918984935345187</v>
          </cell>
          <cell r="N70">
            <v>0.90945051634530116</v>
          </cell>
          <cell r="O70">
            <v>0.9576688767502457</v>
          </cell>
          <cell r="P70">
            <v>0.9865231113648858</v>
          </cell>
          <cell r="Q70">
            <v>1.0012970762896924</v>
          </cell>
          <cell r="R70">
            <v>1.0076356106578106</v>
          </cell>
          <cell r="S70">
            <v>1.0098624683774413</v>
          </cell>
          <cell r="T70">
            <v>1.0104871783970797</v>
          </cell>
          <cell r="U70">
            <v>1.010623336815976</v>
          </cell>
          <cell r="V70">
            <v>1.0106457174525985</v>
          </cell>
          <cell r="W70">
            <v>1.0106484038909742</v>
          </cell>
        </row>
        <row r="71">
          <cell r="A71" t="str">
            <v>Lighting</v>
          </cell>
          <cell r="B71" t="str">
            <v>Lighting Controls Interior-New</v>
          </cell>
          <cell r="C71" t="str">
            <v>LO20Fast</v>
          </cell>
          <cell r="D71">
            <v>0.22119921692859512</v>
          </cell>
          <cell r="E71">
            <v>0.37624232795148943</v>
          </cell>
          <cell r="F71">
            <v>0.48357361352878442</v>
          </cell>
          <cell r="G71">
            <v>0.56716330278444227</v>
          </cell>
          <cell r="H71">
            <v>0.64040048266456928</v>
          </cell>
          <cell r="I71">
            <v>0.70377511937632964</v>
          </cell>
          <cell r="J71">
            <v>0.7580669577441127</v>
          </cell>
          <cell r="K71">
            <v>0.80419335000071168</v>
          </cell>
          <cell r="L71">
            <v>0.84311022627788457</v>
          </cell>
          <cell r="M71">
            <v>0.87575014259103623</v>
          </cell>
          <cell r="N71">
            <v>0.90298584871682319</v>
          </cell>
          <cell r="O71">
            <v>0.92419703797508856</v>
          </cell>
          <cell r="P71">
            <v>0.94071632877930145</v>
          </cell>
          <cell r="Q71">
            <v>0.95358156539340677</v>
          </cell>
          <cell r="R71">
            <v>0.96360102174287088</v>
          </cell>
          <cell r="S71">
            <v>0.97140418219378311</v>
          </cell>
          <cell r="T71">
            <v>0.97748128966338554</v>
          </cell>
          <cell r="U71">
            <v>0.98221414571952104</v>
          </cell>
          <cell r="V71">
            <v>0.98590009772220355</v>
          </cell>
          <cell r="W71">
            <v>0.98877072002825628</v>
          </cell>
        </row>
        <row r="72">
          <cell r="A72" t="str">
            <v>Lighting</v>
          </cell>
          <cell r="B72" t="str">
            <v>Lighting Controls Interior-NR</v>
          </cell>
          <cell r="C72" t="str">
            <v>LO20Fast</v>
          </cell>
          <cell r="D72">
            <v>0.22119921692859512</v>
          </cell>
          <cell r="E72">
            <v>0.37624232795148943</v>
          </cell>
          <cell r="F72">
            <v>0.48357361352878442</v>
          </cell>
          <cell r="G72">
            <v>0.56716330278444227</v>
          </cell>
          <cell r="H72">
            <v>0.64040048266456928</v>
          </cell>
          <cell r="I72">
            <v>0.70377511937632964</v>
          </cell>
          <cell r="J72">
            <v>0.7580669577441127</v>
          </cell>
          <cell r="K72">
            <v>0.80419335000071168</v>
          </cell>
          <cell r="L72">
            <v>0.84311022627788457</v>
          </cell>
          <cell r="M72">
            <v>0.87575014259103623</v>
          </cell>
          <cell r="N72">
            <v>0.90298584871682319</v>
          </cell>
          <cell r="O72">
            <v>0.92419703797508856</v>
          </cell>
          <cell r="P72">
            <v>0.94071632877930145</v>
          </cell>
          <cell r="Q72">
            <v>0.95358156539340677</v>
          </cell>
          <cell r="R72">
            <v>0.96360102174287088</v>
          </cell>
          <cell r="S72">
            <v>0.97140418219378311</v>
          </cell>
          <cell r="T72">
            <v>0.97748128966338554</v>
          </cell>
          <cell r="U72">
            <v>0.98221414571952104</v>
          </cell>
          <cell r="V72">
            <v>0.98590009772220355</v>
          </cell>
          <cell r="W72">
            <v>0.98877072002825628</v>
          </cell>
        </row>
        <row r="73">
          <cell r="A73" t="str">
            <v>Lighting</v>
          </cell>
          <cell r="B73" t="str">
            <v>Exterior Building Lighting-New</v>
          </cell>
          <cell r="C73" t="str">
            <v>LO20Fast</v>
          </cell>
          <cell r="D73">
            <v>0.22119921692859512</v>
          </cell>
          <cell r="E73">
            <v>0.37624232795148943</v>
          </cell>
          <cell r="F73">
            <v>0.48357361352878442</v>
          </cell>
          <cell r="G73">
            <v>0.56716330278444227</v>
          </cell>
          <cell r="H73">
            <v>0.64040048266456928</v>
          </cell>
          <cell r="I73">
            <v>0.70377511937632964</v>
          </cell>
          <cell r="J73">
            <v>0.7580669577441127</v>
          </cell>
          <cell r="K73">
            <v>0.80419335000071168</v>
          </cell>
          <cell r="L73">
            <v>0.84311022627788457</v>
          </cell>
          <cell r="M73">
            <v>0.87575014259103623</v>
          </cell>
          <cell r="N73">
            <v>0.90298584871682319</v>
          </cell>
          <cell r="O73">
            <v>0.92419703797508856</v>
          </cell>
          <cell r="P73">
            <v>0.94071632877930145</v>
          </cell>
          <cell r="Q73">
            <v>0.95358156539340677</v>
          </cell>
          <cell r="R73">
            <v>0.96360102174287088</v>
          </cell>
          <cell r="S73">
            <v>0.97140418219378311</v>
          </cell>
          <cell r="T73">
            <v>0.97748128966338554</v>
          </cell>
          <cell r="U73">
            <v>0.98221414571952104</v>
          </cell>
          <cell r="V73">
            <v>0.98590009772220355</v>
          </cell>
          <cell r="W73">
            <v>0.98877072002825628</v>
          </cell>
        </row>
        <row r="74">
          <cell r="A74" t="str">
            <v>Lighting</v>
          </cell>
          <cell r="B74" t="str">
            <v>Exterior Building Lighting-NR</v>
          </cell>
          <cell r="C74" t="str">
            <v>LO20Fast</v>
          </cell>
          <cell r="D74">
            <v>0.22119921692859512</v>
          </cell>
          <cell r="E74">
            <v>0.37624232795148943</v>
          </cell>
          <cell r="F74">
            <v>0.48357361352878442</v>
          </cell>
          <cell r="G74">
            <v>0.56716330278444227</v>
          </cell>
          <cell r="H74">
            <v>0.64040048266456928</v>
          </cell>
          <cell r="I74">
            <v>0.70377511937632964</v>
          </cell>
          <cell r="J74">
            <v>0.7580669577441127</v>
          </cell>
          <cell r="K74">
            <v>0.80419335000071168</v>
          </cell>
          <cell r="L74">
            <v>0.84311022627788457</v>
          </cell>
          <cell r="M74">
            <v>0.87575014259103623</v>
          </cell>
          <cell r="N74">
            <v>0.90298584871682319</v>
          </cell>
          <cell r="O74">
            <v>0.92419703797508856</v>
          </cell>
          <cell r="P74">
            <v>0.94071632877930145</v>
          </cell>
          <cell r="Q74">
            <v>0.95358156539340677</v>
          </cell>
          <cell r="R74">
            <v>0.96360102174287088</v>
          </cell>
          <cell r="S74">
            <v>0.97140418219378311</v>
          </cell>
          <cell r="T74">
            <v>0.97748128966338554</v>
          </cell>
          <cell r="U74">
            <v>0.98221414571952104</v>
          </cell>
          <cell r="V74">
            <v>0.98590009772220355</v>
          </cell>
          <cell r="W74">
            <v>0.98877072002825628</v>
          </cell>
        </row>
        <row r="75">
          <cell r="A75" t="str">
            <v>Lighting</v>
          </cell>
          <cell r="B75" t="str">
            <v>Street and Roadway Lighting-New</v>
          </cell>
          <cell r="C75" t="str">
            <v>LO50Fast</v>
          </cell>
          <cell r="D75">
            <v>0.45</v>
          </cell>
          <cell r="E75">
            <v>0.66</v>
          </cell>
          <cell r="F75">
            <v>0.8</v>
          </cell>
          <cell r="G75">
            <v>0.89</v>
          </cell>
          <cell r="H75">
            <v>0.94954036260972652</v>
          </cell>
          <cell r="I75">
            <v>0.97931054391458994</v>
          </cell>
          <cell r="J75">
            <v>0.99254173560564019</v>
          </cell>
          <cell r="K75">
            <v>0.99783421228206048</v>
          </cell>
          <cell r="L75">
            <v>0.99975874925530417</v>
          </cell>
          <cell r="M75">
            <v>1.0004002615797187</v>
          </cell>
          <cell r="N75">
            <v>1.0005976499872309</v>
          </cell>
          <cell r="O75">
            <v>1.0006540466750915</v>
          </cell>
          <cell r="P75">
            <v>1.0006690857918545</v>
          </cell>
          <cell r="Q75">
            <v>1.000672845571045</v>
          </cell>
          <cell r="R75">
            <v>1.0006737302249724</v>
          </cell>
          <cell r="S75">
            <v>1.0006739268147338</v>
          </cell>
          <cell r="T75">
            <v>1.0006739682020522</v>
          </cell>
          <cell r="U75">
            <v>1.0006739764795158</v>
          </cell>
          <cell r="V75">
            <v>1.0006739780561755</v>
          </cell>
          <cell r="W75">
            <v>1.0006739783428409</v>
          </cell>
        </row>
        <row r="76">
          <cell r="A76" t="str">
            <v>Lighting</v>
          </cell>
          <cell r="B76" t="str">
            <v>Street and Roadway Lighting-NR</v>
          </cell>
          <cell r="C76" t="str">
            <v>LO50Fast</v>
          </cell>
          <cell r="D76">
            <v>0.45</v>
          </cell>
          <cell r="E76">
            <v>0.66</v>
          </cell>
          <cell r="F76">
            <v>0.8</v>
          </cell>
          <cell r="G76">
            <v>0.89</v>
          </cell>
          <cell r="H76">
            <v>0.94954036260972652</v>
          </cell>
          <cell r="I76">
            <v>0.97931054391458994</v>
          </cell>
          <cell r="J76">
            <v>0.99254173560564019</v>
          </cell>
          <cell r="K76">
            <v>0.99783421228206048</v>
          </cell>
          <cell r="L76">
            <v>0.99975874925530417</v>
          </cell>
          <cell r="M76">
            <v>1.0004002615797187</v>
          </cell>
          <cell r="N76">
            <v>1.0005976499872309</v>
          </cell>
          <cell r="O76">
            <v>1.0006540466750915</v>
          </cell>
          <cell r="P76">
            <v>1.0006690857918545</v>
          </cell>
          <cell r="Q76">
            <v>1.000672845571045</v>
          </cell>
          <cell r="R76">
            <v>1.0006737302249724</v>
          </cell>
          <cell r="S76">
            <v>1.0006739268147338</v>
          </cell>
          <cell r="T76">
            <v>1.0006739682020522</v>
          </cell>
          <cell r="U76">
            <v>1.0006739764795158</v>
          </cell>
          <cell r="V76">
            <v>1.0006739780561755</v>
          </cell>
          <cell r="W76">
            <v>1.0006739783428409</v>
          </cell>
        </row>
        <row r="77">
          <cell r="A77" t="str">
            <v>Lighting</v>
          </cell>
          <cell r="B77" t="str">
            <v>Parking Lighting-New</v>
          </cell>
          <cell r="C77" t="str">
            <v>LO50Fast</v>
          </cell>
          <cell r="D77">
            <v>0.45</v>
          </cell>
          <cell r="E77">
            <v>0.66</v>
          </cell>
          <cell r="F77">
            <v>0.8</v>
          </cell>
          <cell r="G77">
            <v>0.89</v>
          </cell>
          <cell r="H77">
            <v>0.94954036260972652</v>
          </cell>
          <cell r="I77">
            <v>0.97931054391458994</v>
          </cell>
          <cell r="J77">
            <v>0.99254173560564019</v>
          </cell>
          <cell r="K77">
            <v>0.99783421228206048</v>
          </cell>
          <cell r="L77">
            <v>0.99975874925530417</v>
          </cell>
          <cell r="M77">
            <v>1.0004002615797187</v>
          </cell>
          <cell r="N77">
            <v>1.0005976499872309</v>
          </cell>
          <cell r="O77">
            <v>1.0006540466750915</v>
          </cell>
          <cell r="P77">
            <v>1.0006690857918545</v>
          </cell>
          <cell r="Q77">
            <v>1.000672845571045</v>
          </cell>
          <cell r="R77">
            <v>1.0006737302249724</v>
          </cell>
          <cell r="S77">
            <v>1.0006739268147338</v>
          </cell>
          <cell r="T77">
            <v>1.0006739682020522</v>
          </cell>
          <cell r="U77">
            <v>1.0006739764795158</v>
          </cell>
          <cell r="V77">
            <v>1.0006739780561755</v>
          </cell>
          <cell r="W77">
            <v>1.0006739783428409</v>
          </cell>
        </row>
        <row r="78">
          <cell r="A78" t="str">
            <v>Lighting</v>
          </cell>
          <cell r="B78" t="str">
            <v>Parking Lighting-NR</v>
          </cell>
          <cell r="C78" t="str">
            <v>LO12Med</v>
          </cell>
          <cell r="D78">
            <v>0.10937459468255628</v>
          </cell>
          <cell r="E78">
            <v>0.21874918936511256</v>
          </cell>
          <cell r="F78">
            <v>0.32812378404766884</v>
          </cell>
          <cell r="G78">
            <v>0.43749837873022512</v>
          </cell>
          <cell r="H78">
            <v>0.5468729734127814</v>
          </cell>
          <cell r="I78">
            <v>0.64531010862708205</v>
          </cell>
          <cell r="J78">
            <v>0.7240598167985226</v>
          </cell>
          <cell r="K78">
            <v>0.78705958333567505</v>
          </cell>
          <cell r="L78">
            <v>0.83745939656539703</v>
          </cell>
          <cell r="M78">
            <v>0.87777924714917455</v>
          </cell>
          <cell r="N78">
            <v>0.91003512761619654</v>
          </cell>
          <cell r="O78">
            <v>0.93583983198981413</v>
          </cell>
          <cell r="P78">
            <v>0.9564835954887082</v>
          </cell>
          <cell r="Q78">
            <v>0.97299860628782353</v>
          </cell>
          <cell r="R78">
            <v>0.9862106149271157</v>
          </cell>
          <cell r="S78">
            <v>0.99678022183854953</v>
          </cell>
          <cell r="T78">
            <v>0.99685231466234414</v>
          </cell>
          <cell r="U78">
            <v>0.99687806209941365</v>
          </cell>
          <cell r="V78">
            <v>0.99688683963477831</v>
          </cell>
          <cell r="W78">
            <v>0.99688970187457115</v>
          </cell>
        </row>
        <row r="79">
          <cell r="A79" t="str">
            <v>Lighting</v>
          </cell>
          <cell r="B79" t="str">
            <v>Bi-Level Stairwell Lighting-NR</v>
          </cell>
          <cell r="C79" t="str">
            <v>LO12Med</v>
          </cell>
          <cell r="D79">
            <v>0.10937459468255628</v>
          </cell>
          <cell r="E79">
            <v>0.21874918936511256</v>
          </cell>
          <cell r="F79">
            <v>0.32812378404766884</v>
          </cell>
          <cell r="G79">
            <v>0.43749837873022512</v>
          </cell>
          <cell r="H79">
            <v>0.5468729734127814</v>
          </cell>
          <cell r="I79">
            <v>0.64531010862708205</v>
          </cell>
          <cell r="J79">
            <v>0.7240598167985226</v>
          </cell>
          <cell r="K79">
            <v>0.78705958333567505</v>
          </cell>
          <cell r="L79">
            <v>0.83745939656539703</v>
          </cell>
          <cell r="M79">
            <v>0.87777924714917455</v>
          </cell>
          <cell r="N79">
            <v>0.91003512761619654</v>
          </cell>
          <cell r="O79">
            <v>0.93583983198981413</v>
          </cell>
          <cell r="P79">
            <v>0.9564835954887082</v>
          </cell>
          <cell r="Q79">
            <v>0.97299860628782353</v>
          </cell>
          <cell r="R79">
            <v>0.9862106149271157</v>
          </cell>
          <cell r="S79">
            <v>0.99678022183854953</v>
          </cell>
          <cell r="T79">
            <v>0.99685231466234414</v>
          </cell>
          <cell r="U79">
            <v>0.99687806209941365</v>
          </cell>
          <cell r="V79">
            <v>0.99688683963477831</v>
          </cell>
          <cell r="W79">
            <v>0.99688970187457115</v>
          </cell>
        </row>
        <row r="80">
          <cell r="A80" t="str">
            <v>Motors/Drives</v>
          </cell>
          <cell r="B80" t="str">
            <v>ECM-VAV-New</v>
          </cell>
          <cell r="C80" t="str">
            <v>LO12Med</v>
          </cell>
          <cell r="D80">
            <v>0.10937459468255628</v>
          </cell>
          <cell r="E80">
            <v>0.21874918936511256</v>
          </cell>
          <cell r="F80">
            <v>0.32812378404766884</v>
          </cell>
          <cell r="G80">
            <v>0.43749837873022512</v>
          </cell>
          <cell r="H80">
            <v>0.5468729734127814</v>
          </cell>
          <cell r="I80">
            <v>0.64531010862708205</v>
          </cell>
          <cell r="J80">
            <v>0.7240598167985226</v>
          </cell>
          <cell r="K80">
            <v>0.78705958333567505</v>
          </cell>
          <cell r="L80">
            <v>0.83745939656539703</v>
          </cell>
          <cell r="M80">
            <v>0.87777924714917455</v>
          </cell>
          <cell r="N80">
            <v>0.91003512761619654</v>
          </cell>
          <cell r="O80">
            <v>0.93583983198981413</v>
          </cell>
          <cell r="P80">
            <v>0.9564835954887082</v>
          </cell>
          <cell r="Q80">
            <v>0.97299860628782353</v>
          </cell>
          <cell r="R80">
            <v>0.9862106149271157</v>
          </cell>
          <cell r="S80">
            <v>0.99678022183854953</v>
          </cell>
          <cell r="T80">
            <v>0.99685231466234414</v>
          </cell>
          <cell r="U80">
            <v>0.99687806209941365</v>
          </cell>
          <cell r="V80">
            <v>0.99688683963477831</v>
          </cell>
          <cell r="W80">
            <v>0.99688970187457115</v>
          </cell>
        </row>
        <row r="81">
          <cell r="A81" t="str">
            <v>Motors/Drives</v>
          </cell>
          <cell r="B81" t="str">
            <v>ECM-VAV-NR</v>
          </cell>
          <cell r="C81" t="str">
            <v>LO12Med</v>
          </cell>
          <cell r="D81">
            <v>0.10937459468255628</v>
          </cell>
          <cell r="E81">
            <v>0.21874918936511256</v>
          </cell>
          <cell r="F81">
            <v>0.32812378404766884</v>
          </cell>
          <cell r="G81">
            <v>0.43749837873022512</v>
          </cell>
          <cell r="H81">
            <v>0.5468729734127814</v>
          </cell>
          <cell r="I81">
            <v>0.64531010862708205</v>
          </cell>
          <cell r="J81">
            <v>0.7240598167985226</v>
          </cell>
          <cell r="K81">
            <v>0.78705958333567505</v>
          </cell>
          <cell r="L81">
            <v>0.83745939656539703</v>
          </cell>
          <cell r="M81">
            <v>0.87777924714917455</v>
          </cell>
          <cell r="N81">
            <v>0.91003512761619654</v>
          </cell>
          <cell r="O81">
            <v>0.93583983198981413</v>
          </cell>
          <cell r="P81">
            <v>0.9564835954887082</v>
          </cell>
          <cell r="Q81">
            <v>0.97299860628782353</v>
          </cell>
          <cell r="R81">
            <v>0.9862106149271157</v>
          </cell>
          <cell r="S81">
            <v>0.99678022183854953</v>
          </cell>
          <cell r="T81">
            <v>0.99685231466234414</v>
          </cell>
          <cell r="U81">
            <v>0.99687806209941365</v>
          </cell>
          <cell r="V81">
            <v>0.99688683963477831</v>
          </cell>
          <cell r="W81">
            <v>0.99688970187457115</v>
          </cell>
        </row>
        <row r="82">
          <cell r="A82" t="str">
            <v>Motors/Drives</v>
          </cell>
          <cell r="B82" t="str">
            <v>Pool pumps-Retro</v>
          </cell>
          <cell r="C82" t="str">
            <v>Retro20Fast</v>
          </cell>
          <cell r="D82">
            <v>0.22119921692859512</v>
          </cell>
          <cell r="E82">
            <v>0.15504311102289431</v>
          </cell>
          <cell r="F82">
            <v>0.10733128557729499</v>
          </cell>
          <cell r="G82">
            <v>8.3589689255657879E-2</v>
          </cell>
          <cell r="H82">
            <v>7.3237179880126971E-2</v>
          </cell>
          <cell r="I82">
            <v>6.3374636711760357E-2</v>
          </cell>
          <cell r="J82">
            <v>5.4291838367783084E-2</v>
          </cell>
          <cell r="K82">
            <v>4.612639225659896E-2</v>
          </cell>
          <cell r="L82">
            <v>3.8916876277172864E-2</v>
          </cell>
          <cell r="M82">
            <v>3.2639916313151704E-2</v>
          </cell>
          <cell r="N82">
            <v>2.7235706125786907E-2</v>
          </cell>
          <cell r="O82">
            <v>2.1211189258265428E-2</v>
          </cell>
          <cell r="P82">
            <v>1.6519290804212883E-2</v>
          </cell>
          <cell r="Q82">
            <v>1.2865236614105324E-2</v>
          </cell>
          <cell r="R82">
            <v>1.0019456349464106E-2</v>
          </cell>
          <cell r="S82">
            <v>7.8031604509122832E-3</v>
          </cell>
          <cell r="T82">
            <v>6.077107469602494E-3</v>
          </cell>
          <cell r="U82">
            <v>4.7328560561354371E-3</v>
          </cell>
          <cell r="V82">
            <v>3.6859520026825132E-3</v>
          </cell>
          <cell r="W82">
            <v>2.8706223060526725E-3</v>
          </cell>
        </row>
        <row r="83">
          <cell r="A83" t="str">
            <v>Motors/Drives</v>
          </cell>
          <cell r="B83" t="str">
            <v>MotorsRewind-New</v>
          </cell>
          <cell r="C83" t="str">
            <v>LO12Med</v>
          </cell>
          <cell r="D83">
            <v>0.10937459468255628</v>
          </cell>
          <cell r="E83">
            <v>0.21874918936511256</v>
          </cell>
          <cell r="F83">
            <v>0.32812378404766884</v>
          </cell>
          <cell r="G83">
            <v>0.43749837873022512</v>
          </cell>
          <cell r="H83">
            <v>0.5468729734127814</v>
          </cell>
          <cell r="I83">
            <v>0.64531010862708205</v>
          </cell>
          <cell r="J83">
            <v>0.7240598167985226</v>
          </cell>
          <cell r="K83">
            <v>0.78705958333567505</v>
          </cell>
          <cell r="L83">
            <v>0.83745939656539703</v>
          </cell>
          <cell r="M83">
            <v>0.87777924714917455</v>
          </cell>
          <cell r="N83">
            <v>0.91003512761619654</v>
          </cell>
          <cell r="O83">
            <v>0.93583983198981413</v>
          </cell>
          <cell r="P83">
            <v>0.9564835954887082</v>
          </cell>
          <cell r="Q83">
            <v>0.97299860628782353</v>
          </cell>
          <cell r="R83">
            <v>0.9862106149271157</v>
          </cell>
          <cell r="S83">
            <v>0.99678022183854953</v>
          </cell>
          <cell r="T83">
            <v>0.99685231466234414</v>
          </cell>
          <cell r="U83">
            <v>0.99687806209941365</v>
          </cell>
          <cell r="V83">
            <v>0.99688683963477831</v>
          </cell>
          <cell r="W83">
            <v>0.99688970187457115</v>
          </cell>
        </row>
        <row r="84">
          <cell r="A84" t="str">
            <v>Motors/Drives</v>
          </cell>
          <cell r="B84" t="str">
            <v>MotorsRewind-NR</v>
          </cell>
          <cell r="C84" t="str">
            <v>LO12Med</v>
          </cell>
          <cell r="D84">
            <v>0.10937459468255628</v>
          </cell>
          <cell r="E84">
            <v>0.21874918936511256</v>
          </cell>
          <cell r="F84">
            <v>0.32812378404766884</v>
          </cell>
          <cell r="G84">
            <v>0.43749837873022512</v>
          </cell>
          <cell r="H84">
            <v>0.5468729734127814</v>
          </cell>
          <cell r="I84">
            <v>0.64531010862708205</v>
          </cell>
          <cell r="J84">
            <v>0.7240598167985226</v>
          </cell>
          <cell r="K84">
            <v>0.78705958333567505</v>
          </cell>
          <cell r="L84">
            <v>0.83745939656539703</v>
          </cell>
          <cell r="M84">
            <v>0.87777924714917455</v>
          </cell>
          <cell r="N84">
            <v>0.91003512761619654</v>
          </cell>
          <cell r="O84">
            <v>0.93583983198981413</v>
          </cell>
          <cell r="P84">
            <v>0.9564835954887082</v>
          </cell>
          <cell r="Q84">
            <v>0.97299860628782353</v>
          </cell>
          <cell r="R84">
            <v>0.9862106149271157</v>
          </cell>
          <cell r="S84">
            <v>0.99678022183854953</v>
          </cell>
          <cell r="T84">
            <v>0.99685231466234414</v>
          </cell>
          <cell r="U84">
            <v>0.99687806209941365</v>
          </cell>
          <cell r="V84">
            <v>0.99688683963477831</v>
          </cell>
          <cell r="W84">
            <v>0.99688970187457115</v>
          </cell>
        </row>
        <row r="85">
          <cell r="A85" t="str">
            <v>Process Loads</v>
          </cell>
          <cell r="B85" t="str">
            <v>Municipal Sewage Treatment-Retro</v>
          </cell>
          <cell r="C85" t="str">
            <v>Retro5Med</v>
          </cell>
          <cell r="D85">
            <v>4.2999999999999997E-2</v>
          </cell>
          <cell r="E85">
            <v>5.279714228027832E-2</v>
          </cell>
          <cell r="F85">
            <v>6.4608251467478173E-2</v>
          </cell>
          <cell r="G85">
            <v>7.4999999999999997E-2</v>
          </cell>
          <cell r="H85">
            <v>8.5546997470333563E-2</v>
          </cell>
          <cell r="I85">
            <v>0.10001472303820647</v>
          </cell>
          <cell r="J85">
            <v>0.10971770435235073</v>
          </cell>
          <cell r="K85">
            <v>0.11208438511970376</v>
          </cell>
          <cell r="L85">
            <v>0.10562608162722853</v>
          </cell>
          <cell r="M85">
            <v>9.0794563997872335E-2</v>
          </cell>
          <cell r="N85">
            <v>7.0260666991849297E-2</v>
          </cell>
          <cell r="O85">
            <v>4.8218360404944538E-2</v>
          </cell>
          <cell r="P85">
            <v>2.8854234614640095E-2</v>
          </cell>
          <cell r="Q85">
            <v>1.4773964924806759E-2</v>
          </cell>
          <cell r="R85">
            <v>6.3385343681182649E-3</v>
          </cell>
          <cell r="S85">
            <v>2.2268577196306039E-3</v>
          </cell>
          <cell r="T85">
            <v>6.2471001963848583E-4</v>
          </cell>
          <cell r="U85">
            <v>1.3615841889635938E-4</v>
          </cell>
          <cell r="V85">
            <v>2.2380636622298944E-5</v>
          </cell>
          <cell r="W85">
            <v>2.68643837586513E-6</v>
          </cell>
        </row>
        <row r="86">
          <cell r="A86" t="str">
            <v>Process Loads</v>
          </cell>
          <cell r="B86" t="str">
            <v>Municipal Water Supply-Retro</v>
          </cell>
          <cell r="C86" t="str">
            <v>Retro5Med</v>
          </cell>
          <cell r="D86">
            <v>4.2999999999999997E-2</v>
          </cell>
          <cell r="E86">
            <v>5.279714228027832E-2</v>
          </cell>
          <cell r="F86">
            <v>6.4608251467478173E-2</v>
          </cell>
          <cell r="G86">
            <v>7.4999999999999997E-2</v>
          </cell>
          <cell r="H86">
            <v>8.5546997470333563E-2</v>
          </cell>
          <cell r="I86">
            <v>0.10001472303820647</v>
          </cell>
          <cell r="J86">
            <v>0.10971770435235073</v>
          </cell>
          <cell r="K86">
            <v>0.11208438511970376</v>
          </cell>
          <cell r="L86">
            <v>0.10562608162722853</v>
          </cell>
          <cell r="M86">
            <v>9.0794563997872335E-2</v>
          </cell>
          <cell r="N86">
            <v>7.0260666991849297E-2</v>
          </cell>
          <cell r="O86">
            <v>4.8218360404944538E-2</v>
          </cell>
          <cell r="P86">
            <v>2.8854234614640095E-2</v>
          </cell>
          <cell r="Q86">
            <v>1.4773964924806759E-2</v>
          </cell>
          <cell r="R86">
            <v>6.3385343681182649E-3</v>
          </cell>
          <cell r="S86">
            <v>2.2268577196306039E-3</v>
          </cell>
          <cell r="T86">
            <v>6.2471001963848583E-4</v>
          </cell>
          <cell r="U86">
            <v>1.3615841889635938E-4</v>
          </cell>
          <cell r="V86">
            <v>2.2380636622298944E-5</v>
          </cell>
          <cell r="W86">
            <v>2.68643837586513E-6</v>
          </cell>
        </row>
        <row r="87">
          <cell r="A87" t="str">
            <v>Process Loads</v>
          </cell>
          <cell r="B87" t="str">
            <v>Engine Generator Block Heaters-Retro</v>
          </cell>
          <cell r="C87" t="str">
            <v>Retro20Fast</v>
          </cell>
          <cell r="D87">
            <v>0.22119921692859512</v>
          </cell>
          <cell r="E87">
            <v>0.15504311102289431</v>
          </cell>
          <cell r="F87">
            <v>0.10733128557729499</v>
          </cell>
          <cell r="G87">
            <v>8.3589689255657879E-2</v>
          </cell>
          <cell r="H87">
            <v>7.3237179880126971E-2</v>
          </cell>
          <cell r="I87">
            <v>6.3374636711760357E-2</v>
          </cell>
          <cell r="J87">
            <v>5.4291838367783084E-2</v>
          </cell>
          <cell r="K87">
            <v>4.612639225659896E-2</v>
          </cell>
          <cell r="L87">
            <v>3.8916876277172864E-2</v>
          </cell>
          <cell r="M87">
            <v>3.2639916313151704E-2</v>
          </cell>
          <cell r="N87">
            <v>2.7235706125786907E-2</v>
          </cell>
          <cell r="O87">
            <v>2.1211189258265428E-2</v>
          </cell>
          <cell r="P87">
            <v>1.6519290804212883E-2</v>
          </cell>
          <cell r="Q87">
            <v>1.2865236614105324E-2</v>
          </cell>
          <cell r="R87">
            <v>1.0019456349464106E-2</v>
          </cell>
          <cell r="S87">
            <v>7.8031604509122832E-3</v>
          </cell>
          <cell r="T87">
            <v>6.077107469602494E-3</v>
          </cell>
          <cell r="U87">
            <v>4.7328560561354371E-3</v>
          </cell>
          <cell r="V87">
            <v>3.6859520026825132E-3</v>
          </cell>
          <cell r="W87">
            <v>2.8706223060526725E-3</v>
          </cell>
        </row>
        <row r="88">
          <cell r="A88" t="str">
            <v>Refrigeration</v>
          </cell>
          <cell r="B88" t="str">
            <v>Grocery Refrigeration Bundle-Retro</v>
          </cell>
          <cell r="C88" t="str">
            <v>Retro12Med</v>
          </cell>
          <cell r="D88">
            <v>0.10937459468255628</v>
          </cell>
          <cell r="E88">
            <v>0.10937459468255628</v>
          </cell>
          <cell r="F88">
            <v>0.10937459468255628</v>
          </cell>
          <cell r="G88">
            <v>0.10937459468255628</v>
          </cell>
          <cell r="H88">
            <v>0.10937459468255628</v>
          </cell>
          <cell r="I88">
            <v>9.8437135214300656E-2</v>
          </cell>
          <cell r="J88">
            <v>7.874970817144053E-2</v>
          </cell>
          <cell r="K88">
            <v>6.2999766537152418E-2</v>
          </cell>
          <cell r="L88">
            <v>5.0399813229721938E-2</v>
          </cell>
          <cell r="M88">
            <v>4.0319850583777551E-2</v>
          </cell>
          <cell r="N88">
            <v>3.225588046702204E-2</v>
          </cell>
          <cell r="O88">
            <v>2.5804704373617631E-2</v>
          </cell>
          <cell r="P88">
            <v>2.0643763498894106E-2</v>
          </cell>
          <cell r="Q88">
            <v>1.6515010799115284E-2</v>
          </cell>
          <cell r="R88">
            <v>1.3212008639292228E-2</v>
          </cell>
          <cell r="S88">
            <v>1.0569606911433781E-2</v>
          </cell>
          <cell r="T88">
            <v>7.2092823794611682E-5</v>
          </cell>
          <cell r="U88">
            <v>2.5747437069512102E-5</v>
          </cell>
          <cell r="V88">
            <v>8.7775353646568632E-6</v>
          </cell>
          <cell r="W88">
            <v>2.8622397928446119E-6</v>
          </cell>
        </row>
        <row r="89">
          <cell r="A89" t="str">
            <v>Refrigeration</v>
          </cell>
          <cell r="B89" t="str">
            <v>Packaged Refrigeration Equipment-New</v>
          </cell>
          <cell r="C89" t="str">
            <v>LOEven20</v>
          </cell>
          <cell r="D89">
            <v>0.05</v>
          </cell>
          <cell r="E89">
            <v>0.1</v>
          </cell>
          <cell r="F89">
            <v>0.15000000000000002</v>
          </cell>
          <cell r="G89">
            <v>0.2</v>
          </cell>
          <cell r="H89">
            <v>0.25</v>
          </cell>
          <cell r="I89">
            <v>0.3</v>
          </cell>
          <cell r="J89">
            <v>0.35</v>
          </cell>
          <cell r="K89">
            <v>0.39999999999999997</v>
          </cell>
          <cell r="L89">
            <v>0.44999999999999996</v>
          </cell>
          <cell r="M89">
            <v>0.49999999999999994</v>
          </cell>
          <cell r="N89">
            <v>0.54999999999999993</v>
          </cell>
          <cell r="O89">
            <v>0.6</v>
          </cell>
          <cell r="P89">
            <v>0.65</v>
          </cell>
          <cell r="Q89">
            <v>0.70000000000000007</v>
          </cell>
          <cell r="R89">
            <v>0.75000000000000011</v>
          </cell>
          <cell r="S89">
            <v>0.80000000000000016</v>
          </cell>
          <cell r="T89">
            <v>0.8500000000000002</v>
          </cell>
          <cell r="U89">
            <v>0.90000000000000024</v>
          </cell>
          <cell r="V89">
            <v>0.95000000000000029</v>
          </cell>
          <cell r="W89">
            <v>1.0000000000000002</v>
          </cell>
        </row>
        <row r="90">
          <cell r="A90" t="str">
            <v>Refrigeration</v>
          </cell>
          <cell r="B90" t="str">
            <v>Appliances - Freezers-NR</v>
          </cell>
          <cell r="C90" t="str">
            <v>LO5Med</v>
          </cell>
          <cell r="D90">
            <v>4.2999999999999997E-2</v>
          </cell>
          <cell r="E90">
            <v>9.5797142280278316E-2</v>
          </cell>
          <cell r="F90">
            <v>0.16040539374775648</v>
          </cell>
          <cell r="G90">
            <v>0.23540539374775649</v>
          </cell>
          <cell r="H90">
            <v>0.32095239121809005</v>
          </cell>
          <cell r="I90">
            <v>0.42096711425629652</v>
          </cell>
          <cell r="J90">
            <v>0.53068481860864725</v>
          </cell>
          <cell r="K90">
            <v>0.642769203728351</v>
          </cell>
          <cell r="L90">
            <v>0.74839528535557953</v>
          </cell>
          <cell r="M90">
            <v>0.83918984935345187</v>
          </cell>
          <cell r="N90">
            <v>0.90945051634530116</v>
          </cell>
          <cell r="O90">
            <v>0.9576688767502457</v>
          </cell>
          <cell r="P90">
            <v>0.9865231113648858</v>
          </cell>
          <cell r="Q90">
            <v>1.0012970762896924</v>
          </cell>
          <cell r="R90">
            <v>1.0076356106578106</v>
          </cell>
          <cell r="S90">
            <v>1.0098624683774413</v>
          </cell>
          <cell r="T90">
            <v>1.0104871783970797</v>
          </cell>
          <cell r="U90">
            <v>1.010623336815976</v>
          </cell>
          <cell r="V90">
            <v>1.0106457174525985</v>
          </cell>
          <cell r="W90">
            <v>1.0106484038909742</v>
          </cell>
        </row>
        <row r="91">
          <cell r="A91" t="str">
            <v>Refrigeration</v>
          </cell>
          <cell r="B91" t="str">
            <v>Appliances - Refrigerators-NR</v>
          </cell>
          <cell r="C91" t="str">
            <v>LO5Med</v>
          </cell>
          <cell r="D91">
            <v>4.2999999999999997E-2</v>
          </cell>
          <cell r="E91">
            <v>9.5797142280278316E-2</v>
          </cell>
          <cell r="F91">
            <v>0.16040539374775648</v>
          </cell>
          <cell r="G91">
            <v>0.23540539374775649</v>
          </cell>
          <cell r="H91">
            <v>0.32095239121809005</v>
          </cell>
          <cell r="I91">
            <v>0.42096711425629652</v>
          </cell>
          <cell r="J91">
            <v>0.53068481860864725</v>
          </cell>
          <cell r="K91">
            <v>0.642769203728351</v>
          </cell>
          <cell r="L91">
            <v>0.74839528535557953</v>
          </cell>
          <cell r="M91">
            <v>0.83918984935345187</v>
          </cell>
          <cell r="N91">
            <v>0.90945051634530116</v>
          </cell>
          <cell r="O91">
            <v>0.9576688767502457</v>
          </cell>
          <cell r="P91">
            <v>0.9865231113648858</v>
          </cell>
          <cell r="Q91">
            <v>1.0012970762896924</v>
          </cell>
          <cell r="R91">
            <v>1.0076356106578106</v>
          </cell>
          <cell r="S91">
            <v>1.0098624683774413</v>
          </cell>
          <cell r="T91">
            <v>1.0104871783970797</v>
          </cell>
          <cell r="U91">
            <v>1.010623336815976</v>
          </cell>
          <cell r="V91">
            <v>1.0106457174525985</v>
          </cell>
          <cell r="W91">
            <v>1.0106484038909742</v>
          </cell>
        </row>
        <row r="92">
          <cell r="A92" t="str">
            <v>Refrigeration</v>
          </cell>
          <cell r="B92" t="str">
            <v>Water Cooler Controls-NR</v>
          </cell>
          <cell r="C92" t="str">
            <v>LO5Med</v>
          </cell>
          <cell r="D92">
            <v>4.2999999999999997E-2</v>
          </cell>
          <cell r="E92">
            <v>9.5797142280278316E-2</v>
          </cell>
          <cell r="F92">
            <v>0.16040539374775648</v>
          </cell>
          <cell r="G92">
            <v>0.23540539374775649</v>
          </cell>
          <cell r="H92">
            <v>0.32095239121809005</v>
          </cell>
          <cell r="I92">
            <v>0.42096711425629652</v>
          </cell>
          <cell r="J92">
            <v>0.53068481860864725</v>
          </cell>
          <cell r="K92">
            <v>0.642769203728351</v>
          </cell>
          <cell r="L92">
            <v>0.74839528535557953</v>
          </cell>
          <cell r="M92">
            <v>0.83918984935345187</v>
          </cell>
          <cell r="N92">
            <v>0.90945051634530116</v>
          </cell>
          <cell r="O92">
            <v>0.9576688767502457</v>
          </cell>
          <cell r="P92">
            <v>0.9865231113648858</v>
          </cell>
          <cell r="Q92">
            <v>1.0012970762896924</v>
          </cell>
          <cell r="R92">
            <v>1.0076356106578106</v>
          </cell>
          <cell r="S92">
            <v>1.0098624683774413</v>
          </cell>
          <cell r="T92">
            <v>1.0104871783970797</v>
          </cell>
          <cell r="U92">
            <v>1.010623336815976</v>
          </cell>
          <cell r="V92">
            <v>1.0106457174525985</v>
          </cell>
          <cell r="W92">
            <v>1.0106484038909742</v>
          </cell>
        </row>
        <row r="93">
          <cell r="A93" t="str">
            <v>Water Heating</v>
          </cell>
          <cell r="B93" t="str">
            <v>WHTanks-New</v>
          </cell>
          <cell r="C93" t="str">
            <v>LO12Med</v>
          </cell>
          <cell r="D93">
            <v>0.10937459468255628</v>
          </cell>
          <cell r="E93">
            <v>0.21874918936511256</v>
          </cell>
          <cell r="F93">
            <v>0.32812378404766884</v>
          </cell>
          <cell r="G93">
            <v>0.43749837873022512</v>
          </cell>
          <cell r="H93">
            <v>0.5468729734127814</v>
          </cell>
          <cell r="I93">
            <v>0.64531010862708205</v>
          </cell>
          <cell r="J93">
            <v>0.7240598167985226</v>
          </cell>
          <cell r="K93">
            <v>0.78705958333567505</v>
          </cell>
          <cell r="L93">
            <v>0.83745939656539703</v>
          </cell>
          <cell r="M93">
            <v>0.87777924714917455</v>
          </cell>
          <cell r="N93">
            <v>0.91003512761619654</v>
          </cell>
          <cell r="O93">
            <v>0.93583983198981413</v>
          </cell>
          <cell r="P93">
            <v>0.9564835954887082</v>
          </cell>
          <cell r="Q93">
            <v>0.97299860628782353</v>
          </cell>
          <cell r="R93">
            <v>0.9862106149271157</v>
          </cell>
          <cell r="S93">
            <v>0.99678022183854953</v>
          </cell>
          <cell r="T93">
            <v>0.99685231466234414</v>
          </cell>
          <cell r="U93">
            <v>0.99687806209941365</v>
          </cell>
          <cell r="V93">
            <v>0.99688683963477831</v>
          </cell>
          <cell r="W93">
            <v>0.99688970187457115</v>
          </cell>
        </row>
        <row r="94">
          <cell r="A94" t="str">
            <v>Water Heating</v>
          </cell>
          <cell r="B94" t="str">
            <v>WHTanks-NR</v>
          </cell>
          <cell r="C94" t="str">
            <v>LO12Med</v>
          </cell>
          <cell r="D94">
            <v>0.10937459468255628</v>
          </cell>
          <cell r="E94">
            <v>0.21874918936511256</v>
          </cell>
          <cell r="F94">
            <v>0.32812378404766884</v>
          </cell>
          <cell r="G94">
            <v>0.43749837873022512</v>
          </cell>
          <cell r="H94">
            <v>0.5468729734127814</v>
          </cell>
          <cell r="I94">
            <v>0.64531010862708205</v>
          </cell>
          <cell r="J94">
            <v>0.7240598167985226</v>
          </cell>
          <cell r="K94">
            <v>0.78705958333567505</v>
          </cell>
          <cell r="L94">
            <v>0.83745939656539703</v>
          </cell>
          <cell r="M94">
            <v>0.87777924714917455</v>
          </cell>
          <cell r="N94">
            <v>0.91003512761619654</v>
          </cell>
          <cell r="O94">
            <v>0.93583983198981413</v>
          </cell>
          <cell r="P94">
            <v>0.9564835954887082</v>
          </cell>
          <cell r="Q94">
            <v>0.97299860628782353</v>
          </cell>
          <cell r="R94">
            <v>0.9862106149271157</v>
          </cell>
          <cell r="S94">
            <v>0.99678022183854953</v>
          </cell>
          <cell r="T94">
            <v>0.99685231466234414</v>
          </cell>
          <cell r="U94">
            <v>0.99687806209941365</v>
          </cell>
          <cell r="V94">
            <v>0.99688683963477831</v>
          </cell>
          <cell r="W94">
            <v>0.99688970187457115</v>
          </cell>
        </row>
        <row r="95">
          <cell r="A95" t="str">
            <v>Water Heating</v>
          </cell>
          <cell r="B95" t="str">
            <v>Appliances - Clothes Washers-NR</v>
          </cell>
          <cell r="C95" t="str">
            <v>Retro20Fast</v>
          </cell>
          <cell r="D95">
            <v>0.22119921692859512</v>
          </cell>
          <cell r="E95">
            <v>0.15504311102289431</v>
          </cell>
          <cell r="F95">
            <v>0.10733128557729499</v>
          </cell>
          <cell r="G95">
            <v>8.3589689255657879E-2</v>
          </cell>
          <cell r="H95">
            <v>7.3237179880126971E-2</v>
          </cell>
          <cell r="I95">
            <v>6.3374636711760357E-2</v>
          </cell>
          <cell r="J95">
            <v>5.4291838367783084E-2</v>
          </cell>
          <cell r="K95">
            <v>4.612639225659896E-2</v>
          </cell>
          <cell r="L95">
            <v>3.8916876277172864E-2</v>
          </cell>
          <cell r="M95">
            <v>3.2639916313151704E-2</v>
          </cell>
          <cell r="N95">
            <v>2.7235706125786907E-2</v>
          </cell>
          <cell r="O95">
            <v>2.1211189258265428E-2</v>
          </cell>
          <cell r="P95">
            <v>1.6519290804212883E-2</v>
          </cell>
          <cell r="Q95">
            <v>1.2865236614105324E-2</v>
          </cell>
          <cell r="R95">
            <v>1.0019456349464106E-2</v>
          </cell>
          <cell r="S95">
            <v>7.8031604509122832E-3</v>
          </cell>
          <cell r="T95">
            <v>6.077107469602494E-3</v>
          </cell>
          <cell r="U95">
            <v>4.7328560561354371E-3</v>
          </cell>
          <cell r="V95">
            <v>3.6859520026825132E-3</v>
          </cell>
          <cell r="W95">
            <v>2.8706223060526725E-3</v>
          </cell>
        </row>
        <row r="96">
          <cell r="A96" t="str">
            <v>Water Heating</v>
          </cell>
          <cell r="B96" t="str">
            <v>Showerheads-Retro</v>
          </cell>
          <cell r="C96" t="str">
            <v>Retro20Fast</v>
          </cell>
          <cell r="D96">
            <v>0.22119921692859512</v>
          </cell>
          <cell r="E96">
            <v>0.15504311102289431</v>
          </cell>
          <cell r="F96">
            <v>0.10733128557729499</v>
          </cell>
          <cell r="G96">
            <v>8.3589689255657879E-2</v>
          </cell>
          <cell r="H96">
            <v>7.3237179880126971E-2</v>
          </cell>
          <cell r="I96">
            <v>6.3374636711760357E-2</v>
          </cell>
          <cell r="J96">
            <v>5.4291838367783084E-2</v>
          </cell>
          <cell r="K96">
            <v>4.612639225659896E-2</v>
          </cell>
          <cell r="L96">
            <v>3.8916876277172864E-2</v>
          </cell>
          <cell r="M96">
            <v>3.2639916313151704E-2</v>
          </cell>
          <cell r="N96">
            <v>2.7235706125786907E-2</v>
          </cell>
          <cell r="O96">
            <v>2.1211189258265428E-2</v>
          </cell>
          <cell r="P96">
            <v>1.6519290804212883E-2</v>
          </cell>
          <cell r="Q96">
            <v>1.2865236614105324E-2</v>
          </cell>
          <cell r="R96">
            <v>1.0019456349464106E-2</v>
          </cell>
          <cell r="S96">
            <v>7.8031604509122832E-3</v>
          </cell>
          <cell r="T96">
            <v>6.077107469602494E-3</v>
          </cell>
          <cell r="U96">
            <v>4.7328560561354371E-3</v>
          </cell>
          <cell r="V96">
            <v>3.6859520026825132E-3</v>
          </cell>
          <cell r="W96">
            <v>2.8706223060526725E-3</v>
          </cell>
        </row>
        <row r="97">
          <cell r="A97" t="str">
            <v>Water Heating</v>
          </cell>
          <cell r="B97" t="str">
            <v>Water Heating - GFHX-New</v>
          </cell>
          <cell r="C97" t="str">
            <v>Retro20Fast</v>
          </cell>
          <cell r="D97">
            <v>0.22119921692859512</v>
          </cell>
          <cell r="E97">
            <v>0.15504311102289431</v>
          </cell>
          <cell r="F97">
            <v>0.10733128557729499</v>
          </cell>
          <cell r="G97">
            <v>8.3589689255657879E-2</v>
          </cell>
          <cell r="H97">
            <v>7.3237179880126971E-2</v>
          </cell>
          <cell r="I97">
            <v>6.3374636711760357E-2</v>
          </cell>
          <cell r="J97">
            <v>5.4291838367783084E-2</v>
          </cell>
          <cell r="K97">
            <v>4.612639225659896E-2</v>
          </cell>
          <cell r="L97">
            <v>3.8916876277172864E-2</v>
          </cell>
          <cell r="M97">
            <v>3.2639916313151704E-2</v>
          </cell>
          <cell r="N97">
            <v>2.7235706125786907E-2</v>
          </cell>
          <cell r="O97">
            <v>2.1211189258265428E-2</v>
          </cell>
          <cell r="P97">
            <v>1.6519290804212883E-2</v>
          </cell>
          <cell r="Q97">
            <v>1.2865236614105324E-2</v>
          </cell>
          <cell r="R97">
            <v>1.0019456349464106E-2</v>
          </cell>
          <cell r="S97">
            <v>7.8031604509122832E-3</v>
          </cell>
          <cell r="T97">
            <v>6.077107469602494E-3</v>
          </cell>
          <cell r="U97">
            <v>4.7328560561354371E-3</v>
          </cell>
          <cell r="V97">
            <v>3.6859520026825132E-3</v>
          </cell>
          <cell r="W97">
            <v>2.8706223060526725E-3</v>
          </cell>
        </row>
        <row r="98">
          <cell r="A98" t="str">
            <v>Water Heating</v>
          </cell>
          <cell r="B98" t="str">
            <v>Demand Control Circulating system DHW-Retro</v>
          </cell>
          <cell r="C98" t="str">
            <v>RetroEven20</v>
          </cell>
          <cell r="D98">
            <v>0.05</v>
          </cell>
          <cell r="E98">
            <v>0.05</v>
          </cell>
          <cell r="F98">
            <v>0.05</v>
          </cell>
          <cell r="G98">
            <v>0.05</v>
          </cell>
          <cell r="H98">
            <v>0.05</v>
          </cell>
          <cell r="I98">
            <v>0.05</v>
          </cell>
          <cell r="J98">
            <v>0.05</v>
          </cell>
          <cell r="K98">
            <v>0.05</v>
          </cell>
          <cell r="L98">
            <v>0.05</v>
          </cell>
          <cell r="M98">
            <v>0.05</v>
          </cell>
          <cell r="N98">
            <v>0.05</v>
          </cell>
          <cell r="O98">
            <v>0.05</v>
          </cell>
          <cell r="P98">
            <v>0.05</v>
          </cell>
          <cell r="Q98">
            <v>0.05</v>
          </cell>
          <cell r="R98">
            <v>0.05</v>
          </cell>
          <cell r="S98">
            <v>0.05</v>
          </cell>
          <cell r="T98">
            <v>0.05</v>
          </cell>
          <cell r="U98">
            <v>0.05</v>
          </cell>
          <cell r="V98">
            <v>0.05</v>
          </cell>
          <cell r="W98">
            <v>0.05</v>
          </cell>
        </row>
        <row r="99">
          <cell r="A99" t="str">
            <v>Water Heating</v>
          </cell>
          <cell r="B99" t="str">
            <v>Central HPWH MF-Retro</v>
          </cell>
          <cell r="C99" t="str">
            <v>Retro20Fast</v>
          </cell>
          <cell r="D99">
            <v>0.22119921692859512</v>
          </cell>
          <cell r="E99">
            <v>0.15504311102289431</v>
          </cell>
          <cell r="F99">
            <v>0.10733128557729499</v>
          </cell>
          <cell r="G99">
            <v>8.3589689255657879E-2</v>
          </cell>
          <cell r="H99">
            <v>7.3237179880126971E-2</v>
          </cell>
          <cell r="I99">
            <v>6.3374636711760357E-2</v>
          </cell>
          <cell r="J99">
            <v>5.4291838367783084E-2</v>
          </cell>
          <cell r="K99">
            <v>4.612639225659896E-2</v>
          </cell>
          <cell r="L99">
            <v>3.8916876277172864E-2</v>
          </cell>
          <cell r="M99">
            <v>3.2639916313151704E-2</v>
          </cell>
          <cell r="N99">
            <v>2.7235706125786907E-2</v>
          </cell>
          <cell r="O99">
            <v>2.1211189258265428E-2</v>
          </cell>
          <cell r="P99">
            <v>1.6519290804212883E-2</v>
          </cell>
          <cell r="Q99">
            <v>1.2865236614105324E-2</v>
          </cell>
          <cell r="R99">
            <v>1.0019456349464106E-2</v>
          </cell>
          <cell r="S99">
            <v>7.8031604509122832E-3</v>
          </cell>
          <cell r="T99">
            <v>6.077107469602494E-3</v>
          </cell>
          <cell r="U99">
            <v>4.7328560561354371E-3</v>
          </cell>
          <cell r="V99">
            <v>3.6859520026825132E-3</v>
          </cell>
          <cell r="W99">
            <v>2.8706223060526725E-3</v>
          </cell>
        </row>
        <row r="100">
          <cell r="A100" t="str">
            <v>Whole Bldg/Meter Level</v>
          </cell>
          <cell r="B100" t="str">
            <v>Ultra Low Energy Building-New</v>
          </cell>
          <cell r="C100" t="str">
            <v>LO1Slow</v>
          </cell>
          <cell r="D100">
            <v>2.5643970768378654E-3</v>
          </cell>
          <cell r="E100">
            <v>7.6904586297764643E-3</v>
          </cell>
          <cell r="F100">
            <v>1.6792013047419844E-2</v>
          </cell>
          <cell r="G100">
            <v>3.15969387774655E-2</v>
          </cell>
          <cell r="H100">
            <v>5.406874819795171E-2</v>
          </cell>
          <cell r="I100">
            <v>8.6253181011834101E-2</v>
          </cell>
          <cell r="J100">
            <v>0.1300328481838382</v>
          </cell>
          <cell r="K100">
            <v>0.18678710893858319</v>
          </cell>
          <cell r="L100">
            <v>0.2569823480072907</v>
          </cell>
          <cell r="M100">
            <v>0.33975920985004748</v>
          </cell>
          <cell r="N100">
            <v>0.43262946935754232</v>
          </cell>
          <cell r="O100">
            <v>0.53142594003645804</v>
          </cell>
          <cell r="P100">
            <v>0.63063487292644704</v>
          </cell>
          <cell r="Q100">
            <v>0.7241560234206913</v>
          </cell>
          <cell r="R100">
            <v>0.80638203131755359</v>
          </cell>
          <cell r="S100">
            <v>0.87331559734491926</v>
          </cell>
          <cell r="T100">
            <v>0.92334516248836807</v>
          </cell>
          <cell r="U100">
            <v>0.95737002770730018</v>
          </cell>
          <cell r="V100">
            <v>0.97821608704807483</v>
          </cell>
          <cell r="W100">
            <v>0.98821608704807484</v>
          </cell>
        </row>
        <row r="101">
          <cell r="A101" t="str">
            <v>Lighting</v>
          </cell>
          <cell r="B101" t="str">
            <v>Low Power LF Lamps-NR</v>
          </cell>
          <cell r="C101" t="str">
            <v>LO20Fast</v>
          </cell>
          <cell r="D101">
            <v>0.22119921692859512</v>
          </cell>
          <cell r="E101">
            <v>0.37624232795148943</v>
          </cell>
          <cell r="F101">
            <v>0.48357361352878442</v>
          </cell>
          <cell r="G101">
            <v>0.56716330278444227</v>
          </cell>
          <cell r="H101">
            <v>0.64040048266456928</v>
          </cell>
          <cell r="I101">
            <v>0.70377511937632964</v>
          </cell>
          <cell r="J101">
            <v>0.7580669577441127</v>
          </cell>
          <cell r="K101">
            <v>0.80419335000071168</v>
          </cell>
          <cell r="L101">
            <v>0.84311022627788457</v>
          </cell>
          <cell r="M101">
            <v>0.87575014259103623</v>
          </cell>
          <cell r="N101">
            <v>0.90298584871682319</v>
          </cell>
          <cell r="O101">
            <v>0.92419703797508856</v>
          </cell>
          <cell r="P101">
            <v>0.94071632877930145</v>
          </cell>
          <cell r="Q101">
            <v>0.95358156539340677</v>
          </cell>
          <cell r="R101">
            <v>0.96360102174287088</v>
          </cell>
          <cell r="S101">
            <v>0.97140418219378311</v>
          </cell>
          <cell r="T101">
            <v>0.97748128966338554</v>
          </cell>
          <cell r="U101">
            <v>0.98221414571952104</v>
          </cell>
          <cell r="V101">
            <v>0.98590009772220355</v>
          </cell>
          <cell r="W101">
            <v>0.98877072002825628</v>
          </cell>
        </row>
        <row r="102">
          <cell r="D102" t="str">
            <v/>
          </cell>
          <cell r="E102" t="str">
            <v/>
          </cell>
          <cell r="F102" t="str">
            <v/>
          </cell>
          <cell r="G102" t="str">
            <v/>
          </cell>
          <cell r="H102" t="str">
            <v/>
          </cell>
          <cell r="I102" t="str">
            <v/>
          </cell>
          <cell r="J102" t="str">
            <v/>
          </cell>
          <cell r="K102" t="str">
            <v/>
          </cell>
          <cell r="L102" t="str">
            <v/>
          </cell>
          <cell r="M102" t="str">
            <v/>
          </cell>
          <cell r="N102" t="str">
            <v/>
          </cell>
          <cell r="O102" t="str">
            <v/>
          </cell>
          <cell r="P102" t="str">
            <v/>
          </cell>
          <cell r="Q102" t="str">
            <v/>
          </cell>
          <cell r="R102" t="str">
            <v/>
          </cell>
          <cell r="S102" t="str">
            <v/>
          </cell>
          <cell r="T102" t="str">
            <v/>
          </cell>
          <cell r="U102" t="str">
            <v/>
          </cell>
          <cell r="V102" t="str">
            <v/>
          </cell>
          <cell r="W102" t="str">
            <v/>
          </cell>
        </row>
        <row r="103">
          <cell r="D103" t="str">
            <v/>
          </cell>
          <cell r="E103" t="str">
            <v/>
          </cell>
          <cell r="F103" t="str">
            <v/>
          </cell>
          <cell r="G103" t="str">
            <v/>
          </cell>
          <cell r="H103" t="str">
            <v/>
          </cell>
          <cell r="I103" t="str">
            <v/>
          </cell>
          <cell r="J103" t="str">
            <v/>
          </cell>
          <cell r="K103" t="str">
            <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row>
        <row r="104">
          <cell r="D104" t="str">
            <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t="str">
            <v/>
          </cell>
          <cell r="U104" t="str">
            <v/>
          </cell>
          <cell r="V104" t="str">
            <v/>
          </cell>
          <cell r="W104" t="str">
            <v/>
          </cell>
        </row>
        <row r="105">
          <cell r="D105" t="str">
            <v/>
          </cell>
          <cell r="E105" t="str">
            <v/>
          </cell>
          <cell r="F105" t="str">
            <v/>
          </cell>
          <cell r="G105" t="str">
            <v/>
          </cell>
          <cell r="H105" t="str">
            <v/>
          </cell>
          <cell r="I105" t="str">
            <v/>
          </cell>
          <cell r="J105" t="str">
            <v/>
          </cell>
          <cell r="K105" t="str">
            <v/>
          </cell>
          <cell r="L105" t="str">
            <v/>
          </cell>
          <cell r="M105" t="str">
            <v/>
          </cell>
          <cell r="N105" t="str">
            <v/>
          </cell>
          <cell r="O105" t="str">
            <v/>
          </cell>
          <cell r="P105" t="str">
            <v/>
          </cell>
          <cell r="Q105" t="str">
            <v/>
          </cell>
          <cell r="R105" t="str">
            <v/>
          </cell>
          <cell r="S105" t="str">
            <v/>
          </cell>
          <cell r="T105" t="str">
            <v/>
          </cell>
          <cell r="U105" t="str">
            <v/>
          </cell>
          <cell r="V105" t="str">
            <v/>
          </cell>
          <cell r="W105" t="str">
            <v/>
          </cell>
        </row>
        <row r="106">
          <cell r="D106" t="str">
            <v/>
          </cell>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row>
        <row r="107">
          <cell r="D107" t="str">
            <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t="str">
            <v/>
          </cell>
          <cell r="T107" t="str">
            <v/>
          </cell>
          <cell r="U107" t="str">
            <v/>
          </cell>
          <cell r="V107" t="str">
            <v/>
          </cell>
          <cell r="W107" t="str">
            <v/>
          </cell>
        </row>
        <row r="108">
          <cell r="D108" t="str">
            <v/>
          </cell>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row>
        <row r="109">
          <cell r="D109" t="str">
            <v/>
          </cell>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row>
        <row r="110">
          <cell r="D110" t="str">
            <v/>
          </cell>
          <cell r="E110" t="str">
            <v/>
          </cell>
          <cell r="F110" t="str">
            <v/>
          </cell>
          <cell r="G110" t="str">
            <v/>
          </cell>
          <cell r="H110" t="str">
            <v/>
          </cell>
          <cell r="I110" t="str">
            <v/>
          </cell>
          <cell r="J110" t="str">
            <v/>
          </cell>
          <cell r="K110" t="str">
            <v/>
          </cell>
          <cell r="L110" t="str">
            <v/>
          </cell>
          <cell r="M110" t="str">
            <v/>
          </cell>
          <cell r="N110" t="str">
            <v/>
          </cell>
          <cell r="O110" t="str">
            <v/>
          </cell>
          <cell r="P110" t="str">
            <v/>
          </cell>
          <cell r="Q110" t="str">
            <v/>
          </cell>
          <cell r="R110" t="str">
            <v/>
          </cell>
          <cell r="S110" t="str">
            <v/>
          </cell>
          <cell r="T110" t="str">
            <v/>
          </cell>
          <cell r="U110" t="str">
            <v/>
          </cell>
          <cell r="V110" t="str">
            <v/>
          </cell>
          <cell r="W110" t="str">
            <v/>
          </cell>
        </row>
        <row r="111">
          <cell r="D111" t="str">
            <v/>
          </cell>
          <cell r="E111" t="str">
            <v/>
          </cell>
          <cell r="F111" t="str">
            <v/>
          </cell>
          <cell r="G111" t="str">
            <v/>
          </cell>
          <cell r="H111" t="str">
            <v/>
          </cell>
          <cell r="I111" t="str">
            <v/>
          </cell>
          <cell r="J111" t="str">
            <v/>
          </cell>
          <cell r="K111" t="str">
            <v/>
          </cell>
          <cell r="L111" t="str">
            <v/>
          </cell>
          <cell r="M111" t="str">
            <v/>
          </cell>
          <cell r="N111" t="str">
            <v/>
          </cell>
          <cell r="O111" t="str">
            <v/>
          </cell>
          <cell r="P111" t="str">
            <v/>
          </cell>
          <cell r="Q111" t="str">
            <v/>
          </cell>
          <cell r="R111" t="str">
            <v/>
          </cell>
          <cell r="S111" t="str">
            <v/>
          </cell>
          <cell r="T111" t="str">
            <v/>
          </cell>
          <cell r="U111" t="str">
            <v/>
          </cell>
          <cell r="V111" t="str">
            <v/>
          </cell>
          <cell r="W111" t="str">
            <v/>
          </cell>
        </row>
        <row r="112">
          <cell r="D112" t="str">
            <v/>
          </cell>
          <cell r="E112" t="str">
            <v/>
          </cell>
          <cell r="F112" t="str">
            <v/>
          </cell>
          <cell r="G112" t="str">
            <v/>
          </cell>
          <cell r="H112" t="str">
            <v/>
          </cell>
          <cell r="I112" t="str">
            <v/>
          </cell>
          <cell r="J112" t="str">
            <v/>
          </cell>
          <cell r="K112" t="str">
            <v/>
          </cell>
          <cell r="L112" t="str">
            <v/>
          </cell>
          <cell r="M112" t="str">
            <v/>
          </cell>
          <cell r="N112" t="str">
            <v/>
          </cell>
          <cell r="O112" t="str">
            <v/>
          </cell>
          <cell r="P112" t="str">
            <v/>
          </cell>
          <cell r="Q112" t="str">
            <v/>
          </cell>
          <cell r="R112" t="str">
            <v/>
          </cell>
          <cell r="S112" t="str">
            <v/>
          </cell>
          <cell r="T112" t="str">
            <v/>
          </cell>
          <cell r="U112" t="str">
            <v/>
          </cell>
          <cell r="V112" t="str">
            <v/>
          </cell>
          <cell r="W112" t="str">
            <v/>
          </cell>
        </row>
        <row r="113">
          <cell r="D113" t="str">
            <v/>
          </cell>
          <cell r="E113" t="str">
            <v/>
          </cell>
          <cell r="F113" t="str">
            <v/>
          </cell>
          <cell r="G113" t="str">
            <v/>
          </cell>
          <cell r="H113" t="str">
            <v/>
          </cell>
          <cell r="I113" t="str">
            <v/>
          </cell>
          <cell r="J113" t="str">
            <v/>
          </cell>
          <cell r="K113" t="str">
            <v/>
          </cell>
          <cell r="L113" t="str">
            <v/>
          </cell>
          <cell r="M113" t="str">
            <v/>
          </cell>
          <cell r="N113" t="str">
            <v/>
          </cell>
          <cell r="O113" t="str">
            <v/>
          </cell>
          <cell r="P113" t="str">
            <v/>
          </cell>
          <cell r="Q113" t="str">
            <v/>
          </cell>
          <cell r="R113" t="str">
            <v/>
          </cell>
          <cell r="S113" t="str">
            <v/>
          </cell>
          <cell r="T113" t="str">
            <v/>
          </cell>
          <cell r="U113" t="str">
            <v/>
          </cell>
          <cell r="V113" t="str">
            <v/>
          </cell>
          <cell r="W113" t="str">
            <v/>
          </cell>
        </row>
        <row r="114">
          <cell r="D114" t="str">
            <v/>
          </cell>
          <cell r="E114" t="str">
            <v/>
          </cell>
          <cell r="F114" t="str">
            <v/>
          </cell>
          <cell r="G114" t="str">
            <v/>
          </cell>
          <cell r="H114" t="str">
            <v/>
          </cell>
          <cell r="I114" t="str">
            <v/>
          </cell>
          <cell r="J114" t="str">
            <v/>
          </cell>
          <cell r="K114" t="str">
            <v/>
          </cell>
          <cell r="L114" t="str">
            <v/>
          </cell>
          <cell r="M114" t="str">
            <v/>
          </cell>
          <cell r="N114" t="str">
            <v/>
          </cell>
          <cell r="O114" t="str">
            <v/>
          </cell>
          <cell r="P114" t="str">
            <v/>
          </cell>
          <cell r="Q114" t="str">
            <v/>
          </cell>
          <cell r="R114" t="str">
            <v/>
          </cell>
          <cell r="S114" t="str">
            <v/>
          </cell>
          <cell r="T114" t="str">
            <v/>
          </cell>
          <cell r="U114" t="str">
            <v/>
          </cell>
          <cell r="V114" t="str">
            <v/>
          </cell>
          <cell r="W114" t="str">
            <v/>
          </cell>
        </row>
        <row r="115">
          <cell r="D115" t="str">
            <v/>
          </cell>
          <cell r="E115" t="str">
            <v/>
          </cell>
          <cell r="F115" t="str">
            <v/>
          </cell>
          <cell r="G115" t="str">
            <v/>
          </cell>
          <cell r="H115" t="str">
            <v/>
          </cell>
          <cell r="I115" t="str">
            <v/>
          </cell>
          <cell r="J115" t="str">
            <v/>
          </cell>
          <cell r="K115" t="str">
            <v/>
          </cell>
          <cell r="L115" t="str">
            <v/>
          </cell>
          <cell r="M115" t="str">
            <v/>
          </cell>
          <cell r="N115" t="str">
            <v/>
          </cell>
          <cell r="O115" t="str">
            <v/>
          </cell>
          <cell r="P115" t="str">
            <v/>
          </cell>
          <cell r="Q115" t="str">
            <v/>
          </cell>
          <cell r="R115" t="str">
            <v/>
          </cell>
          <cell r="S115" t="str">
            <v/>
          </cell>
          <cell r="T115" t="str">
            <v/>
          </cell>
          <cell r="U115" t="str">
            <v/>
          </cell>
          <cell r="V115" t="str">
            <v/>
          </cell>
          <cell r="W115" t="str">
            <v/>
          </cell>
        </row>
        <row r="116">
          <cell r="D116" t="str">
            <v/>
          </cell>
          <cell r="E116" t="str">
            <v/>
          </cell>
          <cell r="F116" t="str">
            <v/>
          </cell>
          <cell r="G116" t="str">
            <v/>
          </cell>
          <cell r="H116" t="str">
            <v/>
          </cell>
          <cell r="I116" t="str">
            <v/>
          </cell>
          <cell r="J116" t="str">
            <v/>
          </cell>
          <cell r="K116" t="str">
            <v/>
          </cell>
          <cell r="L116" t="str">
            <v/>
          </cell>
          <cell r="M116" t="str">
            <v/>
          </cell>
          <cell r="N116" t="str">
            <v/>
          </cell>
          <cell r="O116" t="str">
            <v/>
          </cell>
          <cell r="P116" t="str">
            <v/>
          </cell>
          <cell r="Q116" t="str">
            <v/>
          </cell>
          <cell r="R116" t="str">
            <v/>
          </cell>
          <cell r="S116" t="str">
            <v/>
          </cell>
          <cell r="T116" t="str">
            <v/>
          </cell>
          <cell r="U116" t="str">
            <v/>
          </cell>
          <cell r="V116" t="str">
            <v/>
          </cell>
          <cell r="W116" t="str">
            <v/>
          </cell>
        </row>
      </sheetData>
      <sheetData sheetId="8">
        <row r="11">
          <cell r="B11" t="str">
            <v>Measure Index Name</v>
          </cell>
          <cell r="C11" t="str">
            <v>Large Off</v>
          </cell>
          <cell r="D11" t="str">
            <v>Medium Off</v>
          </cell>
          <cell r="E11" t="str">
            <v>Small Off</v>
          </cell>
          <cell r="F11" t="str">
            <v>Xlarge Ret</v>
          </cell>
          <cell r="G11" t="str">
            <v>Large Ret</v>
          </cell>
          <cell r="H11" t="str">
            <v>Medium Ret</v>
          </cell>
          <cell r="I11" t="str">
            <v>Small Ret</v>
          </cell>
          <cell r="J11" t="str">
            <v>School K-12</v>
          </cell>
          <cell r="K11" t="str">
            <v>University</v>
          </cell>
          <cell r="L11" t="str">
            <v>Warehouse</v>
          </cell>
          <cell r="M11" t="str">
            <v>Supermarket</v>
          </cell>
          <cell r="N11" t="str">
            <v>MiniMart</v>
          </cell>
          <cell r="O11" t="str">
            <v>Restaurant</v>
          </cell>
          <cell r="P11" t="str">
            <v>Lodging</v>
          </cell>
          <cell r="Q11" t="str">
            <v>Hospital</v>
          </cell>
          <cell r="R11" t="str">
            <v>Residential Care</v>
          </cell>
          <cell r="S11" t="str">
            <v>Assembly</v>
          </cell>
          <cell r="T11" t="str">
            <v>Other</v>
          </cell>
          <cell r="U11" t="str">
            <v>Non-Building Stock</v>
          </cell>
        </row>
        <row r="12">
          <cell r="B12" t="str">
            <v>Compressed Air-Retro</v>
          </cell>
        </row>
        <row r="13">
          <cell r="B13" t="str">
            <v>Compressed Air-NR</v>
          </cell>
        </row>
        <row r="14">
          <cell r="B14" t="str">
            <v>Network PC Power Management-Retro</v>
          </cell>
        </row>
        <row r="15">
          <cell r="B15" t="str">
            <v>Laptop-NR</v>
          </cell>
        </row>
        <row r="16">
          <cell r="B16" t="str">
            <v>Smart Plug Power Strips-Retro</v>
          </cell>
        </row>
        <row r="17">
          <cell r="B17" t="str">
            <v>Data Centers-NR</v>
          </cell>
        </row>
        <row r="18">
          <cell r="B18" t="str">
            <v>Monitor-NR</v>
          </cell>
        </row>
        <row r="19">
          <cell r="B19" t="str">
            <v>Desktop-NR</v>
          </cell>
        </row>
        <row r="20">
          <cell r="B20" t="str">
            <v>Pre-Rinse Spray Valve-Retro</v>
          </cell>
        </row>
        <row r="21">
          <cell r="B21" t="str">
            <v>Cooking Equipment-NR</v>
          </cell>
        </row>
        <row r="22">
          <cell r="B22" t="str">
            <v>Premium HVAC Equipment-New</v>
          </cell>
        </row>
        <row r="23">
          <cell r="B23" t="str">
            <v>Premium HVAC Equipment-NR</v>
          </cell>
        </row>
        <row r="24">
          <cell r="B24" t="str">
            <v>Glass-New</v>
          </cell>
        </row>
        <row r="25">
          <cell r="B25" t="str">
            <v>Glass-NR</v>
          </cell>
        </row>
        <row r="26">
          <cell r="B26" t="str">
            <v>Glass-Retro</v>
          </cell>
        </row>
        <row r="27">
          <cell r="B27" t="str">
            <v>Advanced Rooftop Controller-New</v>
          </cell>
        </row>
        <row r="28">
          <cell r="B28" t="str">
            <v>Advanced Rooftop Controller-NR</v>
          </cell>
        </row>
        <row r="29">
          <cell r="B29" t="str">
            <v>Advanced Rooftop Controller-Retro</v>
          </cell>
        </row>
        <row r="30">
          <cell r="B30" t="str">
            <v>Variable Speed Chiller-New</v>
          </cell>
        </row>
        <row r="31">
          <cell r="B31" t="str">
            <v>Variable Speed Chiller-NR</v>
          </cell>
        </row>
        <row r="32">
          <cell r="B32" t="str">
            <v>Commercial EM-New</v>
          </cell>
        </row>
        <row r="33">
          <cell r="B33" t="str">
            <v>Commercial EM-NR</v>
          </cell>
        </row>
        <row r="34">
          <cell r="B34" t="str">
            <v>Commercial EM-Retro</v>
          </cell>
        </row>
        <row r="35">
          <cell r="B35" t="str">
            <v>Evaporative Assist Cooling-New</v>
          </cell>
        </row>
        <row r="36">
          <cell r="B36" t="str">
            <v>Evaporative Assist Cooling-NR</v>
          </cell>
        </row>
        <row r="37">
          <cell r="B37" t="str">
            <v>Economizer-Retro</v>
          </cell>
        </row>
        <row r="38">
          <cell r="B38" t="str">
            <v>Demand Control Ventilation-New</v>
          </cell>
        </row>
        <row r="39">
          <cell r="B39" t="str">
            <v>Demand Control Ventilation-NR</v>
          </cell>
        </row>
        <row r="40">
          <cell r="B40" t="str">
            <v>Demand Control Ventilation-Retro</v>
          </cell>
        </row>
        <row r="41">
          <cell r="B41" t="str">
            <v>Premium Fume Hood-NR</v>
          </cell>
        </row>
        <row r="42">
          <cell r="B42" t="str">
            <v>DCV Restaurant Hood-Retro</v>
          </cell>
        </row>
        <row r="43">
          <cell r="B43" t="str">
            <v>DCV Parking Garage-Retro</v>
          </cell>
        </row>
        <row r="44">
          <cell r="B44" t="str">
            <v>Weatherization - School-Retro</v>
          </cell>
        </row>
        <row r="45">
          <cell r="B45" t="str">
            <v>Energy Recovery Ventilator-NR</v>
          </cell>
        </row>
        <row r="46">
          <cell r="B46" t="str">
            <v>AC Heat Recovery for Water Heating-NR</v>
          </cell>
        </row>
        <row r="47">
          <cell r="B47" t="str">
            <v>Room Occupancy Sensors in Lodging-Retro</v>
          </cell>
        </row>
        <row r="48">
          <cell r="B48" t="str">
            <v>Chiller - chilled water retrofit-Retro</v>
          </cell>
        </row>
        <row r="49">
          <cell r="B49" t="str">
            <v>Chiller - equip retrofits-Retro</v>
          </cell>
        </row>
        <row r="50">
          <cell r="B50" t="str">
            <v>Pool Blankets-Retro</v>
          </cell>
        </row>
        <row r="51">
          <cell r="B51" t="str">
            <v>Web-Enabled Thermostats-Retro</v>
          </cell>
        </row>
        <row r="52">
          <cell r="B52" t="str">
            <v>Garage CO2 ventilation-Retro</v>
          </cell>
        </row>
        <row r="53">
          <cell r="B53" t="str">
            <v>Circ Pump ECM and drive-Retro</v>
          </cell>
        </row>
        <row r="54">
          <cell r="B54" t="str">
            <v>VRF-New</v>
          </cell>
          <cell r="C54">
            <v>0.05</v>
          </cell>
          <cell r="D54">
            <v>0.8</v>
          </cell>
          <cell r="E54">
            <v>0.8</v>
          </cell>
          <cell r="F54">
            <v>0.25</v>
          </cell>
          <cell r="G54">
            <v>0.25</v>
          </cell>
          <cell r="H54">
            <v>0.25</v>
          </cell>
          <cell r="I54">
            <v>0.25</v>
          </cell>
          <cell r="J54">
            <v>0.8</v>
          </cell>
          <cell r="K54">
            <v>0.8</v>
          </cell>
          <cell r="L54">
            <v>0.01</v>
          </cell>
          <cell r="M54">
            <v>0.05</v>
          </cell>
          <cell r="N54">
            <v>0.05</v>
          </cell>
          <cell r="O54">
            <v>0.25</v>
          </cell>
          <cell r="P54">
            <v>0.7</v>
          </cell>
          <cell r="Q54">
            <v>0.05</v>
          </cell>
          <cell r="R54">
            <v>0.8</v>
          </cell>
          <cell r="S54">
            <v>0.25</v>
          </cell>
          <cell r="T54">
            <v>0.8</v>
          </cell>
        </row>
        <row r="55">
          <cell r="B55" t="str">
            <v>VRF-Retro</v>
          </cell>
          <cell r="C55">
            <v>4.9500000000000004E-3</v>
          </cell>
          <cell r="D55">
            <v>6.93E-2</v>
          </cell>
          <cell r="E55">
            <v>6.93E-2</v>
          </cell>
          <cell r="F55">
            <v>2.4750000000000001E-2</v>
          </cell>
          <cell r="G55">
            <v>2.4750000000000001E-2</v>
          </cell>
          <cell r="H55">
            <v>2.4750000000000001E-2</v>
          </cell>
          <cell r="I55">
            <v>2.4750000000000001E-2</v>
          </cell>
          <cell r="J55">
            <v>6.93E-2</v>
          </cell>
          <cell r="K55">
            <v>6.93E-2</v>
          </cell>
          <cell r="L55">
            <v>9.8999999999999999E-4</v>
          </cell>
          <cell r="M55">
            <v>4.9500000000000004E-3</v>
          </cell>
          <cell r="N55">
            <v>4.9500000000000004E-3</v>
          </cell>
          <cell r="O55">
            <v>2.4750000000000001E-2</v>
          </cell>
          <cell r="P55">
            <v>6.93E-2</v>
          </cell>
          <cell r="Q55">
            <v>4.9500000000000004E-3</v>
          </cell>
          <cell r="R55">
            <v>6.93E-2</v>
          </cell>
          <cell r="S55">
            <v>2.4750000000000001E-2</v>
          </cell>
          <cell r="T55">
            <v>6.93E-2</v>
          </cell>
        </row>
        <row r="56">
          <cell r="B56" t="str">
            <v>Evaporator Roof Top HVAC-Retro</v>
          </cell>
        </row>
        <row r="57">
          <cell r="B57" t="str">
            <v>Secondary Glazing Systems-Retro</v>
          </cell>
        </row>
        <row r="58">
          <cell r="B58" t="str">
            <v>LPD Package-New</v>
          </cell>
          <cell r="V58" t="str">
            <v>Feas in Lighting Workbook due to multiple measures</v>
          </cell>
        </row>
        <row r="59">
          <cell r="B59" t="str">
            <v>LPD Package-NR</v>
          </cell>
          <cell r="V59" t="str">
            <v>Feas in Lighting Workbook due to multiple measures</v>
          </cell>
        </row>
        <row r="60">
          <cell r="B60" t="str">
            <v>LPD Package-Retro</v>
          </cell>
          <cell r="V60" t="str">
            <v>Feas in Lighting Workbook due to multiple measures</v>
          </cell>
        </row>
        <row r="61">
          <cell r="B61" t="str">
            <v>Top Daylighting-New</v>
          </cell>
        </row>
        <row r="62">
          <cell r="B62" t="str">
            <v>Perimeter Daylighting Controls Advanced-New</v>
          </cell>
        </row>
        <row r="63">
          <cell r="B63" t="str">
            <v>Perimeter Daylighting Controls Advanced-NR</v>
          </cell>
        </row>
        <row r="64">
          <cell r="B64" t="str">
            <v>Lighting Controls Interior-New</v>
          </cell>
        </row>
        <row r="65">
          <cell r="B65" t="str">
            <v>Lighting Controls Interior-NR</v>
          </cell>
        </row>
        <row r="66">
          <cell r="B66" t="str">
            <v>Exterior Building Lighting-New</v>
          </cell>
        </row>
        <row r="67">
          <cell r="B67" t="str">
            <v>Exterior Building Lighting-NR</v>
          </cell>
        </row>
        <row r="68">
          <cell r="B68" t="str">
            <v>Street and Roadway Lighting-New</v>
          </cell>
        </row>
        <row r="69">
          <cell r="B69" t="str">
            <v>Street and Roadway Lighting-NR</v>
          </cell>
        </row>
        <row r="70">
          <cell r="B70" t="str">
            <v>Parking Lighting-New</v>
          </cell>
        </row>
        <row r="71">
          <cell r="B71" t="str">
            <v>Parking Lighting-NR</v>
          </cell>
        </row>
        <row r="72">
          <cell r="B72" t="str">
            <v>Bi-Level Stairwell Lighting-NR</v>
          </cell>
        </row>
        <row r="73">
          <cell r="B73" t="str">
            <v>ECM-VAV-New</v>
          </cell>
        </row>
        <row r="74">
          <cell r="B74" t="str">
            <v>ECM-VAV-NR</v>
          </cell>
        </row>
        <row r="75">
          <cell r="B75" t="str">
            <v>Pool pumps-Retro</v>
          </cell>
        </row>
        <row r="76">
          <cell r="B76" t="str">
            <v>MotorsRewind-New</v>
          </cell>
        </row>
        <row r="77">
          <cell r="B77" t="str">
            <v>MotorsRewind-NR</v>
          </cell>
        </row>
        <row r="78">
          <cell r="B78" t="str">
            <v>Municipal Sewage Treatment-Retro</v>
          </cell>
        </row>
        <row r="79">
          <cell r="B79" t="str">
            <v>Municipal Water Supply-Retro</v>
          </cell>
        </row>
        <row r="80">
          <cell r="B80" t="str">
            <v>Engine Generator Block Heaters-Retro</v>
          </cell>
        </row>
        <row r="81">
          <cell r="B81" t="str">
            <v>Grocery Refrigeration Bundle-Retro</v>
          </cell>
        </row>
        <row r="82">
          <cell r="B82" t="str">
            <v>Packaged Refrigeration Equipment-New</v>
          </cell>
        </row>
        <row r="83">
          <cell r="B83" t="str">
            <v>Appliances - Freezers-NR</v>
          </cell>
        </row>
        <row r="84">
          <cell r="B84" t="str">
            <v>Appliances - Refrigerators-NR</v>
          </cell>
        </row>
        <row r="85">
          <cell r="B85" t="str">
            <v>Water Cooler Controls-NR</v>
          </cell>
        </row>
        <row r="86">
          <cell r="B86" t="str">
            <v>WHTanks-New</v>
          </cell>
        </row>
        <row r="87">
          <cell r="B87" t="str">
            <v>WHTanks-NR</v>
          </cell>
        </row>
        <row r="88">
          <cell r="B88" t="str">
            <v>Appliances - Clothes Washers-NR</v>
          </cell>
        </row>
        <row r="89">
          <cell r="B89" t="str">
            <v>Showerheads-Retro</v>
          </cell>
        </row>
        <row r="90">
          <cell r="B90" t="str">
            <v>Water Heating - GFHX-New</v>
          </cell>
        </row>
        <row r="91">
          <cell r="B91" t="str">
            <v>Demand Control Circulating system DHW-Retro</v>
          </cell>
        </row>
        <row r="92">
          <cell r="B92" t="str">
            <v>Central HPWH MF-Retro</v>
          </cell>
        </row>
        <row r="93">
          <cell r="B93" t="str">
            <v>Ultra Low Energy Building-New</v>
          </cell>
          <cell r="C93">
            <v>0.95</v>
          </cell>
          <cell r="D93">
            <v>0.19999999999999996</v>
          </cell>
          <cell r="E93">
            <v>0.19999999999999996</v>
          </cell>
          <cell r="F93">
            <v>0.75</v>
          </cell>
          <cell r="G93">
            <v>0.75</v>
          </cell>
          <cell r="H93">
            <v>0.75</v>
          </cell>
          <cell r="I93">
            <v>0.75</v>
          </cell>
          <cell r="J93">
            <v>0.19999999999999996</v>
          </cell>
          <cell r="K93">
            <v>0.19999999999999996</v>
          </cell>
          <cell r="L93">
            <v>0.99</v>
          </cell>
          <cell r="M93">
            <v>0.95</v>
          </cell>
          <cell r="N93">
            <v>0.95</v>
          </cell>
          <cell r="O93">
            <v>0.75</v>
          </cell>
          <cell r="P93">
            <v>0.30000000000000004</v>
          </cell>
          <cell r="Q93">
            <v>0.95</v>
          </cell>
          <cell r="R93">
            <v>0.19999999999999996</v>
          </cell>
          <cell r="S93">
            <v>0.75</v>
          </cell>
          <cell r="T93">
            <v>0.19999999999999996</v>
          </cell>
        </row>
        <row r="94">
          <cell r="B94" t="str">
            <v>Low Power LF Lamps-NR</v>
          </cell>
        </row>
      </sheetData>
      <sheetData sheetId="9">
        <row r="11">
          <cell r="B11" t="str">
            <v>LO12Med</v>
          </cell>
          <cell r="C11">
            <v>0.10937459468255628</v>
          </cell>
          <cell r="D11">
            <v>0.21874918936511256</v>
          </cell>
          <cell r="E11">
            <v>0.32812378404766884</v>
          </cell>
          <cell r="F11">
            <v>0.43749837873022512</v>
          </cell>
          <cell r="G11">
            <v>0.5468729734127814</v>
          </cell>
          <cell r="H11">
            <v>0.64531010862708205</v>
          </cell>
          <cell r="I11">
            <v>0.7240598167985226</v>
          </cell>
          <cell r="J11">
            <v>0.78705958333567505</v>
          </cell>
          <cell r="K11">
            <v>0.83745939656539703</v>
          </cell>
          <cell r="L11">
            <v>0.87777924714917455</v>
          </cell>
          <cell r="M11">
            <v>0.91003512761619654</v>
          </cell>
          <cell r="N11">
            <v>0.93583983198981413</v>
          </cell>
          <cell r="O11">
            <v>0.9564835954887082</v>
          </cell>
          <cell r="P11">
            <v>0.97299860628782353</v>
          </cell>
          <cell r="Q11">
            <v>0.9862106149271157</v>
          </cell>
          <cell r="R11">
            <v>0.99678022183854953</v>
          </cell>
          <cell r="S11">
            <v>0.99685231466234414</v>
          </cell>
          <cell r="T11">
            <v>0.99687806209941365</v>
          </cell>
          <cell r="U11">
            <v>0.99688683963477831</v>
          </cell>
        </row>
        <row r="12">
          <cell r="B12" t="str">
            <v>LO5Med</v>
          </cell>
          <cell r="C12">
            <v>4.2999999999999997E-2</v>
          </cell>
          <cell r="D12">
            <v>9.5797142280278316E-2</v>
          </cell>
          <cell r="E12">
            <v>0.16040539374775648</v>
          </cell>
          <cell r="F12">
            <v>0.23540539374775649</v>
          </cell>
          <cell r="G12">
            <v>0.32095239121809005</v>
          </cell>
          <cell r="H12">
            <v>0.42096711425629652</v>
          </cell>
          <cell r="I12">
            <v>0.53068481860864725</v>
          </cell>
          <cell r="J12">
            <v>0.642769203728351</v>
          </cell>
          <cell r="K12">
            <v>0.74839528535557953</v>
          </cell>
          <cell r="L12">
            <v>0.83918984935345187</v>
          </cell>
          <cell r="M12">
            <v>0.90945051634530116</v>
          </cell>
          <cell r="N12">
            <v>0.9576688767502457</v>
          </cell>
          <cell r="O12">
            <v>0.9865231113648858</v>
          </cell>
          <cell r="P12">
            <v>1.0012970762896924</v>
          </cell>
          <cell r="Q12">
            <v>1.0076356106578106</v>
          </cell>
          <cell r="R12">
            <v>1.0098624683774413</v>
          </cell>
          <cell r="S12">
            <v>1.0104871783970797</v>
          </cell>
          <cell r="T12">
            <v>1.010623336815976</v>
          </cell>
          <cell r="U12">
            <v>1.0106457174525985</v>
          </cell>
          <cell r="V12">
            <v>1.0106484038909742</v>
          </cell>
        </row>
        <row r="13">
          <cell r="B13" t="str">
            <v>LO1Slow</v>
          </cell>
          <cell r="C13">
            <v>2.5643970768378654E-3</v>
          </cell>
          <cell r="D13">
            <v>7.6904586297764643E-3</v>
          </cell>
          <cell r="E13">
            <v>1.6792013047419844E-2</v>
          </cell>
          <cell r="F13">
            <v>3.15969387774655E-2</v>
          </cell>
          <cell r="G13">
            <v>5.406874819795171E-2</v>
          </cell>
          <cell r="H13">
            <v>8.6253181011834101E-2</v>
          </cell>
          <cell r="I13">
            <v>0.1300328481838382</v>
          </cell>
          <cell r="J13">
            <v>0.18678710893858319</v>
          </cell>
          <cell r="K13">
            <v>0.2569823480072907</v>
          </cell>
          <cell r="L13">
            <v>0.33975920985004748</v>
          </cell>
          <cell r="M13">
            <v>0.43262946935754232</v>
          </cell>
          <cell r="N13">
            <v>0.53142594003645804</v>
          </cell>
          <cell r="O13">
            <v>0.63063487292644704</v>
          </cell>
          <cell r="P13">
            <v>0.7241560234206913</v>
          </cell>
          <cell r="Q13">
            <v>0.80638203131755359</v>
          </cell>
          <cell r="R13">
            <v>0.87331559734491926</v>
          </cell>
          <cell r="S13">
            <v>0.92334516248836807</v>
          </cell>
          <cell r="T13">
            <v>0.95737002770730018</v>
          </cell>
          <cell r="U13">
            <v>0.97821608704807483</v>
          </cell>
          <cell r="V13">
            <v>0.98821608704807484</v>
          </cell>
        </row>
        <row r="14">
          <cell r="B14" t="str">
            <v>LO50Fast</v>
          </cell>
          <cell r="C14">
            <v>0.45</v>
          </cell>
          <cell r="D14">
            <v>0.66</v>
          </cell>
          <cell r="E14">
            <v>0.8</v>
          </cell>
          <cell r="F14">
            <v>0.89</v>
          </cell>
          <cell r="G14">
            <v>0.94954036260972652</v>
          </cell>
          <cell r="H14">
            <v>0.97931054391458994</v>
          </cell>
          <cell r="I14">
            <v>0.99254173560564019</v>
          </cell>
          <cell r="J14">
            <v>0.99783421228206048</v>
          </cell>
          <cell r="K14">
            <v>0.99975874925530417</v>
          </cell>
          <cell r="L14">
            <v>1.0004002615797187</v>
          </cell>
          <cell r="M14">
            <v>1.0005976499872309</v>
          </cell>
          <cell r="N14">
            <v>1.0006540466750915</v>
          </cell>
          <cell r="O14">
            <v>1.0006690857918545</v>
          </cell>
          <cell r="P14">
            <v>1.000672845571045</v>
          </cell>
          <cell r="Q14">
            <v>1.0006737302249724</v>
          </cell>
          <cell r="R14">
            <v>1.0006739268147338</v>
          </cell>
          <cell r="S14">
            <v>1.0006739682020522</v>
          </cell>
          <cell r="T14">
            <v>1.0006739764795158</v>
          </cell>
          <cell r="U14">
            <v>1.0006739780561755</v>
          </cell>
          <cell r="V14">
            <v>1.0006739783428409</v>
          </cell>
        </row>
        <row r="15">
          <cell r="B15" t="str">
            <v>LO20Fast</v>
          </cell>
          <cell r="C15">
            <v>0.22119921692859512</v>
          </cell>
          <cell r="D15">
            <v>0.37624232795148943</v>
          </cell>
          <cell r="E15">
            <v>0.48357361352878442</v>
          </cell>
          <cell r="F15">
            <v>0.56716330278444227</v>
          </cell>
          <cell r="G15">
            <v>0.64040048266456928</v>
          </cell>
          <cell r="H15">
            <v>0.70377511937632964</v>
          </cell>
          <cell r="I15">
            <v>0.7580669577441127</v>
          </cell>
          <cell r="J15">
            <v>0.80419335000071168</v>
          </cell>
          <cell r="K15">
            <v>0.84311022627788457</v>
          </cell>
          <cell r="L15">
            <v>0.87575014259103623</v>
          </cell>
          <cell r="M15">
            <v>0.90298584871682319</v>
          </cell>
          <cell r="N15">
            <v>0.92419703797508856</v>
          </cell>
          <cell r="O15">
            <v>0.94071632877930145</v>
          </cell>
          <cell r="P15">
            <v>0.95358156539340677</v>
          </cell>
          <cell r="Q15">
            <v>0.96360102174287088</v>
          </cell>
          <cell r="R15">
            <v>0.97140418219378311</v>
          </cell>
          <cell r="S15">
            <v>0.97748128966338554</v>
          </cell>
          <cell r="T15">
            <v>0.98221414571952104</v>
          </cell>
          <cell r="U15">
            <v>0.98590009772220355</v>
          </cell>
          <cell r="V15">
            <v>0.98877072002825628</v>
          </cell>
        </row>
        <row r="16">
          <cell r="B16" t="str">
            <v>LOEven20</v>
          </cell>
          <cell r="C16">
            <v>0.05</v>
          </cell>
          <cell r="D16">
            <v>0.1</v>
          </cell>
          <cell r="E16">
            <v>0.15000000000000002</v>
          </cell>
          <cell r="F16">
            <v>0.2</v>
          </cell>
          <cell r="G16">
            <v>0.25</v>
          </cell>
          <cell r="H16">
            <v>0.3</v>
          </cell>
          <cell r="I16">
            <v>0.35</v>
          </cell>
          <cell r="J16">
            <v>0.39999999999999997</v>
          </cell>
          <cell r="K16">
            <v>0.44999999999999996</v>
          </cell>
          <cell r="L16">
            <v>0.49999999999999994</v>
          </cell>
          <cell r="M16">
            <v>0.54999999999999993</v>
          </cell>
          <cell r="N16">
            <v>0.6</v>
          </cell>
          <cell r="O16">
            <v>0.65</v>
          </cell>
          <cell r="P16">
            <v>0.70000000000000007</v>
          </cell>
          <cell r="Q16">
            <v>0.75000000000000011</v>
          </cell>
          <cell r="R16">
            <v>0.80000000000000016</v>
          </cell>
          <cell r="S16">
            <v>0.8500000000000002</v>
          </cell>
          <cell r="T16">
            <v>0.90000000000000024</v>
          </cell>
          <cell r="U16">
            <v>0.95000000000000029</v>
          </cell>
          <cell r="V16">
            <v>1.0000000000000002</v>
          </cell>
        </row>
        <row r="17">
          <cell r="B17" t="str">
            <v>LOMax60</v>
          </cell>
          <cell r="C17">
            <v>0.01</v>
          </cell>
          <cell r="D17">
            <v>2.98E-2</v>
          </cell>
          <cell r="E17">
            <v>5.8906E-2</v>
          </cell>
          <cell r="F17">
            <v>9.6549759999999998E-2</v>
          </cell>
          <cell r="G17">
            <v>0.14172227199999998</v>
          </cell>
          <cell r="H17">
            <v>0.19035800991999999</v>
          </cell>
          <cell r="I17">
            <v>0.2362377226912</v>
          </cell>
          <cell r="J17">
            <v>0.279517585072032</v>
          </cell>
          <cell r="K17">
            <v>0.32034492191795017</v>
          </cell>
          <cell r="L17">
            <v>0.35885870967593297</v>
          </cell>
          <cell r="M17">
            <v>0.39519004946096342</v>
          </cell>
          <cell r="N17">
            <v>0.42946261332484215</v>
          </cell>
          <cell r="O17">
            <v>0.46179306523643443</v>
          </cell>
          <cell r="P17">
            <v>0.49229145820636983</v>
          </cell>
          <cell r="Q17">
            <v>0.5210616089080089</v>
          </cell>
          <cell r="R17">
            <v>0.54820145106988838</v>
          </cell>
          <cell r="S17">
            <v>0.57380336884259475</v>
          </cell>
          <cell r="T17">
            <v>0.59795451127484767</v>
          </cell>
          <cell r="U17">
            <v>0.62073708896927293</v>
          </cell>
          <cell r="V17">
            <v>0.6422286539276808</v>
          </cell>
        </row>
        <row r="18">
          <cell r="B18" t="str">
            <v>LO3Slow</v>
          </cell>
          <cell r="C18">
            <v>5.5320496977002724E-3</v>
          </cell>
          <cell r="D18">
            <v>1.4227918344261844E-2</v>
          </cell>
          <cell r="E18">
            <v>3.1619655637384989E-2</v>
          </cell>
          <cell r="F18">
            <v>6.2055195900350503E-2</v>
          </cell>
          <cell r="G18">
            <v>0.10939936964274129</v>
          </cell>
          <cell r="H18">
            <v>0.17568121288208835</v>
          </cell>
          <cell r="I18">
            <v>0.26003992245943919</v>
          </cell>
          <cell r="J18">
            <v>0.3584584169663485</v>
          </cell>
          <cell r="K18">
            <v>0.46444756489686617</v>
          </cell>
          <cell r="L18">
            <v>0.57043671282738384</v>
          </cell>
          <cell r="M18">
            <v>0.66935991756253377</v>
          </cell>
          <cell r="N18">
            <v>0.75591772170578986</v>
          </cell>
          <cell r="O18">
            <v>0.82720061923553012</v>
          </cell>
          <cell r="P18">
            <v>0.88264287286977261</v>
          </cell>
          <cell r="Q18">
            <v>0.92349505975816193</v>
          </cell>
          <cell r="R18">
            <v>0.95209159058003434</v>
          </cell>
          <cell r="S18">
            <v>0.97115594446128262</v>
          </cell>
          <cell r="T18">
            <v>0.98328780602207699</v>
          </cell>
          <cell r="U18">
            <v>0.99067241740690848</v>
          </cell>
          <cell r="V18">
            <v>0.99498010738139331</v>
          </cell>
        </row>
      </sheetData>
      <sheetData sheetId="10">
        <row r="11">
          <cell r="B11" t="str">
            <v>Compressed Air-NR</v>
          </cell>
          <cell r="C11" t="str">
            <v>LPD baseline to minimum of code or 1995-2001 practice.</v>
          </cell>
        </row>
        <row r="12">
          <cell r="B12" t="str">
            <v>Network PC Power Management-Retro</v>
          </cell>
          <cell r="C12" t="str">
            <v>LPD baseline to minimum of code or 1995-2001 practice</v>
          </cell>
          <cell r="F12" t="str">
            <v>OR FloorA%REG</v>
          </cell>
          <cell r="G12">
            <v>0.22</v>
          </cell>
          <cell r="H12">
            <v>0.22</v>
          </cell>
          <cell r="I12">
            <v>0.22</v>
          </cell>
          <cell r="J12">
            <v>0.33</v>
          </cell>
          <cell r="K12">
            <v>0.33</v>
          </cell>
          <cell r="L12">
            <v>0.33</v>
          </cell>
          <cell r="M12">
            <v>0.33</v>
          </cell>
          <cell r="N12">
            <v>0.15</v>
          </cell>
          <cell r="O12">
            <v>0.15</v>
          </cell>
          <cell r="P12">
            <v>0.42</v>
          </cell>
          <cell r="Q12">
            <v>0.17</v>
          </cell>
          <cell r="R12">
            <v>0.17</v>
          </cell>
          <cell r="S12">
            <v>0.35</v>
          </cell>
          <cell r="T12">
            <v>0.38</v>
          </cell>
          <cell r="U12">
            <v>0.25</v>
          </cell>
          <cell r="V12">
            <v>0.24</v>
          </cell>
          <cell r="W12">
            <v>0.24</v>
          </cell>
          <cell r="X12">
            <v>0.21</v>
          </cell>
        </row>
        <row r="13">
          <cell r="B13" t="str">
            <v>Laptop-NR</v>
          </cell>
          <cell r="C13" t="str">
            <v>Assume code ballasts in baseline retrofit</v>
          </cell>
          <cell r="F13" t="str">
            <v>Frac Floor w &gt;30% ww ratio</v>
          </cell>
          <cell r="G13">
            <v>0.5</v>
          </cell>
          <cell r="H13">
            <v>0.5</v>
          </cell>
          <cell r="I13">
            <v>0.5</v>
          </cell>
          <cell r="J13">
            <v>0</v>
          </cell>
          <cell r="K13">
            <v>0</v>
          </cell>
          <cell r="L13">
            <v>0.5</v>
          </cell>
          <cell r="M13">
            <v>0</v>
          </cell>
          <cell r="N13">
            <v>0.4</v>
          </cell>
          <cell r="O13">
            <v>0.4</v>
          </cell>
          <cell r="P13">
            <v>0</v>
          </cell>
          <cell r="Q13">
            <v>0.05</v>
          </cell>
          <cell r="R13">
            <v>0</v>
          </cell>
          <cell r="S13">
            <v>0.5</v>
          </cell>
          <cell r="T13">
            <v>0.5</v>
          </cell>
          <cell r="U13">
            <v>0.5</v>
          </cell>
          <cell r="V13">
            <v>0.5</v>
          </cell>
          <cell r="W13">
            <v>0.5</v>
          </cell>
          <cell r="X13">
            <v>0.2</v>
          </cell>
        </row>
        <row r="14">
          <cell r="B14" t="str">
            <v>Smart Plug Power Strips-Retro</v>
          </cell>
          <cell r="F14" t="str">
            <v>OR FloorA Exceed Code</v>
          </cell>
          <cell r="G14">
            <v>0.11</v>
          </cell>
          <cell r="H14">
            <v>0.11</v>
          </cell>
          <cell r="I14">
            <v>0.11</v>
          </cell>
          <cell r="J14">
            <v>0.33</v>
          </cell>
          <cell r="K14">
            <v>0.33</v>
          </cell>
          <cell r="L14">
            <v>0.16500000000000001</v>
          </cell>
          <cell r="M14">
            <v>0.33</v>
          </cell>
          <cell r="N14">
            <v>0.09</v>
          </cell>
          <cell r="O14">
            <v>0.09</v>
          </cell>
          <cell r="P14">
            <v>0.42</v>
          </cell>
          <cell r="Q14">
            <v>0.1615</v>
          </cell>
          <cell r="R14">
            <v>0.17</v>
          </cell>
          <cell r="S14">
            <v>0.17499999999999999</v>
          </cell>
          <cell r="T14">
            <v>0.19</v>
          </cell>
          <cell r="U14">
            <v>0.125</v>
          </cell>
          <cell r="V14">
            <v>0.12</v>
          </cell>
          <cell r="W14">
            <v>0.12</v>
          </cell>
          <cell r="X14">
            <v>0.16800000000000001</v>
          </cell>
        </row>
        <row r="15">
          <cell r="B15" t="e">
            <v>#REF!</v>
          </cell>
          <cell r="C15" t="str">
            <v>Account for smoke hatch in baseline</v>
          </cell>
        </row>
        <row r="16">
          <cell r="B16" t="e">
            <v>#REF!</v>
          </cell>
          <cell r="F16" t="str">
            <v>WA FloorA%REG</v>
          </cell>
          <cell r="G16">
            <v>0.72</v>
          </cell>
          <cell r="H16">
            <v>0.72</v>
          </cell>
          <cell r="I16">
            <v>0.72</v>
          </cell>
          <cell r="J16">
            <v>0.61</v>
          </cell>
          <cell r="K16">
            <v>0.61</v>
          </cell>
          <cell r="L16">
            <v>0.61</v>
          </cell>
          <cell r="M16">
            <v>0.61</v>
          </cell>
          <cell r="N16">
            <v>0.68</v>
          </cell>
          <cell r="O16">
            <v>0.68</v>
          </cell>
          <cell r="P16">
            <v>0.49</v>
          </cell>
          <cell r="Q16">
            <v>0.62</v>
          </cell>
          <cell r="R16">
            <v>0.62</v>
          </cell>
          <cell r="S16">
            <v>0.56000000000000005</v>
          </cell>
          <cell r="T16">
            <v>0.49</v>
          </cell>
          <cell r="U16">
            <v>0.56000000000000005</v>
          </cell>
          <cell r="V16">
            <v>0.59</v>
          </cell>
          <cell r="W16">
            <v>0.6</v>
          </cell>
          <cell r="X16">
            <v>0.67</v>
          </cell>
        </row>
        <row r="17">
          <cell r="B17" t="str">
            <v>Data Centers-NR</v>
          </cell>
          <cell r="C17" t="str">
            <v>Only fraction beyond switching in code baseline OR</v>
          </cell>
          <cell r="F17" t="str">
            <v>Fraction with ElecHt</v>
          </cell>
          <cell r="G17">
            <v>9.379008321141083E-2</v>
          </cell>
          <cell r="H17">
            <v>5.7141018201974592E-2</v>
          </cell>
          <cell r="I17">
            <v>6.3540893141458221E-2</v>
          </cell>
          <cell r="J17">
            <v>0.52114684573848291</v>
          </cell>
          <cell r="K17">
            <v>0.64094486042254439</v>
          </cell>
          <cell r="L17">
            <v>0.56159710090996928</v>
          </cell>
          <cell r="M17">
            <v>0.19952525247533903</v>
          </cell>
          <cell r="N17">
            <v>0.22286467137317267</v>
          </cell>
          <cell r="O17">
            <v>0.15885643507420852</v>
          </cell>
          <cell r="P17">
            <v>0.52114684573848291</v>
          </cell>
          <cell r="Q17">
            <v>1.5377816133020691E-2</v>
          </cell>
          <cell r="R17">
            <v>0</v>
          </cell>
          <cell r="S17">
            <v>5.5212362541074519E-2</v>
          </cell>
          <cell r="T17">
            <v>0.34342063041492848</v>
          </cell>
          <cell r="U17">
            <v>0.10311447532768504</v>
          </cell>
          <cell r="V17">
            <v>5.6083613809662864E-3</v>
          </cell>
          <cell r="W17">
            <v>5.6083613809662864E-3</v>
          </cell>
          <cell r="X17">
            <v>0.24031041917780901</v>
          </cell>
        </row>
        <row r="18">
          <cell r="B18" t="str">
            <v>Monitor-NR</v>
          </cell>
          <cell r="C18" t="str">
            <v>Only fraction beyond switching in code baseline OR</v>
          </cell>
          <cell r="F18" t="str">
            <v>Frac Meet Elec Ht Code</v>
          </cell>
          <cell r="G18">
            <v>0.5</v>
          </cell>
          <cell r="H18">
            <v>0.5</v>
          </cell>
          <cell r="I18">
            <v>0.5</v>
          </cell>
          <cell r="J18">
            <v>0.9</v>
          </cell>
          <cell r="K18">
            <v>0.9</v>
          </cell>
          <cell r="L18">
            <v>0.9</v>
          </cell>
          <cell r="M18">
            <v>0.5</v>
          </cell>
          <cell r="N18">
            <v>0.5</v>
          </cell>
          <cell r="O18">
            <v>0.5</v>
          </cell>
          <cell r="P18">
            <v>0.9</v>
          </cell>
          <cell r="Q18">
            <v>0.9</v>
          </cell>
          <cell r="R18">
            <v>0.9</v>
          </cell>
          <cell r="S18">
            <v>0.9</v>
          </cell>
          <cell r="T18">
            <v>0.9</v>
          </cell>
          <cell r="U18">
            <v>0.5</v>
          </cell>
          <cell r="V18">
            <v>0.5</v>
          </cell>
          <cell r="W18">
            <v>0.5</v>
          </cell>
          <cell r="X18">
            <v>0.9</v>
          </cell>
        </row>
        <row r="19">
          <cell r="B19" t="e">
            <v>#REF!</v>
          </cell>
          <cell r="F19" t="str">
            <v>WA Floor A Exceed Code</v>
          </cell>
          <cell r="G19">
            <v>3.37644299561079E-2</v>
          </cell>
          <cell r="H19">
            <v>2.0570766552710854E-2</v>
          </cell>
          <cell r="I19">
            <v>2.2874721530924957E-2</v>
          </cell>
          <cell r="J19">
            <v>3.1789957590047449E-2</v>
          </cell>
          <cell r="K19">
            <v>3.9097636485775196E-2</v>
          </cell>
          <cell r="L19">
            <v>3.4257423155508122E-2</v>
          </cell>
          <cell r="M19">
            <v>6.0855202004978404E-2</v>
          </cell>
          <cell r="N19">
            <v>7.5773988266878714E-2</v>
          </cell>
          <cell r="O19">
            <v>5.4011187925230901E-2</v>
          </cell>
          <cell r="P19">
            <v>2.5536195441185655E-2</v>
          </cell>
          <cell r="Q19">
            <v>9.5342460024728268E-4</v>
          </cell>
          <cell r="R19">
            <v>0</v>
          </cell>
          <cell r="S19">
            <v>3.0918923023001725E-3</v>
          </cell>
          <cell r="T19">
            <v>1.6827610890331492E-2</v>
          </cell>
          <cell r="U19">
            <v>2.8872053091751816E-2</v>
          </cell>
          <cell r="V19">
            <v>1.6544666073850544E-3</v>
          </cell>
          <cell r="W19">
            <v>1.6825084142898859E-3</v>
          </cell>
          <cell r="X19">
            <v>1.6100798084913201E-2</v>
          </cell>
        </row>
        <row r="20">
          <cell r="B20" t="str">
            <v>Desktop-NR</v>
          </cell>
        </row>
        <row r="21">
          <cell r="B21" t="str">
            <v>Pre-Rinse Spray Valve-Retro</v>
          </cell>
          <cell r="F21" t="str">
            <v>Region Wide Frac Exceed Target</v>
          </cell>
          <cell r="G21">
            <v>0.05</v>
          </cell>
          <cell r="H21">
            <v>0.05</v>
          </cell>
          <cell r="I21">
            <v>0.05</v>
          </cell>
          <cell r="J21">
            <v>0.05</v>
          </cell>
          <cell r="K21">
            <v>0.05</v>
          </cell>
          <cell r="L21">
            <v>0.05</v>
          </cell>
          <cell r="M21">
            <v>0.05</v>
          </cell>
          <cell r="N21">
            <v>0.05</v>
          </cell>
          <cell r="O21">
            <v>0.05</v>
          </cell>
          <cell r="P21">
            <v>0.05</v>
          </cell>
          <cell r="Q21">
            <v>0.05</v>
          </cell>
          <cell r="R21">
            <v>0.05</v>
          </cell>
          <cell r="S21">
            <v>0.05</v>
          </cell>
          <cell r="T21">
            <v>0.05</v>
          </cell>
          <cell r="U21">
            <v>0.05</v>
          </cell>
          <cell r="V21">
            <v>0.05</v>
          </cell>
          <cell r="W21">
            <v>0.05</v>
          </cell>
          <cell r="X21">
            <v>0.05</v>
          </cell>
        </row>
        <row r="22">
          <cell r="B22" t="e">
            <v>#REF!</v>
          </cell>
        </row>
        <row r="23">
          <cell r="B23" t="str">
            <v>Cooking Equipment-NR</v>
          </cell>
          <cell r="C23" t="str">
            <v>Not applicable in Seattle due to code requirement</v>
          </cell>
        </row>
        <row r="24">
          <cell r="B24" t="str">
            <v>Premium HVAC Equipment-New</v>
          </cell>
          <cell r="C24" t="str">
            <v>Not applicable in Seattle due to code requirement</v>
          </cell>
          <cell r="F24" t="str">
            <v>Baseline Exceed Code New</v>
          </cell>
          <cell r="G24">
            <v>0.19376442995610788</v>
          </cell>
          <cell r="H24">
            <v>0.18057076655271087</v>
          </cell>
          <cell r="I24">
            <v>0.18287472153092493</v>
          </cell>
          <cell r="J24">
            <v>0.41178995759004744</v>
          </cell>
          <cell r="K24">
            <v>0.41909763648577519</v>
          </cell>
          <cell r="L24">
            <v>0.24925742315550814</v>
          </cell>
          <cell r="M24">
            <v>0.44085520200497841</v>
          </cell>
          <cell r="N24">
            <v>0.21577398826687871</v>
          </cell>
          <cell r="O24">
            <v>0.19401118792523092</v>
          </cell>
          <cell r="P24">
            <v>0.4955361954411856</v>
          </cell>
          <cell r="Q24">
            <v>0.2124534246002473</v>
          </cell>
          <cell r="R24">
            <v>0.22000000000000003</v>
          </cell>
          <cell r="S24">
            <v>0.22809189230230015</v>
          </cell>
          <cell r="T24">
            <v>0.25682761089033151</v>
          </cell>
          <cell r="U24">
            <v>0.20387205309175183</v>
          </cell>
          <cell r="V24">
            <v>0.17165446660738504</v>
          </cell>
          <cell r="W24">
            <v>0.17168250841428989</v>
          </cell>
          <cell r="X24">
            <v>0.23410079808491319</v>
          </cell>
        </row>
        <row r="25">
          <cell r="B25" t="e">
            <v>#REF!</v>
          </cell>
        </row>
        <row r="26">
          <cell r="B26" t="str">
            <v>Premium HVAC Equipment-NR</v>
          </cell>
          <cell r="C26" t="str">
            <v>Baseline adjusted to reflect codes</v>
          </cell>
          <cell r="F26" t="str">
            <v>Fract Excced Target CBSA New 2002-2004</v>
          </cell>
          <cell r="G26">
            <v>0.45</v>
          </cell>
          <cell r="H26">
            <v>0.45</v>
          </cell>
          <cell r="I26">
            <v>0.45</v>
          </cell>
          <cell r="J26">
            <v>0.2</v>
          </cell>
          <cell r="K26">
            <v>0.2</v>
          </cell>
          <cell r="L26">
            <v>0.2</v>
          </cell>
          <cell r="M26">
            <v>0.2</v>
          </cell>
          <cell r="N26">
            <v>0.45</v>
          </cell>
          <cell r="O26">
            <v>0.9</v>
          </cell>
          <cell r="P26">
            <v>0.2</v>
          </cell>
          <cell r="Q26">
            <v>0.1</v>
          </cell>
          <cell r="R26">
            <v>0.1</v>
          </cell>
          <cell r="S26">
            <v>0.25</v>
          </cell>
          <cell r="T26">
            <v>0.5</v>
          </cell>
          <cell r="U26">
            <v>0.75</v>
          </cell>
          <cell r="V26">
            <v>0.25</v>
          </cell>
          <cell r="W26">
            <v>0.2</v>
          </cell>
          <cell r="X26">
            <v>0.3</v>
          </cell>
        </row>
        <row r="27">
          <cell r="B27" t="str">
            <v>Glass-New</v>
          </cell>
          <cell r="C27" t="str">
            <v>Baseline adjusted to reflect codes</v>
          </cell>
        </row>
        <row r="28">
          <cell r="B28" t="e">
            <v>#REF!</v>
          </cell>
        </row>
        <row r="29">
          <cell r="B29" t="str">
            <v>Glass-NR</v>
          </cell>
          <cell r="C29" t="str">
            <v>Baseline adjusted to reflect codes.  Measure baseline excludes 50% of WA=ElecHt, OR&gt;30%glass.</v>
          </cell>
        </row>
        <row r="30">
          <cell r="B30" t="str">
            <v>Glass-Retro</v>
          </cell>
          <cell r="C30" t="str">
            <v>Baseline adjusted to reflect codes</v>
          </cell>
        </row>
        <row r="31">
          <cell r="B31" t="str">
            <v>Advanced Rooftop Controller-New</v>
          </cell>
          <cell r="C31" t="str">
            <v>Single Glazed Fraction from CBSA</v>
          </cell>
        </row>
        <row r="32">
          <cell r="B32" t="str">
            <v>Advanced Rooftop Controller-NR</v>
          </cell>
        </row>
        <row r="33">
          <cell r="B33" t="str">
            <v>Advanced Rooftop Controller-Retro</v>
          </cell>
        </row>
        <row r="34">
          <cell r="B34" t="str">
            <v>Variable Speed Chiller-New</v>
          </cell>
          <cell r="C34" t="str">
            <v>Assumes marginally-effective economizer in baseline</v>
          </cell>
        </row>
        <row r="35">
          <cell r="B35" t="str">
            <v>Variable Speed Chiller-NR</v>
          </cell>
          <cell r="C35" t="str">
            <v>Baseline assumes historic mix of chiller types and modular chiller control</v>
          </cell>
        </row>
        <row r="36">
          <cell r="B36" t="str">
            <v>Commercial EM-New</v>
          </cell>
          <cell r="C36" t="str">
            <v>Baseline assumes historic mix of chiller types and modular chiller control</v>
          </cell>
        </row>
        <row r="37">
          <cell r="B37" t="e">
            <v>#REF!</v>
          </cell>
          <cell r="C37" t="str">
            <v>Baseline at code and modular deployment</v>
          </cell>
        </row>
        <row r="38">
          <cell r="B38" t="str">
            <v>Commercial EM-NR</v>
          </cell>
          <cell r="C38" t="str">
            <v>Baseline assume partial penetration of measure</v>
          </cell>
        </row>
        <row r="39">
          <cell r="B39" t="str">
            <v>Commercial EM-Retro</v>
          </cell>
        </row>
        <row r="40">
          <cell r="B40" t="str">
            <v>Evaporative Assist Cooling-New</v>
          </cell>
        </row>
        <row r="41">
          <cell r="B41" t="str">
            <v>Evaporative Assist Cooling-NR</v>
          </cell>
          <cell r="C41" t="str">
            <v>Assumes marginally-effective economizer in baseline</v>
          </cell>
        </row>
        <row r="42">
          <cell r="B42" t="str">
            <v>Economizer-Retro</v>
          </cell>
          <cell r="C42" t="str">
            <v>Assumes marginally-effective economizer in baseline</v>
          </cell>
        </row>
        <row r="43">
          <cell r="B43" t="e">
            <v>#REF!</v>
          </cell>
        </row>
        <row r="44">
          <cell r="B44" t="str">
            <v>Demand Control Ventilation-New</v>
          </cell>
          <cell r="C44" t="str">
            <v>Measure not in any code baseline</v>
          </cell>
        </row>
        <row r="45">
          <cell r="B45" t="e">
            <v>#REF!</v>
          </cell>
          <cell r="C45" t="str">
            <v>Measure not in any code baseline</v>
          </cell>
        </row>
        <row r="46">
          <cell r="B46" t="e">
            <v>#REF!</v>
          </cell>
        </row>
        <row r="47">
          <cell r="B47" t="str">
            <v>Demand Control Ventilation-NR</v>
          </cell>
          <cell r="C47" t="str">
            <v>Measure dropped due to code</v>
          </cell>
        </row>
        <row r="48">
          <cell r="B48" t="str">
            <v>Demand Control Ventilation-Retro</v>
          </cell>
          <cell r="C48" t="str">
            <v>Measure dropped due to code</v>
          </cell>
        </row>
        <row r="49">
          <cell r="B49" t="str">
            <v>Premium Fume Hood-NR</v>
          </cell>
        </row>
        <row r="50">
          <cell r="B50" t="e">
            <v>#REF!</v>
          </cell>
        </row>
        <row r="51">
          <cell r="B51" t="e">
            <v>#REF!</v>
          </cell>
        </row>
        <row r="52">
          <cell r="B52" t="e">
            <v>#REF!</v>
          </cell>
        </row>
        <row r="53">
          <cell r="B53" t="e">
            <v>#REF!</v>
          </cell>
        </row>
        <row r="54">
          <cell r="B54" t="e">
            <v>#REF!</v>
          </cell>
        </row>
        <row r="55">
          <cell r="B55" t="e">
            <v>#REF!</v>
          </cell>
        </row>
        <row r="56">
          <cell r="B56" t="e">
            <v>#REF!</v>
          </cell>
        </row>
        <row r="57">
          <cell r="B57" t="e">
            <v>#REF!</v>
          </cell>
        </row>
        <row r="58">
          <cell r="B58" t="e">
            <v>#REF!</v>
          </cell>
        </row>
        <row r="59">
          <cell r="B59" t="e">
            <v>#REF!</v>
          </cell>
        </row>
        <row r="60">
          <cell r="B60" t="e">
            <v>#REF!</v>
          </cell>
        </row>
        <row r="61">
          <cell r="B61" t="str">
            <v>DCV Restaurant Hood-Retro</v>
          </cell>
        </row>
        <row r="62">
          <cell r="B62" t="e">
            <v>#REF!</v>
          </cell>
        </row>
        <row r="63">
          <cell r="B63" t="e">
            <v>#REF!</v>
          </cell>
        </row>
        <row r="64">
          <cell r="B64" t="e">
            <v>#REF!</v>
          </cell>
        </row>
        <row r="65">
          <cell r="B65" t="e">
            <v>#REF!</v>
          </cell>
        </row>
        <row r="66">
          <cell r="B66" t="e">
            <v>#REF!</v>
          </cell>
        </row>
        <row r="67">
          <cell r="B67" t="e">
            <v>#REF!</v>
          </cell>
        </row>
        <row r="68">
          <cell r="B68" t="e">
            <v>#REF!</v>
          </cell>
        </row>
        <row r="69">
          <cell r="B69" t="e">
            <v>#REF!</v>
          </cell>
        </row>
        <row r="70">
          <cell r="B70" t="e">
            <v>#REF!</v>
          </cell>
        </row>
        <row r="71">
          <cell r="B71" t="e">
            <v>#REF!</v>
          </cell>
        </row>
        <row r="72">
          <cell r="B72" t="str">
            <v>DCV Parking Garage-Retro</v>
          </cell>
        </row>
        <row r="73">
          <cell r="B73" t="str">
            <v>Weatherization - School-Retro</v>
          </cell>
        </row>
        <row r="74">
          <cell r="B74" t="e">
            <v>#REF!</v>
          </cell>
        </row>
        <row r="75">
          <cell r="B75" t="str">
            <v>Energy Recovery Ventilator-NR</v>
          </cell>
        </row>
        <row r="76">
          <cell r="B76" t="str">
            <v>AC Heat Recovery for Water Heating-NR</v>
          </cell>
        </row>
        <row r="77">
          <cell r="B77" t="str">
            <v>Room Occupancy Sensors in Lodging-Retro</v>
          </cell>
        </row>
        <row r="78">
          <cell r="B78" t="str">
            <v>Chiller - chilled water retrofit-Retro</v>
          </cell>
        </row>
        <row r="79">
          <cell r="B79" t="str">
            <v>Office Equipment</v>
          </cell>
          <cell r="C79" t="str">
            <v>New</v>
          </cell>
        </row>
        <row r="80">
          <cell r="B80" t="str">
            <v>Computer Servers and IT</v>
          </cell>
          <cell r="C80" t="str">
            <v>New</v>
          </cell>
        </row>
        <row r="81">
          <cell r="B81" t="e">
            <v>#REF!</v>
          </cell>
        </row>
        <row r="82">
          <cell r="B82" t="str">
            <v>Pool Blankets-Retro</v>
          </cell>
        </row>
        <row r="83">
          <cell r="B83" t="e">
            <v>#REF!</v>
          </cell>
        </row>
        <row r="84">
          <cell r="B84" t="e">
            <v>#REF!</v>
          </cell>
        </row>
        <row r="85">
          <cell r="B85" t="str">
            <v>Web-Enabled Thermostats-Retro</v>
          </cell>
        </row>
        <row r="86">
          <cell r="B86" t="e">
            <v>#REF!</v>
          </cell>
        </row>
        <row r="87">
          <cell r="B87" t="e">
            <v>#REF!</v>
          </cell>
        </row>
        <row r="88">
          <cell r="B88" t="str">
            <v>Garage CO2 ventilation-Retro</v>
          </cell>
        </row>
        <row r="89">
          <cell r="B89" t="e">
            <v>#REF!</v>
          </cell>
        </row>
        <row r="90">
          <cell r="B90" t="e">
            <v>#REF!</v>
          </cell>
        </row>
        <row r="91">
          <cell r="B91" t="e">
            <v>#REF!</v>
          </cell>
        </row>
        <row r="92">
          <cell r="B92" t="e">
            <v>#REF!</v>
          </cell>
        </row>
        <row r="93">
          <cell r="B93" t="e">
            <v>#REF!</v>
          </cell>
        </row>
        <row r="94">
          <cell r="B94" t="str">
            <v>Circ Pump ECM and drive-Retro</v>
          </cell>
        </row>
        <row r="95">
          <cell r="B95" t="str">
            <v>VRF-New</v>
          </cell>
        </row>
        <row r="96">
          <cell r="B96">
            <v>0</v>
          </cell>
        </row>
        <row r="97">
          <cell r="B97">
            <v>0</v>
          </cell>
        </row>
        <row r="98">
          <cell r="B98">
            <v>0</v>
          </cell>
        </row>
        <row r="99">
          <cell r="B99">
            <v>0</v>
          </cell>
        </row>
        <row r="100">
          <cell r="B100">
            <v>0</v>
          </cell>
        </row>
        <row r="101">
          <cell r="B101">
            <v>0</v>
          </cell>
        </row>
        <row r="102">
          <cell r="B102">
            <v>0</v>
          </cell>
        </row>
        <row r="103">
          <cell r="B103">
            <v>0</v>
          </cell>
        </row>
        <row r="104">
          <cell r="B104">
            <v>0</v>
          </cell>
        </row>
        <row r="105">
          <cell r="B105">
            <v>0</v>
          </cell>
        </row>
      </sheetData>
      <sheetData sheetId="11">
        <row r="13">
          <cell r="B13" t="str">
            <v>FORECAST</v>
          </cell>
        </row>
        <row r="14">
          <cell r="B14" t="str">
            <v>POST2013</v>
          </cell>
          <cell r="C14" t="str">
            <v>Office</v>
          </cell>
          <cell r="F14" t="str">
            <v>Retail</v>
          </cell>
          <cell r="J14" t="str">
            <v>School</v>
          </cell>
          <cell r="L14" t="str">
            <v>Warehouse</v>
          </cell>
          <cell r="M14" t="str">
            <v>Grocery</v>
          </cell>
          <cell r="O14" t="str">
            <v>Restaurant</v>
          </cell>
          <cell r="P14" t="str">
            <v>Lodging</v>
          </cell>
          <cell r="Q14" t="str">
            <v>Health</v>
          </cell>
          <cell r="S14" t="str">
            <v>Assembly</v>
          </cell>
          <cell r="T14" t="str">
            <v>Other</v>
          </cell>
        </row>
        <row r="15">
          <cell r="B15" t="str">
            <v>FloorA%ACT</v>
          </cell>
          <cell r="C15">
            <v>0.23374291413554329</v>
          </cell>
          <cell r="F15">
            <v>0.16379453573805774</v>
          </cell>
          <cell r="J15">
            <v>8.8639553331737689E-2</v>
          </cell>
          <cell r="L15">
            <v>9.6266945662747766E-2</v>
          </cell>
          <cell r="M15">
            <v>2.0434554153352484E-2</v>
          </cell>
          <cell r="O15">
            <v>1.255060122823257E-2</v>
          </cell>
          <cell r="P15">
            <v>5.5794347273117245E-2</v>
          </cell>
          <cell r="Q15">
            <v>7.398534349162611E-2</v>
          </cell>
          <cell r="S15">
            <v>0.12949316922883081</v>
          </cell>
          <cell r="T15">
            <v>0.12270755891365608</v>
          </cell>
        </row>
        <row r="16">
          <cell r="B16" t="str">
            <v>POST2013</v>
          </cell>
          <cell r="C16" t="str">
            <v>Large Off</v>
          </cell>
          <cell r="D16" t="str">
            <v>Medium Off</v>
          </cell>
          <cell r="E16" t="str">
            <v>Small Off</v>
          </cell>
          <cell r="F16" t="str">
            <v>Xlarge Ret</v>
          </cell>
          <cell r="G16" t="str">
            <v>Large Ret</v>
          </cell>
          <cell r="H16" t="str">
            <v>Medium Ret</v>
          </cell>
          <cell r="I16" t="str">
            <v>Small Ret</v>
          </cell>
          <cell r="J16" t="str">
            <v>School K-12</v>
          </cell>
          <cell r="K16" t="str">
            <v>University</v>
          </cell>
          <cell r="L16" t="str">
            <v>Warehouse</v>
          </cell>
          <cell r="M16" t="str">
            <v>Supermarket</v>
          </cell>
          <cell r="N16" t="str">
            <v>MiniMart</v>
          </cell>
          <cell r="O16" t="str">
            <v>Restaurant</v>
          </cell>
          <cell r="P16" t="str">
            <v>Lodging</v>
          </cell>
          <cell r="Q16" t="str">
            <v>Hospital</v>
          </cell>
          <cell r="R16" t="str">
            <v>Residential Care</v>
          </cell>
          <cell r="S16" t="str">
            <v>Assembly</v>
          </cell>
          <cell r="T16" t="str">
            <v>Other</v>
          </cell>
        </row>
        <row r="17">
          <cell r="B17" t="str">
            <v>FloorA%TYP</v>
          </cell>
          <cell r="C17">
            <v>0.49844828664156315</v>
          </cell>
          <cell r="D17">
            <v>0.39725857197361958</v>
          </cell>
          <cell r="E17">
            <v>0.10429314138481716</v>
          </cell>
          <cell r="F17">
            <v>0.29289805028089561</v>
          </cell>
          <cell r="G17">
            <v>0.11837446567671327</v>
          </cell>
          <cell r="H17">
            <v>0.44658380004081855</v>
          </cell>
          <cell r="I17">
            <v>0.14214368400157257</v>
          </cell>
          <cell r="J17">
            <v>0.58044164275770982</v>
          </cell>
          <cell r="K17">
            <v>0.41955835724229024</v>
          </cell>
          <cell r="L17">
            <v>1</v>
          </cell>
          <cell r="M17">
            <v>0.70766579331774959</v>
          </cell>
          <cell r="N17">
            <v>0.29233420668225041</v>
          </cell>
          <cell r="O17">
            <v>1</v>
          </cell>
          <cell r="P17">
            <v>1</v>
          </cell>
          <cell r="Q17">
            <v>1</v>
          </cell>
          <cell r="R17">
            <v>1</v>
          </cell>
          <cell r="S17">
            <v>1</v>
          </cell>
          <cell r="T17">
            <v>1</v>
          </cell>
        </row>
        <row r="18">
          <cell r="B18" t="str">
            <v>FloorA%REG</v>
          </cell>
          <cell r="C18">
            <v>0.15073291148870363</v>
          </cell>
          <cell r="D18">
            <v>0.12013270538231059</v>
          </cell>
          <cell r="E18">
            <v>3.1538695729415013E-2</v>
          </cell>
          <cell r="F18">
            <v>2.6820893655991742E-2</v>
          </cell>
          <cell r="G18">
            <v>1.0839638408159987E-2</v>
          </cell>
          <cell r="H18">
            <v>4.0894012773033235E-2</v>
          </cell>
          <cell r="I18">
            <v>1.3016203517984767E-2</v>
          </cell>
          <cell r="J18">
            <v>3.0886857559635036E-2</v>
          </cell>
          <cell r="K18">
            <v>2.2325826170102026E-2</v>
          </cell>
          <cell r="L18">
            <v>0.10087192274660353</v>
          </cell>
          <cell r="M18">
            <v>6.1675003194375045E-3</v>
          </cell>
          <cell r="N18">
            <v>2.5477723102065148E-3</v>
          </cell>
          <cell r="O18">
            <v>1.1693580853842011E-2</v>
          </cell>
          <cell r="P18">
            <v>2.3957473342185561E-2</v>
          </cell>
          <cell r="Q18">
            <v>4.4965056377242296E-2</v>
          </cell>
          <cell r="R18">
            <v>5.827742495837801E-2</v>
          </cell>
          <cell r="S18">
            <v>9.0984350406775827E-2</v>
          </cell>
          <cell r="T18">
            <v>0.21334717399999265</v>
          </cell>
        </row>
        <row r="19">
          <cell r="B19" t="str">
            <v>ElecHt%TYP</v>
          </cell>
          <cell r="C19">
            <v>9.379008321141083E-2</v>
          </cell>
          <cell r="D19">
            <v>5.7141018201974592E-2</v>
          </cell>
          <cell r="E19">
            <v>6.3540893141458221E-2</v>
          </cell>
          <cell r="F19">
            <v>0.52114684573848291</v>
          </cell>
          <cell r="G19">
            <v>0.64094486042254439</v>
          </cell>
          <cell r="H19">
            <v>0.56159710090996928</v>
          </cell>
          <cell r="I19">
            <v>0.19952525247533903</v>
          </cell>
          <cell r="J19">
            <v>0.22286467137317267</v>
          </cell>
          <cell r="K19">
            <v>0.15885643507420852</v>
          </cell>
          <cell r="L19">
            <v>0.52114684573848291</v>
          </cell>
          <cell r="M19">
            <v>1.5377816133020691E-2</v>
          </cell>
          <cell r="N19">
            <v>0</v>
          </cell>
          <cell r="O19">
            <v>5.5212362541074519E-2</v>
          </cell>
          <cell r="P19">
            <v>0.34342063041492848</v>
          </cell>
          <cell r="Q19">
            <v>0.10311447532768504</v>
          </cell>
          <cell r="R19">
            <v>5.6083613809662864E-3</v>
          </cell>
          <cell r="S19">
            <v>5.6083613809662864E-3</v>
          </cell>
          <cell r="T19">
            <v>0.24031041917780901</v>
          </cell>
        </row>
        <row r="20">
          <cell r="B20" t="str">
            <v>GasHt%TYP</v>
          </cell>
          <cell r="C20">
            <v>0.80872784176745371</v>
          </cell>
          <cell r="D20">
            <v>0.93108561158422598</v>
          </cell>
          <cell r="E20">
            <v>0.65879042006554966</v>
          </cell>
          <cell r="F20">
            <v>0.30364464955032466</v>
          </cell>
          <cell r="G20">
            <v>0.20980203614718312</v>
          </cell>
          <cell r="H20">
            <v>0.42422729730852854</v>
          </cell>
          <cell r="I20">
            <v>0.44747439425166918</v>
          </cell>
          <cell r="J20">
            <v>0.53090550528653346</v>
          </cell>
          <cell r="K20">
            <v>0.73038501205930684</v>
          </cell>
          <cell r="L20">
            <v>0.30364464955032466</v>
          </cell>
          <cell r="M20">
            <v>0.88455863187555051</v>
          </cell>
          <cell r="N20">
            <v>0.99620809267302346</v>
          </cell>
          <cell r="O20">
            <v>0.88366906107173016</v>
          </cell>
          <cell r="P20">
            <v>0.53617368361870132</v>
          </cell>
          <cell r="Q20">
            <v>0.74192623135844471</v>
          </cell>
          <cell r="R20">
            <v>0.98575716289794368</v>
          </cell>
          <cell r="S20">
            <v>0.98575716289794368</v>
          </cell>
          <cell r="T20">
            <v>0.6783643954380898</v>
          </cell>
        </row>
        <row r="21">
          <cell r="B21" t="str">
            <v>HtPmpHt%TYP</v>
          </cell>
          <cell r="C21">
            <v>9.7482075021135345E-2</v>
          </cell>
          <cell r="D21">
            <v>1.1773370213799438E-2</v>
          </cell>
          <cell r="E21">
            <v>0.27766868679299217</v>
          </cell>
          <cell r="F21">
            <v>0.17520850471119245</v>
          </cell>
          <cell r="G21">
            <v>0.14925310343027248</v>
          </cell>
          <cell r="H21">
            <v>1.4175601781502387E-2</v>
          </cell>
          <cell r="I21">
            <v>0.35300035327299167</v>
          </cell>
          <cell r="J21">
            <v>0.24622982334029381</v>
          </cell>
          <cell r="K21">
            <v>0.1107585528664846</v>
          </cell>
          <cell r="L21">
            <v>0.17520850471119245</v>
          </cell>
          <cell r="M21">
            <v>0.1000635519914288</v>
          </cell>
          <cell r="N21">
            <v>3.7919073269764856E-3</v>
          </cell>
          <cell r="O21">
            <v>6.1118576387195395E-2</v>
          </cell>
          <cell r="P21">
            <v>0.12040568596637012</v>
          </cell>
          <cell r="Q21">
            <v>0.15495929331387026</v>
          </cell>
          <cell r="R21">
            <v>8.6344757210899958E-3</v>
          </cell>
          <cell r="S21">
            <v>8.6344757210899958E-3</v>
          </cell>
          <cell r="T21">
            <v>8.1325185384101065E-2</v>
          </cell>
        </row>
        <row r="22">
          <cell r="B22" t="str">
            <v>CoolSat%TYP</v>
          </cell>
          <cell r="C22">
            <v>0.95128694884061893</v>
          </cell>
          <cell r="D22">
            <v>0.97665874571205136</v>
          </cell>
          <cell r="E22">
            <v>0.91122609210258287</v>
          </cell>
          <cell r="F22">
            <v>0.98608503921852686</v>
          </cell>
          <cell r="G22">
            <v>0.77181511362305244</v>
          </cell>
          <cell r="H22">
            <v>0.90527535536267667</v>
          </cell>
          <cell r="I22">
            <v>0.53668215741883951</v>
          </cell>
          <cell r="J22">
            <v>0.96128535178408803</v>
          </cell>
          <cell r="K22">
            <v>0.75</v>
          </cell>
          <cell r="L22">
            <v>0.18162271351024481</v>
          </cell>
          <cell r="M22">
            <v>0.92147944946531313</v>
          </cell>
          <cell r="N22">
            <v>0.83868998628257874</v>
          </cell>
          <cell r="O22">
            <v>0.99999997512427186</v>
          </cell>
          <cell r="P22">
            <v>0.94438859080377269</v>
          </cell>
          <cell r="Q22">
            <v>0.95</v>
          </cell>
          <cell r="R22">
            <v>0.8423386600487599</v>
          </cell>
          <cell r="S22">
            <v>0.91177234717447209</v>
          </cell>
          <cell r="T22">
            <v>0.87717751610580841</v>
          </cell>
        </row>
        <row r="23">
          <cell r="B23" t="str">
            <v>CoolSat%ACT</v>
          </cell>
          <cell r="C23">
            <v>0.95718804003839186</v>
          </cell>
          <cell r="F23">
            <v>0.86075287434919978</v>
          </cell>
          <cell r="J23">
            <v>0.87263881668019661</v>
          </cell>
          <cell r="L23">
            <v>0.18162271351024481</v>
          </cell>
          <cell r="M23">
            <v>0.897277257424139</v>
          </cell>
          <cell r="O23">
            <v>0.99999997512427186</v>
          </cell>
          <cell r="P23">
            <v>0.94438859080377269</v>
          </cell>
          <cell r="Q23">
            <v>0.89616933002437993</v>
          </cell>
          <cell r="S23">
            <v>0.91177234717447209</v>
          </cell>
          <cell r="T23">
            <v>0.87717751610580841</v>
          </cell>
        </row>
        <row r="24">
          <cell r="B24" t="str">
            <v>PackRT%TYP</v>
          </cell>
          <cell r="C24">
            <v>0.15</v>
          </cell>
          <cell r="D24">
            <v>0.75</v>
          </cell>
          <cell r="E24">
            <v>0.95</v>
          </cell>
          <cell r="F24">
            <v>0.95</v>
          </cell>
          <cell r="G24">
            <v>0.9</v>
          </cell>
          <cell r="H24">
            <v>0.9</v>
          </cell>
          <cell r="I24">
            <v>0.3</v>
          </cell>
          <cell r="J24">
            <v>0.3</v>
          </cell>
          <cell r="K24">
            <v>0.5</v>
          </cell>
          <cell r="L24">
            <v>0.35</v>
          </cell>
          <cell r="M24">
            <v>0.9</v>
          </cell>
          <cell r="N24">
            <v>0.9</v>
          </cell>
          <cell r="O24">
            <v>0.95</v>
          </cell>
          <cell r="P24">
            <v>0.5</v>
          </cell>
          <cell r="Q24">
            <v>0.1</v>
          </cell>
          <cell r="R24">
            <v>0.6</v>
          </cell>
          <cell r="S24">
            <v>0.5</v>
          </cell>
          <cell r="T24">
            <v>0.5</v>
          </cell>
        </row>
        <row r="25">
          <cell r="B25" t="str">
            <v>PackRT%ACT</v>
          </cell>
          <cell r="C25">
            <v>0.50026702886083674</v>
          </cell>
          <cell r="F25">
            <v>0.78455381811533043</v>
          </cell>
          <cell r="J25">
            <v>0.36953195539995587</v>
          </cell>
          <cell r="L25">
            <v>0.35</v>
          </cell>
          <cell r="M25">
            <v>0.90000000000000013</v>
          </cell>
          <cell r="O25">
            <v>0.95</v>
          </cell>
          <cell r="P25">
            <v>0.5</v>
          </cell>
          <cell r="Q25">
            <v>0.45832204515370584</v>
          </cell>
          <cell r="S25">
            <v>0.5</v>
          </cell>
          <cell r="T25">
            <v>0.5</v>
          </cell>
        </row>
        <row r="26">
          <cell r="B26" t="str">
            <v>BuiltUp%TYP</v>
          </cell>
          <cell r="C26">
            <v>0.85</v>
          </cell>
          <cell r="D26">
            <v>0.35</v>
          </cell>
          <cell r="E26">
            <v>2.9006395725036469E-2</v>
          </cell>
          <cell r="F26">
            <v>3.9164397027771525E-2</v>
          </cell>
          <cell r="G26">
            <v>0.25776672816535129</v>
          </cell>
          <cell r="H26">
            <v>2.7574670878248778E-2</v>
          </cell>
          <cell r="I26">
            <v>0.10146503328904084</v>
          </cell>
          <cell r="J26">
            <v>0.29515325476216947</v>
          </cell>
          <cell r="K26">
            <v>0.77756785592800526</v>
          </cell>
          <cell r="L26">
            <v>0.13082984106717208</v>
          </cell>
          <cell r="M26">
            <v>7.1447125331852143E-2</v>
          </cell>
          <cell r="N26">
            <v>0</v>
          </cell>
          <cell r="O26">
            <v>2.3525905182962954E-2</v>
          </cell>
          <cell r="P26">
            <v>7.934694377848886E-2</v>
          </cell>
          <cell r="Q26">
            <v>0.85339696790936803</v>
          </cell>
          <cell r="R26">
            <v>7.6228114216259218E-2</v>
          </cell>
          <cell r="S26">
            <v>0.16854152512418574</v>
          </cell>
          <cell r="T26">
            <v>0.20051702037858005</v>
          </cell>
          <cell r="U26" t="str">
            <v>Use for Com-EM</v>
          </cell>
        </row>
        <row r="27">
          <cell r="B27" t="str">
            <v>BuiltUp%ACT</v>
          </cell>
          <cell r="C27">
            <v>0.52249684792760431</v>
          </cell>
          <cell r="F27">
            <v>6.2181060258327321E-2</v>
          </cell>
          <cell r="J27">
            <v>0.75664862673331257</v>
          </cell>
          <cell r="L27">
            <v>0.10310000000000001</v>
          </cell>
          <cell r="M27">
            <v>0.11560000000000001</v>
          </cell>
          <cell r="O27">
            <v>0.11560000000000001</v>
          </cell>
          <cell r="P27">
            <v>0.32380000000000003</v>
          </cell>
          <cell r="Q27">
            <v>0.83345440239005475</v>
          </cell>
          <cell r="S27">
            <v>0.3</v>
          </cell>
          <cell r="T27">
            <v>0.47130000000000005</v>
          </cell>
        </row>
        <row r="28">
          <cell r="B28" t="str">
            <v>VAV%TYP</v>
          </cell>
          <cell r="C28">
            <v>0.6</v>
          </cell>
          <cell r="D28">
            <v>0.2</v>
          </cell>
          <cell r="E28">
            <v>0</v>
          </cell>
          <cell r="F28">
            <v>0.01</v>
          </cell>
          <cell r="G28">
            <v>0</v>
          </cell>
          <cell r="H28">
            <v>0</v>
          </cell>
          <cell r="I28">
            <v>0</v>
          </cell>
          <cell r="J28">
            <v>0.25</v>
          </cell>
          <cell r="K28">
            <v>0.4</v>
          </cell>
          <cell r="L28">
            <v>0</v>
          </cell>
          <cell r="M28">
            <v>0</v>
          </cell>
          <cell r="N28">
            <v>0</v>
          </cell>
          <cell r="O28">
            <v>0</v>
          </cell>
          <cell r="P28">
            <v>0</v>
          </cell>
          <cell r="Q28">
            <v>0.5</v>
          </cell>
          <cell r="R28">
            <v>0.4</v>
          </cell>
          <cell r="S28">
            <v>0.1</v>
          </cell>
          <cell r="T28">
            <v>0.3</v>
          </cell>
        </row>
        <row r="29">
          <cell r="B29" t="str">
            <v>VAV%ACT</v>
          </cell>
          <cell r="C29">
            <v>0.34868166674859297</v>
          </cell>
          <cell r="F29">
            <v>2.3808219851502894E-3</v>
          </cell>
          <cell r="J29">
            <v>0.30214896654996692</v>
          </cell>
          <cell r="L29">
            <v>0</v>
          </cell>
          <cell r="M29">
            <v>0</v>
          </cell>
          <cell r="O29">
            <v>0</v>
          </cell>
          <cell r="P29">
            <v>0</v>
          </cell>
          <cell r="Q29">
            <v>0.42833559096925883</v>
          </cell>
          <cell r="S29">
            <v>0.1</v>
          </cell>
          <cell r="T29">
            <v>0.3</v>
          </cell>
        </row>
        <row r="30">
          <cell r="B30" t="str">
            <v>LSYieldElecHt&amp;AC</v>
          </cell>
          <cell r="C30">
            <v>0.92464156437246825</v>
          </cell>
          <cell r="D30">
            <v>0.92743246202832574</v>
          </cell>
          <cell r="E30">
            <v>0.70313295749949067</v>
          </cell>
          <cell r="F30">
            <v>0.85735615745151994</v>
          </cell>
          <cell r="G30">
            <v>0.70892672045214944</v>
          </cell>
          <cell r="H30">
            <v>0.71863304264352112</v>
          </cell>
          <cell r="I30">
            <v>0.75976868046444901</v>
          </cell>
          <cell r="J30">
            <v>0.61612853517840882</v>
          </cell>
          <cell r="K30">
            <v>0.6725000000000001</v>
          </cell>
          <cell r="L30">
            <v>0.61</v>
          </cell>
          <cell r="M30">
            <v>0.85371835595722523</v>
          </cell>
          <cell r="N30">
            <v>0.72741659807956105</v>
          </cell>
          <cell r="O30">
            <v>0.42999999950248563</v>
          </cell>
          <cell r="P30">
            <v>0.69443885908037739</v>
          </cell>
          <cell r="Q30">
            <v>0.28950000000000004</v>
          </cell>
          <cell r="R30">
            <v>0.68423386600487623</v>
          </cell>
          <cell r="S30">
            <v>0.92029495818919216</v>
          </cell>
          <cell r="T30">
            <v>0.91648952677163908</v>
          </cell>
        </row>
        <row r="31">
          <cell r="B31" t="str">
            <v>LSYieldHtPmpHt&amp;AC</v>
          </cell>
          <cell r="C31">
            <v>1.02</v>
          </cell>
          <cell r="D31">
            <v>1.02</v>
          </cell>
          <cell r="E31">
            <v>0.95500000000000007</v>
          </cell>
          <cell r="F31">
            <v>1.0249999999999999</v>
          </cell>
          <cell r="G31">
            <v>0.96499999999999986</v>
          </cell>
          <cell r="H31">
            <v>0.92500000000000004</v>
          </cell>
          <cell r="I31">
            <v>0.97499999999999987</v>
          </cell>
          <cell r="J31">
            <v>0.8600000000000001</v>
          </cell>
          <cell r="K31">
            <v>0.95500000000000007</v>
          </cell>
          <cell r="L31">
            <v>0.80499999999999994</v>
          </cell>
          <cell r="M31">
            <v>0.9700000000000002</v>
          </cell>
          <cell r="N31">
            <v>0.94500000000000006</v>
          </cell>
          <cell r="O31">
            <v>0.72500000000000009</v>
          </cell>
          <cell r="P31">
            <v>0.90000000000000013</v>
          </cell>
          <cell r="Q31">
            <v>0.64999999999999991</v>
          </cell>
          <cell r="R31">
            <v>0.90000000000000013</v>
          </cell>
          <cell r="S31">
            <v>1.02</v>
          </cell>
          <cell r="T31">
            <v>1.02</v>
          </cell>
        </row>
        <row r="32">
          <cell r="B32" t="str">
            <v>LSYieldGasHt&amp;AC</v>
          </cell>
          <cell r="C32">
            <v>1.0878415643724679</v>
          </cell>
          <cell r="D32">
            <v>1.0906324620283256</v>
          </cell>
          <cell r="E32">
            <v>1.1292662908328239</v>
          </cell>
          <cell r="F32">
            <v>1.15655615745152</v>
          </cell>
          <cell r="G32">
            <v>1.0987933871188158</v>
          </cell>
          <cell r="H32">
            <v>1.0722330426435214</v>
          </cell>
          <cell r="I32">
            <v>1.0408353471311158</v>
          </cell>
          <cell r="J32">
            <v>1.051328535178409</v>
          </cell>
          <cell r="K32">
            <v>1.0986333333333334</v>
          </cell>
          <cell r="L32">
            <v>0.96360000000000001</v>
          </cell>
          <cell r="M32">
            <v>1.0531850226238919</v>
          </cell>
          <cell r="N32">
            <v>1.0810165980795612</v>
          </cell>
          <cell r="O32">
            <v>0.96493333283581861</v>
          </cell>
          <cell r="P32">
            <v>1.0571055257470443</v>
          </cell>
          <cell r="Q32">
            <v>0.94230000000000003</v>
          </cell>
          <cell r="R32">
            <v>1.0469005326715428</v>
          </cell>
          <cell r="S32">
            <v>1.0834949581891919</v>
          </cell>
          <cell r="T32">
            <v>1.0796895267716389</v>
          </cell>
        </row>
        <row r="33">
          <cell r="B33" t="str">
            <v>LSYieldElecHt</v>
          </cell>
          <cell r="C33">
            <v>0.82000000000000006</v>
          </cell>
          <cell r="D33">
            <v>0.82000000000000006</v>
          </cell>
          <cell r="E33">
            <v>0.53</v>
          </cell>
          <cell r="F33">
            <v>0.66999999999999993</v>
          </cell>
          <cell r="G33">
            <v>0.57000000000000006</v>
          </cell>
          <cell r="H33">
            <v>0.61</v>
          </cell>
          <cell r="I33">
            <v>0.69</v>
          </cell>
          <cell r="J33">
            <v>0.52</v>
          </cell>
          <cell r="K33">
            <v>0.53</v>
          </cell>
          <cell r="L33">
            <v>0.61</v>
          </cell>
          <cell r="M33">
            <v>0.78</v>
          </cell>
          <cell r="N33">
            <v>0.61</v>
          </cell>
          <cell r="O33">
            <v>0.41000000000000003</v>
          </cell>
          <cell r="P33">
            <v>0.6</v>
          </cell>
          <cell r="Q33">
            <v>0.28000000000000003</v>
          </cell>
          <cell r="R33">
            <v>0.6</v>
          </cell>
          <cell r="S33">
            <v>0.82000000000000006</v>
          </cell>
          <cell r="T33">
            <v>0.82000000000000006</v>
          </cell>
        </row>
        <row r="34">
          <cell r="B34" t="str">
            <v>LSYieldGasHt</v>
          </cell>
          <cell r="C34">
            <v>0.98319999999999996</v>
          </cell>
          <cell r="D34">
            <v>0.98319999999999996</v>
          </cell>
          <cell r="E34">
            <v>0.95613333333333328</v>
          </cell>
          <cell r="F34">
            <v>0.96919999999999995</v>
          </cell>
          <cell r="G34">
            <v>0.95986666666666665</v>
          </cell>
          <cell r="H34">
            <v>0.96360000000000001</v>
          </cell>
          <cell r="I34">
            <v>0.97106666666666663</v>
          </cell>
          <cell r="J34">
            <v>0.95520000000000005</v>
          </cell>
          <cell r="K34">
            <v>0.95613333333333328</v>
          </cell>
          <cell r="L34">
            <v>0.96360000000000001</v>
          </cell>
          <cell r="M34">
            <v>0.97946666666666671</v>
          </cell>
          <cell r="N34">
            <v>0.96360000000000001</v>
          </cell>
          <cell r="O34">
            <v>0.94493333333333329</v>
          </cell>
          <cell r="P34">
            <v>0.96266666666666667</v>
          </cell>
          <cell r="Q34">
            <v>0.93279999999999996</v>
          </cell>
          <cell r="R34">
            <v>0.96266666666666667</v>
          </cell>
          <cell r="S34">
            <v>0.98319999999999996</v>
          </cell>
          <cell r="T34">
            <v>0.98319999999999996</v>
          </cell>
        </row>
        <row r="35">
          <cell r="B35" t="str">
            <v>LSYieldThermsGasHt</v>
          </cell>
          <cell r="C35">
            <v>-8.1887999999999996E-3</v>
          </cell>
          <cell r="D35">
            <v>-8.1887999999999996E-3</v>
          </cell>
          <cell r="E35">
            <v>-2.1381866666666666E-2</v>
          </cell>
          <cell r="F35">
            <v>-1.50128E-2</v>
          </cell>
          <cell r="G35">
            <v>-1.9562133333333332E-2</v>
          </cell>
          <cell r="H35">
            <v>-1.7742399999999998E-2</v>
          </cell>
          <cell r="I35">
            <v>-1.4102933333333333E-2</v>
          </cell>
          <cell r="J35">
            <v>-2.18368E-2</v>
          </cell>
          <cell r="K35">
            <v>-2.1381866666666666E-2</v>
          </cell>
          <cell r="L35">
            <v>-1.7742399999999998E-2</v>
          </cell>
          <cell r="M35">
            <v>-1.0008533333333333E-2</v>
          </cell>
          <cell r="N35">
            <v>-1.7742399999999998E-2</v>
          </cell>
          <cell r="O35">
            <v>-2.6841066666666667E-2</v>
          </cell>
          <cell r="P35">
            <v>-1.8197333333333333E-2</v>
          </cell>
          <cell r="Q35">
            <v>-3.2755199999999998E-2</v>
          </cell>
          <cell r="R35">
            <v>-1.8197333333333333E-2</v>
          </cell>
          <cell r="S35">
            <v>-8.1887999999999996E-3</v>
          </cell>
          <cell r="T35">
            <v>-8.1887999999999996E-3</v>
          </cell>
        </row>
        <row r="36">
          <cell r="B36" t="str">
            <v>LSYieldThermsGasHt&amp;AC</v>
          </cell>
          <cell r="C36">
            <v>-8.1887999999999996E-3</v>
          </cell>
          <cell r="D36">
            <v>-8.1887999999999996E-3</v>
          </cell>
          <cell r="E36">
            <v>-2.1381866666666666E-2</v>
          </cell>
          <cell r="F36">
            <v>-1.50128E-2</v>
          </cell>
          <cell r="G36">
            <v>-1.9562133333333332E-2</v>
          </cell>
          <cell r="H36">
            <v>-1.7742399999999998E-2</v>
          </cell>
          <cell r="I36">
            <v>-1.4102933333333333E-2</v>
          </cell>
          <cell r="J36">
            <v>-2.18368E-2</v>
          </cell>
          <cell r="K36">
            <v>-2.1381866666666666E-2</v>
          </cell>
          <cell r="L36">
            <v>-1.7742399999999998E-2</v>
          </cell>
          <cell r="M36">
            <v>-1.0008533333333333E-2</v>
          </cell>
          <cell r="N36">
            <v>-1.7742399999999998E-2</v>
          </cell>
          <cell r="O36">
            <v>-2.6841066666666667E-2</v>
          </cell>
          <cell r="P36">
            <v>-1.8197333333333333E-2</v>
          </cell>
          <cell r="Q36">
            <v>-3.2755199999999998E-2</v>
          </cell>
          <cell r="R36">
            <v>-1.8197333333333333E-2</v>
          </cell>
          <cell r="S36">
            <v>-8.1887999999999996E-3</v>
          </cell>
          <cell r="T36">
            <v>-8.1887999999999996E-3</v>
          </cell>
        </row>
        <row r="37">
          <cell r="B37" t="str">
            <v>LPDAdjust</v>
          </cell>
          <cell r="C37">
            <v>1</v>
          </cell>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cell r="S37">
            <v>1</v>
          </cell>
          <cell r="T37">
            <v>1</v>
          </cell>
        </row>
        <row r="38">
          <cell r="B38" t="str">
            <v>Chiller%TYP</v>
          </cell>
          <cell r="C38">
            <v>0.6</v>
          </cell>
          <cell r="D38">
            <v>0.1</v>
          </cell>
          <cell r="E38">
            <v>0</v>
          </cell>
          <cell r="F38">
            <v>0.05</v>
          </cell>
          <cell r="G38">
            <v>0</v>
          </cell>
          <cell r="H38">
            <v>0</v>
          </cell>
          <cell r="I38">
            <v>0.4</v>
          </cell>
          <cell r="J38">
            <v>0.4</v>
          </cell>
          <cell r="K38">
            <v>0.6</v>
          </cell>
          <cell r="L38">
            <v>0.03</v>
          </cell>
          <cell r="M38">
            <v>0</v>
          </cell>
          <cell r="N38">
            <v>0</v>
          </cell>
          <cell r="O38">
            <v>0</v>
          </cell>
          <cell r="P38">
            <v>0.15</v>
          </cell>
          <cell r="Q38">
            <v>0.75</v>
          </cell>
          <cell r="R38">
            <v>0.2</v>
          </cell>
          <cell r="S38">
            <v>0.1</v>
          </cell>
          <cell r="T38">
            <v>0.3</v>
          </cell>
        </row>
        <row r="39">
          <cell r="B39" t="str">
            <v>HOURSLght</v>
          </cell>
          <cell r="C39">
            <v>3300</v>
          </cell>
          <cell r="D39">
            <v>2800</v>
          </cell>
          <cell r="E39">
            <v>2600</v>
          </cell>
          <cell r="F39">
            <v>6200</v>
          </cell>
          <cell r="G39">
            <v>3800</v>
          </cell>
          <cell r="H39">
            <v>3800</v>
          </cell>
          <cell r="I39">
            <v>2800</v>
          </cell>
          <cell r="J39">
            <v>2700</v>
          </cell>
          <cell r="K39">
            <v>3600</v>
          </cell>
          <cell r="L39">
            <v>2700</v>
          </cell>
          <cell r="M39">
            <v>7300</v>
          </cell>
          <cell r="N39">
            <v>6800</v>
          </cell>
          <cell r="O39">
            <v>5400</v>
          </cell>
          <cell r="P39">
            <v>3000</v>
          </cell>
          <cell r="Q39">
            <v>6400</v>
          </cell>
          <cell r="R39">
            <v>5700</v>
          </cell>
          <cell r="S39">
            <v>3000</v>
          </cell>
          <cell r="T39">
            <v>4100</v>
          </cell>
        </row>
        <row r="40">
          <cell r="B40" t="str">
            <v>UnCondArea%TYP</v>
          </cell>
          <cell r="C40">
            <v>0.12</v>
          </cell>
          <cell r="D40">
            <v>7.0000000000000007E-2</v>
          </cell>
          <cell r="E40">
            <v>0.05</v>
          </cell>
          <cell r="F40">
            <v>0.03</v>
          </cell>
          <cell r="G40">
            <v>0.13</v>
          </cell>
          <cell r="H40">
            <v>0.1</v>
          </cell>
          <cell r="I40">
            <v>0.12</v>
          </cell>
          <cell r="J40">
            <v>0.01</v>
          </cell>
          <cell r="K40">
            <v>0.1</v>
          </cell>
          <cell r="L40">
            <v>0.31</v>
          </cell>
          <cell r="M40">
            <v>0.04</v>
          </cell>
          <cell r="N40">
            <v>0.04</v>
          </cell>
          <cell r="O40">
            <v>0.13</v>
          </cell>
          <cell r="P40">
            <v>0.05</v>
          </cell>
          <cell r="Q40">
            <v>0.12</v>
          </cell>
          <cell r="R40">
            <v>0.03</v>
          </cell>
          <cell r="S40">
            <v>0.15</v>
          </cell>
          <cell r="T40">
            <v>0.15</v>
          </cell>
        </row>
        <row r="41">
          <cell r="B41" t="str">
            <v>RTEcono%TYP</v>
          </cell>
          <cell r="C41">
            <v>1</v>
          </cell>
          <cell r="D41">
            <v>1</v>
          </cell>
          <cell r="E41">
            <v>0.77500000000000002</v>
          </cell>
          <cell r="F41">
            <v>1</v>
          </cell>
          <cell r="G41">
            <v>0.77500000000000002</v>
          </cell>
          <cell r="H41">
            <v>0.95</v>
          </cell>
          <cell r="I41">
            <v>0.82499999999999996</v>
          </cell>
          <cell r="J41">
            <v>1</v>
          </cell>
          <cell r="K41">
            <v>1</v>
          </cell>
          <cell r="L41">
            <v>0.72500000000000009</v>
          </cell>
          <cell r="M41">
            <v>0.85</v>
          </cell>
          <cell r="N41">
            <v>0.85</v>
          </cell>
          <cell r="O41">
            <v>0.85</v>
          </cell>
          <cell r="P41">
            <v>0.85</v>
          </cell>
          <cell r="Q41">
            <v>1</v>
          </cell>
          <cell r="R41">
            <v>0.85</v>
          </cell>
          <cell r="S41">
            <v>0.6</v>
          </cell>
          <cell r="T41">
            <v>0.6</v>
          </cell>
        </row>
        <row r="42">
          <cell r="B42" t="str">
            <v>FloorA%PRE2002</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row>
        <row r="43">
          <cell r="B43" t="str">
            <v>FloorA%PRE2006</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ElecHtComplex%TYP</v>
          </cell>
          <cell r="C44">
            <v>0.61680000000000001</v>
          </cell>
          <cell r="D44">
            <v>0.61680000000000001</v>
          </cell>
          <cell r="E44">
            <v>0.61680000000000001</v>
          </cell>
          <cell r="F44">
            <v>0.84279999999999999</v>
          </cell>
          <cell r="G44">
            <v>3.7900000000000003E-2</v>
          </cell>
          <cell r="H44">
            <v>3.7900000000000003E-2</v>
          </cell>
          <cell r="I44">
            <v>3.7900000000000003E-2</v>
          </cell>
          <cell r="J44">
            <v>6.0999999999999995E-3</v>
          </cell>
          <cell r="K44">
            <v>0.1794</v>
          </cell>
          <cell r="L44">
            <v>0.37840000000000001</v>
          </cell>
          <cell r="M44">
            <v>5.3399999999999996E-2</v>
          </cell>
          <cell r="N44">
            <v>5.3399999999999996E-2</v>
          </cell>
          <cell r="O44">
            <v>5.3399999999999996E-2</v>
          </cell>
          <cell r="P44">
            <v>7.7000000000000002E-3</v>
          </cell>
          <cell r="Q44">
            <v>8.1099999999999992E-2</v>
          </cell>
          <cell r="R44">
            <v>0.35409999999999997</v>
          </cell>
          <cell r="S44">
            <v>0.05</v>
          </cell>
          <cell r="T44">
            <v>0.31140000000000001</v>
          </cell>
        </row>
        <row r="45">
          <cell r="B45" t="str">
            <v>GasHtComplex%TYP</v>
          </cell>
          <cell r="C45">
            <v>0.25319999999999998</v>
          </cell>
          <cell r="D45">
            <v>0.25319999999999998</v>
          </cell>
          <cell r="E45">
            <v>0.25319999999999998</v>
          </cell>
          <cell r="F45">
            <v>0.15720000000000001</v>
          </cell>
          <cell r="G45">
            <v>0.31929999999999997</v>
          </cell>
          <cell r="H45">
            <v>0.31929999999999997</v>
          </cell>
          <cell r="I45">
            <v>0.31929999999999997</v>
          </cell>
          <cell r="J45">
            <v>0.83329999999999993</v>
          </cell>
          <cell r="K45">
            <v>0.82069999999999999</v>
          </cell>
          <cell r="L45">
            <v>0.62159999999999993</v>
          </cell>
          <cell r="M45">
            <v>0.9466</v>
          </cell>
          <cell r="N45">
            <v>0.9466</v>
          </cell>
          <cell r="O45">
            <v>0.9466</v>
          </cell>
          <cell r="P45">
            <v>0.56859999999999999</v>
          </cell>
          <cell r="Q45">
            <v>0.91890000000000005</v>
          </cell>
          <cell r="R45">
            <v>0.57330000000000003</v>
          </cell>
          <cell r="S45">
            <v>0.55000000000000004</v>
          </cell>
          <cell r="T45">
            <v>0.67430000000000001</v>
          </cell>
        </row>
        <row r="46">
          <cell r="B46" t="str">
            <v>HtPmpHtComplex%TYP</v>
          </cell>
          <cell r="C46">
            <v>0.13009999999999999</v>
          </cell>
          <cell r="D46">
            <v>0.13009999999999999</v>
          </cell>
          <cell r="E46">
            <v>0.13009999999999999</v>
          </cell>
          <cell r="F46">
            <v>0</v>
          </cell>
          <cell r="G46">
            <v>0.64280000000000004</v>
          </cell>
          <cell r="H46">
            <v>0.64280000000000004</v>
          </cell>
          <cell r="I46">
            <v>0.64280000000000004</v>
          </cell>
          <cell r="J46">
            <v>0.1605</v>
          </cell>
          <cell r="K46">
            <v>0</v>
          </cell>
          <cell r="L46">
            <v>0</v>
          </cell>
          <cell r="M46">
            <v>0</v>
          </cell>
          <cell r="N46">
            <v>0</v>
          </cell>
          <cell r="O46">
            <v>0</v>
          </cell>
          <cell r="P46">
            <v>0.42380000000000001</v>
          </cell>
          <cell r="Q46">
            <v>0</v>
          </cell>
          <cell r="R46">
            <v>7.2700000000000001E-2</v>
          </cell>
          <cell r="S46">
            <v>0.4</v>
          </cell>
          <cell r="T46">
            <v>1.4199999999999999E-2</v>
          </cell>
        </row>
        <row r="47">
          <cell r="B47" t="str">
            <v>ElecHtSimple%TYP</v>
          </cell>
          <cell r="C47">
            <v>0.05</v>
          </cell>
          <cell r="D47">
            <v>0.05</v>
          </cell>
          <cell r="E47">
            <v>0.05</v>
          </cell>
          <cell r="F47">
            <v>2.53E-2</v>
          </cell>
          <cell r="G47">
            <v>2.4700000000000003E-2</v>
          </cell>
          <cell r="H47">
            <v>2.4700000000000003E-2</v>
          </cell>
          <cell r="I47">
            <v>2.4700000000000003E-2</v>
          </cell>
          <cell r="J47">
            <v>2.41E-2</v>
          </cell>
          <cell r="K47">
            <v>0.18960000000000002</v>
          </cell>
          <cell r="L47">
            <v>0.1013</v>
          </cell>
          <cell r="M47">
            <v>1.03E-2</v>
          </cell>
          <cell r="N47">
            <v>1.03E-2</v>
          </cell>
          <cell r="O47">
            <v>1.03E-2</v>
          </cell>
          <cell r="P47">
            <v>0.37490000000000001</v>
          </cell>
          <cell r="Q47">
            <v>0.18149999999999999</v>
          </cell>
          <cell r="R47">
            <v>5.6999999999999993E-3</v>
          </cell>
          <cell r="S47">
            <v>0.1</v>
          </cell>
          <cell r="T47">
            <v>8.3400000000000002E-2</v>
          </cell>
        </row>
        <row r="48">
          <cell r="B48" t="str">
            <v>GasHtSimple%TYP</v>
          </cell>
          <cell r="C48">
            <v>0.85</v>
          </cell>
          <cell r="D48">
            <v>0.85</v>
          </cell>
          <cell r="E48">
            <v>0.85</v>
          </cell>
          <cell r="F48">
            <v>0.96689999999999998</v>
          </cell>
          <cell r="G48">
            <v>0.83260000000000001</v>
          </cell>
          <cell r="H48">
            <v>0.83260000000000001</v>
          </cell>
          <cell r="I48">
            <v>0.83260000000000001</v>
          </cell>
          <cell r="J48">
            <v>0.92970000000000008</v>
          </cell>
          <cell r="K48">
            <v>0.73620000000000008</v>
          </cell>
          <cell r="L48">
            <v>0.86060000000000003</v>
          </cell>
          <cell r="M48">
            <v>0.98720000000000008</v>
          </cell>
          <cell r="N48">
            <v>0.98720000000000008</v>
          </cell>
          <cell r="O48">
            <v>0.98720000000000008</v>
          </cell>
          <cell r="P48">
            <v>0.37859999999999994</v>
          </cell>
          <cell r="Q48">
            <v>0.78300000000000003</v>
          </cell>
          <cell r="R48">
            <v>0.99429999999999996</v>
          </cell>
          <cell r="S48">
            <v>0.8</v>
          </cell>
          <cell r="T48">
            <v>0.85329999999999995</v>
          </cell>
        </row>
        <row r="49">
          <cell r="B49" t="str">
            <v>HtPmpHtSimple%TYP</v>
          </cell>
          <cell r="C49">
            <v>0.1</v>
          </cell>
          <cell r="D49">
            <v>0.1</v>
          </cell>
          <cell r="E49">
            <v>0.1</v>
          </cell>
          <cell r="F49">
            <v>7.8000000000000005E-3</v>
          </cell>
          <cell r="G49">
            <v>0.14269999999999999</v>
          </cell>
          <cell r="H49">
            <v>0.14269999999999999</v>
          </cell>
          <cell r="I49">
            <v>0.14269999999999999</v>
          </cell>
          <cell r="J49">
            <v>4.6199999999999998E-2</v>
          </cell>
          <cell r="K49">
            <v>7.4200000000000002E-2</v>
          </cell>
          <cell r="L49">
            <v>3.8100000000000002E-2</v>
          </cell>
          <cell r="M49">
            <v>2.5000000000000001E-3</v>
          </cell>
          <cell r="N49">
            <v>2.5000000000000001E-3</v>
          </cell>
          <cell r="O49">
            <v>2.5000000000000001E-3</v>
          </cell>
          <cell r="P49">
            <v>0.24660000000000001</v>
          </cell>
          <cell r="Q49">
            <v>3.5400000000000001E-2</v>
          </cell>
          <cell r="R49">
            <v>0</v>
          </cell>
          <cell r="S49">
            <v>0.1</v>
          </cell>
          <cell r="T49">
            <v>6.3200000000000006E-2</v>
          </cell>
        </row>
        <row r="50">
          <cell r="B50" t="str">
            <v>ChillerAir%TYP</v>
          </cell>
          <cell r="C50">
            <v>0.5</v>
          </cell>
          <cell r="D50">
            <v>0.8</v>
          </cell>
          <cell r="E50">
            <v>0.8</v>
          </cell>
          <cell r="F50">
            <v>0.8</v>
          </cell>
          <cell r="G50">
            <v>0.8</v>
          </cell>
          <cell r="H50">
            <v>0.8</v>
          </cell>
          <cell r="I50">
            <v>0.8</v>
          </cell>
          <cell r="J50">
            <v>0.8</v>
          </cell>
          <cell r="K50">
            <v>0.8</v>
          </cell>
          <cell r="L50">
            <v>0.9</v>
          </cell>
          <cell r="M50">
            <v>1</v>
          </cell>
          <cell r="N50">
            <v>1</v>
          </cell>
          <cell r="O50">
            <v>1</v>
          </cell>
          <cell r="P50">
            <v>0.2</v>
          </cell>
          <cell r="Q50">
            <v>0.2</v>
          </cell>
          <cell r="R50">
            <v>0.6</v>
          </cell>
          <cell r="S50">
            <v>0.6</v>
          </cell>
          <cell r="T50">
            <v>0.2</v>
          </cell>
        </row>
        <row r="51">
          <cell r="B51" t="str">
            <v>ChillerWater%TYP</v>
          </cell>
          <cell r="C51">
            <v>0.5</v>
          </cell>
          <cell r="D51">
            <v>0.2</v>
          </cell>
          <cell r="E51">
            <v>0.2</v>
          </cell>
          <cell r="F51">
            <v>0.2</v>
          </cell>
          <cell r="G51">
            <v>0.2</v>
          </cell>
          <cell r="H51">
            <v>0.2</v>
          </cell>
          <cell r="I51">
            <v>0.2</v>
          </cell>
          <cell r="J51">
            <v>0.2</v>
          </cell>
          <cell r="K51">
            <v>0.2</v>
          </cell>
          <cell r="L51">
            <v>0.1</v>
          </cell>
          <cell r="M51">
            <v>0</v>
          </cell>
          <cell r="N51">
            <v>0</v>
          </cell>
          <cell r="O51">
            <v>0</v>
          </cell>
          <cell r="P51">
            <v>0.8</v>
          </cell>
          <cell r="Q51">
            <v>0.8</v>
          </cell>
          <cell r="R51">
            <v>0.4</v>
          </cell>
          <cell r="S51">
            <v>0.4</v>
          </cell>
          <cell r="T51">
            <v>0.8</v>
          </cell>
        </row>
        <row r="52">
          <cell r="B52" t="str">
            <v>WinFloorRatio%TYP</v>
          </cell>
          <cell r="C52">
            <v>0.16</v>
          </cell>
          <cell r="D52">
            <v>0.16</v>
          </cell>
          <cell r="E52">
            <v>0.16</v>
          </cell>
          <cell r="F52">
            <v>0.02</v>
          </cell>
          <cell r="G52">
            <v>0.16</v>
          </cell>
          <cell r="H52">
            <v>0.16</v>
          </cell>
          <cell r="I52">
            <v>0.04</v>
          </cell>
          <cell r="J52">
            <v>7.0000000000000007E-2</v>
          </cell>
          <cell r="K52">
            <v>0.12</v>
          </cell>
          <cell r="L52">
            <v>0.03</v>
          </cell>
          <cell r="M52">
            <v>0.04</v>
          </cell>
          <cell r="N52">
            <v>0.15</v>
          </cell>
          <cell r="O52">
            <v>0.18</v>
          </cell>
          <cell r="P52">
            <v>0.11</v>
          </cell>
          <cell r="Q52">
            <v>0.11</v>
          </cell>
          <cell r="R52">
            <v>0.12</v>
          </cell>
          <cell r="S52">
            <v>0.08</v>
          </cell>
          <cell r="T52">
            <v>0.1</v>
          </cell>
        </row>
        <row r="56">
          <cell r="B56" t="str">
            <v>CoolSat%TYP</v>
          </cell>
          <cell r="C56">
            <v>0.82</v>
          </cell>
          <cell r="D56">
            <v>0.9</v>
          </cell>
          <cell r="E56">
            <v>0.95</v>
          </cell>
          <cell r="F56">
            <v>0.88</v>
          </cell>
          <cell r="G56">
            <v>0.88</v>
          </cell>
          <cell r="H56">
            <v>0.88</v>
          </cell>
          <cell r="I56">
            <v>0.88</v>
          </cell>
          <cell r="J56">
            <v>0.83</v>
          </cell>
          <cell r="K56">
            <v>0.75</v>
          </cell>
          <cell r="L56">
            <v>0.24</v>
          </cell>
          <cell r="M56">
            <v>0.94</v>
          </cell>
          <cell r="N56">
            <v>0.94</v>
          </cell>
          <cell r="O56">
            <v>1</v>
          </cell>
          <cell r="P56">
            <v>0.88</v>
          </cell>
          <cell r="Q56">
            <v>0.95</v>
          </cell>
          <cell r="R56">
            <v>0.95</v>
          </cell>
          <cell r="S56">
            <v>0.95</v>
          </cell>
          <cell r="T56">
            <v>0.7</v>
          </cell>
        </row>
        <row r="61">
          <cell r="C61" t="str">
            <v>Office</v>
          </cell>
          <cell r="D61" t="str">
            <v>Office</v>
          </cell>
          <cell r="E61" t="str">
            <v>Office</v>
          </cell>
          <cell r="F61" t="str">
            <v>Retail/Service</v>
          </cell>
          <cell r="G61" t="str">
            <v>Retail/Service</v>
          </cell>
          <cell r="H61" t="str">
            <v>Retail/Service</v>
          </cell>
          <cell r="I61" t="str">
            <v>Retail/Service</v>
          </cell>
          <cell r="M61" t="str">
            <v>Grocery</v>
          </cell>
          <cell r="N61" t="str">
            <v>Grocery</v>
          </cell>
          <cell r="Y61" t="str">
            <v>Average of msf.pnw.frac</v>
          </cell>
        </row>
        <row r="62">
          <cell r="B62" t="str">
            <v>_PRE2013</v>
          </cell>
          <cell r="C62" t="str">
            <v>Office</v>
          </cell>
          <cell r="F62" t="str">
            <v>Retail/Service</v>
          </cell>
          <cell r="J62" t="str">
            <v>School</v>
          </cell>
          <cell r="L62" t="str">
            <v>Warehouse</v>
          </cell>
          <cell r="M62" t="str">
            <v>Grocery</v>
          </cell>
          <cell r="O62" t="str">
            <v>Restaurant</v>
          </cell>
          <cell r="P62" t="str">
            <v>Lodging</v>
          </cell>
          <cell r="Q62" t="str">
            <v>Health</v>
          </cell>
          <cell r="S62" t="str">
            <v>Assembly</v>
          </cell>
          <cell r="T62" t="str">
            <v>Other</v>
          </cell>
          <cell r="Y62" t="str">
            <v>Row Labels</v>
          </cell>
        </row>
        <row r="63">
          <cell r="B63" t="str">
            <v>FloorA%ACT</v>
          </cell>
          <cell r="C63">
            <v>0.21925891959556321</v>
          </cell>
          <cell r="F63">
            <v>0.170463671983236</v>
          </cell>
          <cell r="J63">
            <v>0.11027533939050128</v>
          </cell>
          <cell r="L63">
            <v>0.13203580856943528</v>
          </cell>
          <cell r="M63">
            <v>2.3026138677721724E-2</v>
          </cell>
          <cell r="O63">
            <v>1.5835296654172451E-2</v>
          </cell>
          <cell r="P63">
            <v>5.1068065124091046E-2</v>
          </cell>
          <cell r="Q63">
            <v>6.8347557000163706E-2</v>
          </cell>
          <cell r="S63">
            <v>0.11013494038183547</v>
          </cell>
          <cell r="T63">
            <v>9.9554262623279946E-2</v>
          </cell>
          <cell r="Y63" t="str">
            <v>Assembly</v>
          </cell>
        </row>
        <row r="64">
          <cell r="B64" t="str">
            <v>_PRE2013</v>
          </cell>
          <cell r="C64" t="str">
            <v>Large Off</v>
          </cell>
          <cell r="D64" t="str">
            <v>Medium Off</v>
          </cell>
          <cell r="E64" t="str">
            <v>Small Off</v>
          </cell>
          <cell r="F64" t="str">
            <v>Xlarge Ret</v>
          </cell>
          <cell r="G64" t="str">
            <v>Large Ret</v>
          </cell>
          <cell r="H64" t="str">
            <v>Medium Ret</v>
          </cell>
          <cell r="I64" t="str">
            <v>Small Ret</v>
          </cell>
          <cell r="J64" t="str">
            <v>School K-12</v>
          </cell>
          <cell r="K64" t="str">
            <v>University</v>
          </cell>
          <cell r="L64" t="str">
            <v>Warehouse</v>
          </cell>
          <cell r="M64" t="str">
            <v>Supermarket</v>
          </cell>
          <cell r="N64" t="str">
            <v>MiniMart</v>
          </cell>
          <cell r="O64" t="str">
            <v>Restaurant</v>
          </cell>
          <cell r="P64" t="str">
            <v>Lodging</v>
          </cell>
          <cell r="Q64" t="str">
            <v>Hospital</v>
          </cell>
          <cell r="R64" t="str">
            <v>Residential Care</v>
          </cell>
          <cell r="S64" t="str">
            <v>Assembly</v>
          </cell>
          <cell r="T64" t="str">
            <v>Other</v>
          </cell>
          <cell r="Y64" t="str">
            <v>Food</v>
          </cell>
        </row>
        <row r="65">
          <cell r="B65" t="str">
            <v>FloorA%TYP</v>
          </cell>
          <cell r="C65">
            <v>0.43937391922213881</v>
          </cell>
          <cell r="D65">
            <v>0.43063730719145626</v>
          </cell>
          <cell r="E65">
            <v>0.12998877358640493</v>
          </cell>
          <cell r="F65">
            <v>0.23462323739305441</v>
          </cell>
          <cell r="G65">
            <v>5.5262096022427078E-2</v>
          </cell>
          <cell r="H65">
            <v>0.60637878991755256</v>
          </cell>
          <cell r="I65">
            <v>0.10373587666696588</v>
          </cell>
          <cell r="J65">
            <v>0.66429751499430445</v>
          </cell>
          <cell r="K65">
            <v>0.33570248500569549</v>
          </cell>
          <cell r="L65">
            <v>1</v>
          </cell>
          <cell r="M65">
            <v>0.84840559081310307</v>
          </cell>
          <cell r="N65">
            <v>0.15159440918689687</v>
          </cell>
          <cell r="O65">
            <v>1</v>
          </cell>
          <cell r="P65">
            <v>1</v>
          </cell>
          <cell r="Q65">
            <v>1</v>
          </cell>
          <cell r="R65">
            <v>1</v>
          </cell>
          <cell r="S65">
            <v>1</v>
          </cell>
          <cell r="T65">
            <v>1</v>
          </cell>
          <cell r="Y65" t="str">
            <v>Service</v>
          </cell>
        </row>
        <row r="66">
          <cell r="B66" t="str">
            <v>FloorA%REG</v>
          </cell>
          <cell r="C66">
            <v>9.6336650827114415E-2</v>
          </cell>
          <cell r="D66">
            <v>9.4421070712341362E-2</v>
          </cell>
          <cell r="E66">
            <v>2.8501198056107426E-2</v>
          </cell>
          <cell r="F66">
            <v>3.999473857861454E-2</v>
          </cell>
          <cell r="G66">
            <v>9.4201798094731004E-3</v>
          </cell>
          <cell r="H66">
            <v>0.10336555514209726</v>
          </cell>
          <cell r="I66">
            <v>1.7683198453051097E-2</v>
          </cell>
          <cell r="J66">
            <v>7.3255633922263544E-2</v>
          </cell>
          <cell r="K66">
            <v>3.701970546823774E-2</v>
          </cell>
          <cell r="L66">
            <v>0.13203580856943528</v>
          </cell>
          <cell r="M66">
            <v>1.9535504789016944E-2</v>
          </cell>
          <cell r="N66">
            <v>3.4906338887047794E-3</v>
          </cell>
          <cell r="O66">
            <v>1.5835296654172451E-2</v>
          </cell>
          <cell r="P66">
            <v>5.1068065124091046E-2</v>
          </cell>
          <cell r="Q66">
            <v>3.0978070527759683E-2</v>
          </cell>
          <cell r="R66">
            <v>3.7369486472404026E-2</v>
          </cell>
          <cell r="S66">
            <v>0.11013494038183547</v>
          </cell>
          <cell r="T66">
            <v>9.9554262623279946E-2</v>
          </cell>
          <cell r="Y66" t="str">
            <v>Grocery</v>
          </cell>
        </row>
        <row r="67">
          <cell r="B67" t="str">
            <v>ElecHt%TYP</v>
          </cell>
          <cell r="C67">
            <v>0.20943280302167308</v>
          </cell>
          <cell r="D67">
            <v>0.22131165109110185</v>
          </cell>
          <cell r="E67">
            <v>0.30640942705415353</v>
          </cell>
          <cell r="F67">
            <v>5.2995881766435368E-2</v>
          </cell>
          <cell r="G67">
            <v>1.0593107738682607E-2</v>
          </cell>
          <cell r="H67">
            <v>0.12006240959495594</v>
          </cell>
          <cell r="I67">
            <v>0.2732917310450087</v>
          </cell>
          <cell r="J67">
            <v>5.8369343906151915E-2</v>
          </cell>
          <cell r="K67">
            <v>0.1</v>
          </cell>
          <cell r="L67">
            <v>6.3929137015483993E-3</v>
          </cell>
          <cell r="M67">
            <v>3.9182634298973458E-2</v>
          </cell>
          <cell r="N67">
            <v>9.8940421863423066E-3</v>
          </cell>
          <cell r="O67">
            <v>3.0050555941853869E-2</v>
          </cell>
          <cell r="P67">
            <v>0.44679184687802564</v>
          </cell>
          <cell r="Q67">
            <v>0.08</v>
          </cell>
          <cell r="R67">
            <v>0.33985691133471541</v>
          </cell>
          <cell r="S67">
            <v>0.10640191237323121</v>
          </cell>
          <cell r="T67">
            <v>0.16939513747697868</v>
          </cell>
          <cell r="Y67" t="str">
            <v>Lodging</v>
          </cell>
        </row>
        <row r="68">
          <cell r="B68" t="str">
            <v>GasHt%TYP</v>
          </cell>
          <cell r="C68">
            <v>0.54037060186620078</v>
          </cell>
          <cell r="D68">
            <v>0.51430081857580845</v>
          </cell>
          <cell r="E68">
            <v>0.3275419203320854</v>
          </cell>
          <cell r="F68">
            <v>0.91606730000738101</v>
          </cell>
          <cell r="G68">
            <v>0.98322307122393326</v>
          </cell>
          <cell r="H68">
            <v>0.80985008893074606</v>
          </cell>
          <cell r="I68">
            <v>0.56717178566142912</v>
          </cell>
          <cell r="J68">
            <v>0.84777782221188291</v>
          </cell>
          <cell r="K68">
            <v>0.8</v>
          </cell>
          <cell r="L68">
            <v>0.98700382329725422</v>
          </cell>
          <cell r="M68">
            <v>0.46957192737561176</v>
          </cell>
          <cell r="N68">
            <v>0.86606113087441317</v>
          </cell>
          <cell r="O68">
            <v>0.79365284945968273</v>
          </cell>
          <cell r="P68">
            <v>0.24941748529786834</v>
          </cell>
          <cell r="Q68">
            <v>0.91</v>
          </cell>
          <cell r="R68">
            <v>0.40556621261939335</v>
          </cell>
          <cell r="S68">
            <v>0.77815390025512432</v>
          </cell>
          <cell r="T68">
            <v>0.7257160432726234</v>
          </cell>
          <cell r="Y68" t="str">
            <v>Office</v>
          </cell>
        </row>
        <row r="69">
          <cell r="B69" t="str">
            <v>HtPmpHt%TYP</v>
          </cell>
          <cell r="C69">
            <v>0.25019659511212627</v>
          </cell>
          <cell r="D69">
            <v>0.26438753033308959</v>
          </cell>
          <cell r="E69">
            <v>0.36604865261376096</v>
          </cell>
          <cell r="F69">
            <v>3.0936818226183656E-2</v>
          </cell>
          <cell r="G69">
            <v>6.1838210373840949E-3</v>
          </cell>
          <cell r="H69">
            <v>7.0087501474297986E-2</v>
          </cell>
          <cell r="I69">
            <v>0.15953648329356207</v>
          </cell>
          <cell r="J69">
            <v>9.3852833881965178E-2</v>
          </cell>
          <cell r="K69">
            <v>0.1</v>
          </cell>
          <cell r="L69">
            <v>6.6032630011973147E-3</v>
          </cell>
          <cell r="M69">
            <v>6.234756715808213E-2</v>
          </cell>
          <cell r="N69">
            <v>1.5743440192688529E-2</v>
          </cell>
          <cell r="O69">
            <v>0.17629659459846331</v>
          </cell>
          <cell r="P69">
            <v>0.30379066782410608</v>
          </cell>
          <cell r="Q69">
            <v>0.01</v>
          </cell>
          <cell r="R69">
            <v>0.25457687604589124</v>
          </cell>
          <cell r="S69">
            <v>0.11544418737164447</v>
          </cell>
          <cell r="T69">
            <v>0.104888819250398</v>
          </cell>
          <cell r="Y69" t="str">
            <v>Other</v>
          </cell>
        </row>
        <row r="70">
          <cell r="B70" t="str">
            <v>CoolSat%TYP</v>
          </cell>
          <cell r="C70">
            <v>0.76889412716362515</v>
          </cell>
          <cell r="D70">
            <v>0.9156533727398849</v>
          </cell>
          <cell r="E70">
            <v>0.85579006639653332</v>
          </cell>
          <cell r="F70">
            <v>0.95160006380782447</v>
          </cell>
          <cell r="G70">
            <v>0.98526989662125641</v>
          </cell>
          <cell r="H70">
            <v>0.65234151837252696</v>
          </cell>
          <cell r="I70">
            <v>0.66014461756611731</v>
          </cell>
          <cell r="J70">
            <v>0.69618308739231149</v>
          </cell>
          <cell r="K70">
            <v>0.75</v>
          </cell>
          <cell r="L70">
            <v>0.23</v>
          </cell>
          <cell r="M70">
            <v>0.89440943169321674</v>
          </cell>
          <cell r="N70">
            <v>0.91392039395838554</v>
          </cell>
          <cell r="O70">
            <v>0.9581056413122655</v>
          </cell>
          <cell r="P70">
            <v>0.82644591140120194</v>
          </cell>
          <cell r="Q70">
            <v>0.95</v>
          </cell>
          <cell r="R70">
            <v>0.82648440258098632</v>
          </cell>
          <cell r="S70">
            <v>0.77184416415983825</v>
          </cell>
          <cell r="T70">
            <v>0.71310077098671132</v>
          </cell>
          <cell r="Y70" t="str">
            <v>Residential Care</v>
          </cell>
        </row>
        <row r="71">
          <cell r="B71" t="str">
            <v>CoolSat%ACT</v>
          </cell>
          <cell r="C71">
            <v>0.84338963005455969</v>
          </cell>
          <cell r="F71">
            <v>0.74176230846303148</v>
          </cell>
          <cell r="J71">
            <v>0.7142495586900468</v>
          </cell>
          <cell r="L71">
            <v>0.23</v>
          </cell>
          <cell r="M71">
            <v>0.8973671844904727</v>
          </cell>
          <cell r="O71">
            <v>0.96</v>
          </cell>
          <cell r="P71">
            <v>0.88</v>
          </cell>
          <cell r="Q71">
            <v>0.88824220129049314</v>
          </cell>
          <cell r="S71">
            <v>0.77184416415983825</v>
          </cell>
          <cell r="T71">
            <v>0.71310077098671132</v>
          </cell>
          <cell r="Y71" t="str">
            <v>Retail</v>
          </cell>
        </row>
        <row r="72">
          <cell r="B72" t="str">
            <v>PackRT%TYP</v>
          </cell>
          <cell r="C72">
            <v>0.15</v>
          </cell>
          <cell r="D72">
            <v>0.75000000000000011</v>
          </cell>
          <cell r="E72">
            <v>0.95</v>
          </cell>
          <cell r="F72">
            <v>0.90880480523807783</v>
          </cell>
          <cell r="G72">
            <v>0.72388464763320426</v>
          </cell>
          <cell r="H72">
            <v>0.72388464763320426</v>
          </cell>
          <cell r="I72">
            <v>0.21126457727609282</v>
          </cell>
          <cell r="J72">
            <v>0.38624918003188907</v>
          </cell>
          <cell r="K72">
            <v>0.24174716638708693</v>
          </cell>
          <cell r="L72">
            <v>0.31046750131883327</v>
          </cell>
          <cell r="M72">
            <v>0.90000000000000013</v>
          </cell>
          <cell r="N72">
            <v>0.9</v>
          </cell>
          <cell r="O72">
            <v>0.76718515286285394</v>
          </cell>
          <cell r="P72">
            <v>0.41303161997673743</v>
          </cell>
          <cell r="Q72">
            <v>0.10000000000000002</v>
          </cell>
          <cell r="R72">
            <v>0.68523001119875304</v>
          </cell>
          <cell r="S72">
            <v>0.5</v>
          </cell>
          <cell r="T72">
            <v>0.49999999999999994</v>
          </cell>
          <cell r="Y72" t="str">
            <v>School</v>
          </cell>
        </row>
        <row r="73">
          <cell r="B73" t="str">
            <v>PackRT%ACT</v>
          </cell>
          <cell r="C73">
            <v>0.48584254414953354</v>
          </cell>
          <cell r="F73">
            <v>0.63256057960735712</v>
          </cell>
          <cell r="J73">
            <v>0.33750430289294164</v>
          </cell>
          <cell r="L73">
            <v>0.31046750131883327</v>
          </cell>
          <cell r="M73">
            <v>0.90000000000000013</v>
          </cell>
          <cell r="O73">
            <v>0.76718515286285394</v>
          </cell>
          <cell r="P73">
            <v>0.41303161997673743</v>
          </cell>
          <cell r="Q73">
            <v>0.49902981576861571</v>
          </cell>
          <cell r="S73">
            <v>0.5</v>
          </cell>
          <cell r="T73">
            <v>0.49999999999999994</v>
          </cell>
          <cell r="Y73" t="str">
            <v>Warehouse</v>
          </cell>
        </row>
        <row r="74">
          <cell r="B74" t="str">
            <v>BuiltUp%TYP</v>
          </cell>
          <cell r="C74">
            <v>0.63007020528877222</v>
          </cell>
          <cell r="D74">
            <v>9.3963931374592982E-2</v>
          </cell>
          <cell r="E74">
            <v>2.9006395725036469E-2</v>
          </cell>
          <cell r="F74">
            <v>3.9164397027771525E-2</v>
          </cell>
          <cell r="G74">
            <v>0.25776672816535129</v>
          </cell>
          <cell r="H74">
            <v>2.7574670878248778E-2</v>
          </cell>
          <cell r="I74">
            <v>0.10146503328904084</v>
          </cell>
          <cell r="J74">
            <v>0.29515325476216947</v>
          </cell>
          <cell r="K74">
            <v>0.77756785592800526</v>
          </cell>
          <cell r="L74">
            <v>0.13082984106717208</v>
          </cell>
          <cell r="M74">
            <v>7.1447125331852143E-2</v>
          </cell>
          <cell r="N74">
            <v>0</v>
          </cell>
          <cell r="O74">
            <v>2.3525905182962954E-2</v>
          </cell>
          <cell r="P74">
            <v>7.934694377848886E-2</v>
          </cell>
          <cell r="Q74">
            <v>0.85339696790936803</v>
          </cell>
          <cell r="R74">
            <v>7.6228114216259218E-2</v>
          </cell>
          <cell r="S74">
            <v>0.16854152512418574</v>
          </cell>
          <cell r="T74">
            <v>0.20051702037858005</v>
          </cell>
          <cell r="U74" t="str">
            <v>See com-EM workbook</v>
          </cell>
          <cell r="Y74" t="str">
            <v>Grand Total</v>
          </cell>
        </row>
        <row r="75">
          <cell r="B75" t="str">
            <v>BuiltUp%ACT</v>
          </cell>
          <cell r="C75">
            <v>0.32107129566956238</v>
          </cell>
          <cell r="F75">
            <v>5.0679867043271966E-2</v>
          </cell>
          <cell r="J75">
            <v>0.45710103517657202</v>
          </cell>
          <cell r="L75">
            <v>5.6541361272701172E-2</v>
          </cell>
          <cell r="M75">
            <v>8.7372210868686184E-2</v>
          </cell>
          <cell r="O75">
            <v>5.746308592387158E-2</v>
          </cell>
          <cell r="P75">
            <v>0.3949582335084047</v>
          </cell>
          <cell r="Q75">
            <v>0.5613264299674231</v>
          </cell>
          <cell r="S75">
            <v>0.1626109504520151</v>
          </cell>
          <cell r="T75">
            <v>0.43951473469986913</v>
          </cell>
        </row>
        <row r="76">
          <cell r="B76" t="str">
            <v>VAV%TYP</v>
          </cell>
          <cell r="C76">
            <v>0.51262713316969566</v>
          </cell>
          <cell r="D76">
            <v>4.1499660445302379E-2</v>
          </cell>
          <cell r="E76">
            <v>0</v>
          </cell>
          <cell r="F76">
            <v>2.6890823009043455E-2</v>
          </cell>
          <cell r="G76">
            <v>0</v>
          </cell>
          <cell r="H76">
            <v>0</v>
          </cell>
          <cell r="I76">
            <v>0</v>
          </cell>
          <cell r="J76">
            <v>0.10981313781515661</v>
          </cell>
          <cell r="K76">
            <v>0.33</v>
          </cell>
          <cell r="L76">
            <v>0</v>
          </cell>
          <cell r="M76">
            <v>0</v>
          </cell>
          <cell r="N76">
            <v>0</v>
          </cell>
          <cell r="O76">
            <v>0</v>
          </cell>
          <cell r="P76">
            <v>3.1992300477329191E-2</v>
          </cell>
          <cell r="Q76">
            <v>0.33</v>
          </cell>
          <cell r="R76">
            <v>2.5191285207445461E-2</v>
          </cell>
          <cell r="S76">
            <v>0.15375982167586399</v>
          </cell>
          <cell r="T76">
            <v>0.18076091596327465</v>
          </cell>
          <cell r="U76">
            <v>0.13301950033749044</v>
          </cell>
        </row>
        <row r="77">
          <cell r="B77" t="str">
            <v>VAV%ACT</v>
          </cell>
          <cell r="C77">
            <v>0.35</v>
          </cell>
          <cell r="F77">
            <v>0.01</v>
          </cell>
          <cell r="J77">
            <v>0.11</v>
          </cell>
          <cell r="L77">
            <v>0</v>
          </cell>
          <cell r="M77">
            <v>0</v>
          </cell>
          <cell r="O77">
            <v>0</v>
          </cell>
          <cell r="P77">
            <v>0.04</v>
          </cell>
          <cell r="Q77">
            <v>0.21527670664708273</v>
          </cell>
          <cell r="S77">
            <v>0.17</v>
          </cell>
          <cell r="T77">
            <v>0.2</v>
          </cell>
          <cell r="U77" t="str">
            <v>See ECM-VAV workbook</v>
          </cell>
        </row>
        <row r="78">
          <cell r="B78" t="str">
            <v>LSYieldElecHt&amp;AC</v>
          </cell>
          <cell r="C78">
            <v>0.90457835398799891</v>
          </cell>
          <cell r="D78">
            <v>0.92072187100138758</v>
          </cell>
          <cell r="E78">
            <v>0.69260011261534127</v>
          </cell>
          <cell r="F78">
            <v>0.85080401212348655</v>
          </cell>
          <cell r="G78">
            <v>0.74734858139182614</v>
          </cell>
          <cell r="H78">
            <v>0.68828098220470324</v>
          </cell>
          <cell r="I78">
            <v>0.77581880028359507</v>
          </cell>
          <cell r="J78">
            <v>0.58961830873923127</v>
          </cell>
          <cell r="K78">
            <v>0.6725000000000001</v>
          </cell>
          <cell r="L78">
            <v>0.61</v>
          </cell>
          <cell r="M78">
            <v>0.85155275453545742</v>
          </cell>
          <cell r="N78">
            <v>0.73794885515417397</v>
          </cell>
          <cell r="O78">
            <v>0.4291621128262455</v>
          </cell>
          <cell r="P78">
            <v>0.68264459114012044</v>
          </cell>
          <cell r="Q78">
            <v>0.28950000000000004</v>
          </cell>
          <cell r="R78">
            <v>0.68264844025809879</v>
          </cell>
          <cell r="S78">
            <v>0.90490285805758242</v>
          </cell>
          <cell r="T78">
            <v>0.89844108480853846</v>
          </cell>
        </row>
        <row r="79">
          <cell r="B79" t="str">
            <v>LSYieldHtPmpHt&amp;AC</v>
          </cell>
          <cell r="C79">
            <v>1.02</v>
          </cell>
          <cell r="D79">
            <v>1.02</v>
          </cell>
          <cell r="E79">
            <v>0.95500000000000007</v>
          </cell>
          <cell r="F79">
            <v>1.0249999999999999</v>
          </cell>
          <cell r="G79">
            <v>0.96499999999999986</v>
          </cell>
          <cell r="H79">
            <v>0.92500000000000004</v>
          </cell>
          <cell r="I79">
            <v>0.97499999999999987</v>
          </cell>
          <cell r="J79">
            <v>0.8600000000000001</v>
          </cell>
          <cell r="K79">
            <v>0.95500000000000007</v>
          </cell>
          <cell r="L79">
            <v>0.80499999999999994</v>
          </cell>
          <cell r="M79">
            <v>0.9700000000000002</v>
          </cell>
          <cell r="N79">
            <v>0.94500000000000006</v>
          </cell>
          <cell r="O79">
            <v>0.72500000000000009</v>
          </cell>
          <cell r="P79">
            <v>0.90000000000000013</v>
          </cell>
          <cell r="Q79">
            <v>0.64999999999999991</v>
          </cell>
          <cell r="R79">
            <v>0.90000000000000013</v>
          </cell>
          <cell r="S79">
            <v>1.02</v>
          </cell>
          <cell r="T79">
            <v>1.02</v>
          </cell>
        </row>
        <row r="80">
          <cell r="B80" t="str">
            <v>LSYieldGasHt&amp;AC</v>
          </cell>
          <cell r="C80">
            <v>1.0677783539879988</v>
          </cell>
          <cell r="D80">
            <v>1.0839218710013874</v>
          </cell>
          <cell r="E80">
            <v>1.1187334459486746</v>
          </cell>
          <cell r="F80">
            <v>1.1500040121234862</v>
          </cell>
          <cell r="G80">
            <v>1.1372152480584925</v>
          </cell>
          <cell r="H80">
            <v>1.0418809822047033</v>
          </cell>
          <cell r="I80">
            <v>1.0568854669502619</v>
          </cell>
          <cell r="J80">
            <v>1.0248183087392313</v>
          </cell>
          <cell r="K80">
            <v>1.0986333333333334</v>
          </cell>
          <cell r="L80">
            <v>0.96360000000000012</v>
          </cell>
          <cell r="M80">
            <v>1.051019421202124</v>
          </cell>
          <cell r="N80">
            <v>1.0915488551541741</v>
          </cell>
          <cell r="O80">
            <v>0.96409544615957854</v>
          </cell>
          <cell r="P80">
            <v>1.0453112578067871</v>
          </cell>
          <cell r="Q80">
            <v>0.94230000000000003</v>
          </cell>
          <cell r="R80">
            <v>1.0453151069247655</v>
          </cell>
          <cell r="S80">
            <v>1.0681028580575822</v>
          </cell>
          <cell r="T80">
            <v>1.0616410848085382</v>
          </cell>
          <cell r="Y80" t="str">
            <v>Row Labels</v>
          </cell>
        </row>
        <row r="81">
          <cell r="B81" t="str">
            <v>LSYieldElecHt</v>
          </cell>
          <cell r="C81">
            <v>0.82000000000000006</v>
          </cell>
          <cell r="D81">
            <v>0.82000000000000006</v>
          </cell>
          <cell r="E81">
            <v>0.53</v>
          </cell>
          <cell r="F81">
            <v>0.66999999999999993</v>
          </cell>
          <cell r="G81">
            <v>0.57000000000000006</v>
          </cell>
          <cell r="H81">
            <v>0.61</v>
          </cell>
          <cell r="I81">
            <v>0.69</v>
          </cell>
          <cell r="J81">
            <v>0.52</v>
          </cell>
          <cell r="K81">
            <v>0.53</v>
          </cell>
          <cell r="L81">
            <v>0.61</v>
          </cell>
          <cell r="M81">
            <v>0.78</v>
          </cell>
          <cell r="N81">
            <v>0.61</v>
          </cell>
          <cell r="O81">
            <v>0.41000000000000003</v>
          </cell>
          <cell r="P81">
            <v>0.6</v>
          </cell>
          <cell r="Q81">
            <v>0.28000000000000003</v>
          </cell>
          <cell r="R81">
            <v>0.6</v>
          </cell>
          <cell r="S81">
            <v>0.82000000000000006</v>
          </cell>
          <cell r="T81">
            <v>0.82000000000000006</v>
          </cell>
          <cell r="Y81" t="str">
            <v>Assembly</v>
          </cell>
        </row>
        <row r="82">
          <cell r="B82" t="str">
            <v>LSYieldGasHt</v>
          </cell>
          <cell r="C82">
            <v>0.98319999999999996</v>
          </cell>
          <cell r="D82">
            <v>0.98319999999999996</v>
          </cell>
          <cell r="E82">
            <v>0.95613333333333328</v>
          </cell>
          <cell r="F82">
            <v>0.96919999999999995</v>
          </cell>
          <cell r="G82">
            <v>0.95986666666666665</v>
          </cell>
          <cell r="H82">
            <v>0.96360000000000001</v>
          </cell>
          <cell r="I82">
            <v>0.97106666666666663</v>
          </cell>
          <cell r="J82">
            <v>0.95520000000000005</v>
          </cell>
          <cell r="K82">
            <v>0.95613333333333328</v>
          </cell>
          <cell r="L82">
            <v>0.96360000000000001</v>
          </cell>
          <cell r="M82">
            <v>0.97946666666666671</v>
          </cell>
          <cell r="N82">
            <v>0.96360000000000001</v>
          </cell>
          <cell r="O82">
            <v>0.94493333333333329</v>
          </cell>
          <cell r="P82">
            <v>0.96266666666666667</v>
          </cell>
          <cell r="Q82">
            <v>0.93279999999999996</v>
          </cell>
          <cell r="R82">
            <v>0.96266666666666667</v>
          </cell>
          <cell r="S82">
            <v>0.98319999999999996</v>
          </cell>
          <cell r="T82">
            <v>0.98319999999999996</v>
          </cell>
          <cell r="Y82" t="str">
            <v>&lt;5,001</v>
          </cell>
        </row>
        <row r="83">
          <cell r="B83" t="str">
            <v>LSYieldThermsGasHt</v>
          </cell>
          <cell r="C83">
            <v>-8.1887999999999996E-3</v>
          </cell>
          <cell r="D83">
            <v>-8.1887999999999996E-3</v>
          </cell>
          <cell r="E83">
            <v>-2.1381866666666666E-2</v>
          </cell>
          <cell r="F83">
            <v>-1.50128E-2</v>
          </cell>
          <cell r="G83">
            <v>-1.9562133333333332E-2</v>
          </cell>
          <cell r="H83">
            <v>-1.7742399999999998E-2</v>
          </cell>
          <cell r="I83">
            <v>-1.4102933333333333E-2</v>
          </cell>
          <cell r="J83">
            <v>-2.18368E-2</v>
          </cell>
          <cell r="K83">
            <v>-2.1381866666666666E-2</v>
          </cell>
          <cell r="L83">
            <v>-1.7742399999999998E-2</v>
          </cell>
          <cell r="M83">
            <v>-1.0008533333333333E-2</v>
          </cell>
          <cell r="N83">
            <v>-1.7742399999999998E-2</v>
          </cell>
          <cell r="O83">
            <v>-2.6841066666666667E-2</v>
          </cell>
          <cell r="P83">
            <v>-1.8197333333333333E-2</v>
          </cell>
          <cell r="Q83">
            <v>-3.2755199999999998E-2</v>
          </cell>
          <cell r="R83">
            <v>-1.8197333333333333E-2</v>
          </cell>
          <cell r="S83">
            <v>-8.1887999999999996E-3</v>
          </cell>
          <cell r="T83">
            <v>-8.1887999999999996E-3</v>
          </cell>
          <cell r="Y83" t="str">
            <v>5,001-20,000</v>
          </cell>
        </row>
        <row r="84">
          <cell r="B84" t="str">
            <v>LSYieldThermsGasHt&amp;AC</v>
          </cell>
          <cell r="C84">
            <v>-8.1887999999999996E-3</v>
          </cell>
          <cell r="D84">
            <v>-8.1887999999999996E-3</v>
          </cell>
          <cell r="E84">
            <v>-2.1381866666666666E-2</v>
          </cell>
          <cell r="F84">
            <v>-1.50128E-2</v>
          </cell>
          <cell r="G84">
            <v>-1.9562133333333332E-2</v>
          </cell>
          <cell r="H84">
            <v>-1.7742399999999998E-2</v>
          </cell>
          <cell r="I84">
            <v>-1.4102933333333333E-2</v>
          </cell>
          <cell r="J84">
            <v>-2.18368E-2</v>
          </cell>
          <cell r="K84">
            <v>-2.1381866666666666E-2</v>
          </cell>
          <cell r="L84">
            <v>-1.7742399999999998E-2</v>
          </cell>
          <cell r="M84">
            <v>-1.0008533333333333E-2</v>
          </cell>
          <cell r="N84">
            <v>-1.7742399999999998E-2</v>
          </cell>
          <cell r="O84">
            <v>-2.6841066666666667E-2</v>
          </cell>
          <cell r="P84">
            <v>-1.8197333333333333E-2</v>
          </cell>
          <cell r="Q84">
            <v>-3.2755199999999998E-2</v>
          </cell>
          <cell r="R84">
            <v>-1.8197333333333333E-2</v>
          </cell>
          <cell r="S84">
            <v>-8.1887999999999996E-3</v>
          </cell>
          <cell r="T84">
            <v>-8.1887999999999996E-3</v>
          </cell>
          <cell r="Y84" t="str">
            <v>20,001-50,000</v>
          </cell>
        </row>
        <row r="85">
          <cell r="B85" t="str">
            <v>LPDAdjust</v>
          </cell>
          <cell r="C85">
            <v>1</v>
          </cell>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cell r="S85">
            <v>1</v>
          </cell>
          <cell r="T85">
            <v>1</v>
          </cell>
          <cell r="Y85" t="str">
            <v>50,001-100,000</v>
          </cell>
        </row>
        <row r="86">
          <cell r="B86" t="str">
            <v>Chiller%TYP</v>
          </cell>
          <cell r="C86">
            <v>0.58498758462529865</v>
          </cell>
          <cell r="D86">
            <v>8.7818054713883376E-2</v>
          </cell>
          <cell r="E86">
            <v>0</v>
          </cell>
          <cell r="F86">
            <v>0.09</v>
          </cell>
          <cell r="G86">
            <v>0</v>
          </cell>
          <cell r="H86">
            <v>0</v>
          </cell>
          <cell r="I86">
            <v>0</v>
          </cell>
          <cell r="J86">
            <v>0.4348146874874485</v>
          </cell>
          <cell r="K86">
            <v>0.56010354277348595</v>
          </cell>
          <cell r="L86">
            <v>0</v>
          </cell>
          <cell r="M86">
            <v>0.15653169058088007</v>
          </cell>
          <cell r="N86">
            <v>0</v>
          </cell>
          <cell r="O86">
            <v>0</v>
          </cell>
          <cell r="P86">
            <v>0.15653169058088007</v>
          </cell>
          <cell r="Q86">
            <v>0.40098917705864051</v>
          </cell>
          <cell r="R86">
            <v>6.7888585236503013E-2</v>
          </cell>
          <cell r="S86">
            <v>0.17470421367705091</v>
          </cell>
          <cell r="T86">
            <v>0.1656240064846628</v>
          </cell>
          <cell r="Y86" t="str">
            <v>100,001+</v>
          </cell>
        </row>
        <row r="87">
          <cell r="B87" t="str">
            <v>HOURSLght</v>
          </cell>
          <cell r="C87">
            <v>3300</v>
          </cell>
          <cell r="D87">
            <v>2800</v>
          </cell>
          <cell r="E87">
            <v>2600</v>
          </cell>
          <cell r="F87">
            <v>6200</v>
          </cell>
          <cell r="G87">
            <v>3800</v>
          </cell>
          <cell r="H87">
            <v>3800</v>
          </cell>
          <cell r="I87">
            <v>2800</v>
          </cell>
          <cell r="J87">
            <v>2700</v>
          </cell>
          <cell r="K87">
            <v>3600</v>
          </cell>
          <cell r="L87">
            <v>2700</v>
          </cell>
          <cell r="M87">
            <v>7300</v>
          </cell>
          <cell r="N87">
            <v>6800</v>
          </cell>
          <cell r="O87">
            <v>5400</v>
          </cell>
          <cell r="P87">
            <v>3000</v>
          </cell>
          <cell r="Q87">
            <v>6400</v>
          </cell>
          <cell r="R87">
            <v>5700</v>
          </cell>
          <cell r="S87">
            <v>3000</v>
          </cell>
          <cell r="T87">
            <v>4100</v>
          </cell>
          <cell r="Y87" t="str">
            <v>Grocery</v>
          </cell>
        </row>
        <row r="88">
          <cell r="B88" t="str">
            <v>UnCondArea%TYP</v>
          </cell>
          <cell r="C88">
            <v>9.7915019519809049E-2</v>
          </cell>
          <cell r="D88">
            <v>2.2419448966079808E-2</v>
          </cell>
          <cell r="E88">
            <v>7.0265950135785918E-2</v>
          </cell>
          <cell r="F88">
            <v>1.9928358103564997E-2</v>
          </cell>
          <cell r="G88">
            <v>0.96021448828880007</v>
          </cell>
          <cell r="H88">
            <v>1.682861062838684E-2</v>
          </cell>
          <cell r="I88">
            <v>0.24046941503104796</v>
          </cell>
          <cell r="J88">
            <v>9.3965911445071555E-3</v>
          </cell>
          <cell r="K88">
            <v>9.3350590462247668E-2</v>
          </cell>
          <cell r="L88">
            <v>0.23147891652780339</v>
          </cell>
          <cell r="M88">
            <v>3.4175742327895269E-2</v>
          </cell>
          <cell r="N88">
            <v>5.7197564623818434E-2</v>
          </cell>
          <cell r="O88">
            <v>0.11219535867382037</v>
          </cell>
          <cell r="P88">
            <v>4.431584636138023E-2</v>
          </cell>
          <cell r="Q88">
            <v>7.2657454104040925E-2</v>
          </cell>
          <cell r="R88">
            <v>3.2474970371947381E-2</v>
          </cell>
          <cell r="S88">
            <v>8.1305475226007548E-2</v>
          </cell>
          <cell r="T88">
            <v>0.1783274256014224</v>
          </cell>
          <cell r="Y88" t="str">
            <v>&lt;5,001</v>
          </cell>
        </row>
        <row r="89">
          <cell r="B89" t="str">
            <v>RTEcono%TYP</v>
          </cell>
          <cell r="C89">
            <v>0.62956237771067991</v>
          </cell>
          <cell r="D89">
            <v>0.31768861920643965</v>
          </cell>
          <cell r="E89">
            <v>7.4025179596472243E-2</v>
          </cell>
          <cell r="F89">
            <v>0.58848968508223554</v>
          </cell>
          <cell r="G89">
            <v>0.26543424358205331</v>
          </cell>
          <cell r="H89">
            <v>0.20684893583537547</v>
          </cell>
          <cell r="I89">
            <v>1.359721457325402E-2</v>
          </cell>
          <cell r="J89">
            <v>0.46813873620144136</v>
          </cell>
          <cell r="K89">
            <v>0.46813873620144136</v>
          </cell>
          <cell r="L89">
            <v>0.14833205060637186</v>
          </cell>
          <cell r="M89">
            <v>0.52268307357406485</v>
          </cell>
          <cell r="N89">
            <v>0.20352640884178452</v>
          </cell>
          <cell r="O89">
            <v>0.32869617366969917</v>
          </cell>
          <cell r="P89">
            <v>0.10423431348186975</v>
          </cell>
          <cell r="Q89">
            <v>0.56873556010588189</v>
          </cell>
          <cell r="R89">
            <v>7.8731272985480064E-2</v>
          </cell>
          <cell r="S89">
            <v>0.39859901805810533</v>
          </cell>
          <cell r="T89">
            <v>0.41988093429192064</v>
          </cell>
          <cell r="Y89" t="str">
            <v>5,001-20,000</v>
          </cell>
        </row>
        <row r="90">
          <cell r="B90" t="str">
            <v>DCV%TYP</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Y90" t="str">
            <v>20,001-50,000</v>
          </cell>
        </row>
        <row r="91">
          <cell r="B91" t="str">
            <v>FloorA%PRE2006</v>
          </cell>
          <cell r="C91">
            <v>1</v>
          </cell>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cell r="S91">
            <v>1</v>
          </cell>
          <cell r="T91">
            <v>1</v>
          </cell>
          <cell r="Y91" t="str">
            <v>50,001-100,000</v>
          </cell>
        </row>
        <row r="92">
          <cell r="B92" t="str">
            <v>ElecHtComplex%TYP</v>
          </cell>
          <cell r="C92">
            <v>0.5032832003318185</v>
          </cell>
          <cell r="D92">
            <v>0.19754737317540033</v>
          </cell>
          <cell r="E92">
            <v>0.86680076087505498</v>
          </cell>
          <cell r="F92">
            <v>0.55985400698948606</v>
          </cell>
          <cell r="G92">
            <v>0.27993945466265791</v>
          </cell>
          <cell r="H92">
            <v>6.3780434281586118E-3</v>
          </cell>
          <cell r="I92">
            <v>7.5948256913972667E-2</v>
          </cell>
          <cell r="J92">
            <v>5.7319205981493631E-3</v>
          </cell>
          <cell r="K92">
            <v>0.1674709592892723</v>
          </cell>
          <cell r="L92">
            <v>0.2825536194003897</v>
          </cell>
          <cell r="M92">
            <v>4.5624616007740176E-2</v>
          </cell>
          <cell r="N92">
            <v>7.6358748772797594E-2</v>
          </cell>
          <cell r="O92">
            <v>4.608640117832314E-2</v>
          </cell>
          <cell r="P92">
            <v>6.824640339652556E-3</v>
          </cell>
          <cell r="Q92">
            <v>4.9104329398647659E-2</v>
          </cell>
          <cell r="R92">
            <v>0.38331290029021892</v>
          </cell>
          <cell r="S92">
            <v>2.7101825075335855E-2</v>
          </cell>
          <cell r="T92">
            <v>0.37020773554855302</v>
          </cell>
          <cell r="Y92" t="str">
            <v>Lodging</v>
          </cell>
        </row>
        <row r="93">
          <cell r="B93" t="str">
            <v>GasHtComplex%TYP</v>
          </cell>
          <cell r="C93">
            <v>0.20660069118679708</v>
          </cell>
          <cell r="D93">
            <v>8.1094349688734371E-2</v>
          </cell>
          <cell r="E93">
            <v>0.35582677148761982</v>
          </cell>
          <cell r="F93">
            <v>0.1044245964626806</v>
          </cell>
          <cell r="G93">
            <v>2.3584345085431835</v>
          </cell>
          <cell r="H93">
            <v>5.3733753736439169E-2</v>
          </cell>
          <cell r="I93">
            <v>0.63984903516178027</v>
          </cell>
          <cell r="J93">
            <v>0.78301794007178116</v>
          </cell>
          <cell r="K93">
            <v>0.76612829592366649</v>
          </cell>
          <cell r="L93">
            <v>0.46415256294736318</v>
          </cell>
          <cell r="M93">
            <v>0.80876894218964157</v>
          </cell>
          <cell r="N93">
            <v>1.3535803668226631</v>
          </cell>
          <cell r="O93">
            <v>0.81695481938952597</v>
          </cell>
          <cell r="P93">
            <v>0.50395980482161595</v>
          </cell>
          <cell r="Q93">
            <v>0.55637445480169345</v>
          </cell>
          <cell r="R93">
            <v>0.62059668380791444</v>
          </cell>
          <cell r="S93">
            <v>0.29812007582869443</v>
          </cell>
          <cell r="T93">
            <v>0.80164122055359432</v>
          </cell>
          <cell r="Y93" t="str">
            <v>&lt;5,001</v>
          </cell>
        </row>
        <row r="94">
          <cell r="B94" t="str">
            <v>HtPmpHtComplex%TYP</v>
          </cell>
          <cell r="C94">
            <v>0.10615620032939298</v>
          </cell>
          <cell r="D94">
            <v>4.1668147292671175E-2</v>
          </cell>
          <cell r="E94">
            <v>0.18283200225331492</v>
          </cell>
          <cell r="F94">
            <v>0</v>
          </cell>
          <cell r="G94">
            <v>4.7478913313233901</v>
          </cell>
          <cell r="H94">
            <v>0.10817430911927059</v>
          </cell>
          <cell r="I94">
            <v>1.2881144998496472</v>
          </cell>
          <cell r="J94">
            <v>0.15081528786933984</v>
          </cell>
          <cell r="K94">
            <v>0</v>
          </cell>
          <cell r="L94">
            <v>0</v>
          </cell>
          <cell r="M94">
            <v>0</v>
          </cell>
          <cell r="N94">
            <v>0</v>
          </cell>
          <cell r="O94">
            <v>0</v>
          </cell>
          <cell r="P94">
            <v>0.37562111375905877</v>
          </cell>
          <cell r="Q94">
            <v>0</v>
          </cell>
          <cell r="R94">
            <v>7.8697678201352483E-2</v>
          </cell>
          <cell r="S94">
            <v>0.21681460060268684</v>
          </cell>
          <cell r="T94">
            <v>1.6881662956934655E-2</v>
          </cell>
          <cell r="Y94" t="str">
            <v>5,001-20,000</v>
          </cell>
        </row>
        <row r="95">
          <cell r="B95" t="str">
            <v>ElecHtSimple%TYP</v>
          </cell>
          <cell r="C95">
            <v>4.0797924799920442E-2</v>
          </cell>
          <cell r="D95">
            <v>7.6712861227859655E-2</v>
          </cell>
          <cell r="E95">
            <v>0.34629799136803036</v>
          </cell>
          <cell r="F95">
            <v>9.4309392161736581E-3</v>
          </cell>
          <cell r="G95">
            <v>0.69059559002041793</v>
          </cell>
          <cell r="H95">
            <v>1.5734290365582385E-2</v>
          </cell>
          <cell r="I95">
            <v>2.5440517986723227E-2</v>
          </cell>
          <cell r="J95">
            <v>0.22063592478811844</v>
          </cell>
          <cell r="K95">
            <v>0.18449615182326545</v>
          </cell>
          <cell r="L95">
            <v>8.5433934010164969E-2</v>
          </cell>
          <cell r="M95">
            <v>0.16530992978116466</v>
          </cell>
          <cell r="N95">
            <v>0.25453305525840347</v>
          </cell>
          <cell r="O95">
            <v>0.12256320691297852</v>
          </cell>
          <cell r="P95">
            <v>0.1701802809460462</v>
          </cell>
          <cell r="Q95">
            <v>7.6529644813639303E-2</v>
          </cell>
          <cell r="R95">
            <v>8.48023297102318E-2</v>
          </cell>
          <cell r="S95">
            <v>5.420365015067171E-2</v>
          </cell>
          <cell r="T95">
            <v>0.20159565917150249</v>
          </cell>
          <cell r="Y95" t="str">
            <v>20,001-50,000</v>
          </cell>
        </row>
        <row r="96">
          <cell r="B96" t="str">
            <v>GasHtSimple%TYP</v>
          </cell>
          <cell r="C96">
            <v>0.59645431773702551</v>
          </cell>
          <cell r="D96">
            <v>0.1751178154419134</v>
          </cell>
          <cell r="E96">
            <v>0.75286988633676921</v>
          </cell>
          <cell r="F96">
            <v>0.64860578911648015</v>
          </cell>
          <cell r="G96">
            <v>5.6577342666812855</v>
          </cell>
          <cell r="H96">
            <v>0.12890385494734588</v>
          </cell>
          <cell r="I96">
            <v>1.9096725785396154</v>
          </cell>
          <cell r="J96">
            <v>0.52936088218329336</v>
          </cell>
          <cell r="K96">
            <v>0.62505513690134207</v>
          </cell>
          <cell r="L96">
            <v>0.58469762342365594</v>
          </cell>
          <cell r="M96">
            <v>0.61036689721002213</v>
          </cell>
          <cell r="N96">
            <v>1.0544939191728511</v>
          </cell>
          <cell r="O96">
            <v>0.61909451647609204</v>
          </cell>
          <cell r="P96">
            <v>0.45909862320270312</v>
          </cell>
          <cell r="Q96">
            <v>0.45317337392380236</v>
          </cell>
          <cell r="R96">
            <v>0.90611735760696566</v>
          </cell>
          <cell r="S96">
            <v>0.43362920120537368</v>
          </cell>
          <cell r="T96">
            <v>0.74796368935357349</v>
          </cell>
          <cell r="Y96" t="str">
            <v>50,001-100,000</v>
          </cell>
        </row>
        <row r="97">
          <cell r="B97" t="str">
            <v>HtPmpHtSimple%TYP</v>
          </cell>
          <cell r="C97">
            <v>0.17870625346146285</v>
          </cell>
          <cell r="D97">
            <v>6.8447165702795604E-2</v>
          </cell>
          <cell r="E97">
            <v>0.30615112501091846</v>
          </cell>
          <cell r="F97">
            <v>5.1813731069269E-3</v>
          </cell>
          <cell r="G97">
            <v>1.0540200575293213</v>
          </cell>
          <cell r="H97">
            <v>2.4014427366708016E-2</v>
          </cell>
          <cell r="I97">
            <v>6.8798695399061222E-2</v>
          </cell>
          <cell r="J97">
            <v>0.18966230747930371</v>
          </cell>
          <cell r="K97">
            <v>0.12395461589786912</v>
          </cell>
          <cell r="L97">
            <v>7.657462491393198E-2</v>
          </cell>
          <cell r="M97">
            <v>7.8716731206195087E-2</v>
          </cell>
          <cell r="N97">
            <v>0.131827238222366</v>
          </cell>
          <cell r="O97">
            <v>0.12138349717877855</v>
          </cell>
          <cell r="P97">
            <v>0.25705457832201301</v>
          </cell>
          <cell r="Q97">
            <v>7.5760149152072437E-2</v>
          </cell>
          <cell r="R97">
            <v>9.1579325081048712E-2</v>
          </cell>
          <cell r="S97">
            <v>5.420365015067171E-2</v>
          </cell>
          <cell r="T97">
            <v>0.23925913126345466</v>
          </cell>
          <cell r="Y97" t="str">
            <v>100,001+</v>
          </cell>
        </row>
        <row r="98">
          <cell r="B98" t="str">
            <v>ChillerAir%TYP</v>
          </cell>
          <cell r="C98">
            <v>0.5</v>
          </cell>
          <cell r="D98">
            <v>0.8</v>
          </cell>
          <cell r="E98">
            <v>0.8</v>
          </cell>
          <cell r="F98">
            <v>0.8</v>
          </cell>
          <cell r="G98">
            <v>0.8</v>
          </cell>
          <cell r="H98">
            <v>0.8</v>
          </cell>
          <cell r="I98">
            <v>0.8</v>
          </cell>
          <cell r="J98">
            <v>0.8</v>
          </cell>
          <cell r="K98">
            <v>0.8</v>
          </cell>
          <cell r="L98">
            <v>0.9</v>
          </cell>
          <cell r="M98">
            <v>1</v>
          </cell>
          <cell r="N98">
            <v>1</v>
          </cell>
          <cell r="O98">
            <v>1</v>
          </cell>
          <cell r="P98">
            <v>0.2</v>
          </cell>
          <cell r="Q98">
            <v>0.2</v>
          </cell>
          <cell r="R98">
            <v>0.6</v>
          </cell>
          <cell r="S98">
            <v>0.6</v>
          </cell>
          <cell r="T98">
            <v>0.2</v>
          </cell>
          <cell r="Y98" t="str">
            <v>Office</v>
          </cell>
        </row>
        <row r="99">
          <cell r="B99" t="str">
            <v>ChillerWater%TYP</v>
          </cell>
          <cell r="C99">
            <v>0.5</v>
          </cell>
          <cell r="D99">
            <v>0.2</v>
          </cell>
          <cell r="E99">
            <v>0.2</v>
          </cell>
          <cell r="F99">
            <v>0.2</v>
          </cell>
          <cell r="G99">
            <v>0.2</v>
          </cell>
          <cell r="H99">
            <v>0.2</v>
          </cell>
          <cell r="I99">
            <v>0.2</v>
          </cell>
          <cell r="J99">
            <v>0.2</v>
          </cell>
          <cell r="K99">
            <v>0.2</v>
          </cell>
          <cell r="L99">
            <v>0.1</v>
          </cell>
          <cell r="M99">
            <v>0</v>
          </cell>
          <cell r="N99">
            <v>0</v>
          </cell>
          <cell r="O99">
            <v>0</v>
          </cell>
          <cell r="P99">
            <v>0.8</v>
          </cell>
          <cell r="Q99">
            <v>0.8</v>
          </cell>
          <cell r="R99">
            <v>0.4</v>
          </cell>
          <cell r="S99">
            <v>0.4</v>
          </cell>
          <cell r="T99">
            <v>0.8</v>
          </cell>
          <cell r="Y99" t="str">
            <v>&lt;5,001</v>
          </cell>
        </row>
        <row r="100">
          <cell r="B100" t="str">
            <v>WinFloorRatio%TYP</v>
          </cell>
          <cell r="C100">
            <v>0.11113127858742104</v>
          </cell>
          <cell r="D100">
            <v>4.3960578486503234E-2</v>
          </cell>
          <cell r="E100">
            <v>0.1917271954866456</v>
          </cell>
          <cell r="F100">
            <v>1.3285572069043333E-2</v>
          </cell>
          <cell r="G100">
            <v>1.1818024471246773</v>
          </cell>
          <cell r="H100">
            <v>2.6925777005418945E-2</v>
          </cell>
          <cell r="I100">
            <v>8.015647167701602E-2</v>
          </cell>
          <cell r="J100">
            <v>6.5776138011550078E-2</v>
          </cell>
          <cell r="K100">
            <v>0.11202070855469719</v>
          </cell>
          <cell r="L100">
            <v>2.2401185470432586E-2</v>
          </cell>
          <cell r="M100">
            <v>3.4175742327895269E-2</v>
          </cell>
          <cell r="N100">
            <v>0.21449086733931913</v>
          </cell>
          <cell r="O100">
            <v>0.15534741970221283</v>
          </cell>
          <cell r="P100">
            <v>9.7494861995036486E-2</v>
          </cell>
          <cell r="Q100">
            <v>6.6602666262037521E-2</v>
          </cell>
          <cell r="R100">
            <v>0.12989988148778953</v>
          </cell>
          <cell r="S100">
            <v>4.3362920120537364E-2</v>
          </cell>
          <cell r="T100">
            <v>0.11888495040094829</v>
          </cell>
          <cell r="Y100" t="str">
            <v>5,001-20,000</v>
          </cell>
        </row>
        <row r="101">
          <cell r="Y101" t="str">
            <v>20,001-50,000</v>
          </cell>
        </row>
        <row r="102">
          <cell r="Y102" t="str">
            <v>50,001-100,000</v>
          </cell>
        </row>
        <row r="103">
          <cell r="Y103" t="str">
            <v>100,001+</v>
          </cell>
        </row>
        <row r="104">
          <cell r="Y104" t="str">
            <v>Other</v>
          </cell>
        </row>
        <row r="105">
          <cell r="Y105" t="str">
            <v>&lt;5,001</v>
          </cell>
        </row>
        <row r="106">
          <cell r="Y106" t="str">
            <v>5,001-20,000</v>
          </cell>
        </row>
        <row r="107">
          <cell r="Y107" t="str">
            <v>20,001-50,000</v>
          </cell>
        </row>
        <row r="108">
          <cell r="Y108" t="str">
            <v>50,001-100,000</v>
          </cell>
        </row>
        <row r="109">
          <cell r="Y109" t="str">
            <v>100,001+</v>
          </cell>
        </row>
        <row r="110">
          <cell r="Y110" t="str">
            <v>Residential Care</v>
          </cell>
        </row>
        <row r="111">
          <cell r="Y111" t="str">
            <v>&lt;5,001</v>
          </cell>
        </row>
        <row r="112">
          <cell r="Y112" t="str">
            <v>5,001-20,000</v>
          </cell>
        </row>
        <row r="113">
          <cell r="Y113" t="str">
            <v>20,001-50,000</v>
          </cell>
        </row>
        <row r="114">
          <cell r="Y114" t="str">
            <v>50,001-100,000</v>
          </cell>
        </row>
        <row r="115">
          <cell r="Y115" t="str">
            <v>100,001+</v>
          </cell>
        </row>
        <row r="116">
          <cell r="Y116" t="str">
            <v>Restaurant</v>
          </cell>
        </row>
        <row r="117">
          <cell r="Y117" t="str">
            <v>&lt;5,001</v>
          </cell>
        </row>
        <row r="118">
          <cell r="Y118" t="str">
            <v>5,001-20,000</v>
          </cell>
        </row>
        <row r="119">
          <cell r="Y119" t="str">
            <v>Retail/Service</v>
          </cell>
        </row>
      </sheetData>
      <sheetData sheetId="12">
        <row r="11">
          <cell r="B11" t="str">
            <v>Large Ret</v>
          </cell>
          <cell r="M11">
            <v>31.55076</v>
          </cell>
          <cell r="N11">
            <v>9.4201798094731004E-3</v>
          </cell>
        </row>
        <row r="12">
          <cell r="B12" t="str">
            <v>Medium Ret</v>
          </cell>
          <cell r="M12">
            <v>346.19952999999998</v>
          </cell>
          <cell r="N12">
            <v>0.10336555514209726</v>
          </cell>
          <cell r="V12" t="str">
            <v>Medium Ret</v>
          </cell>
          <cell r="W12">
            <v>346199530</v>
          </cell>
          <cell r="X12">
            <v>0.10336555514209725</v>
          </cell>
        </row>
        <row r="13">
          <cell r="B13" t="str">
            <v>Small Ret</v>
          </cell>
          <cell r="M13">
            <v>59.225870599999993</v>
          </cell>
          <cell r="N13">
            <v>1.7683198453051097E-2</v>
          </cell>
          <cell r="V13" t="str">
            <v>Small Ret</v>
          </cell>
          <cell r="W13">
            <v>59225870.599999994</v>
          </cell>
          <cell r="X13">
            <v>1.768319845305109E-2</v>
          </cell>
        </row>
        <row r="14">
          <cell r="B14" t="str">
            <v>School K-12</v>
          </cell>
          <cell r="M14">
            <v>245.35316429999997</v>
          </cell>
          <cell r="N14">
            <v>7.3255633922263544E-2</v>
          </cell>
          <cell r="V14" t="str">
            <v>School K-12</v>
          </cell>
          <cell r="W14">
            <v>245353164.29999998</v>
          </cell>
          <cell r="X14">
            <v>7.325563392226353E-2</v>
          </cell>
        </row>
        <row r="15">
          <cell r="B15" t="str">
            <v>University</v>
          </cell>
          <cell r="M15">
            <v>123.989124</v>
          </cell>
          <cell r="N15">
            <v>3.701970546823774E-2</v>
          </cell>
          <cell r="V15" t="str">
            <v>University</v>
          </cell>
          <cell r="W15">
            <v>123989124</v>
          </cell>
          <cell r="X15">
            <v>3.7019705468237733E-2</v>
          </cell>
        </row>
        <row r="16">
          <cell r="B16" t="str">
            <v>Warehouse</v>
          </cell>
          <cell r="M16">
            <v>442.22405430000003</v>
          </cell>
          <cell r="N16">
            <v>0.13203580856943528</v>
          </cell>
          <cell r="V16" t="str">
            <v>Warehouse</v>
          </cell>
          <cell r="W16">
            <v>442224054.30000001</v>
          </cell>
          <cell r="X16">
            <v>0.13203580856943525</v>
          </cell>
        </row>
        <row r="17">
          <cell r="B17" t="str">
            <v>Supermarket</v>
          </cell>
          <cell r="M17">
            <v>65.429751400000001</v>
          </cell>
          <cell r="N17">
            <v>1.9535504789016944E-2</v>
          </cell>
          <cell r="V17" t="str">
            <v>Supermarket</v>
          </cell>
          <cell r="W17">
            <v>65429751.399999999</v>
          </cell>
          <cell r="X17">
            <v>1.9535504789016941E-2</v>
          </cell>
        </row>
        <row r="18">
          <cell r="B18" t="str">
            <v>MiniMart</v>
          </cell>
          <cell r="M18">
            <v>11.691088099999998</v>
          </cell>
          <cell r="N18">
            <v>3.4906338887047794E-3</v>
          </cell>
          <cell r="V18" t="str">
            <v>MiniMart</v>
          </cell>
          <cell r="W18">
            <v>11691088.099999998</v>
          </cell>
          <cell r="X18">
            <v>3.4906338887047785E-3</v>
          </cell>
        </row>
        <row r="19">
          <cell r="B19" t="str">
            <v>Restaurant</v>
          </cell>
          <cell r="M19">
            <v>53.036741800000001</v>
          </cell>
          <cell r="N19">
            <v>1.5835296654172451E-2</v>
          </cell>
          <cell r="V19" t="str">
            <v>Restaurant</v>
          </cell>
          <cell r="W19">
            <v>53036741.800000004</v>
          </cell>
          <cell r="X19">
            <v>1.5835296654172448E-2</v>
          </cell>
        </row>
        <row r="20">
          <cell r="B20" t="str">
            <v>Lodging</v>
          </cell>
          <cell r="M20">
            <v>171.0409248</v>
          </cell>
          <cell r="N20">
            <v>5.1068065124091046E-2</v>
          </cell>
          <cell r="V20" t="str">
            <v>Lodging</v>
          </cell>
          <cell r="W20">
            <v>171040924.80000001</v>
          </cell>
          <cell r="X20">
            <v>5.1068065124091039E-2</v>
          </cell>
        </row>
        <row r="21">
          <cell r="B21" t="str">
            <v>Hospital</v>
          </cell>
          <cell r="M21">
            <v>103.75403529999998</v>
          </cell>
          <cell r="N21">
            <v>3.0978070527759683E-2</v>
          </cell>
          <cell r="V21" t="str">
            <v>Hospital</v>
          </cell>
          <cell r="W21">
            <v>103754035.29999998</v>
          </cell>
          <cell r="X21">
            <v>3.0978070527759676E-2</v>
          </cell>
        </row>
        <row r="22">
          <cell r="B22" t="str">
            <v>Residential Care</v>
          </cell>
          <cell r="M22">
            <v>125.16063630000001</v>
          </cell>
          <cell r="N22">
            <v>3.7369486472404026E-2</v>
          </cell>
          <cell r="V22" t="str">
            <v>Residential Care</v>
          </cell>
          <cell r="W22">
            <v>125160636.30000001</v>
          </cell>
          <cell r="X22">
            <v>3.7369486472404019E-2</v>
          </cell>
        </row>
        <row r="23">
          <cell r="B23" t="str">
            <v>Assembly</v>
          </cell>
          <cell r="M23">
            <v>368.87205360000002</v>
          </cell>
          <cell r="N23">
            <v>0.11013494038183547</v>
          </cell>
          <cell r="V23" t="str">
            <v>Assembly</v>
          </cell>
          <cell r="W23">
            <v>368872053.60000002</v>
          </cell>
          <cell r="X23">
            <v>0.11013494038183544</v>
          </cell>
        </row>
        <row r="24">
          <cell r="B24" t="str">
            <v>Other</v>
          </cell>
          <cell r="M24">
            <v>333.43446839999996</v>
          </cell>
          <cell r="N24">
            <v>9.9554262623279946E-2</v>
          </cell>
          <cell r="V24" t="str">
            <v>Other</v>
          </cell>
          <cell r="W24">
            <v>333434468.39999998</v>
          </cell>
          <cell r="X24">
            <v>9.9554262623279918E-2</v>
          </cell>
        </row>
        <row r="25">
          <cell r="W25">
            <v>3349273648.5000005</v>
          </cell>
          <cell r="X25">
            <v>0.99999999999999989</v>
          </cell>
        </row>
        <row r="26">
          <cell r="M26">
            <v>3349.2736484999996</v>
          </cell>
          <cell r="N26">
            <v>1</v>
          </cell>
        </row>
      </sheetData>
      <sheetData sheetId="13">
        <row r="11">
          <cell r="B11" t="str">
            <v>Floor Area of HEat Pump Space Heat as percent for Building Type</v>
          </cell>
          <cell r="C11">
            <v>6</v>
          </cell>
        </row>
        <row r="12">
          <cell r="B12" t="str">
            <v>Cooling Saturation as percent of Floor Area in Building Type</v>
          </cell>
          <cell r="C12">
            <v>7</v>
          </cell>
        </row>
        <row r="13">
          <cell r="B13" t="str">
            <v>Cooling Saturation as percent of Floor Area in Activity Type</v>
          </cell>
          <cell r="C13">
            <v>8</v>
          </cell>
        </row>
        <row r="14">
          <cell r="B14" t="str">
            <v>Package Roof Top Units as percentage of Building Type</v>
          </cell>
          <cell r="C14">
            <v>9</v>
          </cell>
        </row>
        <row r="15">
          <cell r="B15" t="str">
            <v>Package Roof Top Units as percentage of Activity Type</v>
          </cell>
          <cell r="C15">
            <v>10</v>
          </cell>
        </row>
        <row r="16">
          <cell r="B16" t="str">
            <v>Built-Up Systems as percentage of Building Type</v>
          </cell>
          <cell r="C16">
            <v>11</v>
          </cell>
        </row>
        <row r="17">
          <cell r="B17" t="str">
            <v>Built-Up Systems as percentage of Activity Type</v>
          </cell>
          <cell r="C17">
            <v>12</v>
          </cell>
        </row>
        <row r="18">
          <cell r="B18" t="str">
            <v>Multi-Zone VAV System as percentage of Building Type</v>
          </cell>
          <cell r="C18">
            <v>13</v>
          </cell>
        </row>
        <row r="19">
          <cell r="B19" t="str">
            <v>Multi-Zone VAV System as percentage of Activity Type</v>
          </cell>
          <cell r="C19">
            <v>14</v>
          </cell>
        </row>
        <row r="20">
          <cell r="B20" t="str">
            <v>Lighting savings yield for electric heat buildings with cooling weighted for cooling saturation</v>
          </cell>
          <cell r="C20">
            <v>15</v>
          </cell>
        </row>
        <row r="21">
          <cell r="B21" t="str">
            <v>Lighting savings yield for heat pump heat buildings with cooling  weighted for cooling saturation</v>
          </cell>
          <cell r="C21">
            <v>16</v>
          </cell>
        </row>
        <row r="22">
          <cell r="B22" t="str">
            <v>Lighting savings yield for gas or fossil heat buildings with cooling  weighted for cooling saturation</v>
          </cell>
          <cell r="C22">
            <v>17</v>
          </cell>
        </row>
        <row r="23">
          <cell r="B23" t="str">
            <v>Lighting savings yield for electric heat buildings with NO cooling</v>
          </cell>
          <cell r="C23">
            <v>18</v>
          </cell>
        </row>
        <row r="24">
          <cell r="B24" t="str">
            <v>Lighting savings yield for gas or fossil heat buildings with NO cooling</v>
          </cell>
          <cell r="C24">
            <v>19</v>
          </cell>
        </row>
        <row r="25">
          <cell r="B25" t="str">
            <v>Lighting savings yield IN THERMS for gas or fossil heat buildings with NO cooling</v>
          </cell>
          <cell r="C25">
            <v>20</v>
          </cell>
        </row>
        <row r="26">
          <cell r="B26" t="str">
            <v>Lighting savings yield IN THERMS for gas or fossil heat buildings with cooling</v>
          </cell>
          <cell r="C26">
            <v>21</v>
          </cell>
        </row>
        <row r="27">
          <cell r="B27" t="str">
            <v>Adjustment to LPD to reflect fraction of lights actually on during operating Hours (Effective on-hours LPD)</v>
          </cell>
          <cell r="C27">
            <v>22</v>
          </cell>
        </row>
        <row r="28">
          <cell r="B28" t="str">
            <v>Chiller system as percentage of Building Type</v>
          </cell>
          <cell r="C28">
            <v>23</v>
          </cell>
        </row>
        <row r="29">
          <cell r="B29" t="str">
            <v>Annaul hours of lighting system operation by Building Type</v>
          </cell>
          <cell r="C29">
            <v>24</v>
          </cell>
        </row>
        <row r="30">
          <cell r="B30" t="str">
            <v>Floor area not thermally conditioned by Building Type</v>
          </cell>
          <cell r="C30">
            <v>25</v>
          </cell>
        </row>
        <row r="31">
          <cell r="B31" t="str">
            <v>Fraction of package roof-top units with economizers</v>
          </cell>
          <cell r="C31">
            <v>26</v>
          </cell>
        </row>
        <row r="32">
          <cell r="B32" t="str">
            <v xml:space="preserve">Floor Area for Vintage Cohort of PRE2002 Stock </v>
          </cell>
          <cell r="C32">
            <v>27</v>
          </cell>
        </row>
        <row r="33">
          <cell r="B33" t="str">
            <v xml:space="preserve">Floor Area for Vintage Cohort of PRE2006 Stock </v>
          </cell>
          <cell r="C33">
            <v>28</v>
          </cell>
        </row>
        <row r="34">
          <cell r="B34" t="str">
            <v>Floor Area of Electric Space Heat for Complex HVAC Systems as percent for Building Type</v>
          </cell>
          <cell r="C34">
            <v>29</v>
          </cell>
        </row>
        <row r="35">
          <cell r="B35" t="str">
            <v>Floor Area of Fossil Fuel Space Heat  for Complex HVAC Systems as percent for Building Type, includes gas, oil, steam, propane</v>
          </cell>
          <cell r="C35">
            <v>30</v>
          </cell>
        </row>
        <row r="36">
          <cell r="B36" t="str">
            <v>Floor Area of Heat Pump Space Heat for Complex HVAC Systems as percent for Building Type</v>
          </cell>
          <cell r="C36">
            <v>31</v>
          </cell>
        </row>
        <row r="37">
          <cell r="B37" t="str">
            <v>Floor Area of Electric Space Heat for Simple HVAC Systems as percent for Building Type</v>
          </cell>
          <cell r="C37">
            <v>32</v>
          </cell>
        </row>
        <row r="38">
          <cell r="B38" t="str">
            <v>Floor Area of Fossil Fuel Space Heat  for Simple HVAC Systems as percent for Building Type, includes gas, oil, steam, propane</v>
          </cell>
          <cell r="C38">
            <v>33</v>
          </cell>
        </row>
        <row r="39">
          <cell r="B39" t="str">
            <v>Floor Area of Heat Pump Space Heat for Simple HVAC Systems as percent for Building Type</v>
          </cell>
          <cell r="C39">
            <v>34</v>
          </cell>
        </row>
        <row r="40">
          <cell r="B40" t="str">
            <v>Fraction of Chiller-Served Cooling Capacity that is served by Air-Cooled Chiller for HVAC system</v>
          </cell>
          <cell r="C40">
            <v>35</v>
          </cell>
        </row>
        <row r="41">
          <cell r="B41" t="str">
            <v>Fraction of Chiller-Served Cooling Capacity that is served by Water-Cooled Chiller for HVAC system</v>
          </cell>
          <cell r="C41">
            <v>36</v>
          </cell>
        </row>
        <row r="42">
          <cell r="B42" t="str">
            <v>Ratio of window area to floor area by Btype</v>
          </cell>
          <cell r="C42">
            <v>37</v>
          </cell>
        </row>
      </sheetData>
      <sheetData sheetId="14">
        <row r="11">
          <cell r="B11" t="str">
            <v>School</v>
          </cell>
          <cell r="C11" t="str">
            <v>School K-12</v>
          </cell>
          <cell r="D11" t="str">
            <v>School K-12</v>
          </cell>
          <cell r="E11" t="str">
            <v>Any</v>
          </cell>
          <cell r="F11" t="str">
            <v>K-12</v>
          </cell>
          <cell r="G11" t="str">
            <v>Any</v>
          </cell>
          <cell r="H11" t="str">
            <v>Any</v>
          </cell>
        </row>
        <row r="12">
          <cell r="B12" t="str">
            <v>School</v>
          </cell>
          <cell r="C12" t="str">
            <v>University</v>
          </cell>
          <cell r="D12" t="str">
            <v>University</v>
          </cell>
          <cell r="E12" t="str">
            <v>Any</v>
          </cell>
          <cell r="F12" t="str">
            <v>University</v>
          </cell>
          <cell r="G12" t="str">
            <v>Any</v>
          </cell>
          <cell r="H12" t="str">
            <v>Any</v>
          </cell>
        </row>
        <row r="13">
          <cell r="B13" t="str">
            <v>Warehouse</v>
          </cell>
          <cell r="C13" t="str">
            <v>Warehouse</v>
          </cell>
          <cell r="D13" t="str">
            <v>Warehouse</v>
          </cell>
          <cell r="E13" t="str">
            <v>Any</v>
          </cell>
          <cell r="F13" t="str">
            <v>Warehouse</v>
          </cell>
          <cell r="G13" t="str">
            <v>Any</v>
          </cell>
          <cell r="H13" t="str">
            <v>Any</v>
          </cell>
        </row>
        <row r="14">
          <cell r="B14" t="str">
            <v>Retail Food Sales</v>
          </cell>
          <cell r="C14" t="str">
            <v>Supermarket</v>
          </cell>
          <cell r="D14" t="str">
            <v>Supermarket</v>
          </cell>
          <cell r="E14" t="str">
            <v>&gt; 5000</v>
          </cell>
          <cell r="F14" t="str">
            <v>Supermarket</v>
          </cell>
          <cell r="G14" t="str">
            <v>&gt; 5000</v>
          </cell>
          <cell r="H14" t="str">
            <v>Any</v>
          </cell>
        </row>
        <row r="15">
          <cell r="B15" t="str">
            <v>Retail Food Sales</v>
          </cell>
          <cell r="C15" t="str">
            <v>MiniMart</v>
          </cell>
          <cell r="D15" t="str">
            <v>MiniMart</v>
          </cell>
          <cell r="E15" t="str">
            <v>&lt; 5000</v>
          </cell>
          <cell r="F15" t="str">
            <v>MiniMart</v>
          </cell>
          <cell r="G15" t="str">
            <v>&lt; 5000</v>
          </cell>
          <cell r="H15" t="str">
            <v>Any</v>
          </cell>
        </row>
        <row r="16">
          <cell r="B16" t="str">
            <v>Restaurant</v>
          </cell>
          <cell r="C16" t="str">
            <v>Restaurant</v>
          </cell>
          <cell r="D16" t="str">
            <v>Restaurant</v>
          </cell>
          <cell r="E16" t="str">
            <v>Any</v>
          </cell>
          <cell r="F16" t="str">
            <v>Restaurant</v>
          </cell>
          <cell r="G16" t="str">
            <v>Any</v>
          </cell>
          <cell r="H16" t="str">
            <v>Any</v>
          </cell>
        </row>
        <row r="17">
          <cell r="B17" t="str">
            <v>Lodging</v>
          </cell>
          <cell r="C17" t="str">
            <v>Lodging</v>
          </cell>
          <cell r="D17" t="str">
            <v>Lodging</v>
          </cell>
          <cell r="E17" t="str">
            <v>Any</v>
          </cell>
          <cell r="F17" t="str">
            <v>Lodging</v>
          </cell>
          <cell r="G17" t="str">
            <v>Any</v>
          </cell>
          <cell r="H17" t="str">
            <v>Any</v>
          </cell>
        </row>
        <row r="18">
          <cell r="B18" t="str">
            <v>Health Care</v>
          </cell>
          <cell r="C18" t="str">
            <v>Hospital</v>
          </cell>
          <cell r="D18" t="str">
            <v>Hospital</v>
          </cell>
          <cell r="E18" t="str">
            <v>Any</v>
          </cell>
          <cell r="F18" t="str">
            <v>Hospital</v>
          </cell>
          <cell r="G18" t="str">
            <v>Any</v>
          </cell>
          <cell r="H18" t="str">
            <v>Any</v>
          </cell>
        </row>
        <row r="19">
          <cell r="B19" t="str">
            <v>Health Care</v>
          </cell>
          <cell r="C19" t="str">
            <v>Residential Care</v>
          </cell>
          <cell r="D19" t="str">
            <v>Residential Care</v>
          </cell>
          <cell r="E19" t="str">
            <v>Any</v>
          </cell>
          <cell r="F19" t="str">
            <v>OtherHealth</v>
          </cell>
          <cell r="G19" t="str">
            <v>Any</v>
          </cell>
          <cell r="H19" t="str">
            <v>Any</v>
          </cell>
        </row>
        <row r="20">
          <cell r="B20" t="str">
            <v>Assembly</v>
          </cell>
          <cell r="C20" t="str">
            <v>Assembly</v>
          </cell>
          <cell r="D20" t="str">
            <v>Assembly</v>
          </cell>
          <cell r="E20" t="str">
            <v>Any</v>
          </cell>
          <cell r="F20" t="str">
            <v>Assembly</v>
          </cell>
          <cell r="G20" t="str">
            <v>Any</v>
          </cell>
          <cell r="H20" t="str">
            <v>Any</v>
          </cell>
        </row>
        <row r="21">
          <cell r="B21" t="str">
            <v>Other</v>
          </cell>
          <cell r="C21" t="str">
            <v>Other</v>
          </cell>
          <cell r="D21" t="str">
            <v>Other</v>
          </cell>
          <cell r="E21" t="str">
            <v>Any</v>
          </cell>
          <cell r="F21" t="str">
            <v>Other</v>
          </cell>
          <cell r="G21" t="str">
            <v>Any</v>
          </cell>
          <cell r="H21" t="str">
            <v>Any</v>
          </cell>
        </row>
        <row r="24">
          <cell r="B24" t="str">
            <v>Bldg_Type</v>
          </cell>
          <cell r="C24" t="str">
            <v>Office</v>
          </cell>
          <cell r="E24" t="str">
            <v>CBSA Data</v>
          </cell>
        </row>
        <row r="25">
          <cell r="B25" t="str">
            <v>HeatSys_Primary_PrimFuel</v>
          </cell>
          <cell r="C25" t="str">
            <v>(All)</v>
          </cell>
        </row>
        <row r="27">
          <cell r="C27" t="str">
            <v>Values</v>
          </cell>
        </row>
        <row r="28">
          <cell r="B28" t="str">
            <v>Row Labels</v>
          </cell>
          <cell r="C28" t="str">
            <v>Count of Bldg_Name</v>
          </cell>
          <cell r="D28" t="str">
            <v>Sum of Sf_PNW (New Data)</v>
          </cell>
          <cell r="E28" t="str">
            <v>Sum of Chiller_Qty</v>
          </cell>
          <cell r="F28" t="str">
            <v>Average of LPD_Ind</v>
          </cell>
          <cell r="G28" t="str">
            <v>WT Average of LPD_Ind</v>
          </cell>
          <cell r="I28" t="str">
            <v>WT Average of Annual Hrs_Light</v>
          </cell>
          <cell r="K28" t="str">
            <v>Average of HeatSys_ Electricity_Pct</v>
          </cell>
          <cell r="L28" t="str">
            <v>WT Average of HeatSys_ Electricity_Pct</v>
          </cell>
          <cell r="M28" t="str">
            <v>Average of Hrs_Occupied</v>
          </cell>
          <cell r="N28" t="str">
            <v>New EUIs</v>
          </cell>
        </row>
        <row r="29">
          <cell r="B29" t="str">
            <v>&lt;5,001</v>
          </cell>
          <cell r="C29">
            <v>32</v>
          </cell>
          <cell r="D29">
            <v>95458311.526895136</v>
          </cell>
          <cell r="E29">
            <v>0</v>
          </cell>
          <cell r="F29">
            <v>1.44600515748125</v>
          </cell>
          <cell r="G29">
            <v>1.4196043411312098</v>
          </cell>
          <cell r="I29">
            <v>2605.1531889816397</v>
          </cell>
          <cell r="J29">
            <v>2605.1531889816397</v>
          </cell>
          <cell r="K29">
            <v>55.871005424767731</v>
          </cell>
          <cell r="L29">
            <v>62.641582479308482</v>
          </cell>
          <cell r="M29">
            <v>51.078125</v>
          </cell>
          <cell r="N29">
            <v>15.414112631735692</v>
          </cell>
        </row>
        <row r="30">
          <cell r="B30" t="str">
            <v>5,001-20,000</v>
          </cell>
          <cell r="C30">
            <v>21</v>
          </cell>
          <cell r="D30">
            <v>179770297.47310495</v>
          </cell>
          <cell r="E30">
            <v>1</v>
          </cell>
          <cell r="F30">
            <v>1.1349086639428572</v>
          </cell>
          <cell r="G30">
            <v>1.1352814227841366</v>
          </cell>
          <cell r="H30">
            <v>1.1271197868627141</v>
          </cell>
          <cell r="I30">
            <v>2621.0311132130655</v>
          </cell>
          <cell r="J30">
            <v>2810.5319958026707</v>
          </cell>
          <cell r="K30">
            <v>54.065498637753784</v>
          </cell>
          <cell r="L30">
            <v>52.128877602508318</v>
          </cell>
          <cell r="M30">
            <v>53.38095238095238</v>
          </cell>
          <cell r="N30">
            <v>12.555992472807018</v>
          </cell>
        </row>
        <row r="31">
          <cell r="B31" t="str">
            <v>20,001-50,000</v>
          </cell>
          <cell r="C31">
            <v>29</v>
          </cell>
          <cell r="D31">
            <v>136471707.75979474</v>
          </cell>
          <cell r="E31">
            <v>4</v>
          </cell>
          <cell r="F31">
            <v>1.152219445848276</v>
          </cell>
          <cell r="G31">
            <v>1.1212096367127184</v>
          </cell>
          <cell r="I31">
            <v>3060.1561163897027</v>
          </cell>
          <cell r="K31">
            <v>37.18170782263401</v>
          </cell>
          <cell r="L31">
            <v>34.735507973306092</v>
          </cell>
          <cell r="M31">
            <v>59.137931034482762</v>
          </cell>
          <cell r="N31">
            <v>16.763935531313802</v>
          </cell>
        </row>
        <row r="32">
          <cell r="B32" t="str">
            <v>50,001-100,000</v>
          </cell>
          <cell r="C32">
            <v>10</v>
          </cell>
          <cell r="D32">
            <v>121007363.24020527</v>
          </cell>
          <cell r="E32">
            <v>13</v>
          </cell>
          <cell r="F32">
            <v>0.82888965290000005</v>
          </cell>
          <cell r="G32">
            <v>0.8372967994754239</v>
          </cell>
          <cell r="H32">
            <v>0.86082195143942553</v>
          </cell>
          <cell r="I32">
            <v>3222.7884337083865</v>
          </cell>
          <cell r="J32">
            <v>3295.5283728075524</v>
          </cell>
          <cell r="K32">
            <v>33.806146572104019</v>
          </cell>
          <cell r="L32">
            <v>24.223397014792155</v>
          </cell>
          <cell r="M32">
            <v>61.1</v>
          </cell>
          <cell r="N32">
            <v>22.992427101465715</v>
          </cell>
        </row>
        <row r="33">
          <cell r="B33" t="str">
            <v>100,001+</v>
          </cell>
          <cell r="C33">
            <v>24</v>
          </cell>
          <cell r="D33">
            <v>201650445.99999997</v>
          </cell>
          <cell r="E33">
            <v>35</v>
          </cell>
          <cell r="F33">
            <v>0.88098196757083302</v>
          </cell>
          <cell r="G33">
            <v>0.87062409809109287</v>
          </cell>
          <cell r="I33">
            <v>3339.1785030564247</v>
          </cell>
          <cell r="K33">
            <v>49.790143766954543</v>
          </cell>
          <cell r="L33">
            <v>55.115989937160393</v>
          </cell>
          <cell r="M33">
            <v>61.958333333333336</v>
          </cell>
          <cell r="N33">
            <v>14.574986322602543</v>
          </cell>
        </row>
        <row r="34">
          <cell r="B34" t="str">
            <v>Grand Total</v>
          </cell>
          <cell r="C34">
            <v>116</v>
          </cell>
          <cell r="D34">
            <v>734358126.00000024</v>
          </cell>
          <cell r="E34">
            <v>53</v>
          </cell>
          <cell r="F34">
            <v>1.1461385746767239</v>
          </cell>
          <cell r="G34">
            <v>1.0478499451391019</v>
          </cell>
          <cell r="I34">
            <v>2996.9298166001049</v>
          </cell>
          <cell r="K34">
            <v>47.761973122568946</v>
          </cell>
          <cell r="L34">
            <v>46.485045602193175</v>
          </cell>
          <cell r="M34">
            <v>56.625</v>
          </cell>
        </row>
        <row r="37">
          <cell r="B37" t="str">
            <v>Bldg_Type</v>
          </cell>
          <cell r="C37" t="str">
            <v>Retail/Service</v>
          </cell>
        </row>
        <row r="38">
          <cell r="B38" t="str">
            <v>HeatSys_Primary_PrimFuel</v>
          </cell>
          <cell r="C38" t="str">
            <v>(All)</v>
          </cell>
        </row>
        <row r="40">
          <cell r="C40" t="str">
            <v>Values</v>
          </cell>
        </row>
        <row r="41">
          <cell r="B41" t="str">
            <v>Row Labels</v>
          </cell>
          <cell r="C41" t="str">
            <v>Count of Bldg_Name</v>
          </cell>
          <cell r="D41" t="str">
            <v>Sum of Sf_PNW (New Data)</v>
          </cell>
          <cell r="E41" t="str">
            <v>Sum of Chiller_Qty</v>
          </cell>
          <cell r="F41" t="str">
            <v>Average of LPD_Ind</v>
          </cell>
          <cell r="G41" t="str">
            <v>WT Average of LPD_Ind</v>
          </cell>
          <cell r="I41" t="str">
            <v>WT Average of Annual Hrs_Light</v>
          </cell>
          <cell r="K41" t="str">
            <v>Average of HeatSys_Electricity_Pct</v>
          </cell>
          <cell r="L41" t="str">
            <v>WT Average of HeatSys_ Electricity_Pct</v>
          </cell>
          <cell r="M41" t="str">
            <v>Average of Hrs_Occupied</v>
          </cell>
          <cell r="N41" t="str">
            <v>New EUIs</v>
          </cell>
        </row>
        <row r="42">
          <cell r="B42" t="str">
            <v>&lt;5,001</v>
          </cell>
          <cell r="C42">
            <v>30</v>
          </cell>
          <cell r="D42">
            <v>59224380.554442525</v>
          </cell>
          <cell r="E42">
            <v>0</v>
          </cell>
          <cell r="F42">
            <v>1.5272819154399999</v>
          </cell>
          <cell r="G42">
            <v>1.4369897064659012</v>
          </cell>
          <cell r="I42">
            <v>2762.118796566951</v>
          </cell>
          <cell r="K42">
            <v>43.785677771108105</v>
          </cell>
          <cell r="L42">
            <v>33.051637833495548</v>
          </cell>
          <cell r="M42">
            <v>55.1</v>
          </cell>
          <cell r="N42">
            <v>12.875436812066214</v>
          </cell>
        </row>
        <row r="43">
          <cell r="B43" t="str">
            <v>5,001-20,000</v>
          </cell>
          <cell r="C43">
            <v>25</v>
          </cell>
          <cell r="D43">
            <v>186496889.44555736</v>
          </cell>
          <cell r="E43">
            <v>0</v>
          </cell>
          <cell r="F43">
            <v>1.2664125675400002</v>
          </cell>
          <cell r="G43">
            <v>1.2388327171274434</v>
          </cell>
          <cell r="I43">
            <v>3795.0044826849821</v>
          </cell>
          <cell r="K43">
            <v>37.407750162009684</v>
          </cell>
          <cell r="L43">
            <v>23.158266244637343</v>
          </cell>
          <cell r="M43">
            <v>76.34</v>
          </cell>
          <cell r="N43">
            <v>12.333063850163656</v>
          </cell>
        </row>
        <row r="44">
          <cell r="B44" t="str">
            <v>20,001-50,000</v>
          </cell>
          <cell r="C44">
            <v>34</v>
          </cell>
          <cell r="D44">
            <v>159704133.08919233</v>
          </cell>
          <cell r="E44">
            <v>0</v>
          </cell>
          <cell r="F44">
            <v>1.0958497064352939</v>
          </cell>
          <cell r="G44">
            <v>1.0864505514680138</v>
          </cell>
          <cell r="H44">
            <v>1.0777987100431961</v>
          </cell>
          <cell r="I44">
            <v>3667.5345811967941</v>
          </cell>
          <cell r="J44">
            <v>3692.2254794077244</v>
          </cell>
          <cell r="K44">
            <v>13.037434423723496</v>
          </cell>
          <cell r="L44">
            <v>11.646288604900541</v>
          </cell>
          <cell r="M44">
            <v>72.32352941176471</v>
          </cell>
          <cell r="N44">
            <v>10.175630709696762</v>
          </cell>
        </row>
        <row r="45">
          <cell r="B45" t="str">
            <v>50,001-100,000</v>
          </cell>
          <cell r="C45">
            <v>4</v>
          </cell>
          <cell r="D45">
            <v>31550759.910807587</v>
          </cell>
          <cell r="E45">
            <v>0</v>
          </cell>
          <cell r="F45">
            <v>0.98225486277500007</v>
          </cell>
          <cell r="G45">
            <v>1.004258057932244</v>
          </cell>
          <cell r="I45">
            <v>3817.2062565781425</v>
          </cell>
          <cell r="K45">
            <v>1.8510750088321051</v>
          </cell>
          <cell r="L45">
            <v>1.570370412390194</v>
          </cell>
          <cell r="M45">
            <v>77.25</v>
          </cell>
          <cell r="N45">
            <v>10.151096637221519</v>
          </cell>
        </row>
        <row r="46">
          <cell r="B46" t="str">
            <v>100,001+</v>
          </cell>
          <cell r="C46">
            <v>34</v>
          </cell>
          <cell r="D46">
            <v>133953325</v>
          </cell>
          <cell r="E46">
            <v>6</v>
          </cell>
          <cell r="F46">
            <v>1.1930721681228571</v>
          </cell>
          <cell r="G46">
            <v>1.1904887164069691</v>
          </cell>
          <cell r="I46">
            <v>6230.7045853104373</v>
          </cell>
          <cell r="K46">
            <v>12.375882269927777</v>
          </cell>
          <cell r="L46">
            <v>8.4570799844658442</v>
          </cell>
          <cell r="M46">
            <v>128.59285714285716</v>
          </cell>
          <cell r="N46">
            <v>17.009833900111737</v>
          </cell>
        </row>
        <row r="47">
          <cell r="B47" t="str">
            <v>Grand Total</v>
          </cell>
          <cell r="C47">
            <v>127</v>
          </cell>
          <cell r="D47">
            <v>570929487.99999988</v>
          </cell>
          <cell r="E47">
            <v>6</v>
          </cell>
          <cell r="F47">
            <v>1.2533141172335944</v>
          </cell>
          <cell r="G47">
            <v>1.1924571389360319</v>
          </cell>
          <cell r="I47">
            <v>4224.9019225439506</v>
          </cell>
          <cell r="K47">
            <v>24.047433324688789</v>
          </cell>
          <cell r="L47">
            <v>16.322099981443166</v>
          </cell>
          <cell r="M47">
            <v>84.611328125</v>
          </cell>
        </row>
        <row r="56">
          <cell r="B56" t="str">
            <v>Map to building occupancy codes for various sources</v>
          </cell>
        </row>
        <row r="58">
          <cell r="B58" t="str">
            <v>Ecotope Building Type</v>
          </cell>
          <cell r="C58" t="str">
            <v>NPPC BUILDTYPE</v>
          </cell>
          <cell r="E58" t="str">
            <v>NPPC to Ecotope</v>
          </cell>
          <cell r="F58" t="str">
            <v>NPPC Ten</v>
          </cell>
          <cell r="H58" t="str">
            <v>VCohort</v>
          </cell>
          <cell r="N58" t="str">
            <v>Characteristics</v>
          </cell>
        </row>
        <row r="59">
          <cell r="B59" t="str">
            <v>Assembly</v>
          </cell>
          <cell r="C59" t="str">
            <v>Large Off</v>
          </cell>
          <cell r="E59" t="str">
            <v>Office - Large</v>
          </cell>
          <cell r="F59" t="str">
            <v>Large Off</v>
          </cell>
          <cell r="H59" t="str">
            <v>New</v>
          </cell>
          <cell r="I59" t="str">
            <v>Apples to new floor area in year</v>
          </cell>
          <cell r="L59" t="str">
            <v>Primary Activity</v>
          </cell>
          <cell r="M59" t="str">
            <v>Council Building Type</v>
          </cell>
          <cell r="N59" t="str">
            <v>Gross Floor Area in Square Feet</v>
          </cell>
          <cell r="O59" t="str">
            <v>Number of Stories</v>
          </cell>
          <cell r="P59" t="str">
            <v>Other</v>
          </cell>
        </row>
        <row r="60">
          <cell r="B60" t="str">
            <v>College</v>
          </cell>
          <cell r="C60" t="str">
            <v>Medium Off</v>
          </cell>
          <cell r="E60" t="str">
            <v>Office - Large</v>
          </cell>
          <cell r="F60" t="str">
            <v>Medium Off</v>
          </cell>
          <cell r="H60" t="str">
            <v>Retrofit</v>
          </cell>
          <cell r="I60" t="str">
            <v>Applies to existing floor area in year taking account of demolition, NR, and baseline measure penetration.</v>
          </cell>
          <cell r="L60" t="str">
            <v>Office</v>
          </cell>
          <cell r="M60" t="str">
            <v>Large Office</v>
          </cell>
          <cell r="N60" t="str">
            <v>&gt; 100,000</v>
          </cell>
          <cell r="O60" t="str">
            <v>Any</v>
          </cell>
        </row>
        <row r="61">
          <cell r="B61" t="str">
            <v>Grocery</v>
          </cell>
          <cell r="C61" t="str">
            <v>Small Off</v>
          </cell>
          <cell r="E61" t="str">
            <v>Office - Small</v>
          </cell>
          <cell r="F61" t="str">
            <v>Small Off</v>
          </cell>
          <cell r="H61" t="str">
            <v>NR</v>
          </cell>
          <cell r="I61" t="str">
            <v>Applies at natural replacement of system or component. Replace on Burn Out</v>
          </cell>
          <cell r="L61" t="str">
            <v>Office</v>
          </cell>
          <cell r="M61" t="str">
            <v>Medium Office</v>
          </cell>
          <cell r="N61" t="str">
            <v>20,000 to 100,000</v>
          </cell>
          <cell r="O61" t="str">
            <v>Any</v>
          </cell>
        </row>
        <row r="62">
          <cell r="B62" t="str">
            <v>Hospital</v>
          </cell>
          <cell r="C62" t="str">
            <v>Big Box</v>
          </cell>
          <cell r="E62" t="str">
            <v>Retail - Large</v>
          </cell>
          <cell r="F62" t="str">
            <v>Big Box</v>
          </cell>
          <cell r="L62" t="str">
            <v>Office</v>
          </cell>
          <cell r="M62" t="str">
            <v>Small Office</v>
          </cell>
          <cell r="N62" t="str">
            <v>&lt; 20,000</v>
          </cell>
          <cell r="O62" t="str">
            <v>Any</v>
          </cell>
        </row>
        <row r="63">
          <cell r="B63" t="str">
            <v>Hotel</v>
          </cell>
          <cell r="C63" t="str">
            <v>Small Box</v>
          </cell>
          <cell r="E63" t="str">
            <v>Retail - Small</v>
          </cell>
          <cell r="F63" t="str">
            <v>Small Box</v>
          </cell>
          <cell r="L63" t="str">
            <v>Retail</v>
          </cell>
          <cell r="M63" t="str">
            <v>Big Box</v>
          </cell>
          <cell r="N63" t="str">
            <v>&gt; 50,000</v>
          </cell>
          <cell r="O63">
            <v>1</v>
          </cell>
          <cell r="P63" t="str">
            <v>Includes some Grocery</v>
          </cell>
        </row>
        <row r="64">
          <cell r="B64" t="str">
            <v>Lab</v>
          </cell>
          <cell r="C64" t="str">
            <v>High End</v>
          </cell>
          <cell r="E64" t="str">
            <v>Retail - Small</v>
          </cell>
          <cell r="F64" t="str">
            <v>High End</v>
          </cell>
          <cell r="L64" t="str">
            <v>Retail</v>
          </cell>
          <cell r="M64" t="str">
            <v>Small Box</v>
          </cell>
          <cell r="N64" t="str">
            <v>&lt;50,000</v>
          </cell>
          <cell r="O64">
            <v>1</v>
          </cell>
        </row>
        <row r="65">
          <cell r="B65" t="str">
            <v>Laundry</v>
          </cell>
          <cell r="C65" t="str">
            <v>Anchor</v>
          </cell>
          <cell r="E65" t="str">
            <v>Retail - Large</v>
          </cell>
          <cell r="F65" t="str">
            <v>Anchor</v>
          </cell>
          <cell r="L65" t="str">
            <v>Retail</v>
          </cell>
          <cell r="M65" t="str">
            <v>High End</v>
          </cell>
          <cell r="N65" t="str">
            <v>&lt; 20,000</v>
          </cell>
          <cell r="O65">
            <v>1</v>
          </cell>
          <cell r="P65" t="str">
            <v>High lighting density</v>
          </cell>
        </row>
        <row r="66">
          <cell r="B66" t="str">
            <v>Motel</v>
          </cell>
          <cell r="C66" t="str">
            <v>K-12</v>
          </cell>
          <cell r="E66" t="str">
            <v>School - Primary</v>
          </cell>
          <cell r="F66" t="str">
            <v>K-13</v>
          </cell>
          <cell r="L66" t="str">
            <v>Retail</v>
          </cell>
          <cell r="M66" t="str">
            <v>Anchor</v>
          </cell>
          <cell r="N66" t="str">
            <v>&gt; 50,000</v>
          </cell>
          <cell r="O66" t="str">
            <v>&gt;1</v>
          </cell>
        </row>
        <row r="67">
          <cell r="B67" t="str">
            <v>Office - Large</v>
          </cell>
          <cell r="C67" t="str">
            <v>University</v>
          </cell>
          <cell r="E67" t="str">
            <v>College</v>
          </cell>
          <cell r="F67" t="str">
            <v>University</v>
          </cell>
          <cell r="L67" t="str">
            <v>School</v>
          </cell>
          <cell r="M67" t="str">
            <v>K-12</v>
          </cell>
          <cell r="N67" t="str">
            <v>Any</v>
          </cell>
          <cell r="O67" t="str">
            <v>Any</v>
          </cell>
        </row>
        <row r="68">
          <cell r="B68" t="str">
            <v>Office - Small</v>
          </cell>
          <cell r="C68" t="str">
            <v>Warehouse</v>
          </cell>
          <cell r="E68" t="str">
            <v>Warehouse</v>
          </cell>
          <cell r="F68" t="str">
            <v>Warehouse</v>
          </cell>
          <cell r="L68" t="str">
            <v>School</v>
          </cell>
          <cell r="M68" t="str">
            <v>University</v>
          </cell>
          <cell r="N68" t="str">
            <v>Any</v>
          </cell>
          <cell r="O68" t="str">
            <v>Any</v>
          </cell>
        </row>
        <row r="69">
          <cell r="B69" t="str">
            <v>Rest-Fast Food</v>
          </cell>
          <cell r="C69" t="str">
            <v>Supermarket</v>
          </cell>
          <cell r="E69" t="str">
            <v>Grocery</v>
          </cell>
          <cell r="F69" t="str">
            <v>Supermarket</v>
          </cell>
          <cell r="L69" t="str">
            <v>Warehouse</v>
          </cell>
          <cell r="M69" t="str">
            <v>Warehouse</v>
          </cell>
          <cell r="N69" t="str">
            <v>Any</v>
          </cell>
          <cell r="O69" t="str">
            <v>Any</v>
          </cell>
        </row>
        <row r="70">
          <cell r="B70" t="str">
            <v>Rest-Full Serve</v>
          </cell>
          <cell r="C70" t="str">
            <v>MIniMart</v>
          </cell>
          <cell r="E70" t="str">
            <v>Grocery</v>
          </cell>
          <cell r="F70" t="str">
            <v>MIniMart</v>
          </cell>
          <cell r="L70" t="str">
            <v>Retail Food Sales</v>
          </cell>
          <cell r="M70" t="str">
            <v>Supermarket</v>
          </cell>
          <cell r="N70" t="str">
            <v>&gt; 5000</v>
          </cell>
          <cell r="O70" t="str">
            <v>Any</v>
          </cell>
        </row>
        <row r="71">
          <cell r="B71" t="str">
            <v>Retail - Large</v>
          </cell>
          <cell r="C71" t="str">
            <v>Restaurant</v>
          </cell>
          <cell r="E71" t="str">
            <v>Rest-Fast Food</v>
          </cell>
          <cell r="F71" t="str">
            <v>Restaurant</v>
          </cell>
          <cell r="L71" t="str">
            <v>Retail Food Sales</v>
          </cell>
          <cell r="M71" t="str">
            <v>MiniMart</v>
          </cell>
          <cell r="N71" t="str">
            <v>&lt; 5000</v>
          </cell>
          <cell r="O71" t="str">
            <v>Any</v>
          </cell>
        </row>
        <row r="72">
          <cell r="B72" t="str">
            <v>Retail - Small</v>
          </cell>
          <cell r="C72" t="str">
            <v>Lodging</v>
          </cell>
          <cell r="E72" t="str">
            <v>Motel</v>
          </cell>
          <cell r="F72" t="str">
            <v>Lodging</v>
          </cell>
          <cell r="L72" t="str">
            <v>Restaurant</v>
          </cell>
          <cell r="M72" t="str">
            <v>Restaurant</v>
          </cell>
          <cell r="N72" t="str">
            <v>Any</v>
          </cell>
          <cell r="O72" t="str">
            <v>Any</v>
          </cell>
        </row>
        <row r="73">
          <cell r="B73" t="str">
            <v>Retirement</v>
          </cell>
          <cell r="C73" t="str">
            <v>Hospital</v>
          </cell>
          <cell r="E73" t="str">
            <v>Hospital</v>
          </cell>
          <cell r="F73" t="str">
            <v>Hospital</v>
          </cell>
          <cell r="L73" t="str">
            <v>Lodging</v>
          </cell>
          <cell r="M73" t="str">
            <v>Lodging</v>
          </cell>
          <cell r="N73" t="str">
            <v>Any</v>
          </cell>
          <cell r="O73" t="str">
            <v>Any</v>
          </cell>
        </row>
        <row r="74">
          <cell r="B74" t="str">
            <v>School - Primary</v>
          </cell>
          <cell r="C74" t="str">
            <v>OtherHealth</v>
          </cell>
          <cell r="E74" t="str">
            <v>Skilled Nursing</v>
          </cell>
          <cell r="F74" t="str">
            <v>OtherHealth</v>
          </cell>
          <cell r="L74" t="str">
            <v>Health Care</v>
          </cell>
          <cell r="M74" t="str">
            <v>Hospital</v>
          </cell>
          <cell r="N74" t="str">
            <v>Any</v>
          </cell>
          <cell r="O74" t="str">
            <v>Any</v>
          </cell>
        </row>
        <row r="75">
          <cell r="B75" t="str">
            <v>School - Secondary</v>
          </cell>
          <cell r="C75" t="str">
            <v>Assembly</v>
          </cell>
          <cell r="E75" t="str">
            <v>Assembly</v>
          </cell>
          <cell r="L75" t="str">
            <v>Health Care</v>
          </cell>
          <cell r="M75" t="str">
            <v>OtherHealth</v>
          </cell>
          <cell r="N75" t="str">
            <v>Any</v>
          </cell>
          <cell r="O75" t="str">
            <v>Any</v>
          </cell>
        </row>
        <row r="76">
          <cell r="B76" t="str">
            <v>Workshop</v>
          </cell>
          <cell r="C76" t="str">
            <v>Other</v>
          </cell>
          <cell r="E76" t="str">
            <v>Other</v>
          </cell>
          <cell r="F76" t="str">
            <v>Other</v>
          </cell>
          <cell r="L76" t="str">
            <v>Other</v>
          </cell>
          <cell r="M76" t="str">
            <v>Other</v>
          </cell>
          <cell r="N76" t="str">
            <v>Any</v>
          </cell>
          <cell r="O76" t="str">
            <v>Any</v>
          </cell>
        </row>
        <row r="77">
          <cell r="B77" t="str">
            <v>Skilled Nursing</v>
          </cell>
        </row>
        <row r="78">
          <cell r="B78" t="str">
            <v>Warehouse</v>
          </cell>
        </row>
        <row r="79">
          <cell r="B79" t="str">
            <v>Other</v>
          </cell>
        </row>
        <row r="81">
          <cell r="E81" t="str">
            <v>Characteristics</v>
          </cell>
        </row>
        <row r="82">
          <cell r="C82" t="str">
            <v>NPPC BUILDTYPE</v>
          </cell>
          <cell r="E82" t="str">
            <v>Primary Activity</v>
          </cell>
          <cell r="F82" t="str">
            <v>Gross Floor Area</v>
          </cell>
          <cell r="G82" t="str">
            <v>Number of Stories</v>
          </cell>
          <cell r="H82" t="str">
            <v>Other</v>
          </cell>
          <cell r="I82" t="str">
            <v>Note</v>
          </cell>
        </row>
        <row r="83">
          <cell r="C83" t="str">
            <v>Large Off</v>
          </cell>
          <cell r="E83" t="str">
            <v>Office</v>
          </cell>
          <cell r="F83" t="str">
            <v>&gt; 100,000</v>
          </cell>
          <cell r="G83" t="str">
            <v>Any</v>
          </cell>
        </row>
        <row r="84">
          <cell r="C84" t="str">
            <v>Medium Off</v>
          </cell>
          <cell r="E84" t="str">
            <v>Office</v>
          </cell>
          <cell r="F84" t="str">
            <v>20,000 to 100,000</v>
          </cell>
          <cell r="G84" t="str">
            <v>Any</v>
          </cell>
        </row>
        <row r="85">
          <cell r="C85" t="str">
            <v>Small Off</v>
          </cell>
          <cell r="E85" t="str">
            <v>Office</v>
          </cell>
          <cell r="F85" t="str">
            <v>&lt; 20,000</v>
          </cell>
          <cell r="G85" t="str">
            <v>Any</v>
          </cell>
        </row>
        <row r="86">
          <cell r="C86" t="str">
            <v>Big Box</v>
          </cell>
          <cell r="E86" t="str">
            <v>Retail</v>
          </cell>
          <cell r="F86" t="str">
            <v>&gt; 50,000</v>
          </cell>
          <cell r="G86">
            <v>1</v>
          </cell>
          <cell r="I86" t="str">
            <v>Includes some stores that have groceries inside</v>
          </cell>
        </row>
        <row r="87">
          <cell r="C87" t="str">
            <v>Small Box</v>
          </cell>
          <cell r="E87" t="str">
            <v>Retail</v>
          </cell>
          <cell r="F87" t="str">
            <v>&lt;50,000</v>
          </cell>
          <cell r="G87">
            <v>1</v>
          </cell>
        </row>
        <row r="88">
          <cell r="C88" t="str">
            <v>High End</v>
          </cell>
          <cell r="E88" t="str">
            <v>Retail</v>
          </cell>
          <cell r="F88" t="str">
            <v>&lt; 20,000</v>
          </cell>
          <cell r="G88">
            <v>1</v>
          </cell>
          <cell r="H88" t="str">
            <v>and LPD &gt; 2.0 w/sf</v>
          </cell>
        </row>
        <row r="89">
          <cell r="C89" t="str">
            <v>Anchor</v>
          </cell>
          <cell r="E89" t="str">
            <v>Retail</v>
          </cell>
          <cell r="F89" t="str">
            <v>&gt; 50,000</v>
          </cell>
          <cell r="G89" t="str">
            <v>&gt;1</v>
          </cell>
        </row>
        <row r="90">
          <cell r="C90" t="str">
            <v>K-12</v>
          </cell>
          <cell r="E90" t="str">
            <v>School</v>
          </cell>
          <cell r="F90" t="str">
            <v>Any</v>
          </cell>
          <cell r="G90" t="str">
            <v>Any</v>
          </cell>
        </row>
        <row r="91">
          <cell r="C91" t="str">
            <v>University</v>
          </cell>
          <cell r="E91" t="str">
            <v>School</v>
          </cell>
          <cell r="F91" t="str">
            <v>Any</v>
          </cell>
          <cell r="G91" t="str">
            <v>Any</v>
          </cell>
        </row>
        <row r="92">
          <cell r="C92" t="str">
            <v>Warehouse</v>
          </cell>
          <cell r="E92" t="str">
            <v>Warehouse</v>
          </cell>
          <cell r="F92" t="str">
            <v>Any</v>
          </cell>
          <cell r="G92" t="str">
            <v>Any</v>
          </cell>
        </row>
        <row r="93">
          <cell r="C93" t="str">
            <v>Supermarket</v>
          </cell>
          <cell r="E93" t="str">
            <v>Retail Food</v>
          </cell>
          <cell r="F93" t="str">
            <v>&gt; 5000</v>
          </cell>
          <cell r="G93" t="str">
            <v>Any</v>
          </cell>
        </row>
        <row r="94">
          <cell r="C94" t="str">
            <v>MIniMart</v>
          </cell>
          <cell r="E94" t="str">
            <v>Retail Food</v>
          </cell>
          <cell r="F94" t="str">
            <v>&lt;= 5000</v>
          </cell>
          <cell r="G94" t="str">
            <v>Any</v>
          </cell>
        </row>
        <row r="95">
          <cell r="C95" t="str">
            <v>Restaurant</v>
          </cell>
          <cell r="E95" t="str">
            <v>Retail Food</v>
          </cell>
          <cell r="F95" t="str">
            <v>Any</v>
          </cell>
          <cell r="G95" t="str">
            <v>Any</v>
          </cell>
        </row>
        <row r="96">
          <cell r="C96" t="str">
            <v>Lodging</v>
          </cell>
          <cell r="E96" t="str">
            <v>Lodging</v>
          </cell>
          <cell r="F96" t="str">
            <v>Any</v>
          </cell>
          <cell r="G96" t="str">
            <v>Any</v>
          </cell>
        </row>
        <row r="97">
          <cell r="C97" t="str">
            <v>Hospital</v>
          </cell>
          <cell r="E97" t="str">
            <v>Health Care</v>
          </cell>
          <cell r="F97" t="str">
            <v>Any</v>
          </cell>
          <cell r="G97" t="str">
            <v>Any</v>
          </cell>
        </row>
        <row r="98">
          <cell r="C98" t="str">
            <v>OtherHealth</v>
          </cell>
          <cell r="E98" t="str">
            <v>Health Care</v>
          </cell>
          <cell r="F98" t="str">
            <v>Any</v>
          </cell>
          <cell r="G98" t="str">
            <v>Any</v>
          </cell>
        </row>
        <row r="99">
          <cell r="C99" t="str">
            <v>Other</v>
          </cell>
          <cell r="E99" t="str">
            <v>Other</v>
          </cell>
          <cell r="F99" t="str">
            <v>Any</v>
          </cell>
          <cell r="G99" t="str">
            <v>Any</v>
          </cell>
        </row>
      </sheetData>
      <sheetData sheetId="15">
        <row r="4">
          <cell r="C4" t="str">
            <v>PRE2002</v>
          </cell>
          <cell r="D4" t="str">
            <v>Com_Master_7P.xlsm!_PRE2002</v>
          </cell>
        </row>
        <row r="5">
          <cell r="C5" t="str">
            <v>PRE1987</v>
          </cell>
          <cell r="D5" t="str">
            <v>Com_Master_7P.xlsm!PRE1987</v>
          </cell>
        </row>
        <row r="6">
          <cell r="C6" t="str">
            <v>POST2002</v>
          </cell>
          <cell r="D6" t="str">
            <v>Com_Master_7P.xlsm!POST2002</v>
          </cell>
        </row>
        <row r="7">
          <cell r="C7" t="str">
            <v>V1987_2001</v>
          </cell>
          <cell r="D7" t="str">
            <v>Com_Master_7P.xlsm!V1987_2001</v>
          </cell>
        </row>
        <row r="8">
          <cell r="C8" t="str">
            <v>V1987_1994</v>
          </cell>
          <cell r="D8" t="str">
            <v>Com_Master_7P.xlsm!V1987_1994</v>
          </cell>
        </row>
        <row r="9">
          <cell r="C9" t="str">
            <v>V1995_2001</v>
          </cell>
          <cell r="D9" t="str">
            <v>Com_Master_7P.xlsm!V1995_2001</v>
          </cell>
        </row>
        <row r="10">
          <cell r="C10" t="str">
            <v>V2002_2006</v>
          </cell>
          <cell r="D10" t="str">
            <v>Com_Master_7P.xlsm!V2002_2006</v>
          </cell>
        </row>
        <row r="11">
          <cell r="C11" t="str">
            <v>POST2013</v>
          </cell>
          <cell r="D11" t="str">
            <v>Com_Master_7P.xlsm!POST2013</v>
          </cell>
        </row>
        <row r="12">
          <cell r="C12" t="str">
            <v>_PRE2013</v>
          </cell>
          <cell r="D12" t="str">
            <v>Com_Master_7P.xlsm!_PRE2013</v>
          </cell>
        </row>
      </sheetData>
      <sheetData sheetId="16">
        <row r="11">
          <cell r="B11" t="e">
            <v>#REF!</v>
          </cell>
          <cell r="C11" t="e">
            <v>#REF!</v>
          </cell>
          <cell r="D11" t="e">
            <v>#REF!</v>
          </cell>
          <cell r="E11" t="e">
            <v>#REF!</v>
          </cell>
          <cell r="F11" t="e">
            <v>#REF!</v>
          </cell>
          <cell r="G11" t="e">
            <v>#REF!</v>
          </cell>
          <cell r="H11" t="e">
            <v>#REF!</v>
          </cell>
          <cell r="I11" t="e">
            <v>#REF!</v>
          </cell>
          <cell r="J11" t="e">
            <v>#REF!</v>
          </cell>
          <cell r="K11" t="e">
            <v>#REF!</v>
          </cell>
          <cell r="L11" t="e">
            <v>#REF!</v>
          </cell>
          <cell r="M11" t="e">
            <v>#REF!</v>
          </cell>
          <cell r="N11" t="e">
            <v>#REF!</v>
          </cell>
          <cell r="O11" t="e">
            <v>#REF!</v>
          </cell>
          <cell r="P11" t="e">
            <v>#REF!</v>
          </cell>
          <cell r="Q11" t="e">
            <v>#REF!</v>
          </cell>
          <cell r="R11" t="e">
            <v>#REF!</v>
          </cell>
          <cell r="S11" t="e">
            <v>#REF!</v>
          </cell>
          <cell r="T11" t="e">
            <v>#REF!</v>
          </cell>
          <cell r="U11" t="e">
            <v>#REF!</v>
          </cell>
        </row>
        <row r="12">
          <cell r="B12" t="e">
            <v>#REF!</v>
          </cell>
          <cell r="C12" t="e">
            <v>#REF!</v>
          </cell>
          <cell r="D12" t="e">
            <v>#REF!</v>
          </cell>
          <cell r="E12" t="e">
            <v>#REF!</v>
          </cell>
          <cell r="F12" t="e">
            <v>#REF!</v>
          </cell>
          <cell r="G12" t="e">
            <v>#REF!</v>
          </cell>
          <cell r="H12" t="e">
            <v>#REF!</v>
          </cell>
          <cell r="I12" t="e">
            <v>#REF!</v>
          </cell>
          <cell r="J12" t="e">
            <v>#REF!</v>
          </cell>
          <cell r="K12" t="e">
            <v>#REF!</v>
          </cell>
          <cell r="L12" t="e">
            <v>#REF!</v>
          </cell>
          <cell r="M12" t="e">
            <v>#REF!</v>
          </cell>
          <cell r="N12" t="e">
            <v>#REF!</v>
          </cell>
          <cell r="O12" t="e">
            <v>#REF!</v>
          </cell>
          <cell r="P12" t="e">
            <v>#REF!</v>
          </cell>
          <cell r="Q12" t="e">
            <v>#REF!</v>
          </cell>
          <cell r="R12" t="e">
            <v>#REF!</v>
          </cell>
          <cell r="S12" t="e">
            <v>#REF!</v>
          </cell>
          <cell r="T12" t="e">
            <v>#REF!</v>
          </cell>
          <cell r="U12" t="e">
            <v>#REF!</v>
          </cell>
        </row>
        <row r="13">
          <cell r="B13" t="e">
            <v>#REF!</v>
          </cell>
          <cell r="C13" t="e">
            <v>#REF!</v>
          </cell>
          <cell r="D13" t="e">
            <v>#REF!</v>
          </cell>
          <cell r="E13" t="e">
            <v>#REF!</v>
          </cell>
          <cell r="F13" t="e">
            <v>#REF!</v>
          </cell>
          <cell r="G13" t="e">
            <v>#REF!</v>
          </cell>
          <cell r="H13" t="e">
            <v>#REF!</v>
          </cell>
          <cell r="I13" t="e">
            <v>#REF!</v>
          </cell>
          <cell r="J13" t="e">
            <v>#REF!</v>
          </cell>
          <cell r="K13" t="e">
            <v>#REF!</v>
          </cell>
          <cell r="L13" t="e">
            <v>#REF!</v>
          </cell>
          <cell r="M13" t="e">
            <v>#REF!</v>
          </cell>
          <cell r="N13" t="e">
            <v>#REF!</v>
          </cell>
          <cell r="O13" t="e">
            <v>#REF!</v>
          </cell>
          <cell r="P13" t="e">
            <v>#REF!</v>
          </cell>
          <cell r="Q13" t="e">
            <v>#REF!</v>
          </cell>
          <cell r="R13" t="e">
            <v>#REF!</v>
          </cell>
          <cell r="S13" t="e">
            <v>#REF!</v>
          </cell>
          <cell r="T13" t="e">
            <v>#REF!</v>
          </cell>
          <cell r="U13" t="e">
            <v>#REF!</v>
          </cell>
        </row>
        <row r="14">
          <cell r="B14" t="e">
            <v>#REF!</v>
          </cell>
          <cell r="C14" t="e">
            <v>#REF!</v>
          </cell>
          <cell r="F14" t="e">
            <v>#REF!</v>
          </cell>
          <cell r="J14" t="e">
            <v>#REF!</v>
          </cell>
          <cell r="L14" t="e">
            <v>#REF!</v>
          </cell>
          <cell r="M14" t="e">
            <v>#REF!</v>
          </cell>
          <cell r="O14" t="e">
            <v>#REF!</v>
          </cell>
          <cell r="P14" t="e">
            <v>#REF!</v>
          </cell>
          <cell r="Q14" t="e">
            <v>#REF!</v>
          </cell>
          <cell r="S14" t="e">
            <v>#REF!</v>
          </cell>
          <cell r="T14" t="e">
            <v>#REF!</v>
          </cell>
          <cell r="U14" t="e">
            <v>#REF!</v>
          </cell>
        </row>
        <row r="15">
          <cell r="B15" t="e">
            <v>#REF!</v>
          </cell>
          <cell r="C15" t="e">
            <v>#REF!</v>
          </cell>
          <cell r="D15" t="e">
            <v>#REF!</v>
          </cell>
          <cell r="E15" t="e">
            <v>#REF!</v>
          </cell>
          <cell r="F15" t="e">
            <v>#REF!</v>
          </cell>
          <cell r="G15" t="e">
            <v>#REF!</v>
          </cell>
          <cell r="H15" t="e">
            <v>#REF!</v>
          </cell>
          <cell r="I15" t="e">
            <v>#REF!</v>
          </cell>
          <cell r="J15" t="e">
            <v>#REF!</v>
          </cell>
          <cell r="K15" t="e">
            <v>#REF!</v>
          </cell>
          <cell r="L15" t="e">
            <v>#REF!</v>
          </cell>
          <cell r="M15" t="e">
            <v>#REF!</v>
          </cell>
          <cell r="N15" t="e">
            <v>#REF!</v>
          </cell>
          <cell r="O15" t="e">
            <v>#REF!</v>
          </cell>
          <cell r="P15" t="e">
            <v>#REF!</v>
          </cell>
          <cell r="Q15" t="e">
            <v>#REF!</v>
          </cell>
          <cell r="R15" t="e">
            <v>#REF!</v>
          </cell>
          <cell r="S15" t="e">
            <v>#REF!</v>
          </cell>
          <cell r="T15" t="e">
            <v>#REF!</v>
          </cell>
          <cell r="U15" t="e">
            <v>#REF!</v>
          </cell>
        </row>
        <row r="16">
          <cell r="B16" t="e">
            <v>#REF!</v>
          </cell>
          <cell r="C16" t="e">
            <v>#REF!</v>
          </cell>
          <cell r="F16" t="e">
            <v>#REF!</v>
          </cell>
          <cell r="J16" t="e">
            <v>#REF!</v>
          </cell>
          <cell r="L16" t="e">
            <v>#REF!</v>
          </cell>
          <cell r="M16" t="e">
            <v>#REF!</v>
          </cell>
          <cell r="O16" t="e">
            <v>#REF!</v>
          </cell>
          <cell r="P16" t="e">
            <v>#REF!</v>
          </cell>
          <cell r="Q16" t="e">
            <v>#REF!</v>
          </cell>
          <cell r="S16" t="e">
            <v>#REF!</v>
          </cell>
          <cell r="T16" t="e">
            <v>#REF!</v>
          </cell>
          <cell r="U16" t="e">
            <v>#REF!</v>
          </cell>
        </row>
        <row r="18">
          <cell r="C18" t="e">
            <v>#REF!</v>
          </cell>
          <cell r="D18" t="e">
            <v>#REF!</v>
          </cell>
          <cell r="E18" t="e">
            <v>#REF!</v>
          </cell>
          <cell r="F18" t="e">
            <v>#REF!</v>
          </cell>
          <cell r="G18" t="e">
            <v>#REF!</v>
          </cell>
          <cell r="H18" t="e">
            <v>#REF!</v>
          </cell>
          <cell r="I18" t="e">
            <v>#REF!</v>
          </cell>
          <cell r="J18" t="e">
            <v>#REF!</v>
          </cell>
          <cell r="K18" t="e">
            <v>#REF!</v>
          </cell>
          <cell r="L18" t="e">
            <v>#REF!</v>
          </cell>
          <cell r="M18" t="e">
            <v>#REF!</v>
          </cell>
          <cell r="N18" t="e">
            <v>#REF!</v>
          </cell>
          <cell r="O18" t="e">
            <v>#REF!</v>
          </cell>
          <cell r="P18" t="e">
            <v>#REF!</v>
          </cell>
          <cell r="Q18" t="e">
            <v>#REF!</v>
          </cell>
          <cell r="R18" t="e">
            <v>#REF!</v>
          </cell>
          <cell r="S18" t="e">
            <v>#REF!</v>
          </cell>
          <cell r="T18" t="e">
            <v>#REF!</v>
          </cell>
        </row>
        <row r="19">
          <cell r="B19" t="str">
            <v>E_EUITYP</v>
          </cell>
          <cell r="C19" t="e">
            <v>#REF!</v>
          </cell>
          <cell r="D19" t="e">
            <v>#REF!</v>
          </cell>
          <cell r="E19" t="e">
            <v>#REF!</v>
          </cell>
          <cell r="F19" t="e">
            <v>#REF!</v>
          </cell>
          <cell r="G19" t="e">
            <v>#REF!</v>
          </cell>
          <cell r="H19" t="e">
            <v>#REF!</v>
          </cell>
          <cell r="I19" t="e">
            <v>#REF!</v>
          </cell>
          <cell r="J19" t="e">
            <v>#REF!</v>
          </cell>
          <cell r="K19" t="e">
            <v>#REF!</v>
          </cell>
          <cell r="L19" t="e">
            <v>#REF!</v>
          </cell>
          <cell r="M19" t="e">
            <v>#REF!</v>
          </cell>
          <cell r="N19" t="e">
            <v>#REF!</v>
          </cell>
          <cell r="O19" t="e">
            <v>#REF!</v>
          </cell>
          <cell r="P19" t="e">
            <v>#REF!</v>
          </cell>
          <cell r="Q19" t="e">
            <v>#REF!</v>
          </cell>
          <cell r="R19" t="e">
            <v>#REF!</v>
          </cell>
          <cell r="S19" t="e">
            <v>#REF!</v>
          </cell>
          <cell r="T19" t="e">
            <v>#REF!</v>
          </cell>
        </row>
        <row r="20">
          <cell r="B20" t="str">
            <v>E_EUIREG</v>
          </cell>
          <cell r="C20" t="e">
            <v>#REF!</v>
          </cell>
          <cell r="F20" t="e">
            <v>#REF!</v>
          </cell>
          <cell r="J20" t="e">
            <v>#REF!</v>
          </cell>
          <cell r="L20" t="e">
            <v>#REF!</v>
          </cell>
          <cell r="M20" t="e">
            <v>#REF!</v>
          </cell>
          <cell r="O20" t="e">
            <v>#REF!</v>
          </cell>
          <cell r="P20" t="e">
            <v>#REF!</v>
          </cell>
          <cell r="Q20" t="e">
            <v>#REF!</v>
          </cell>
          <cell r="S20" t="e">
            <v>#REF!</v>
          </cell>
          <cell r="T20" t="e">
            <v>#REF!</v>
          </cell>
        </row>
        <row r="22">
          <cell r="B22" t="str">
            <v>ElecHtEUITYPHeat</v>
          </cell>
          <cell r="C22">
            <v>2</v>
          </cell>
          <cell r="D22">
            <v>2</v>
          </cell>
          <cell r="E22">
            <v>2</v>
          </cell>
          <cell r="F22">
            <v>2</v>
          </cell>
          <cell r="G22">
            <v>2.2000000000000002</v>
          </cell>
          <cell r="H22">
            <v>3</v>
          </cell>
          <cell r="I22">
            <v>3</v>
          </cell>
          <cell r="J22">
            <v>3</v>
          </cell>
          <cell r="K22">
            <v>4</v>
          </cell>
          <cell r="L22">
            <v>2</v>
          </cell>
          <cell r="M22">
            <v>5</v>
          </cell>
          <cell r="N22">
            <v>4</v>
          </cell>
          <cell r="O22">
            <v>4</v>
          </cell>
          <cell r="P22">
            <v>4</v>
          </cell>
          <cell r="Q22">
            <v>6</v>
          </cell>
          <cell r="R22">
            <v>5</v>
          </cell>
          <cell r="S22">
            <v>4</v>
          </cell>
          <cell r="T22">
            <v>4</v>
          </cell>
        </row>
        <row r="23">
          <cell r="B23" t="str">
            <v>GasHtEUITYPHeat</v>
          </cell>
          <cell r="C23">
            <v>0.1</v>
          </cell>
          <cell r="D23">
            <v>0.1</v>
          </cell>
          <cell r="E23">
            <v>0.1</v>
          </cell>
          <cell r="F23">
            <v>0.1</v>
          </cell>
          <cell r="G23">
            <v>0.1</v>
          </cell>
          <cell r="H23">
            <v>0.1</v>
          </cell>
          <cell r="I23">
            <v>0.1</v>
          </cell>
          <cell r="J23">
            <v>0.1</v>
          </cell>
          <cell r="K23">
            <v>0.1</v>
          </cell>
          <cell r="L23">
            <v>0.1</v>
          </cell>
          <cell r="M23">
            <v>0.1</v>
          </cell>
          <cell r="N23">
            <v>0.1</v>
          </cell>
          <cell r="O23">
            <v>0.1</v>
          </cell>
          <cell r="P23">
            <v>0.1</v>
          </cell>
          <cell r="Q23">
            <v>0.2</v>
          </cell>
          <cell r="R23">
            <v>0.1</v>
          </cell>
          <cell r="S23">
            <v>0.1</v>
          </cell>
          <cell r="T23">
            <v>0.1</v>
          </cell>
        </row>
        <row r="24">
          <cell r="B24" t="str">
            <v>HtPmpHtEUITYPHeat</v>
          </cell>
          <cell r="C24">
            <v>1</v>
          </cell>
          <cell r="D24">
            <v>1</v>
          </cell>
          <cell r="E24">
            <v>1</v>
          </cell>
          <cell r="F24">
            <v>1</v>
          </cell>
          <cell r="G24">
            <v>1.1000000000000001</v>
          </cell>
          <cell r="H24">
            <v>1.5</v>
          </cell>
          <cell r="I24">
            <v>1.5</v>
          </cell>
          <cell r="J24">
            <v>1.5</v>
          </cell>
          <cell r="K24">
            <v>2</v>
          </cell>
          <cell r="L24">
            <v>1</v>
          </cell>
          <cell r="M24">
            <v>2.5</v>
          </cell>
          <cell r="N24">
            <v>2</v>
          </cell>
          <cell r="O24">
            <v>2</v>
          </cell>
          <cell r="P24">
            <v>2</v>
          </cell>
          <cell r="Q24">
            <v>3</v>
          </cell>
          <cell r="R24">
            <v>2.5</v>
          </cell>
          <cell r="S24">
            <v>2</v>
          </cell>
          <cell r="T24">
            <v>2</v>
          </cell>
        </row>
        <row r="25">
          <cell r="B25" t="str">
            <v>ThermsTYPHeat</v>
          </cell>
          <cell r="C25">
            <v>0.27</v>
          </cell>
          <cell r="D25">
            <v>0.27</v>
          </cell>
          <cell r="E25">
            <v>0.27</v>
          </cell>
          <cell r="F25">
            <v>0.28999999999999998</v>
          </cell>
          <cell r="G25">
            <v>0.28999999999999998</v>
          </cell>
          <cell r="H25">
            <v>0.28999999999999998</v>
          </cell>
          <cell r="I25">
            <v>0.28999999999999998</v>
          </cell>
          <cell r="J25">
            <v>0.28999999999999998</v>
          </cell>
          <cell r="K25">
            <v>0.28999999999999998</v>
          </cell>
          <cell r="L25">
            <v>0.17</v>
          </cell>
          <cell r="M25">
            <v>0.5</v>
          </cell>
          <cell r="N25">
            <v>0.5</v>
          </cell>
          <cell r="O25">
            <v>0.5</v>
          </cell>
          <cell r="P25">
            <v>0.3</v>
          </cell>
          <cell r="Q25">
            <v>0.5</v>
          </cell>
          <cell r="R25">
            <v>0.5</v>
          </cell>
          <cell r="S25">
            <v>0.4</v>
          </cell>
          <cell r="T25">
            <v>0.6</v>
          </cell>
        </row>
        <row r="27">
          <cell r="B27" t="str">
            <v>EUITYPCool</v>
          </cell>
          <cell r="C27">
            <v>2.5</v>
          </cell>
          <cell r="D27">
            <v>1.8</v>
          </cell>
          <cell r="E27">
            <v>1</v>
          </cell>
          <cell r="F27">
            <v>1.2</v>
          </cell>
          <cell r="G27">
            <v>2.5</v>
          </cell>
          <cell r="H27">
            <v>3.5</v>
          </cell>
          <cell r="I27">
            <v>4</v>
          </cell>
          <cell r="J27">
            <v>0.7</v>
          </cell>
          <cell r="K27">
            <v>3</v>
          </cell>
          <cell r="L27">
            <v>0.5</v>
          </cell>
          <cell r="M27">
            <v>4</v>
          </cell>
          <cell r="N27">
            <v>6</v>
          </cell>
          <cell r="O27">
            <v>5</v>
          </cell>
          <cell r="P27">
            <v>2.5</v>
          </cell>
          <cell r="Q27">
            <v>2</v>
          </cell>
          <cell r="R27">
            <v>3</v>
          </cell>
          <cell r="S27">
            <v>2.5</v>
          </cell>
          <cell r="T27">
            <v>2.5</v>
          </cell>
        </row>
        <row r="28">
          <cell r="B28" t="str">
            <v>EUITYPVent</v>
          </cell>
          <cell r="C28" t="e">
            <v>#REF!</v>
          </cell>
          <cell r="D28" t="e">
            <v>#REF!</v>
          </cell>
          <cell r="E28" t="e">
            <v>#REF!</v>
          </cell>
          <cell r="F28" t="e">
            <v>#REF!</v>
          </cell>
          <cell r="G28">
            <v>2</v>
          </cell>
          <cell r="H28">
            <v>2.8</v>
          </cell>
          <cell r="I28">
            <v>2.6</v>
          </cell>
          <cell r="J28">
            <v>2.2999999999999998</v>
          </cell>
          <cell r="K28">
            <v>2</v>
          </cell>
          <cell r="L28">
            <v>0.5</v>
          </cell>
          <cell r="M28">
            <v>3.5</v>
          </cell>
          <cell r="N28">
            <v>4</v>
          </cell>
          <cell r="O28">
            <v>5</v>
          </cell>
          <cell r="P28">
            <v>2.5</v>
          </cell>
          <cell r="Q28">
            <v>7</v>
          </cell>
          <cell r="R28">
            <v>4.7</v>
          </cell>
          <cell r="S28">
            <v>2</v>
          </cell>
          <cell r="T28">
            <v>2</v>
          </cell>
        </row>
        <row r="29">
          <cell r="B29" t="str">
            <v>EUITYPWater</v>
          </cell>
          <cell r="C29">
            <v>0.5</v>
          </cell>
          <cell r="D29">
            <v>0.5</v>
          </cell>
          <cell r="E29">
            <v>0.5</v>
          </cell>
          <cell r="F29">
            <v>0.1</v>
          </cell>
          <cell r="G29">
            <v>0.1</v>
          </cell>
          <cell r="H29">
            <v>0.1</v>
          </cell>
          <cell r="I29">
            <v>0.1</v>
          </cell>
          <cell r="J29">
            <v>0.1</v>
          </cell>
          <cell r="K29">
            <v>1</v>
          </cell>
          <cell r="L29">
            <v>0.1</v>
          </cell>
          <cell r="M29">
            <v>1</v>
          </cell>
          <cell r="N29">
            <v>1</v>
          </cell>
          <cell r="O29">
            <v>1</v>
          </cell>
          <cell r="P29">
            <v>1</v>
          </cell>
          <cell r="Q29">
            <v>0.7</v>
          </cell>
          <cell r="R29">
            <v>0.5</v>
          </cell>
          <cell r="S29">
            <v>0.1</v>
          </cell>
          <cell r="T29">
            <v>0.1</v>
          </cell>
        </row>
        <row r="30">
          <cell r="B30" t="str">
            <v>EUITYPCook</v>
          </cell>
          <cell r="C30">
            <v>0.2</v>
          </cell>
          <cell r="D30">
            <v>0.1</v>
          </cell>
          <cell r="E30">
            <v>0</v>
          </cell>
          <cell r="F30">
            <v>1</v>
          </cell>
          <cell r="G30">
            <v>0.2</v>
          </cell>
          <cell r="H30">
            <v>0</v>
          </cell>
          <cell r="I30">
            <v>0</v>
          </cell>
          <cell r="J30">
            <v>0.5</v>
          </cell>
          <cell r="K30">
            <v>1</v>
          </cell>
          <cell r="L30">
            <v>0</v>
          </cell>
          <cell r="M30">
            <v>4</v>
          </cell>
          <cell r="N30">
            <v>8</v>
          </cell>
          <cell r="O30">
            <v>10</v>
          </cell>
          <cell r="P30">
            <v>1.5</v>
          </cell>
          <cell r="Q30">
            <v>0.7</v>
          </cell>
          <cell r="R30">
            <v>0</v>
          </cell>
          <cell r="S30">
            <v>0.1</v>
          </cell>
          <cell r="T30">
            <v>0.1</v>
          </cell>
        </row>
        <row r="31">
          <cell r="B31" t="str">
            <v>EUITYPRefr</v>
          </cell>
          <cell r="C31">
            <v>0.03</v>
          </cell>
          <cell r="D31">
            <v>0.03</v>
          </cell>
          <cell r="E31">
            <v>0.03</v>
          </cell>
          <cell r="F31">
            <v>15</v>
          </cell>
          <cell r="G31">
            <v>0.2</v>
          </cell>
          <cell r="H31">
            <v>0.03</v>
          </cell>
          <cell r="I31">
            <v>0.03</v>
          </cell>
          <cell r="J31">
            <v>0.5</v>
          </cell>
          <cell r="K31">
            <v>1</v>
          </cell>
          <cell r="L31">
            <v>0.03</v>
          </cell>
          <cell r="M31">
            <v>26</v>
          </cell>
          <cell r="N31">
            <v>36</v>
          </cell>
          <cell r="O31">
            <v>11</v>
          </cell>
          <cell r="P31">
            <v>1.5</v>
          </cell>
          <cell r="Q31">
            <v>1</v>
          </cell>
          <cell r="R31">
            <v>0.5</v>
          </cell>
          <cell r="S31">
            <v>2</v>
          </cell>
          <cell r="T31">
            <v>2</v>
          </cell>
        </row>
        <row r="32">
          <cell r="B32" t="str">
            <v>EUITYPLght</v>
          </cell>
          <cell r="C32" t="e">
            <v>#REF!</v>
          </cell>
          <cell r="D32" t="e">
            <v>#REF!</v>
          </cell>
          <cell r="E32" t="e">
            <v>#REF!</v>
          </cell>
          <cell r="F32" t="e">
            <v>#REF!</v>
          </cell>
          <cell r="G32" t="e">
            <v>#REF!</v>
          </cell>
          <cell r="H32" t="e">
            <v>#REF!</v>
          </cell>
          <cell r="I32" t="e">
            <v>#REF!</v>
          </cell>
          <cell r="J32" t="e">
            <v>#REF!</v>
          </cell>
          <cell r="K32" t="e">
            <v>#REF!</v>
          </cell>
          <cell r="L32" t="e">
            <v>#REF!</v>
          </cell>
          <cell r="M32" t="e">
            <v>#REF!</v>
          </cell>
          <cell r="N32" t="e">
            <v>#REF!</v>
          </cell>
          <cell r="O32" t="e">
            <v>#REF!</v>
          </cell>
          <cell r="P32" t="e">
            <v>#REF!</v>
          </cell>
          <cell r="Q32" t="e">
            <v>#REF!</v>
          </cell>
          <cell r="R32" t="e">
            <v>#REF!</v>
          </cell>
          <cell r="S32" t="e">
            <v>#REF!</v>
          </cell>
          <cell r="T32" t="e">
            <v>#REF!</v>
          </cell>
        </row>
        <row r="33">
          <cell r="B33" t="str">
            <v>EUITYPMisc</v>
          </cell>
          <cell r="C33">
            <v>5</v>
          </cell>
          <cell r="D33">
            <v>5</v>
          </cell>
          <cell r="E33">
            <v>4</v>
          </cell>
          <cell r="F33">
            <v>4</v>
          </cell>
          <cell r="G33">
            <v>2</v>
          </cell>
          <cell r="H33">
            <v>2</v>
          </cell>
          <cell r="I33">
            <v>2</v>
          </cell>
          <cell r="J33">
            <v>1</v>
          </cell>
          <cell r="K33">
            <v>6</v>
          </cell>
          <cell r="L33">
            <v>1.2</v>
          </cell>
          <cell r="M33">
            <v>2</v>
          </cell>
          <cell r="N33">
            <v>3</v>
          </cell>
          <cell r="O33">
            <v>3</v>
          </cell>
          <cell r="P33">
            <v>3.5</v>
          </cell>
          <cell r="Q33">
            <v>6</v>
          </cell>
          <cell r="R33">
            <v>3</v>
          </cell>
          <cell r="S33">
            <v>5</v>
          </cell>
          <cell r="T33">
            <v>5</v>
          </cell>
        </row>
        <row r="35">
          <cell r="B35" t="str">
            <v>ElecHtEUITYPTotal</v>
          </cell>
          <cell r="C35" t="e">
            <v>#REF!</v>
          </cell>
          <cell r="D35" t="e">
            <v>#REF!</v>
          </cell>
          <cell r="E35" t="e">
            <v>#REF!</v>
          </cell>
          <cell r="F35" t="e">
            <v>#REF!</v>
          </cell>
          <cell r="G35" t="e">
            <v>#REF!</v>
          </cell>
          <cell r="H35" t="e">
            <v>#REF!</v>
          </cell>
          <cell r="I35" t="e">
            <v>#REF!</v>
          </cell>
          <cell r="J35" t="e">
            <v>#REF!</v>
          </cell>
          <cell r="K35" t="e">
            <v>#REF!</v>
          </cell>
          <cell r="L35" t="e">
            <v>#REF!</v>
          </cell>
          <cell r="M35" t="e">
            <v>#REF!</v>
          </cell>
          <cell r="N35" t="e">
            <v>#REF!</v>
          </cell>
          <cell r="O35" t="e">
            <v>#REF!</v>
          </cell>
          <cell r="P35" t="e">
            <v>#REF!</v>
          </cell>
          <cell r="Q35" t="e">
            <v>#REF!</v>
          </cell>
          <cell r="R35" t="e">
            <v>#REF!</v>
          </cell>
          <cell r="S35" t="e">
            <v>#REF!</v>
          </cell>
          <cell r="T35" t="e">
            <v>#REF!</v>
          </cell>
        </row>
        <row r="36">
          <cell r="B36" t="str">
            <v>GasHtEUITYPTotal</v>
          </cell>
          <cell r="C36" t="e">
            <v>#REF!</v>
          </cell>
          <cell r="D36" t="e">
            <v>#REF!</v>
          </cell>
          <cell r="E36" t="e">
            <v>#REF!</v>
          </cell>
          <cell r="F36" t="e">
            <v>#REF!</v>
          </cell>
          <cell r="G36" t="e">
            <v>#REF!</v>
          </cell>
          <cell r="H36" t="e">
            <v>#REF!</v>
          </cell>
          <cell r="I36" t="e">
            <v>#REF!</v>
          </cell>
          <cell r="J36" t="e">
            <v>#REF!</v>
          </cell>
          <cell r="K36" t="e">
            <v>#REF!</v>
          </cell>
          <cell r="L36" t="e">
            <v>#REF!</v>
          </cell>
          <cell r="M36" t="e">
            <v>#REF!</v>
          </cell>
          <cell r="N36" t="e">
            <v>#REF!</v>
          </cell>
          <cell r="O36" t="e">
            <v>#REF!</v>
          </cell>
          <cell r="P36" t="e">
            <v>#REF!</v>
          </cell>
          <cell r="Q36" t="e">
            <v>#REF!</v>
          </cell>
          <cell r="R36" t="e">
            <v>#REF!</v>
          </cell>
          <cell r="S36" t="e">
            <v>#REF!</v>
          </cell>
          <cell r="T36" t="e">
            <v>#REF!</v>
          </cell>
        </row>
        <row r="37">
          <cell r="B37" t="str">
            <v>HtPmpHtEUITYPTotal</v>
          </cell>
          <cell r="C37" t="e">
            <v>#REF!</v>
          </cell>
          <cell r="D37" t="e">
            <v>#REF!</v>
          </cell>
          <cell r="E37" t="e">
            <v>#REF!</v>
          </cell>
          <cell r="F37" t="e">
            <v>#REF!</v>
          </cell>
          <cell r="G37" t="e">
            <v>#REF!</v>
          </cell>
          <cell r="H37" t="e">
            <v>#REF!</v>
          </cell>
          <cell r="I37" t="e">
            <v>#REF!</v>
          </cell>
          <cell r="J37" t="e">
            <v>#REF!</v>
          </cell>
          <cell r="K37" t="e">
            <v>#REF!</v>
          </cell>
          <cell r="L37" t="e">
            <v>#REF!</v>
          </cell>
          <cell r="M37" t="e">
            <v>#REF!</v>
          </cell>
          <cell r="N37" t="e">
            <v>#REF!</v>
          </cell>
          <cell r="O37" t="e">
            <v>#REF!</v>
          </cell>
          <cell r="P37" t="e">
            <v>#REF!</v>
          </cell>
          <cell r="Q37" t="e">
            <v>#REF!</v>
          </cell>
          <cell r="R37" t="e">
            <v>#REF!</v>
          </cell>
          <cell r="S37" t="e">
            <v>#REF!</v>
          </cell>
          <cell r="T37" t="e">
            <v>#REF!</v>
          </cell>
        </row>
        <row r="38">
          <cell r="C38" t="e">
            <v>#REF!</v>
          </cell>
          <cell r="D38" t="e">
            <v>#REF!</v>
          </cell>
          <cell r="E38" t="e">
            <v>#REF!</v>
          </cell>
          <cell r="F38" t="e">
            <v>#REF!</v>
          </cell>
          <cell r="G38" t="e">
            <v>#REF!</v>
          </cell>
          <cell r="H38" t="e">
            <v>#REF!</v>
          </cell>
          <cell r="I38" t="e">
            <v>#REF!</v>
          </cell>
          <cell r="J38" t="e">
            <v>#REF!</v>
          </cell>
          <cell r="K38" t="e">
            <v>#REF!</v>
          </cell>
          <cell r="L38" t="e">
            <v>#REF!</v>
          </cell>
          <cell r="M38" t="e">
            <v>#REF!</v>
          </cell>
          <cell r="N38" t="e">
            <v>#REF!</v>
          </cell>
          <cell r="O38" t="e">
            <v>#REF!</v>
          </cell>
          <cell r="P38" t="e">
            <v>#REF!</v>
          </cell>
          <cell r="Q38" t="e">
            <v>#REF!</v>
          </cell>
          <cell r="R38" t="e">
            <v>#REF!</v>
          </cell>
          <cell r="S38" t="e">
            <v>#REF!</v>
          </cell>
          <cell r="T38" t="e">
            <v>#REF!</v>
          </cell>
        </row>
        <row r="39">
          <cell r="B39" t="str">
            <v>EUITYP Space Heat Weigheted Elec EUI by Type</v>
          </cell>
          <cell r="C39" t="e">
            <v>#REF!</v>
          </cell>
          <cell r="D39" t="e">
            <v>#REF!</v>
          </cell>
          <cell r="E39" t="e">
            <v>#REF!</v>
          </cell>
          <cell r="F39" t="e">
            <v>#REF!</v>
          </cell>
          <cell r="G39" t="e">
            <v>#REF!</v>
          </cell>
          <cell r="H39" t="e">
            <v>#REF!</v>
          </cell>
          <cell r="I39" t="e">
            <v>#REF!</v>
          </cell>
          <cell r="J39" t="e">
            <v>#REF!</v>
          </cell>
          <cell r="K39" t="e">
            <v>#REF!</v>
          </cell>
          <cell r="L39" t="e">
            <v>#REF!</v>
          </cell>
          <cell r="M39" t="e">
            <v>#REF!</v>
          </cell>
          <cell r="N39" t="e">
            <v>#REF!</v>
          </cell>
          <cell r="O39" t="e">
            <v>#REF!</v>
          </cell>
          <cell r="P39" t="e">
            <v>#REF!</v>
          </cell>
          <cell r="Q39" t="e">
            <v>#REF!</v>
          </cell>
          <cell r="R39" t="e">
            <v>#REF!</v>
          </cell>
          <cell r="S39" t="e">
            <v>#REF!</v>
          </cell>
          <cell r="T39" t="e">
            <v>#REF!</v>
          </cell>
        </row>
        <row r="41">
          <cell r="B41" t="str">
            <v>LPD</v>
          </cell>
          <cell r="C41">
            <v>1.1000000000000001</v>
          </cell>
          <cell r="D41">
            <v>1.3</v>
          </cell>
          <cell r="E41">
            <v>1.6</v>
          </cell>
          <cell r="F41">
            <v>1.5</v>
          </cell>
          <cell r="G41">
            <v>1.5</v>
          </cell>
          <cell r="H41">
            <v>2</v>
          </cell>
          <cell r="I41">
            <v>1.5</v>
          </cell>
          <cell r="J41">
            <v>1.1000000000000001</v>
          </cell>
          <cell r="K41">
            <v>1.2</v>
          </cell>
          <cell r="L41">
            <v>0.9</v>
          </cell>
          <cell r="M41">
            <v>1.6</v>
          </cell>
          <cell r="N41">
            <v>1.4</v>
          </cell>
          <cell r="O41">
            <v>1.3</v>
          </cell>
          <cell r="P41">
            <v>1.4</v>
          </cell>
          <cell r="Q41">
            <v>1.2</v>
          </cell>
          <cell r="R41">
            <v>1.3</v>
          </cell>
          <cell r="S41">
            <v>1</v>
          </cell>
          <cell r="T41">
            <v>1</v>
          </cell>
        </row>
        <row r="42">
          <cell r="B42" t="str">
            <v>HOURSLght</v>
          </cell>
          <cell r="C42" t="e">
            <v>#REF!</v>
          </cell>
          <cell r="D42" t="e">
            <v>#REF!</v>
          </cell>
          <cell r="E42" t="e">
            <v>#REF!</v>
          </cell>
          <cell r="F42" t="e">
            <v>#REF!</v>
          </cell>
          <cell r="G42" t="e">
            <v>#REF!</v>
          </cell>
          <cell r="H42" t="e">
            <v>#REF!</v>
          </cell>
          <cell r="I42" t="e">
            <v>#REF!</v>
          </cell>
          <cell r="J42" t="e">
            <v>#REF!</v>
          </cell>
          <cell r="K42" t="e">
            <v>#REF!</v>
          </cell>
          <cell r="L42" t="e">
            <v>#REF!</v>
          </cell>
          <cell r="M42" t="e">
            <v>#REF!</v>
          </cell>
          <cell r="N42" t="e">
            <v>#REF!</v>
          </cell>
          <cell r="O42" t="e">
            <v>#REF!</v>
          </cell>
          <cell r="P42" t="e">
            <v>#REF!</v>
          </cell>
          <cell r="Q42" t="e">
            <v>#REF!</v>
          </cell>
          <cell r="R42" t="e">
            <v>#REF!</v>
          </cell>
          <cell r="S42" t="e">
            <v>#REF!</v>
          </cell>
          <cell r="T42" t="e">
            <v>#REF!</v>
          </cell>
        </row>
        <row r="43">
          <cell r="B43" t="str">
            <v>LPDAdjust</v>
          </cell>
          <cell r="C43" t="e">
            <v>#REF!</v>
          </cell>
          <cell r="D43" t="e">
            <v>#REF!</v>
          </cell>
          <cell r="E43" t="e">
            <v>#REF!</v>
          </cell>
          <cell r="F43" t="e">
            <v>#REF!</v>
          </cell>
          <cell r="G43" t="e">
            <v>#REF!</v>
          </cell>
          <cell r="H43" t="e">
            <v>#REF!</v>
          </cell>
          <cell r="I43" t="e">
            <v>#REF!</v>
          </cell>
          <cell r="J43" t="e">
            <v>#REF!</v>
          </cell>
          <cell r="K43" t="e">
            <v>#REF!</v>
          </cell>
          <cell r="L43" t="e">
            <v>#REF!</v>
          </cell>
          <cell r="M43" t="e">
            <v>#REF!</v>
          </cell>
          <cell r="N43" t="e">
            <v>#REF!</v>
          </cell>
          <cell r="O43" t="e">
            <v>#REF!</v>
          </cell>
          <cell r="P43" t="e">
            <v>#REF!</v>
          </cell>
          <cell r="Q43" t="e">
            <v>#REF!</v>
          </cell>
          <cell r="R43" t="e">
            <v>#REF!</v>
          </cell>
          <cell r="S43" t="e">
            <v>#REF!</v>
          </cell>
          <cell r="T43" t="e">
            <v>#REF!</v>
          </cell>
        </row>
        <row r="44">
          <cell r="B44" t="str">
            <v>KWHLght</v>
          </cell>
          <cell r="C44" t="e">
            <v>#REF!</v>
          </cell>
          <cell r="D44" t="e">
            <v>#REF!</v>
          </cell>
          <cell r="E44" t="e">
            <v>#REF!</v>
          </cell>
          <cell r="F44" t="e">
            <v>#REF!</v>
          </cell>
          <cell r="G44" t="e">
            <v>#REF!</v>
          </cell>
          <cell r="H44" t="e">
            <v>#REF!</v>
          </cell>
          <cell r="I44" t="e">
            <v>#REF!</v>
          </cell>
          <cell r="J44" t="e">
            <v>#REF!</v>
          </cell>
          <cell r="K44" t="e">
            <v>#REF!</v>
          </cell>
          <cell r="L44" t="e">
            <v>#REF!</v>
          </cell>
          <cell r="M44" t="e">
            <v>#REF!</v>
          </cell>
          <cell r="N44" t="e">
            <v>#REF!</v>
          </cell>
          <cell r="O44" t="e">
            <v>#REF!</v>
          </cell>
          <cell r="P44" t="e">
            <v>#REF!</v>
          </cell>
          <cell r="Q44" t="e">
            <v>#REF!</v>
          </cell>
          <cell r="R44" t="e">
            <v>#REF!</v>
          </cell>
          <cell r="S44" t="e">
            <v>#REF!</v>
          </cell>
          <cell r="T44" t="e">
            <v>#REF!</v>
          </cell>
        </row>
        <row r="46">
          <cell r="B46" t="str">
            <v>VPD</v>
          </cell>
          <cell r="C46">
            <v>0.6</v>
          </cell>
          <cell r="D46">
            <v>0.6</v>
          </cell>
          <cell r="E46">
            <v>0.6</v>
          </cell>
          <cell r="F46">
            <v>0.6</v>
          </cell>
          <cell r="G46">
            <v>0.6</v>
          </cell>
          <cell r="H46">
            <v>0.6</v>
          </cell>
          <cell r="I46">
            <v>0.6</v>
          </cell>
          <cell r="J46">
            <v>0.8</v>
          </cell>
          <cell r="K46">
            <v>0.6</v>
          </cell>
          <cell r="L46">
            <v>0.6</v>
          </cell>
          <cell r="M46">
            <v>1.8</v>
          </cell>
          <cell r="N46">
            <v>1.6</v>
          </cell>
          <cell r="O46">
            <v>2.6</v>
          </cell>
          <cell r="P46">
            <v>1.3</v>
          </cell>
          <cell r="Q46">
            <v>1.3</v>
          </cell>
          <cell r="R46">
            <v>1.3</v>
          </cell>
          <cell r="S46">
            <v>1.3</v>
          </cell>
          <cell r="T46">
            <v>1.3</v>
          </cell>
        </row>
        <row r="47">
          <cell r="B47" t="str">
            <v>KWHVent</v>
          </cell>
          <cell r="C47" t="e">
            <v>#REF!</v>
          </cell>
          <cell r="D47" t="e">
            <v>#REF!</v>
          </cell>
          <cell r="E47" t="e">
            <v>#REF!</v>
          </cell>
          <cell r="F47" t="e">
            <v>#REF!</v>
          </cell>
          <cell r="G47" t="e">
            <v>#REF!</v>
          </cell>
          <cell r="H47" t="e">
            <v>#REF!</v>
          </cell>
          <cell r="I47" t="e">
            <v>#REF!</v>
          </cell>
          <cell r="J47" t="e">
            <v>#REF!</v>
          </cell>
          <cell r="K47" t="e">
            <v>#REF!</v>
          </cell>
          <cell r="L47" t="e">
            <v>#REF!</v>
          </cell>
          <cell r="M47" t="e">
            <v>#REF!</v>
          </cell>
          <cell r="N47" t="e">
            <v>#REF!</v>
          </cell>
          <cell r="O47" t="e">
            <v>#REF!</v>
          </cell>
          <cell r="P47" t="e">
            <v>#REF!</v>
          </cell>
          <cell r="Q47" t="e">
            <v>#REF!</v>
          </cell>
          <cell r="R47" t="e">
            <v>#REF!</v>
          </cell>
          <cell r="S47" t="e">
            <v>#REF!</v>
          </cell>
          <cell r="T47" t="e">
            <v>#REF!</v>
          </cell>
        </row>
        <row r="49">
          <cell r="B49" t="str">
            <v>HVACElecHt</v>
          </cell>
          <cell r="C49" t="e">
            <v>#REF!</v>
          </cell>
          <cell r="D49" t="e">
            <v>#REF!</v>
          </cell>
          <cell r="E49" t="e">
            <v>#REF!</v>
          </cell>
          <cell r="F49" t="e">
            <v>#REF!</v>
          </cell>
          <cell r="G49">
            <v>6.7</v>
          </cell>
          <cell r="H49">
            <v>9.3000000000000007</v>
          </cell>
          <cell r="I49">
            <v>9.6</v>
          </cell>
          <cell r="J49">
            <v>6</v>
          </cell>
          <cell r="K49">
            <v>9</v>
          </cell>
          <cell r="L49">
            <v>3</v>
          </cell>
          <cell r="M49">
            <v>12.5</v>
          </cell>
          <cell r="N49">
            <v>14</v>
          </cell>
          <cell r="O49">
            <v>14</v>
          </cell>
          <cell r="P49">
            <v>9</v>
          </cell>
          <cell r="Q49">
            <v>15</v>
          </cell>
          <cell r="R49">
            <v>12.7</v>
          </cell>
          <cell r="S49">
            <v>8.5</v>
          </cell>
          <cell r="T49">
            <v>8.5</v>
          </cell>
        </row>
        <row r="50">
          <cell r="B50" t="str">
            <v>HVACGasHt</v>
          </cell>
          <cell r="C50" t="e">
            <v>#REF!</v>
          </cell>
          <cell r="D50" t="e">
            <v>#REF!</v>
          </cell>
          <cell r="E50" t="e">
            <v>#REF!</v>
          </cell>
          <cell r="F50" t="e">
            <v>#REF!</v>
          </cell>
          <cell r="G50">
            <v>4.5999999999999996</v>
          </cell>
          <cell r="H50">
            <v>6.4</v>
          </cell>
          <cell r="I50">
            <v>6.6999999999999993</v>
          </cell>
          <cell r="J50">
            <v>3.0999999999999996</v>
          </cell>
          <cell r="K50">
            <v>5.0999999999999996</v>
          </cell>
          <cell r="L50">
            <v>1.1000000000000001</v>
          </cell>
          <cell r="M50">
            <v>7.6</v>
          </cell>
          <cell r="N50">
            <v>10.1</v>
          </cell>
          <cell r="O50">
            <v>10.1</v>
          </cell>
          <cell r="P50">
            <v>5.0999999999999996</v>
          </cell>
          <cell r="Q50">
            <v>9.1999999999999993</v>
          </cell>
          <cell r="R50">
            <v>7.8000000000000007</v>
          </cell>
          <cell r="S50">
            <v>4.5999999999999996</v>
          </cell>
          <cell r="T50">
            <v>4.5999999999999996</v>
          </cell>
        </row>
        <row r="51">
          <cell r="B51" t="str">
            <v>HVACHtPmpHt</v>
          </cell>
          <cell r="C51" t="e">
            <v>#REF!</v>
          </cell>
          <cell r="D51" t="e">
            <v>#REF!</v>
          </cell>
          <cell r="E51" t="e">
            <v>#REF!</v>
          </cell>
          <cell r="F51" t="e">
            <v>#REF!</v>
          </cell>
          <cell r="G51">
            <v>5.6</v>
          </cell>
          <cell r="H51">
            <v>7.8</v>
          </cell>
          <cell r="I51">
            <v>8.1</v>
          </cell>
          <cell r="J51">
            <v>4.5</v>
          </cell>
          <cell r="K51">
            <v>7</v>
          </cell>
          <cell r="L51">
            <v>2</v>
          </cell>
          <cell r="M51">
            <v>10</v>
          </cell>
          <cell r="N51">
            <v>12</v>
          </cell>
          <cell r="O51">
            <v>12</v>
          </cell>
          <cell r="P51">
            <v>7</v>
          </cell>
          <cell r="Q51">
            <v>12</v>
          </cell>
          <cell r="R51">
            <v>10.199999999999999</v>
          </cell>
          <cell r="S51">
            <v>6.5</v>
          </cell>
          <cell r="T51">
            <v>6.5</v>
          </cell>
        </row>
        <row r="52">
          <cell r="B52" t="str">
            <v>Elec HVAC EUI All Fuel Weighted Btype</v>
          </cell>
          <cell r="C52" t="e">
            <v>#REF!</v>
          </cell>
          <cell r="D52" t="e">
            <v>#REF!</v>
          </cell>
          <cell r="E52" t="e">
            <v>#REF!</v>
          </cell>
          <cell r="F52" t="e">
            <v>#REF!</v>
          </cell>
          <cell r="G52" t="e">
            <v>#REF!</v>
          </cell>
          <cell r="H52" t="e">
            <v>#REF!</v>
          </cell>
          <cell r="I52" t="e">
            <v>#REF!</v>
          </cell>
          <cell r="J52" t="e">
            <v>#REF!</v>
          </cell>
          <cell r="K52" t="e">
            <v>#REF!</v>
          </cell>
          <cell r="L52" t="e">
            <v>#REF!</v>
          </cell>
          <cell r="M52" t="e">
            <v>#REF!</v>
          </cell>
          <cell r="N52" t="e">
            <v>#REF!</v>
          </cell>
          <cell r="O52" t="e">
            <v>#REF!</v>
          </cell>
          <cell r="P52" t="e">
            <v>#REF!</v>
          </cell>
          <cell r="Q52" t="e">
            <v>#REF!</v>
          </cell>
          <cell r="R52" t="e">
            <v>#REF!</v>
          </cell>
          <cell r="S52" t="e">
            <v>#REF!</v>
          </cell>
          <cell r="T52" t="e">
            <v>#REF!</v>
          </cell>
        </row>
        <row r="53">
          <cell r="B53" t="str">
            <v>Elec HVAC EUI All Fuel Weighted Act</v>
          </cell>
          <cell r="C53" t="e">
            <v>#REF!</v>
          </cell>
          <cell r="F53" t="e">
            <v>#REF!</v>
          </cell>
          <cell r="J53" t="e">
            <v>#REF!</v>
          </cell>
          <cell r="M53" t="e">
            <v>#REF!</v>
          </cell>
        </row>
        <row r="64">
          <cell r="B64" t="str">
            <v>CBSA2001 e-EUI Raw - GasHt</v>
          </cell>
          <cell r="C64">
            <v>16</v>
          </cell>
          <cell r="D64">
            <v>15</v>
          </cell>
          <cell r="E64">
            <v>13</v>
          </cell>
          <cell r="F64">
            <v>29</v>
          </cell>
          <cell r="G64">
            <v>11</v>
          </cell>
          <cell r="H64">
            <v>16</v>
          </cell>
          <cell r="I64">
            <v>15</v>
          </cell>
          <cell r="J64">
            <v>6.2</v>
          </cell>
          <cell r="K64">
            <v>34</v>
          </cell>
          <cell r="L64">
            <v>12.6</v>
          </cell>
          <cell r="M64">
            <v>52</v>
          </cell>
          <cell r="O64">
            <v>40</v>
          </cell>
          <cell r="P64">
            <v>17</v>
          </cell>
          <cell r="Q64" t="str">
            <v>Q</v>
          </cell>
          <cell r="T64">
            <v>16</v>
          </cell>
        </row>
        <row r="65">
          <cell r="B65" t="str">
            <v>CBSA2001 e-EUI Corrected - GasHt</v>
          </cell>
          <cell r="F65">
            <v>35</v>
          </cell>
          <cell r="L65">
            <v>6.8</v>
          </cell>
          <cell r="Q65" t="str">
            <v>Q</v>
          </cell>
        </row>
        <row r="66">
          <cell r="B66" t="str">
            <v>CBSA2001 e-EUI Raw - GasHt - %ACT</v>
          </cell>
          <cell r="C66">
            <v>15</v>
          </cell>
          <cell r="F66">
            <v>18.5</v>
          </cell>
          <cell r="Q66" t="str">
            <v>Q</v>
          </cell>
        </row>
        <row r="67">
          <cell r="B67" t="str">
            <v>CBSA2001 g-EUI Raw - Gas Ht (kBtu/sf)</v>
          </cell>
          <cell r="J67">
            <v>29</v>
          </cell>
          <cell r="L67">
            <v>17</v>
          </cell>
          <cell r="M67">
            <v>73</v>
          </cell>
          <cell r="O67">
            <v>281</v>
          </cell>
          <cell r="P67">
            <v>120</v>
          </cell>
          <cell r="Q67" t="str">
            <v>Q</v>
          </cell>
          <cell r="T67">
            <v>50</v>
          </cell>
        </row>
        <row r="68">
          <cell r="C68">
            <v>27</v>
          </cell>
          <cell r="F68">
            <v>29</v>
          </cell>
        </row>
        <row r="70">
          <cell r="B70" t="str">
            <v>CBSA2001 e-EUI Raw - ElecHt</v>
          </cell>
          <cell r="C70">
            <v>20</v>
          </cell>
          <cell r="D70">
            <v>23</v>
          </cell>
          <cell r="E70">
            <v>15</v>
          </cell>
          <cell r="F70" t="str">
            <v>Q</v>
          </cell>
          <cell r="G70">
            <v>10</v>
          </cell>
          <cell r="H70">
            <v>28</v>
          </cell>
          <cell r="I70">
            <v>22</v>
          </cell>
          <cell r="J70">
            <v>17</v>
          </cell>
          <cell r="K70" t="str">
            <v>Q</v>
          </cell>
          <cell r="L70">
            <v>6.6</v>
          </cell>
          <cell r="M70">
            <v>38</v>
          </cell>
          <cell r="N70">
            <v>71</v>
          </cell>
          <cell r="O70">
            <v>45</v>
          </cell>
          <cell r="P70">
            <v>20</v>
          </cell>
          <cell r="Q70" t="str">
            <v>Q</v>
          </cell>
          <cell r="T70">
            <v>13</v>
          </cell>
        </row>
        <row r="71">
          <cell r="B71" t="str">
            <v>CBSA2001 e-EUI Corrected - ElectHt</v>
          </cell>
          <cell r="G71">
            <v>12</v>
          </cell>
          <cell r="H71">
            <v>30</v>
          </cell>
          <cell r="I71">
            <v>22</v>
          </cell>
          <cell r="Q71" t="str">
            <v>Q</v>
          </cell>
        </row>
        <row r="72">
          <cell r="B72" t="str">
            <v>CBSA2001 e-EUI Raw - ElecHt - %ACT</v>
          </cell>
          <cell r="C72">
            <v>19</v>
          </cell>
          <cell r="F72">
            <v>17</v>
          </cell>
          <cell r="Q72" t="str">
            <v>Q</v>
          </cell>
        </row>
        <row r="74">
          <cell r="B74" t="str">
            <v>CBECS1999 - West - AllHt - Mean</v>
          </cell>
          <cell r="C74">
            <v>17.600000000000001</v>
          </cell>
          <cell r="F74">
            <v>17.899999999999999</v>
          </cell>
          <cell r="J74">
            <v>8.1999999999999993</v>
          </cell>
          <cell r="L74">
            <v>5.4</v>
          </cell>
          <cell r="M74" t="str">
            <v>Q</v>
          </cell>
          <cell r="O74" t="str">
            <v>Q</v>
          </cell>
          <cell r="P74">
            <v>10.9</v>
          </cell>
          <cell r="Q74">
            <v>25.6</v>
          </cell>
          <cell r="R74">
            <v>15.9</v>
          </cell>
          <cell r="T74" t="str">
            <v>Q</v>
          </cell>
        </row>
        <row r="75">
          <cell r="B75" t="str">
            <v>CBECS1999 - West - AllHt - 95%CI</v>
          </cell>
        </row>
        <row r="76">
          <cell r="B76" t="str">
            <v>CBECS1999 - US - AllHt - Mean</v>
          </cell>
          <cell r="C76">
            <v>18.7</v>
          </cell>
          <cell r="F76">
            <v>14.7</v>
          </cell>
          <cell r="J76">
            <v>8.6999999999999993</v>
          </cell>
          <cell r="L76">
            <v>6.5</v>
          </cell>
          <cell r="M76">
            <v>49</v>
          </cell>
          <cell r="O76">
            <v>34</v>
          </cell>
          <cell r="P76">
            <v>12.7</v>
          </cell>
          <cell r="Q76">
            <v>27</v>
          </cell>
          <cell r="R76">
            <v>16.7</v>
          </cell>
          <cell r="T76">
            <v>24.4</v>
          </cell>
          <cell r="U76">
            <v>2.7</v>
          </cell>
        </row>
        <row r="77">
          <cell r="B77" t="str">
            <v>CBECS1999 - US - AllHt - 95%CI</v>
          </cell>
          <cell r="C77" t="str">
            <v>17 - 21</v>
          </cell>
          <cell r="F77" t="str">
            <v>12 - 19</v>
          </cell>
          <cell r="J77" t="str">
            <v>7.8 - 9.6</v>
          </cell>
          <cell r="L77" t="str">
            <v>5.3 - 7.7</v>
          </cell>
          <cell r="M77" t="str">
            <v>37 - 60</v>
          </cell>
          <cell r="O77" t="str">
            <v>25 - 43</v>
          </cell>
          <cell r="P77" t="str">
            <v xml:space="preserve"> 11 - 14</v>
          </cell>
          <cell r="Q77" t="str">
            <v>25 - 29</v>
          </cell>
          <cell r="R77" t="str">
            <v>14 - 19</v>
          </cell>
          <cell r="T77" t="str">
            <v>18 - 31</v>
          </cell>
          <cell r="U77" t="str">
            <v>1 - 4.4</v>
          </cell>
        </row>
        <row r="79">
          <cell r="B79" t="str">
            <v>CBECS2003 Mean US in kWh/sf</v>
          </cell>
          <cell r="C79">
            <v>17.3</v>
          </cell>
          <cell r="F79">
            <v>19.2</v>
          </cell>
          <cell r="J79">
            <v>11</v>
          </cell>
          <cell r="L79">
            <v>7.6</v>
          </cell>
          <cell r="M79">
            <v>49.4</v>
          </cell>
          <cell r="O79">
            <v>38.4</v>
          </cell>
          <cell r="P79">
            <v>13.5</v>
          </cell>
          <cell r="Q79">
            <v>27.5</v>
          </cell>
          <cell r="R79">
            <v>16.100000000000001</v>
          </cell>
          <cell r="S79">
            <v>12.5</v>
          </cell>
          <cell r="T79">
            <v>22.5</v>
          </cell>
        </row>
        <row r="80">
          <cell r="B80" t="str">
            <v>CBECS2003 Mean US in therms/sf</v>
          </cell>
          <cell r="C80">
            <v>0.28100000000000003</v>
          </cell>
          <cell r="F80">
            <v>0.33500000000000002</v>
          </cell>
          <cell r="J80">
            <v>0.38100000000000001</v>
          </cell>
          <cell r="L80">
            <v>0.24099999999999999</v>
          </cell>
          <cell r="M80">
            <v>0.51700000000000002</v>
          </cell>
          <cell r="O80">
            <v>1.45</v>
          </cell>
          <cell r="P80">
            <v>0.504</v>
          </cell>
          <cell r="Q80">
            <v>1.1299999999999999</v>
          </cell>
          <cell r="R80">
            <v>0.51800000000000002</v>
          </cell>
          <cell r="S80">
            <v>0.375</v>
          </cell>
          <cell r="T80">
            <v>0.69699999999999995</v>
          </cell>
        </row>
        <row r="83">
          <cell r="B83" t="str">
            <v>CBSA 2002-2004 New Bldg Elec in kWh/sf</v>
          </cell>
          <cell r="C83">
            <v>17.8</v>
          </cell>
          <cell r="F83">
            <v>21.6</v>
          </cell>
          <cell r="J83">
            <v>9.6</v>
          </cell>
          <cell r="K83">
            <v>12.7</v>
          </cell>
          <cell r="L83">
            <v>15.1</v>
          </cell>
          <cell r="M83">
            <v>46.6</v>
          </cell>
          <cell r="O83">
            <v>86.2</v>
          </cell>
          <cell r="P83">
            <v>10.6</v>
          </cell>
          <cell r="Q83">
            <v>25.3</v>
          </cell>
          <cell r="R83">
            <v>14.3</v>
          </cell>
          <cell r="S83">
            <v>13.3</v>
          </cell>
          <cell r="T83">
            <v>18.3</v>
          </cell>
        </row>
        <row r="84">
          <cell r="B84" t="str">
            <v>CBSA 2002-2004 New Bldg Gas in therms/sf</v>
          </cell>
          <cell r="C84">
            <v>0.11</v>
          </cell>
          <cell r="F84">
            <v>0.21</v>
          </cell>
          <cell r="J84">
            <v>0.3</v>
          </cell>
          <cell r="K84">
            <v>0.18</v>
          </cell>
          <cell r="L84">
            <v>0.18</v>
          </cell>
          <cell r="M84">
            <v>0.61</v>
          </cell>
          <cell r="O84">
            <v>1.57</v>
          </cell>
          <cell r="P84">
            <v>0.23</v>
          </cell>
          <cell r="Q84">
            <v>1.07</v>
          </cell>
          <cell r="R84">
            <v>0.69</v>
          </cell>
          <cell r="S84">
            <v>0.37</v>
          </cell>
          <cell r="T84">
            <v>0.22</v>
          </cell>
        </row>
        <row r="85">
          <cell r="B85" t="str">
            <v>CBSA 2002-2004 New Bldg All Fuel kBtu/sf</v>
          </cell>
          <cell r="C85">
            <v>71.7</v>
          </cell>
          <cell r="F85">
            <v>95.5</v>
          </cell>
          <cell r="J85">
            <v>61.4</v>
          </cell>
          <cell r="K85">
            <v>62.2</v>
          </cell>
          <cell r="L85">
            <v>70.5</v>
          </cell>
          <cell r="M85">
            <v>219.8</v>
          </cell>
          <cell r="O85">
            <v>451</v>
          </cell>
          <cell r="P85">
            <v>64</v>
          </cell>
          <cell r="Q85">
            <v>193.5</v>
          </cell>
          <cell r="R85">
            <v>111.8</v>
          </cell>
          <cell r="S85">
            <v>83.1</v>
          </cell>
          <cell r="T85">
            <v>102.5</v>
          </cell>
        </row>
        <row r="86">
          <cell r="B86" t="str">
            <v>CBSA 2002-2004 New Bldg Elec in kBtu/sf</v>
          </cell>
          <cell r="C86">
            <v>60.733600000000003</v>
          </cell>
          <cell r="F86">
            <v>73.699200000000005</v>
          </cell>
        </row>
        <row r="87">
          <cell r="B87" t="str">
            <v>CBSA 2002-2004 New Bldg Gas in kBtu/sf</v>
          </cell>
          <cell r="C87">
            <v>11</v>
          </cell>
          <cell r="F87">
            <v>21</v>
          </cell>
        </row>
        <row r="90">
          <cell r="C90" t="str">
            <v>Electricity Energy Intensity (kWh/square foot)</v>
          </cell>
        </row>
        <row r="91">
          <cell r="B91" t="str">
            <v>CBECS2003</v>
          </cell>
          <cell r="C91" t="str">
            <v xml:space="preserve">Total  </v>
          </cell>
          <cell r="D91" t="str">
            <v>Space Heat-
ing</v>
          </cell>
          <cell r="E91" t="str">
            <v>Cool-
ing</v>
          </cell>
          <cell r="F91" t="str">
            <v>Venti-
lation</v>
          </cell>
          <cell r="G91" t="str">
            <v>Water Heat-
ing</v>
          </cell>
          <cell r="H91" t="str">
            <v>Light-
ing</v>
          </cell>
          <cell r="I91" t="str">
            <v>Cook-
ing</v>
          </cell>
          <cell r="J91" t="str">
            <v>Refrig-
eration</v>
          </cell>
          <cell r="K91" t="str">
            <v>Office Equip-
ment</v>
          </cell>
          <cell r="L91" t="str">
            <v>Com-
puters</v>
          </cell>
          <cell r="M91" t="str">
            <v>Other</v>
          </cell>
          <cell r="O91" t="str">
            <v>Sum EQ, COMP, OTH</v>
          </cell>
          <cell r="P91" t="str">
            <v>HVAC EUI</v>
          </cell>
        </row>
        <row r="92">
          <cell r="B92" t="str">
            <v>Principal Building Activity</v>
          </cell>
        </row>
        <row r="93">
          <cell r="B93" t="str">
            <v>Education ....................</v>
          </cell>
          <cell r="C93">
            <v>11</v>
          </cell>
          <cell r="D93">
            <v>0.5</v>
          </cell>
          <cell r="E93">
            <v>2.2000000000000002</v>
          </cell>
          <cell r="F93">
            <v>2.5</v>
          </cell>
          <cell r="G93">
            <v>0.3</v>
          </cell>
          <cell r="H93">
            <v>3.4</v>
          </cell>
          <cell r="I93" t="str">
            <v>(*)</v>
          </cell>
          <cell r="J93">
            <v>0.5</v>
          </cell>
          <cell r="K93">
            <v>0.1</v>
          </cell>
          <cell r="L93">
            <v>1</v>
          </cell>
          <cell r="M93">
            <v>0.6</v>
          </cell>
          <cell r="O93">
            <v>1.7000000000000002</v>
          </cell>
          <cell r="P93">
            <v>5.2</v>
          </cell>
        </row>
        <row r="94">
          <cell r="B94" t="str">
            <v>Food Sales ...................</v>
          </cell>
          <cell r="C94">
            <v>49.4</v>
          </cell>
          <cell r="D94">
            <v>1.5</v>
          </cell>
          <cell r="E94">
            <v>2.9</v>
          </cell>
          <cell r="F94">
            <v>1.8</v>
          </cell>
          <cell r="G94" t="str">
            <v>Q</v>
          </cell>
          <cell r="H94">
            <v>10.9</v>
          </cell>
          <cell r="I94">
            <v>0.6</v>
          </cell>
          <cell r="J94">
            <v>28.2</v>
          </cell>
          <cell r="K94">
            <v>0.5</v>
          </cell>
          <cell r="L94">
            <v>0.4</v>
          </cell>
          <cell r="M94">
            <v>2.4</v>
          </cell>
          <cell r="O94">
            <v>3.3</v>
          </cell>
          <cell r="P94">
            <v>6.2</v>
          </cell>
        </row>
        <row r="95">
          <cell r="B95" t="str">
            <v>Food Service .................</v>
          </cell>
          <cell r="C95">
            <v>38.4</v>
          </cell>
          <cell r="D95">
            <v>1.8</v>
          </cell>
          <cell r="E95">
            <v>5</v>
          </cell>
          <cell r="F95">
            <v>4.3</v>
          </cell>
          <cell r="G95">
            <v>1.8</v>
          </cell>
          <cell r="H95">
            <v>7.5</v>
          </cell>
          <cell r="I95">
            <v>2.4</v>
          </cell>
          <cell r="J95">
            <v>12.3</v>
          </cell>
          <cell r="K95">
            <v>0.3</v>
          </cell>
          <cell r="L95">
            <v>0.3</v>
          </cell>
          <cell r="M95">
            <v>2.6</v>
          </cell>
          <cell r="O95">
            <v>3.2</v>
          </cell>
          <cell r="P95">
            <v>11.1</v>
          </cell>
        </row>
        <row r="96">
          <cell r="B96" t="str">
            <v>Health Care ..................</v>
          </cell>
          <cell r="C96">
            <v>22.9</v>
          </cell>
          <cell r="D96">
            <v>0.5</v>
          </cell>
          <cell r="E96">
            <v>3.1</v>
          </cell>
          <cell r="F96">
            <v>3.9</v>
          </cell>
          <cell r="G96">
            <v>0.2</v>
          </cell>
          <cell r="H96">
            <v>9.6999999999999993</v>
          </cell>
          <cell r="I96">
            <v>0.1</v>
          </cell>
          <cell r="J96">
            <v>0.8</v>
          </cell>
          <cell r="K96">
            <v>0.3</v>
          </cell>
          <cell r="L96">
            <v>0.9</v>
          </cell>
          <cell r="M96">
            <v>3.3</v>
          </cell>
          <cell r="O96">
            <v>4.5</v>
          </cell>
          <cell r="P96">
            <v>7.5</v>
          </cell>
        </row>
        <row r="97">
          <cell r="B97" t="str">
            <v xml:space="preserve">  Inpatient ..................</v>
          </cell>
          <cell r="C97">
            <v>27.5</v>
          </cell>
          <cell r="D97">
            <v>0.5</v>
          </cell>
          <cell r="E97">
            <v>3.8</v>
          </cell>
          <cell r="F97">
            <v>5.9</v>
          </cell>
          <cell r="G97">
            <v>0.3</v>
          </cell>
          <cell r="H97">
            <v>11.7</v>
          </cell>
          <cell r="I97">
            <v>0.1</v>
          </cell>
          <cell r="J97">
            <v>0.6</v>
          </cell>
          <cell r="K97">
            <v>0.3</v>
          </cell>
          <cell r="L97">
            <v>1</v>
          </cell>
          <cell r="M97">
            <v>3.2</v>
          </cell>
          <cell r="O97">
            <v>4.5</v>
          </cell>
          <cell r="P97">
            <v>10.199999999999999</v>
          </cell>
        </row>
        <row r="98">
          <cell r="B98" t="str">
            <v xml:space="preserve">  Outpatient .................</v>
          </cell>
          <cell r="C98">
            <v>16.100000000000001</v>
          </cell>
          <cell r="D98">
            <v>0.7</v>
          </cell>
          <cell r="E98">
            <v>2.1</v>
          </cell>
          <cell r="F98">
            <v>1</v>
          </cell>
          <cell r="G98">
            <v>0.1</v>
          </cell>
          <cell r="H98">
            <v>6.6</v>
          </cell>
          <cell r="I98" t="str">
            <v>(*)</v>
          </cell>
          <cell r="J98">
            <v>1</v>
          </cell>
          <cell r="K98">
            <v>0.4</v>
          </cell>
          <cell r="L98">
            <v>0.8</v>
          </cell>
          <cell r="M98">
            <v>3.5</v>
          </cell>
          <cell r="O98">
            <v>4.7</v>
          </cell>
          <cell r="P98">
            <v>3.8</v>
          </cell>
        </row>
        <row r="99">
          <cell r="B99" t="str">
            <v>Lodging ......................</v>
          </cell>
          <cell r="C99">
            <v>13.5</v>
          </cell>
          <cell r="D99">
            <v>0.8</v>
          </cell>
          <cell r="E99">
            <v>1.4</v>
          </cell>
          <cell r="F99">
            <v>0.8</v>
          </cell>
          <cell r="G99">
            <v>0.7</v>
          </cell>
          <cell r="H99">
            <v>7.1</v>
          </cell>
          <cell r="I99">
            <v>0.1</v>
          </cell>
          <cell r="J99">
            <v>0.7</v>
          </cell>
          <cell r="K99" t="str">
            <v>Q</v>
          </cell>
          <cell r="L99">
            <v>0.4</v>
          </cell>
          <cell r="M99">
            <v>1.4</v>
          </cell>
          <cell r="O99">
            <v>1.7999999999999998</v>
          </cell>
          <cell r="P99">
            <v>3</v>
          </cell>
        </row>
        <row r="100">
          <cell r="B100" t="str">
            <v>Mercantile ...................</v>
          </cell>
          <cell r="C100">
            <v>19.2</v>
          </cell>
          <cell r="D100">
            <v>1.5</v>
          </cell>
          <cell r="E100">
            <v>2.9</v>
          </cell>
          <cell r="F100">
            <v>1.8</v>
          </cell>
          <cell r="G100">
            <v>1</v>
          </cell>
          <cell r="H100">
            <v>8.1</v>
          </cell>
          <cell r="I100">
            <v>0.1</v>
          </cell>
          <cell r="J100">
            <v>1.3</v>
          </cell>
          <cell r="K100">
            <v>0.2</v>
          </cell>
          <cell r="L100">
            <v>0.3</v>
          </cell>
          <cell r="M100">
            <v>2.2000000000000002</v>
          </cell>
          <cell r="O100">
            <v>2.7</v>
          </cell>
          <cell r="P100">
            <v>6.2</v>
          </cell>
        </row>
        <row r="101">
          <cell r="B101" t="str">
            <v xml:space="preserve">  Retail (Other Than Mall) ...</v>
          </cell>
          <cell r="C101">
            <v>14.3</v>
          </cell>
          <cell r="D101">
            <v>0.4</v>
          </cell>
          <cell r="E101">
            <v>1.7</v>
          </cell>
          <cell r="F101">
            <v>1.1000000000000001</v>
          </cell>
          <cell r="G101">
            <v>0.1</v>
          </cell>
          <cell r="H101">
            <v>7.5</v>
          </cell>
          <cell r="I101" t="str">
            <v>(*)</v>
          </cell>
          <cell r="J101">
            <v>1.5</v>
          </cell>
          <cell r="K101">
            <v>0.2</v>
          </cell>
          <cell r="L101">
            <v>0.3</v>
          </cell>
          <cell r="M101">
            <v>1.5</v>
          </cell>
          <cell r="O101">
            <v>2</v>
          </cell>
          <cell r="P101">
            <v>3.2</v>
          </cell>
        </row>
        <row r="102">
          <cell r="B102" t="str">
            <v xml:space="preserve">  Enclosed and Strip Malls ...</v>
          </cell>
          <cell r="C102">
            <v>22.3</v>
          </cell>
          <cell r="D102">
            <v>2.2000000000000002</v>
          </cell>
          <cell r="E102">
            <v>3.6</v>
          </cell>
          <cell r="F102">
            <v>2.2000000000000002</v>
          </cell>
          <cell r="G102">
            <v>1.5</v>
          </cell>
          <cell r="H102">
            <v>8.4</v>
          </cell>
          <cell r="I102">
            <v>0.1</v>
          </cell>
          <cell r="J102">
            <v>1.2</v>
          </cell>
          <cell r="K102">
            <v>0.2</v>
          </cell>
          <cell r="L102">
            <v>0.3</v>
          </cell>
          <cell r="M102">
            <v>2.6</v>
          </cell>
          <cell r="O102">
            <v>3.1</v>
          </cell>
          <cell r="P102">
            <v>8</v>
          </cell>
        </row>
        <row r="103">
          <cell r="B103" t="str">
            <v>Office .......................</v>
          </cell>
          <cell r="C103">
            <v>17.3</v>
          </cell>
          <cell r="D103">
            <v>0.8</v>
          </cell>
          <cell r="E103">
            <v>2.4</v>
          </cell>
          <cell r="F103">
            <v>1.5</v>
          </cell>
          <cell r="G103">
            <v>0.2</v>
          </cell>
          <cell r="H103">
            <v>6.8</v>
          </cell>
          <cell r="I103" t="str">
            <v>(*)</v>
          </cell>
          <cell r="J103">
            <v>0.8</v>
          </cell>
          <cell r="K103">
            <v>0.8</v>
          </cell>
          <cell r="L103">
            <v>1.8</v>
          </cell>
          <cell r="M103">
            <v>2.2000000000000002</v>
          </cell>
          <cell r="O103">
            <v>4.8000000000000007</v>
          </cell>
          <cell r="P103">
            <v>4.7</v>
          </cell>
        </row>
        <row r="104">
          <cell r="B104" t="str">
            <v>Public Assembly ..............</v>
          </cell>
          <cell r="C104">
            <v>12.5</v>
          </cell>
          <cell r="D104">
            <v>0.4</v>
          </cell>
          <cell r="E104">
            <v>2.6</v>
          </cell>
          <cell r="F104">
            <v>4.7</v>
          </cell>
          <cell r="G104" t="str">
            <v>(*)</v>
          </cell>
          <cell r="H104">
            <v>2</v>
          </cell>
          <cell r="I104" t="str">
            <v>(*)</v>
          </cell>
          <cell r="J104">
            <v>0.7</v>
          </cell>
          <cell r="K104" t="str">
            <v>Q</v>
          </cell>
          <cell r="L104">
            <v>0.2</v>
          </cell>
          <cell r="M104">
            <v>1.7</v>
          </cell>
          <cell r="O104">
            <v>1.9</v>
          </cell>
          <cell r="P104">
            <v>7.7</v>
          </cell>
        </row>
        <row r="105">
          <cell r="B105" t="str">
            <v>Public Order and Safety ......</v>
          </cell>
          <cell r="C105">
            <v>15.3</v>
          </cell>
          <cell r="D105">
            <v>0.5</v>
          </cell>
          <cell r="E105">
            <v>2.1</v>
          </cell>
          <cell r="F105">
            <v>2.8</v>
          </cell>
          <cell r="G105">
            <v>0.9</v>
          </cell>
          <cell r="H105">
            <v>4.8</v>
          </cell>
          <cell r="I105" t="str">
            <v>(*)</v>
          </cell>
          <cell r="J105">
            <v>0.9</v>
          </cell>
          <cell r="K105">
            <v>0.2</v>
          </cell>
          <cell r="L105">
            <v>0.4</v>
          </cell>
          <cell r="M105">
            <v>2.7</v>
          </cell>
          <cell r="O105">
            <v>3.3000000000000003</v>
          </cell>
          <cell r="P105">
            <v>5.4</v>
          </cell>
        </row>
        <row r="106">
          <cell r="B106" t="str">
            <v>Religious Worship ............</v>
          </cell>
          <cell r="C106">
            <v>4.9000000000000004</v>
          </cell>
          <cell r="D106">
            <v>0.2</v>
          </cell>
          <cell r="E106">
            <v>0.8</v>
          </cell>
          <cell r="F106">
            <v>0.4</v>
          </cell>
          <cell r="G106" t="str">
            <v>(*)</v>
          </cell>
          <cell r="H106">
            <v>1.3</v>
          </cell>
          <cell r="I106" t="str">
            <v>(*)</v>
          </cell>
          <cell r="J106">
            <v>0.5</v>
          </cell>
          <cell r="K106" t="str">
            <v>(*)</v>
          </cell>
          <cell r="L106">
            <v>0.1</v>
          </cell>
          <cell r="M106">
            <v>1.4</v>
          </cell>
          <cell r="O106">
            <v>1.5</v>
          </cell>
          <cell r="P106">
            <v>1.4</v>
          </cell>
        </row>
        <row r="107">
          <cell r="B107" t="str">
            <v>Service ......................</v>
          </cell>
          <cell r="C107">
            <v>11</v>
          </cell>
          <cell r="D107">
            <v>0.4</v>
          </cell>
          <cell r="E107">
            <v>1.1000000000000001</v>
          </cell>
          <cell r="F107">
            <v>1.8</v>
          </cell>
          <cell r="G107" t="str">
            <v>(*)</v>
          </cell>
          <cell r="H107">
            <v>4.5999999999999996</v>
          </cell>
          <cell r="I107" t="str">
            <v>Q</v>
          </cell>
          <cell r="J107">
            <v>0.6</v>
          </cell>
          <cell r="K107">
            <v>0.1</v>
          </cell>
          <cell r="L107">
            <v>0.2</v>
          </cell>
          <cell r="M107">
            <v>2.1</v>
          </cell>
          <cell r="O107">
            <v>2.4000000000000004</v>
          </cell>
          <cell r="P107">
            <v>3.3</v>
          </cell>
        </row>
        <row r="108">
          <cell r="B108" t="str">
            <v>Warehouse and Storage ........</v>
          </cell>
          <cell r="C108">
            <v>7.6</v>
          </cell>
          <cell r="D108">
            <v>0.2</v>
          </cell>
          <cell r="E108">
            <v>0.4</v>
          </cell>
          <cell r="F108">
            <v>0.6</v>
          </cell>
          <cell r="G108">
            <v>0.1</v>
          </cell>
          <cell r="H108">
            <v>4.0999999999999996</v>
          </cell>
          <cell r="I108" t="str">
            <v>Q</v>
          </cell>
          <cell r="J108">
            <v>1.1000000000000001</v>
          </cell>
          <cell r="K108">
            <v>0.1</v>
          </cell>
          <cell r="L108">
            <v>0.1</v>
          </cell>
          <cell r="M108">
            <v>0.9</v>
          </cell>
          <cell r="O108">
            <v>1.1000000000000001</v>
          </cell>
          <cell r="P108">
            <v>1.2000000000000002</v>
          </cell>
        </row>
        <row r="109">
          <cell r="B109" t="str">
            <v>Other ........................</v>
          </cell>
          <cell r="C109">
            <v>22.5</v>
          </cell>
          <cell r="D109">
            <v>0.4</v>
          </cell>
          <cell r="E109">
            <v>2.7</v>
          </cell>
          <cell r="F109">
            <v>1.8</v>
          </cell>
          <cell r="G109">
            <v>0.1</v>
          </cell>
          <cell r="H109">
            <v>10.1</v>
          </cell>
          <cell r="I109" t="str">
            <v>Q</v>
          </cell>
          <cell r="J109">
            <v>1.8</v>
          </cell>
          <cell r="K109" t="str">
            <v>Q</v>
          </cell>
          <cell r="L109">
            <v>0.9</v>
          </cell>
          <cell r="M109">
            <v>3.7</v>
          </cell>
          <cell r="O109">
            <v>4.6000000000000005</v>
          </cell>
          <cell r="P109">
            <v>4.9000000000000004</v>
          </cell>
        </row>
        <row r="110">
          <cell r="B110" t="str">
            <v>Vacant .......................</v>
          </cell>
          <cell r="C110">
            <v>2.4</v>
          </cell>
          <cell r="D110">
            <v>0.1</v>
          </cell>
          <cell r="E110">
            <v>0.2</v>
          </cell>
          <cell r="F110">
            <v>0.2</v>
          </cell>
          <cell r="G110" t="str">
            <v>Q</v>
          </cell>
          <cell r="H110">
            <v>0.7</v>
          </cell>
          <cell r="I110" t="str">
            <v>Q</v>
          </cell>
          <cell r="J110">
            <v>0.1</v>
          </cell>
          <cell r="K110" t="str">
            <v>Q</v>
          </cell>
          <cell r="L110" t="str">
            <v>(*)</v>
          </cell>
          <cell r="M110">
            <v>1.1000000000000001</v>
          </cell>
          <cell r="O110">
            <v>1.1000000000000001</v>
          </cell>
          <cell r="P110">
            <v>0.5</v>
          </cell>
        </row>
        <row r="113">
          <cell r="C113" t="str">
            <v>Total Natural Gas Consumption
(trillion Btu)</v>
          </cell>
          <cell r="H113" t="str">
            <v>Natural Gas Energy Intensity
(thousand Btu/square foot)</v>
          </cell>
          <cell r="O113">
            <v>0.7</v>
          </cell>
          <cell r="P113">
            <v>2</v>
          </cell>
        </row>
        <row r="114">
          <cell r="B114" t="str">
            <v>CBECS2003</v>
          </cell>
          <cell r="C114" t="str">
            <v xml:space="preserve">Total  </v>
          </cell>
          <cell r="D114" t="str">
            <v>Space Heating</v>
          </cell>
          <cell r="E114" t="str">
            <v>Water Heating</v>
          </cell>
          <cell r="F114" t="str">
            <v>Cook-
ing</v>
          </cell>
          <cell r="G114" t="str">
            <v>Other</v>
          </cell>
          <cell r="H114" t="str">
            <v xml:space="preserve">Total  </v>
          </cell>
          <cell r="I114" t="str">
            <v>Space Heating</v>
          </cell>
          <cell r="J114" t="str">
            <v>Water Heating</v>
          </cell>
          <cell r="K114" t="str">
            <v>Cook-
ing</v>
          </cell>
          <cell r="L114" t="str">
            <v>Other</v>
          </cell>
          <cell r="O114" t="str">
            <v>Space Heating Elec Equiv</v>
          </cell>
          <cell r="P114" t="str">
            <v>Heating HP Equiv</v>
          </cell>
          <cell r="R114" t="str">
            <v>CBSA 2002-2004 New Bldg Gas (kBtu/SF Heat)</v>
          </cell>
          <cell r="S114" t="str">
            <v>CBSA 2002-2004 New Bldg Heat Elec Equiv</v>
          </cell>
          <cell r="T114" t="str">
            <v>NEEA Heat HP Equiv</v>
          </cell>
          <cell r="U114" t="str">
            <v>CEUS Gas (kBtu/SF Heat)</v>
          </cell>
          <cell r="V114" t="str">
            <v>CEUS Heat Elec Equiv</v>
          </cell>
          <cell r="W114" t="str">
            <v>CEUS Heat HP Equiv</v>
          </cell>
        </row>
        <row r="115">
          <cell r="B115" t="str">
            <v>Principal Building Activity</v>
          </cell>
        </row>
        <row r="116">
          <cell r="B116" t="str">
            <v>Education ....................</v>
          </cell>
          <cell r="C116">
            <v>268</v>
          </cell>
          <cell r="D116">
            <v>207</v>
          </cell>
          <cell r="E116">
            <v>37</v>
          </cell>
          <cell r="F116">
            <v>5</v>
          </cell>
          <cell r="G116">
            <v>19</v>
          </cell>
          <cell r="H116">
            <v>38.1</v>
          </cell>
          <cell r="I116">
            <v>29.5</v>
          </cell>
          <cell r="J116">
            <v>5.2</v>
          </cell>
          <cell r="K116">
            <v>0.7</v>
          </cell>
          <cell r="L116">
            <v>2.7</v>
          </cell>
          <cell r="N116" t="str">
            <v>Educ</v>
          </cell>
          <cell r="O116">
            <v>6.0521688159437277</v>
          </cell>
          <cell r="P116">
            <v>3.0260844079718638</v>
          </cell>
          <cell r="R116">
            <v>23.2</v>
          </cell>
          <cell r="S116">
            <v>4.7596717467760836</v>
          </cell>
          <cell r="T116">
            <v>2.3798358733880418</v>
          </cell>
          <cell r="U116">
            <v>24</v>
          </cell>
          <cell r="V116">
            <v>4.9237983587338796</v>
          </cell>
        </row>
        <row r="117">
          <cell r="B117" t="str">
            <v>Food Sales ...................</v>
          </cell>
          <cell r="C117">
            <v>39</v>
          </cell>
          <cell r="D117">
            <v>27</v>
          </cell>
          <cell r="E117">
            <v>2</v>
          </cell>
          <cell r="F117">
            <v>8</v>
          </cell>
          <cell r="G117" t="str">
            <v>Q</v>
          </cell>
          <cell r="H117">
            <v>51.7</v>
          </cell>
          <cell r="I117">
            <v>35.6</v>
          </cell>
          <cell r="J117">
            <v>3.2</v>
          </cell>
          <cell r="K117">
            <v>11.2</v>
          </cell>
          <cell r="L117" t="str">
            <v>Q</v>
          </cell>
          <cell r="N117" t="str">
            <v>Groc</v>
          </cell>
          <cell r="O117">
            <v>7.3036342321219214</v>
          </cell>
          <cell r="P117">
            <v>3.6518171160609607</v>
          </cell>
          <cell r="R117">
            <v>40.299999999999997</v>
          </cell>
          <cell r="S117">
            <v>8.2678780773739735</v>
          </cell>
          <cell r="T117">
            <v>4.1339390386869868</v>
          </cell>
          <cell r="U117">
            <v>21.8</v>
          </cell>
          <cell r="V117">
            <v>4.4724501758499411</v>
          </cell>
        </row>
        <row r="118">
          <cell r="B118" t="str">
            <v>Food Service .................</v>
          </cell>
          <cell r="C118">
            <v>203</v>
          </cell>
          <cell r="D118">
            <v>54</v>
          </cell>
          <cell r="E118">
            <v>56</v>
          </cell>
          <cell r="F118">
            <v>91</v>
          </cell>
          <cell r="G118" t="str">
            <v>Q</v>
          </cell>
          <cell r="H118">
            <v>145.6</v>
          </cell>
          <cell r="I118">
            <v>39</v>
          </cell>
          <cell r="J118">
            <v>40</v>
          </cell>
          <cell r="K118">
            <v>65.400000000000006</v>
          </cell>
          <cell r="L118" t="str">
            <v>Q</v>
          </cell>
          <cell r="N118" t="str">
            <v>Restau</v>
          </cell>
          <cell r="O118">
            <v>8.0011723329425539</v>
          </cell>
          <cell r="P118">
            <v>4.000586166471277</v>
          </cell>
        </row>
        <row r="119">
          <cell r="B119" t="str">
            <v>Health Care ..................</v>
          </cell>
          <cell r="C119">
            <v>243</v>
          </cell>
          <cell r="D119">
            <v>136</v>
          </cell>
          <cell r="E119">
            <v>74</v>
          </cell>
          <cell r="F119">
            <v>10</v>
          </cell>
          <cell r="G119">
            <v>23</v>
          </cell>
          <cell r="H119">
            <v>95.3</v>
          </cell>
          <cell r="I119">
            <v>53.6</v>
          </cell>
          <cell r="J119">
            <v>28.9</v>
          </cell>
          <cell r="K119">
            <v>3.8</v>
          </cell>
          <cell r="L119">
            <v>9.1</v>
          </cell>
          <cell r="N119" t="str">
            <v>Health</v>
          </cell>
          <cell r="O119">
            <v>10.996483001172331</v>
          </cell>
          <cell r="P119">
            <v>5.4982415005861656</v>
          </cell>
        </row>
      </sheetData>
      <sheetData sheetId="17">
        <row r="11">
          <cell r="B11" t="str">
            <v>Water Using Devices</v>
          </cell>
          <cell r="C11" t="str">
            <v>Pre-Rinse Spray Valve</v>
          </cell>
          <cell r="D11" t="str">
            <v>Pre-Rinse Spray Valve</v>
          </cell>
          <cell r="E11" t="str">
            <v>CBSA 2014</v>
          </cell>
          <cell r="F11" t="str">
            <v>Some</v>
          </cell>
          <cell r="H11" t="str">
            <v>Retro</v>
          </cell>
          <cell r="I11">
            <v>0</v>
          </cell>
        </row>
        <row r="12">
          <cell r="B12" t="str">
            <v>Cooking</v>
          </cell>
          <cell r="C12" t="str">
            <v>Cooking Equipment</v>
          </cell>
          <cell r="D12" t="str">
            <v>Cooking Equipment</v>
          </cell>
          <cell r="E12" t="str">
            <v>CBSA 2014</v>
          </cell>
          <cell r="F12" t="str">
            <v>All</v>
          </cell>
          <cell r="H12" t="str">
            <v>NR</v>
          </cell>
          <cell r="I12">
            <v>0</v>
          </cell>
        </row>
        <row r="13">
          <cell r="B13" t="str">
            <v>HVAC System Improvements</v>
          </cell>
          <cell r="C13" t="str">
            <v>Premium HVAC Equipment</v>
          </cell>
          <cell r="D13" t="str">
            <v>Premium HVAC Equipment</v>
          </cell>
          <cell r="E13" t="str">
            <v>CBSA 2014</v>
          </cell>
          <cell r="F13" t="str">
            <v>All</v>
          </cell>
          <cell r="H13" t="str">
            <v>New</v>
          </cell>
          <cell r="I13">
            <v>0</v>
          </cell>
        </row>
        <row r="14">
          <cell r="B14" t="str">
            <v>HVAC System Improvements</v>
          </cell>
          <cell r="C14" t="str">
            <v>Premium HVAC Equipment</v>
          </cell>
          <cell r="D14" t="str">
            <v>Premium HVAC Equipment</v>
          </cell>
          <cell r="E14" t="str">
            <v>CBSA 2014</v>
          </cell>
          <cell r="F14" t="str">
            <v>All</v>
          </cell>
          <cell r="H14" t="str">
            <v>New</v>
          </cell>
          <cell r="I14">
            <v>0</v>
          </cell>
        </row>
        <row r="15">
          <cell r="B15" t="str">
            <v>Envelope</v>
          </cell>
          <cell r="C15" t="str">
            <v>Glass</v>
          </cell>
          <cell r="D15" t="str">
            <v>Windows</v>
          </cell>
          <cell r="E15" t="str">
            <v>CBSA 2014</v>
          </cell>
          <cell r="F15" t="str">
            <v>All</v>
          </cell>
          <cell r="H15" t="str">
            <v>New</v>
          </cell>
          <cell r="I15">
            <v>0</v>
          </cell>
        </row>
        <row r="16">
          <cell r="B16" t="str">
            <v>Envelope</v>
          </cell>
          <cell r="C16" t="str">
            <v>Glass</v>
          </cell>
          <cell r="D16" t="str">
            <v>Windows</v>
          </cell>
          <cell r="E16" t="str">
            <v>CBSA 2014</v>
          </cell>
          <cell r="F16" t="str">
            <v>All</v>
          </cell>
          <cell r="H16" t="str">
            <v>New</v>
          </cell>
          <cell r="I16">
            <v>0</v>
          </cell>
        </row>
        <row r="17">
          <cell r="B17" t="str">
            <v>Envelope</v>
          </cell>
          <cell r="C17" t="str">
            <v>Glass</v>
          </cell>
          <cell r="D17" t="str">
            <v>Windows</v>
          </cell>
          <cell r="E17" t="str">
            <v>CBSA 2014</v>
          </cell>
          <cell r="F17" t="str">
            <v>All</v>
          </cell>
          <cell r="H17" t="str">
            <v>New</v>
          </cell>
          <cell r="I17">
            <v>0</v>
          </cell>
        </row>
        <row r="18">
          <cell r="B18" t="str">
            <v>HVAC System Improvements</v>
          </cell>
          <cell r="C18" t="str">
            <v>Advanced Rooftop Controller</v>
          </cell>
          <cell r="D18" t="str">
            <v>Advanced Rooftop Controller</v>
          </cell>
          <cell r="E18" t="str">
            <v>CBSA 2014</v>
          </cell>
          <cell r="F18" t="str">
            <v>Most</v>
          </cell>
          <cell r="H18" t="str">
            <v>New</v>
          </cell>
          <cell r="I18">
            <v>0</v>
          </cell>
        </row>
        <row r="19">
          <cell r="B19" t="str">
            <v>HVAC System Improvements</v>
          </cell>
          <cell r="C19" t="str">
            <v>Advanced Rooftop Controller</v>
          </cell>
          <cell r="D19" t="str">
            <v>Advanced Rooftop Controller</v>
          </cell>
          <cell r="E19" t="str">
            <v>CBSA 2014</v>
          </cell>
          <cell r="F19" t="str">
            <v>Most</v>
          </cell>
          <cell r="H19" t="str">
            <v>New</v>
          </cell>
          <cell r="I19">
            <v>0</v>
          </cell>
        </row>
        <row r="20">
          <cell r="B20" t="str">
            <v>HVAC System Improvements</v>
          </cell>
          <cell r="C20" t="str">
            <v>Advanced Rooftop Controller</v>
          </cell>
          <cell r="D20" t="str">
            <v>Advanced Rooftop Controller</v>
          </cell>
          <cell r="E20" t="str">
            <v>CBSA 2014</v>
          </cell>
          <cell r="F20" t="str">
            <v>Most</v>
          </cell>
          <cell r="H20" t="str">
            <v>New</v>
          </cell>
          <cell r="I20">
            <v>0</v>
          </cell>
        </row>
        <row r="21">
          <cell r="B21" t="str">
            <v>Envelope</v>
          </cell>
          <cell r="C21" t="str">
            <v>Variable Speed Chiller</v>
          </cell>
          <cell r="D21" t="str">
            <v>Variable Speed Chiller</v>
          </cell>
          <cell r="E21" t="str">
            <v>CBSA 2014</v>
          </cell>
          <cell r="F21" t="str">
            <v>Some</v>
          </cell>
          <cell r="H21" t="str">
            <v>New</v>
          </cell>
          <cell r="I21">
            <v>0</v>
          </cell>
        </row>
        <row r="22">
          <cell r="B22" t="str">
            <v>Envelope</v>
          </cell>
          <cell r="C22" t="str">
            <v>Variable Speed Chiller</v>
          </cell>
          <cell r="D22" t="str">
            <v>Variable Speed Chiller</v>
          </cell>
          <cell r="E22" t="str">
            <v>CBSA 2014</v>
          </cell>
          <cell r="F22" t="str">
            <v>Some</v>
          </cell>
          <cell r="H22" t="str">
            <v>New</v>
          </cell>
          <cell r="I22">
            <v>0</v>
          </cell>
        </row>
        <row r="23">
          <cell r="B23" t="str">
            <v>Whole Bldg/Meter Level System Improvements</v>
          </cell>
          <cell r="C23" t="str">
            <v>Commercial EM</v>
          </cell>
          <cell r="D23" t="str">
            <v>Commercial Energy Management For Complex systems</v>
          </cell>
          <cell r="E23" t="str">
            <v>CBSA 2014</v>
          </cell>
          <cell r="F23" t="str">
            <v>All</v>
          </cell>
          <cell r="H23" t="str">
            <v>New</v>
          </cell>
          <cell r="I23">
            <v>0</v>
          </cell>
        </row>
        <row r="24">
          <cell r="B24" t="str">
            <v>Whole Bldg/Meter Level System Improvements</v>
          </cell>
          <cell r="C24" t="str">
            <v>Commercial EM</v>
          </cell>
          <cell r="D24" t="str">
            <v>Commercial Energy Management For Complex systems</v>
          </cell>
          <cell r="E24" t="str">
            <v>CBSA 2014</v>
          </cell>
          <cell r="F24" t="str">
            <v>All</v>
          </cell>
          <cell r="H24" t="str">
            <v>New</v>
          </cell>
          <cell r="I24">
            <v>0</v>
          </cell>
        </row>
        <row r="25">
          <cell r="B25" t="str">
            <v>Whole Bldg/Meter Level System Improvements</v>
          </cell>
          <cell r="C25" t="str">
            <v>Commercial EM</v>
          </cell>
          <cell r="D25" t="str">
            <v>Commercial Energy Management For Complex systems</v>
          </cell>
          <cell r="E25" t="str">
            <v>CBSA 2014</v>
          </cell>
          <cell r="F25" t="str">
            <v>All</v>
          </cell>
          <cell r="H25" t="str">
            <v>New</v>
          </cell>
          <cell r="I25">
            <v>0</v>
          </cell>
        </row>
        <row r="26">
          <cell r="B26" t="str">
            <v>HVAC System Improvements</v>
          </cell>
          <cell r="C26" t="str">
            <v>Evaporative Assist Cooling</v>
          </cell>
          <cell r="D26" t="str">
            <v>Evaporative Assist Cooling</v>
          </cell>
          <cell r="E26" t="str">
            <v>CBSA 2014</v>
          </cell>
          <cell r="F26" t="str">
            <v>Some</v>
          </cell>
          <cell r="H26" t="str">
            <v>New</v>
          </cell>
          <cell r="I26">
            <v>0</v>
          </cell>
        </row>
        <row r="27">
          <cell r="B27" t="str">
            <v>HVAC System Improvements</v>
          </cell>
          <cell r="C27" t="str">
            <v>Evaporative Assist Cooling</v>
          </cell>
          <cell r="D27" t="str">
            <v>Evaporative Assist Cooling</v>
          </cell>
          <cell r="E27" t="str">
            <v>CBSA 2014</v>
          </cell>
          <cell r="F27" t="str">
            <v>Some</v>
          </cell>
          <cell r="H27" t="str">
            <v>New</v>
          </cell>
          <cell r="I27">
            <v>0</v>
          </cell>
        </row>
        <row r="28">
          <cell r="B28" t="e">
            <v>#N/A</v>
          </cell>
          <cell r="C28" t="str">
            <v>Low Pressure Distribution Complex HVAC</v>
          </cell>
          <cell r="D28" t="e">
            <v>#N/A</v>
          </cell>
          <cell r="E28" t="e">
            <v>#N/A</v>
          </cell>
          <cell r="F28" t="e">
            <v>#N/A</v>
          </cell>
          <cell r="H28" t="e">
            <v>#N/A</v>
          </cell>
          <cell r="I28" t="e">
            <v>#N/A</v>
          </cell>
        </row>
        <row r="29">
          <cell r="B29" t="str">
            <v>HVAC System Controls</v>
          </cell>
          <cell r="C29" t="str">
            <v>Demand Control Ventilation</v>
          </cell>
          <cell r="D29" t="str">
            <v>Demand Control Ventilation</v>
          </cell>
          <cell r="E29" t="str">
            <v>CBSA 2014</v>
          </cell>
          <cell r="F29" t="str">
            <v>All</v>
          </cell>
          <cell r="H29" t="str">
            <v>New</v>
          </cell>
          <cell r="I29">
            <v>0</v>
          </cell>
        </row>
        <row r="30">
          <cell r="B30" t="str">
            <v>HVAC System Controls</v>
          </cell>
          <cell r="C30" t="str">
            <v>Demand Control Ventilation</v>
          </cell>
          <cell r="D30" t="str">
            <v>Demand Control Ventilation</v>
          </cell>
          <cell r="E30" t="str">
            <v>CBSA 2014</v>
          </cell>
          <cell r="F30" t="str">
            <v>All</v>
          </cell>
          <cell r="H30" t="str">
            <v>New</v>
          </cell>
          <cell r="I30">
            <v>0</v>
          </cell>
        </row>
        <row r="31">
          <cell r="B31" t="str">
            <v>HVAC System Controls</v>
          </cell>
          <cell r="C31" t="str">
            <v>Demand Control Ventilation</v>
          </cell>
          <cell r="D31" t="str">
            <v>Demand Control Ventilation</v>
          </cell>
          <cell r="E31" t="str">
            <v>CBSA 2014</v>
          </cell>
          <cell r="F31" t="str">
            <v>All</v>
          </cell>
          <cell r="H31" t="str">
            <v>New</v>
          </cell>
          <cell r="I31">
            <v>0</v>
          </cell>
        </row>
        <row r="32">
          <cell r="B32" t="str">
            <v>Pumps and Fans</v>
          </cell>
          <cell r="C32" t="str">
            <v>Premium Fume Hood</v>
          </cell>
          <cell r="D32" t="str">
            <v>Premium Fume Hood</v>
          </cell>
          <cell r="E32" t="str">
            <v>CBSA 2014</v>
          </cell>
          <cell r="F32" t="str">
            <v>Some</v>
          </cell>
          <cell r="H32" t="str">
            <v>NR</v>
          </cell>
          <cell r="I32">
            <v>0</v>
          </cell>
        </row>
        <row r="33">
          <cell r="B33" t="str">
            <v>Pumps and Fans</v>
          </cell>
          <cell r="C33" t="str">
            <v>DCV Restaurant Hood</v>
          </cell>
          <cell r="D33" t="str">
            <v>DCV Restaurant Hood</v>
          </cell>
          <cell r="E33" t="str">
            <v>CBSA 2014</v>
          </cell>
          <cell r="F33" t="str">
            <v>Restaurant</v>
          </cell>
          <cell r="H33" t="str">
            <v>Retro</v>
          </cell>
          <cell r="I33">
            <v>0</v>
          </cell>
        </row>
        <row r="34">
          <cell r="B34" t="str">
            <v>Pumps and Fans</v>
          </cell>
          <cell r="C34" t="str">
            <v>DCV Parking Garage</v>
          </cell>
          <cell r="D34" t="str">
            <v>DCV Parking Garage</v>
          </cell>
          <cell r="E34" t="str">
            <v>CBSA 2014</v>
          </cell>
          <cell r="F34" t="str">
            <v>All</v>
          </cell>
          <cell r="H34" t="str">
            <v>Retro</v>
          </cell>
          <cell r="I34" t="str">
            <v>x</v>
          </cell>
        </row>
        <row r="35">
          <cell r="B35" t="str">
            <v>Envelope</v>
          </cell>
          <cell r="C35" t="str">
            <v>Weatherization - School</v>
          </cell>
          <cell r="D35" t="str">
            <v>Weatherization - School</v>
          </cell>
          <cell r="E35" t="str">
            <v>CBSA 2014</v>
          </cell>
          <cell r="F35" t="str">
            <v>K-12</v>
          </cell>
          <cell r="H35" t="str">
            <v>Retro</v>
          </cell>
          <cell r="I35" t="str">
            <v>x</v>
          </cell>
        </row>
        <row r="36">
          <cell r="B36" t="str">
            <v>Computer Technologies</v>
          </cell>
          <cell r="C36" t="str">
            <v>Energy Recovery Ventilator</v>
          </cell>
          <cell r="D36" t="str">
            <v>Heat Recovery Ventilation</v>
          </cell>
          <cell r="E36" t="str">
            <v>CBSA 20154</v>
          </cell>
          <cell r="F36" t="str">
            <v>All</v>
          </cell>
          <cell r="H36" t="str">
            <v>NR</v>
          </cell>
          <cell r="I36">
            <v>0</v>
          </cell>
        </row>
        <row r="37">
          <cell r="B37" t="str">
            <v>Heat Recovery</v>
          </cell>
          <cell r="C37" t="str">
            <v>AC Heat Recovery for Water Heating</v>
          </cell>
          <cell r="D37" t="str">
            <v>AC Heat Recovery for Water Heating</v>
          </cell>
          <cell r="E37" t="str">
            <v>CBSA 2014</v>
          </cell>
          <cell r="F37" t="str">
            <v>All</v>
          </cell>
          <cell r="H37" t="str">
            <v>NR</v>
          </cell>
          <cell r="I37" t="str">
            <v>x</v>
          </cell>
        </row>
        <row r="38">
          <cell r="B38" t="str">
            <v>Whole Bldg/Meter Level System Improvements</v>
          </cell>
          <cell r="C38" t="str">
            <v>Room Occupancy Sensors in Lodging</v>
          </cell>
          <cell r="D38" t="str">
            <v>Room Occupancy Sensors in Lodging</v>
          </cell>
          <cell r="E38" t="str">
            <v>CBSA 2014</v>
          </cell>
          <cell r="F38" t="str">
            <v>Lodging</v>
          </cell>
          <cell r="H38" t="str">
            <v>Retro</v>
          </cell>
          <cell r="I38" t="str">
            <v>x</v>
          </cell>
        </row>
        <row r="39">
          <cell r="B39" t="str">
            <v>HVAC System Improvements</v>
          </cell>
          <cell r="C39" t="str">
            <v>Chiller - chilled water retrofit</v>
          </cell>
          <cell r="D39" t="str">
            <v>Chiller - chilled water retrofit</v>
          </cell>
          <cell r="E39" t="str">
            <v>CBSA 2014</v>
          </cell>
          <cell r="F39" t="str">
            <v>Some</v>
          </cell>
          <cell r="H39" t="str">
            <v>Retro</v>
          </cell>
          <cell r="I39" t="str">
            <v>x</v>
          </cell>
        </row>
        <row r="40">
          <cell r="B40" t="str">
            <v>HVAC System Improvements</v>
          </cell>
          <cell r="C40" t="str">
            <v>Chiller - equip retrofits</v>
          </cell>
          <cell r="D40" t="str">
            <v>Chiller - equip retrofits</v>
          </cell>
          <cell r="E40" t="str">
            <v>CBSA 2014</v>
          </cell>
          <cell r="F40" t="str">
            <v>Some</v>
          </cell>
          <cell r="H40" t="str">
            <v>Retro</v>
          </cell>
          <cell r="I40" t="str">
            <v>x</v>
          </cell>
        </row>
        <row r="41">
          <cell r="B41" t="str">
            <v>Pool System Improvements</v>
          </cell>
          <cell r="C41" t="str">
            <v>Pool Blankets</v>
          </cell>
          <cell r="D41" t="str">
            <v>Pool Blankets</v>
          </cell>
          <cell r="E41" t="str">
            <v>CBSA 2014</v>
          </cell>
          <cell r="F41" t="str">
            <v>Some</v>
          </cell>
          <cell r="H41" t="str">
            <v>Retro</v>
          </cell>
          <cell r="I41" t="str">
            <v>x</v>
          </cell>
        </row>
        <row r="42">
          <cell r="B42" t="str">
            <v>HVAC System Controls</v>
          </cell>
          <cell r="C42" t="str">
            <v>Web-Enabled Thermostats</v>
          </cell>
          <cell r="D42" t="str">
            <v>Web-Enabled Thermostats</v>
          </cell>
          <cell r="E42" t="str">
            <v>CBSA 2014</v>
          </cell>
          <cell r="F42" t="str">
            <v>Some</v>
          </cell>
          <cell r="H42" t="str">
            <v>Retro</v>
          </cell>
          <cell r="I42" t="str">
            <v>x</v>
          </cell>
        </row>
        <row r="43">
          <cell r="B43" t="str">
            <v>HVAC System Controls</v>
          </cell>
          <cell r="C43" t="str">
            <v>Garage CO2 ventilation</v>
          </cell>
          <cell r="D43" t="str">
            <v>Garage CO2 ventilation</v>
          </cell>
          <cell r="E43" t="str">
            <v>CBSA 2014</v>
          </cell>
          <cell r="F43" t="str">
            <v>Some</v>
          </cell>
          <cell r="H43" t="str">
            <v>Retro</v>
          </cell>
          <cell r="I43" t="str">
            <v>x</v>
          </cell>
        </row>
        <row r="44">
          <cell r="B44" t="str">
            <v>Pumps and Fans</v>
          </cell>
          <cell r="C44" t="str">
            <v>Circ Pump ECM and drive</v>
          </cell>
          <cell r="D44" t="str">
            <v>Circ Pump ECM and drive</v>
          </cell>
          <cell r="E44" t="str">
            <v>CBSA 2014</v>
          </cell>
          <cell r="F44" t="str">
            <v>Some</v>
          </cell>
          <cell r="H44" t="str">
            <v>Retro</v>
          </cell>
          <cell r="I44" t="str">
            <v>x</v>
          </cell>
        </row>
        <row r="45">
          <cell r="B45" t="str">
            <v>HVAC System Improvements</v>
          </cell>
          <cell r="C45" t="str">
            <v>VRF</v>
          </cell>
          <cell r="D45" t="str">
            <v>Variable Refrigerant Flow</v>
          </cell>
          <cell r="E45" t="str">
            <v>CBSA 2014</v>
          </cell>
          <cell r="F45" t="str">
            <v>Some</v>
          </cell>
          <cell r="H45" t="str">
            <v>New</v>
          </cell>
          <cell r="I45" t="str">
            <v>x</v>
          </cell>
        </row>
        <row r="46">
          <cell r="B46" t="str">
            <v>HVAC System Improvements</v>
          </cell>
          <cell r="C46" t="str">
            <v>VRF</v>
          </cell>
          <cell r="D46" t="str">
            <v>Variable Refrigerant Flow</v>
          </cell>
          <cell r="E46" t="str">
            <v>CBSA 2014</v>
          </cell>
          <cell r="F46" t="str">
            <v>Some</v>
          </cell>
          <cell r="H46" t="str">
            <v>New</v>
          </cell>
          <cell r="I46" t="str">
            <v>x</v>
          </cell>
        </row>
        <row r="47">
          <cell r="B47" t="str">
            <v>HVAC System Improvements</v>
          </cell>
          <cell r="C47" t="str">
            <v>Evaporator Roof Top HVAC</v>
          </cell>
          <cell r="D47" t="str">
            <v>Evaporator Roof Top HVAC</v>
          </cell>
          <cell r="E47" t="str">
            <v>CBSA 2014</v>
          </cell>
          <cell r="F47" t="str">
            <v>Some</v>
          </cell>
          <cell r="H47" t="str">
            <v>Retro</v>
          </cell>
          <cell r="I47" t="str">
            <v>x</v>
          </cell>
        </row>
        <row r="48">
          <cell r="B48" t="str">
            <v>Envelope</v>
          </cell>
          <cell r="C48" t="str">
            <v>Secondary Glazing Systems</v>
          </cell>
          <cell r="D48" t="str">
            <v>Secondary Glazing Systems</v>
          </cell>
          <cell r="E48" t="str">
            <v>CBSA 2014</v>
          </cell>
          <cell r="F48" t="str">
            <v>All</v>
          </cell>
          <cell r="H48" t="str">
            <v>Retro</v>
          </cell>
          <cell r="I48" t="str">
            <v>x</v>
          </cell>
        </row>
        <row r="49">
          <cell r="B49" t="str">
            <v>Lamps/Ballasts/Fixtures</v>
          </cell>
          <cell r="C49" t="str">
            <v>LPD Package</v>
          </cell>
          <cell r="D49" t="str">
            <v>Lighting Power Density</v>
          </cell>
          <cell r="E49" t="str">
            <v>CBSA 2014</v>
          </cell>
          <cell r="F49" t="str">
            <v>All</v>
          </cell>
          <cell r="H49" t="str">
            <v>New</v>
          </cell>
          <cell r="I49">
            <v>0</v>
          </cell>
        </row>
        <row r="50">
          <cell r="B50" t="str">
            <v>Lamps/Ballasts/Fixtures</v>
          </cell>
          <cell r="C50" t="str">
            <v>LPD Package</v>
          </cell>
          <cell r="D50" t="str">
            <v>Lighting Power Density</v>
          </cell>
          <cell r="E50" t="str">
            <v>CBSA 2014</v>
          </cell>
          <cell r="F50" t="str">
            <v>All</v>
          </cell>
          <cell r="H50" t="str">
            <v>New</v>
          </cell>
          <cell r="I50">
            <v>0</v>
          </cell>
        </row>
        <row r="51">
          <cell r="B51" t="str">
            <v>Lamps/Ballasts/Fixtures</v>
          </cell>
          <cell r="C51" t="str">
            <v>LPD Package</v>
          </cell>
          <cell r="D51" t="str">
            <v>Lighting Power Density</v>
          </cell>
          <cell r="E51" t="str">
            <v>CBSA 2014</v>
          </cell>
          <cell r="F51" t="str">
            <v>All</v>
          </cell>
          <cell r="H51" t="str">
            <v>New</v>
          </cell>
          <cell r="I51">
            <v>0</v>
          </cell>
        </row>
        <row r="52">
          <cell r="B52" t="str">
            <v>Lighting Controls</v>
          </cell>
          <cell r="C52" t="str">
            <v>Top Daylighting</v>
          </cell>
          <cell r="D52" t="str">
            <v>Daylighting with Skylights</v>
          </cell>
          <cell r="E52" t="str">
            <v>CBSA 2014</v>
          </cell>
          <cell r="F52" t="str">
            <v>All</v>
          </cell>
          <cell r="H52" t="str">
            <v>New</v>
          </cell>
          <cell r="I52">
            <v>0</v>
          </cell>
        </row>
        <row r="53">
          <cell r="B53" t="str">
            <v>Lighting Controls</v>
          </cell>
          <cell r="C53" t="str">
            <v>Perimeter Daylighting Controls Advanced</v>
          </cell>
          <cell r="D53" t="str">
            <v>Daylighting with Windows</v>
          </cell>
          <cell r="E53" t="str">
            <v>CBSA 2014</v>
          </cell>
          <cell r="F53" t="str">
            <v>All</v>
          </cell>
          <cell r="H53" t="str">
            <v>New</v>
          </cell>
          <cell r="I53">
            <v>0</v>
          </cell>
        </row>
        <row r="54">
          <cell r="B54" t="str">
            <v>Lighting Controls</v>
          </cell>
          <cell r="C54" t="str">
            <v>Perimeter Daylighting Controls Advanced</v>
          </cell>
          <cell r="D54" t="str">
            <v>Daylighting with Windows</v>
          </cell>
          <cell r="E54" t="str">
            <v>CBSA 2014</v>
          </cell>
          <cell r="F54" t="str">
            <v>All</v>
          </cell>
          <cell r="H54" t="str">
            <v>New</v>
          </cell>
          <cell r="I54">
            <v>0</v>
          </cell>
        </row>
        <row r="55">
          <cell r="B55" t="str">
            <v>Lighting Controls</v>
          </cell>
          <cell r="C55" t="str">
            <v>Lighting Controls Interior</v>
          </cell>
          <cell r="D55" t="str">
            <v>Lighting Controls Interior</v>
          </cell>
          <cell r="E55" t="str">
            <v>CBSA 2014</v>
          </cell>
          <cell r="F55" t="str">
            <v>All</v>
          </cell>
          <cell r="H55" t="str">
            <v>New</v>
          </cell>
          <cell r="I55">
            <v>0</v>
          </cell>
        </row>
        <row r="56">
          <cell r="B56" t="str">
            <v>Lighting Controls</v>
          </cell>
          <cell r="C56" t="str">
            <v>Lighting Controls Interior</v>
          </cell>
          <cell r="D56" t="str">
            <v>Lighting Controls Interior</v>
          </cell>
          <cell r="E56" t="str">
            <v>CBSA 2014</v>
          </cell>
          <cell r="F56" t="str">
            <v>All</v>
          </cell>
          <cell r="H56" t="str">
            <v>New</v>
          </cell>
          <cell r="I56">
            <v>0</v>
          </cell>
        </row>
        <row r="57">
          <cell r="B57" t="str">
            <v>Lamps/Ballasts/Fixtures</v>
          </cell>
          <cell r="C57" t="str">
            <v>Exterior Building Lighting</v>
          </cell>
          <cell r="D57" t="str">
            <v>Exterior Building Lighting</v>
          </cell>
          <cell r="E57" t="str">
            <v>CBSA 2014</v>
          </cell>
          <cell r="F57" t="str">
            <v>All</v>
          </cell>
          <cell r="H57" t="str">
            <v>New</v>
          </cell>
          <cell r="I57">
            <v>0</v>
          </cell>
        </row>
        <row r="58">
          <cell r="B58" t="str">
            <v>Lamps/Ballasts/Fixtures</v>
          </cell>
          <cell r="C58" t="str">
            <v>Exterior Building Lighting</v>
          </cell>
          <cell r="D58" t="str">
            <v>Exterior Building Lighting</v>
          </cell>
          <cell r="E58" t="str">
            <v>CBSA 2014</v>
          </cell>
          <cell r="F58" t="str">
            <v>All</v>
          </cell>
          <cell r="H58" t="str">
            <v>New</v>
          </cell>
          <cell r="I58">
            <v>0</v>
          </cell>
        </row>
        <row r="59">
          <cell r="B59" t="str">
            <v>Lamps/Ballasts/Fixtures</v>
          </cell>
          <cell r="C59" t="str">
            <v>Street and Roadway Lighting</v>
          </cell>
          <cell r="D59" t="str">
            <v>Street and Roadway Lighting</v>
          </cell>
          <cell r="E59" t="str">
            <v>Navigant 2014</v>
          </cell>
          <cell r="F59" t="str">
            <v>Non-Building</v>
          </cell>
          <cell r="H59" t="str">
            <v>New</v>
          </cell>
          <cell r="I59">
            <v>0</v>
          </cell>
        </row>
        <row r="60">
          <cell r="B60" t="str">
            <v>Lamps/Ballasts/Fixtures</v>
          </cell>
          <cell r="C60" t="str">
            <v>Street and Roadway Lighting</v>
          </cell>
          <cell r="D60" t="str">
            <v>Street and Roadway Lighting</v>
          </cell>
          <cell r="E60" t="str">
            <v>Navigant 2014</v>
          </cell>
          <cell r="F60" t="str">
            <v>Non-Building</v>
          </cell>
          <cell r="H60" t="str">
            <v>New</v>
          </cell>
          <cell r="I60">
            <v>0</v>
          </cell>
        </row>
        <row r="61">
          <cell r="B61" t="str">
            <v>Lamps/Ballasts/Fixtures</v>
          </cell>
          <cell r="C61" t="str">
            <v>Parking Lighting</v>
          </cell>
          <cell r="D61" t="str">
            <v>Parking Lighting</v>
          </cell>
          <cell r="E61" t="str">
            <v>CBSA 2014</v>
          </cell>
          <cell r="F61" t="str">
            <v>All</v>
          </cell>
          <cell r="H61" t="str">
            <v>New</v>
          </cell>
          <cell r="I61">
            <v>0</v>
          </cell>
        </row>
        <row r="62">
          <cell r="B62" t="str">
            <v>Lamps/Ballasts/Fixtures</v>
          </cell>
          <cell r="C62" t="str">
            <v>Parking Lighting</v>
          </cell>
          <cell r="D62" t="str">
            <v>Parking Lighting</v>
          </cell>
          <cell r="E62" t="str">
            <v>CBSA 2014</v>
          </cell>
          <cell r="F62" t="str">
            <v>All</v>
          </cell>
          <cell r="H62" t="str">
            <v>New</v>
          </cell>
          <cell r="I62">
            <v>0</v>
          </cell>
        </row>
        <row r="63">
          <cell r="B63" t="e">
            <v>#N/A</v>
          </cell>
          <cell r="C63" t="str">
            <v>Bi-Level Stiarwell Lighting</v>
          </cell>
          <cell r="D63" t="e">
            <v>#N/A</v>
          </cell>
          <cell r="E63" t="e">
            <v>#N/A</v>
          </cell>
          <cell r="F63" t="e">
            <v>#N/A</v>
          </cell>
          <cell r="H63" t="e">
            <v>#N/A</v>
          </cell>
          <cell r="I63" t="e">
            <v>#N/A</v>
          </cell>
        </row>
        <row r="64">
          <cell r="B64" t="str">
            <v>Motors</v>
          </cell>
          <cell r="C64" t="str">
            <v>ECM-VAV</v>
          </cell>
          <cell r="D64" t="str">
            <v>ECM Motors on Variable Air Volume Boxes</v>
          </cell>
          <cell r="E64" t="str">
            <v>CBSA 2014</v>
          </cell>
          <cell r="F64" t="str">
            <v>All</v>
          </cell>
          <cell r="H64" t="str">
            <v>New</v>
          </cell>
          <cell r="I64">
            <v>0</v>
          </cell>
        </row>
        <row r="65">
          <cell r="B65" t="str">
            <v>Motors</v>
          </cell>
          <cell r="C65" t="str">
            <v>ECM-VAV</v>
          </cell>
          <cell r="D65" t="str">
            <v>ECM Motors on Variable Air Volume Boxes</v>
          </cell>
          <cell r="E65" t="str">
            <v>CBSA 2014</v>
          </cell>
          <cell r="F65" t="str">
            <v>All</v>
          </cell>
          <cell r="H65" t="str">
            <v>New</v>
          </cell>
          <cell r="I65">
            <v>0</v>
          </cell>
        </row>
        <row r="66">
          <cell r="B66" t="str">
            <v>Pool System Improvements</v>
          </cell>
          <cell r="C66" t="str">
            <v>Pool pumps</v>
          </cell>
          <cell r="D66" t="str">
            <v>Pool pumps</v>
          </cell>
          <cell r="E66" t="str">
            <v>CBSA 2014</v>
          </cell>
          <cell r="F66" t="str">
            <v>Some</v>
          </cell>
          <cell r="H66" t="str">
            <v>Retro</v>
          </cell>
          <cell r="I66" t="str">
            <v>x</v>
          </cell>
        </row>
        <row r="67">
          <cell r="B67" t="str">
            <v>Motors</v>
          </cell>
          <cell r="C67" t="str">
            <v>MotorsRewind</v>
          </cell>
          <cell r="D67" t="str">
            <v>Motors - Rewind</v>
          </cell>
          <cell r="E67" t="str">
            <v>CBSA 2014</v>
          </cell>
          <cell r="F67" t="str">
            <v>All</v>
          </cell>
          <cell r="H67" t="str">
            <v>New</v>
          </cell>
          <cell r="I67" t="str">
            <v>x</v>
          </cell>
        </row>
        <row r="68">
          <cell r="B68" t="str">
            <v>Motors</v>
          </cell>
          <cell r="C68" t="str">
            <v>MotorsRewind</v>
          </cell>
          <cell r="D68" t="str">
            <v>Motors - Rewind</v>
          </cell>
          <cell r="E68" t="str">
            <v>CBSA 2014</v>
          </cell>
          <cell r="F68" t="str">
            <v>All</v>
          </cell>
          <cell r="H68" t="str">
            <v>New</v>
          </cell>
          <cell r="I68" t="str">
            <v>x</v>
          </cell>
        </row>
        <row r="69">
          <cell r="B69" t="str">
            <v>Process Loads System Improvements</v>
          </cell>
          <cell r="C69" t="str">
            <v>Municipal Sewage Treatment</v>
          </cell>
          <cell r="D69" t="str">
            <v>Municipal Sewage Treatment</v>
          </cell>
          <cell r="E69" t="str">
            <v>2013 EPA Flow rates</v>
          </cell>
          <cell r="F69" t="str">
            <v>Non-Building</v>
          </cell>
          <cell r="H69" t="str">
            <v>Retro</v>
          </cell>
          <cell r="I69">
            <v>0</v>
          </cell>
        </row>
        <row r="70">
          <cell r="B70" t="str">
            <v>Process Loads System Improvements</v>
          </cell>
          <cell r="C70" t="str">
            <v>Municipal Water Supply</v>
          </cell>
          <cell r="D70" t="str">
            <v>Municipal Water Supply</v>
          </cell>
          <cell r="E70" t="str">
            <v>2013 EPA Flow rates</v>
          </cell>
          <cell r="F70" t="str">
            <v>Non-Building</v>
          </cell>
          <cell r="H70" t="str">
            <v>Retro</v>
          </cell>
          <cell r="I70">
            <v>0</v>
          </cell>
        </row>
        <row r="71">
          <cell r="B71" t="str">
            <v>Process Loads System Controls</v>
          </cell>
          <cell r="C71" t="str">
            <v>Engine Generator Block Heaters</v>
          </cell>
          <cell r="D71" t="str">
            <v>Engine Generator Block Heaters</v>
          </cell>
          <cell r="E71" t="str">
            <v>No Control</v>
          </cell>
          <cell r="F71" t="str">
            <v>All</v>
          </cell>
          <cell r="H71" t="str">
            <v>Retro</v>
          </cell>
          <cell r="I71" t="str">
            <v>x</v>
          </cell>
        </row>
        <row r="72">
          <cell r="B72" t="str">
            <v>Refrigeration System Improvements</v>
          </cell>
          <cell r="C72" t="str">
            <v>Grocery Refrigeration Bundle</v>
          </cell>
          <cell r="D72" t="str">
            <v>Grocery Refrigeration Bundle</v>
          </cell>
          <cell r="E72" t="str">
            <v>CBSA 2014</v>
          </cell>
          <cell r="F72" t="str">
            <v>Grocery</v>
          </cell>
          <cell r="H72" t="str">
            <v>Retro</v>
          </cell>
          <cell r="I72">
            <v>0</v>
          </cell>
        </row>
        <row r="73">
          <cell r="B73" t="str">
            <v>Packaged Refrigeration</v>
          </cell>
          <cell r="C73" t="str">
            <v>Packaged Refrigeration Equipment</v>
          </cell>
          <cell r="D73" t="str">
            <v>Packaged Refrigeration Equipment</v>
          </cell>
          <cell r="E73" t="str">
            <v>CBSA 2014</v>
          </cell>
          <cell r="F73" t="str">
            <v>Grocery</v>
          </cell>
          <cell r="H73" t="str">
            <v>New</v>
          </cell>
          <cell r="I73">
            <v>0</v>
          </cell>
        </row>
        <row r="74">
          <cell r="B74" t="str">
            <v>Refrigeration System Improvements</v>
          </cell>
          <cell r="C74" t="str">
            <v>Appliances - Freezers</v>
          </cell>
          <cell r="D74" t="str">
            <v>Appliances - Freezers</v>
          </cell>
          <cell r="E74" t="str">
            <v>Fed Std 2014</v>
          </cell>
          <cell r="F74" t="str">
            <v>All</v>
          </cell>
          <cell r="H74" t="str">
            <v>NR</v>
          </cell>
          <cell r="I74" t="str">
            <v>x</v>
          </cell>
        </row>
        <row r="75">
          <cell r="B75" t="str">
            <v>Refrigeration System Improvements</v>
          </cell>
          <cell r="C75" t="str">
            <v>Appliances - Refrigerators</v>
          </cell>
          <cell r="D75" t="str">
            <v>Appliances - Refrigerators</v>
          </cell>
          <cell r="E75" t="str">
            <v>Fed Std 2014</v>
          </cell>
          <cell r="F75" t="str">
            <v>All</v>
          </cell>
          <cell r="H75" t="str">
            <v>NR</v>
          </cell>
          <cell r="I75" t="str">
            <v>x</v>
          </cell>
        </row>
        <row r="76">
          <cell r="B76" t="str">
            <v>Refrigeration System Controls</v>
          </cell>
          <cell r="C76" t="str">
            <v>Water Cooler Controls</v>
          </cell>
          <cell r="D76" t="str">
            <v>Water Cooler Controls</v>
          </cell>
          <cell r="E76" t="str">
            <v>Uncontrolled</v>
          </cell>
          <cell r="F76" t="str">
            <v>Some</v>
          </cell>
          <cell r="H76" t="str">
            <v>NR</v>
          </cell>
          <cell r="I76" t="str">
            <v>x</v>
          </cell>
        </row>
        <row r="77">
          <cell r="B77" t="str">
            <v>Water Using Devices</v>
          </cell>
          <cell r="C77" t="str">
            <v>WHTanks</v>
          </cell>
          <cell r="D77" t="str">
            <v>DHW - Efficient Tanks</v>
          </cell>
          <cell r="E77" t="str">
            <v>CBSA 2014</v>
          </cell>
          <cell r="F77" t="str">
            <v>Some</v>
          </cell>
          <cell r="H77" t="str">
            <v>New</v>
          </cell>
          <cell r="I77">
            <v>0</v>
          </cell>
        </row>
        <row r="78">
          <cell r="B78" t="str">
            <v>Water Using Devices</v>
          </cell>
          <cell r="C78" t="str">
            <v>WHTanks</v>
          </cell>
          <cell r="D78" t="str">
            <v>DHW - Efficient Tanks</v>
          </cell>
          <cell r="E78" t="str">
            <v>CBSA 2014</v>
          </cell>
          <cell r="F78" t="str">
            <v>Some</v>
          </cell>
          <cell r="H78" t="str">
            <v>New</v>
          </cell>
          <cell r="I78">
            <v>0</v>
          </cell>
        </row>
        <row r="79">
          <cell r="B79" t="str">
            <v>Water Using Devices</v>
          </cell>
          <cell r="C79" t="str">
            <v>Appliances - Clothes Washers</v>
          </cell>
          <cell r="D79" t="str">
            <v>Appliances - Clothes Washers</v>
          </cell>
          <cell r="E79" t="str">
            <v>CBSA 2014</v>
          </cell>
          <cell r="F79" t="str">
            <v>Some</v>
          </cell>
          <cell r="H79" t="str">
            <v>NR</v>
          </cell>
          <cell r="I79" t="str">
            <v>x</v>
          </cell>
        </row>
        <row r="80">
          <cell r="B80" t="str">
            <v>Water Using Devices</v>
          </cell>
          <cell r="C80" t="str">
            <v>Showerheads</v>
          </cell>
          <cell r="D80" t="str">
            <v>DHW - Showerheads</v>
          </cell>
          <cell r="E80" t="str">
            <v>2.5 GPM</v>
          </cell>
          <cell r="F80" t="str">
            <v>Some</v>
          </cell>
          <cell r="H80" t="str">
            <v>Retro</v>
          </cell>
          <cell r="I80" t="str">
            <v>x</v>
          </cell>
        </row>
        <row r="81">
          <cell r="B81" t="str">
            <v>Water Using Devices</v>
          </cell>
          <cell r="C81" t="str">
            <v>Water Heating - GFHX</v>
          </cell>
          <cell r="D81" t="str">
            <v>Water Heating - GFHX</v>
          </cell>
          <cell r="E81" t="str">
            <v>No Heat Recovery</v>
          </cell>
          <cell r="F81" t="str">
            <v>All</v>
          </cell>
          <cell r="H81" t="str">
            <v>New</v>
          </cell>
          <cell r="I81" t="str">
            <v>x</v>
          </cell>
        </row>
        <row r="82">
          <cell r="B82" t="str">
            <v>Water Using Devices</v>
          </cell>
          <cell r="C82" t="str">
            <v>Demand Control Circulating system DHW</v>
          </cell>
          <cell r="D82" t="str">
            <v>Demand Control Circulating system DHW</v>
          </cell>
          <cell r="E82" t="str">
            <v>CBSA 2014</v>
          </cell>
          <cell r="F82" t="str">
            <v>Some</v>
          </cell>
          <cell r="H82" t="str">
            <v>Retro</v>
          </cell>
          <cell r="I82" t="str">
            <v>x</v>
          </cell>
        </row>
        <row r="83">
          <cell r="B83" t="str">
            <v>Water Heaters</v>
          </cell>
          <cell r="C83" t="str">
            <v>Central HPWH MF</v>
          </cell>
          <cell r="D83" t="str">
            <v>Central HPWH MF</v>
          </cell>
          <cell r="E83" t="str">
            <v>CBSA 2014</v>
          </cell>
          <cell r="F83" t="str">
            <v>Multifamily</v>
          </cell>
          <cell r="H83" t="str">
            <v>Retro</v>
          </cell>
          <cell r="I83" t="str">
            <v>x</v>
          </cell>
        </row>
        <row r="84">
          <cell r="B84" t="str">
            <v>Whole Bldg/Meter Level System Improvements</v>
          </cell>
          <cell r="C84" t="str">
            <v>Ultra Low Energy Building</v>
          </cell>
          <cell r="D84" t="str">
            <v>Ultra Low Energy Building</v>
          </cell>
          <cell r="E84" t="str">
            <v>Code</v>
          </cell>
          <cell r="F84" t="str">
            <v>Some</v>
          </cell>
          <cell r="H84" t="str">
            <v>New</v>
          </cell>
          <cell r="I84">
            <v>0</v>
          </cell>
        </row>
        <row r="85">
          <cell r="B85" t="e">
            <v>#N/A</v>
          </cell>
          <cell r="C85" t="str">
            <v>HPLowPowerGSFL</v>
          </cell>
          <cell r="D85" t="e">
            <v>#N/A</v>
          </cell>
          <cell r="E85" t="e">
            <v>#N/A</v>
          </cell>
          <cell r="F85" t="e">
            <v>#N/A</v>
          </cell>
          <cell r="H85" t="e">
            <v>#N/A</v>
          </cell>
          <cell r="I85" t="e">
            <v>#N/A</v>
          </cell>
        </row>
      </sheetData>
      <sheetData sheetId="18">
        <row r="11">
          <cell r="B11" t="str">
            <v>Assembly</v>
          </cell>
          <cell r="C11">
            <v>0.22184609974487568</v>
          </cell>
          <cell r="D11">
            <v>0.77815390025512432</v>
          </cell>
          <cell r="E11">
            <v>1</v>
          </cell>
          <cell r="G11" t="str">
            <v>Assembly</v>
          </cell>
          <cell r="H11">
            <v>0.47962038771740423</v>
          </cell>
          <cell r="I11">
            <v>0.52037961228259577</v>
          </cell>
          <cell r="J11">
            <v>1</v>
          </cell>
          <cell r="L11">
            <v>0.10640191237323121</v>
          </cell>
          <cell r="M11">
            <v>0.77815390025512432</v>
          </cell>
          <cell r="N11">
            <v>0.11544418737164447</v>
          </cell>
          <cell r="O11">
            <v>1</v>
          </cell>
        </row>
        <row r="12">
          <cell r="B12" t="str">
            <v>Grocery</v>
          </cell>
          <cell r="C12">
            <v>0.19141181754336017</v>
          </cell>
          <cell r="D12">
            <v>0.80858818245663977</v>
          </cell>
          <cell r="E12">
            <v>1</v>
          </cell>
          <cell r="G12" t="str">
            <v>Grocery</v>
          </cell>
          <cell r="H12">
            <v>0.38592097461312147</v>
          </cell>
          <cell r="I12">
            <v>0.61407902538687853</v>
          </cell>
          <cell r="J12">
            <v>1</v>
          </cell>
          <cell r="L12">
            <v>7.3869835178802537E-2</v>
          </cell>
          <cell r="M12">
            <v>0.80858818245663977</v>
          </cell>
          <cell r="N12">
            <v>0.11754198236455764</v>
          </cell>
          <cell r="O12">
            <v>0.99999999999999989</v>
          </cell>
        </row>
        <row r="13">
          <cell r="B13" t="str">
            <v>Lodging</v>
          </cell>
          <cell r="C13">
            <v>0.75058251470213166</v>
          </cell>
          <cell r="D13">
            <v>0.24941748529786834</v>
          </cell>
          <cell r="E13">
            <v>1</v>
          </cell>
          <cell r="G13" t="str">
            <v>Lodging</v>
          </cell>
          <cell r="H13">
            <v>0.59526013213262075</v>
          </cell>
          <cell r="I13">
            <v>0.40473986786737931</v>
          </cell>
          <cell r="J13">
            <v>1</v>
          </cell>
          <cell r="L13">
            <v>0.44679184687802564</v>
          </cell>
          <cell r="M13">
            <v>0.24941748529786834</v>
          </cell>
          <cell r="N13">
            <v>0.30379066782410608</v>
          </cell>
          <cell r="O13">
            <v>1</v>
          </cell>
        </row>
        <row r="14">
          <cell r="B14" t="str">
            <v>Office</v>
          </cell>
          <cell r="C14">
            <v>0.51635908187299928</v>
          </cell>
          <cell r="D14">
            <v>0.48364091812700072</v>
          </cell>
          <cell r="E14">
            <v>1</v>
          </cell>
          <cell r="G14" t="str">
            <v>Office</v>
          </cell>
          <cell r="H14">
            <v>0.45565580415878149</v>
          </cell>
          <cell r="I14">
            <v>0.54434419584121851</v>
          </cell>
          <cell r="J14">
            <v>1</v>
          </cell>
          <cell r="L14">
            <v>0.23528201268553159</v>
          </cell>
          <cell r="M14">
            <v>0.48364091812700072</v>
          </cell>
          <cell r="N14">
            <v>0.28107706918746772</v>
          </cell>
          <cell r="O14">
            <v>1</v>
          </cell>
        </row>
        <row r="15">
          <cell r="B15" t="str">
            <v>Other</v>
          </cell>
          <cell r="C15">
            <v>0.27428395672737665</v>
          </cell>
          <cell r="D15">
            <v>0.7257160432726234</v>
          </cell>
          <cell r="E15">
            <v>1</v>
          </cell>
          <cell r="G15" t="str">
            <v>Other</v>
          </cell>
          <cell r="H15">
            <v>0.6175903960921354</v>
          </cell>
          <cell r="I15">
            <v>0.38240960390786466</v>
          </cell>
          <cell r="J15">
            <v>1</v>
          </cell>
          <cell r="L15">
            <v>0.16939513747697868</v>
          </cell>
          <cell r="M15">
            <v>0.7257160432726234</v>
          </cell>
          <cell r="N15">
            <v>0.104888819250398</v>
          </cell>
          <cell r="O15">
            <v>1</v>
          </cell>
        </row>
        <row r="16">
          <cell r="B16" t="str">
            <v>Residential Care</v>
          </cell>
          <cell r="C16">
            <v>0.59443378738060659</v>
          </cell>
          <cell r="D16">
            <v>0.40556621261939335</v>
          </cell>
          <cell r="E16">
            <v>1</v>
          </cell>
          <cell r="G16" t="str">
            <v>Residential Care</v>
          </cell>
          <cell r="H16">
            <v>0.57173215680136025</v>
          </cell>
          <cell r="I16">
            <v>0.42826784319863981</v>
          </cell>
          <cell r="J16">
            <v>1</v>
          </cell>
          <cell r="L16">
            <v>0.33985691133471541</v>
          </cell>
          <cell r="M16">
            <v>0.40556621261939335</v>
          </cell>
          <cell r="N16">
            <v>0.25457687604589124</v>
          </cell>
          <cell r="O16">
            <v>1</v>
          </cell>
        </row>
        <row r="17">
          <cell r="B17" t="str">
            <v>Restaurant</v>
          </cell>
          <cell r="C17">
            <v>0.20634715054031719</v>
          </cell>
          <cell r="D17">
            <v>0.79365284945968273</v>
          </cell>
          <cell r="E17">
            <v>1</v>
          </cell>
          <cell r="G17" t="str">
            <v>Restaurant</v>
          </cell>
          <cell r="H17">
            <v>0.1456310681449533</v>
          </cell>
          <cell r="I17">
            <v>0.8543689318550467</v>
          </cell>
          <cell r="J17">
            <v>1</v>
          </cell>
          <cell r="L17">
            <v>3.0050555941853869E-2</v>
          </cell>
          <cell r="M17">
            <v>0.79365284945968273</v>
          </cell>
          <cell r="N17">
            <v>0.17629659459846331</v>
          </cell>
          <cell r="O17">
            <v>1</v>
          </cell>
        </row>
        <row r="18">
          <cell r="B18" t="str">
            <v>Retail/Service</v>
          </cell>
          <cell r="C18">
            <v>0.17516537112508487</v>
          </cell>
          <cell r="D18">
            <v>0.8248346288749151</v>
          </cell>
          <cell r="E18">
            <v>1</v>
          </cell>
          <cell r="G18" t="str">
            <v>Retail/Service</v>
          </cell>
          <cell r="H18">
            <v>0.63140923348225164</v>
          </cell>
          <cell r="I18">
            <v>0.3685907665177483</v>
          </cell>
          <cell r="J18">
            <v>1</v>
          </cell>
          <cell r="L18">
            <v>0.11060103271472398</v>
          </cell>
          <cell r="M18">
            <v>0.8248346288749151</v>
          </cell>
          <cell r="N18">
            <v>6.4564338410360883E-2</v>
          </cell>
          <cell r="O18">
            <v>1</v>
          </cell>
        </row>
        <row r="19">
          <cell r="B19" t="str">
            <v>School K-12</v>
          </cell>
          <cell r="C19">
            <v>0.15222217778811709</v>
          </cell>
          <cell r="D19">
            <v>0.84777782221188291</v>
          </cell>
          <cell r="E19">
            <v>1</v>
          </cell>
          <cell r="G19" t="str">
            <v>School K-12</v>
          </cell>
          <cell r="H19">
            <v>0.38344835656863396</v>
          </cell>
          <cell r="I19">
            <v>0.61655164343136604</v>
          </cell>
          <cell r="J19">
            <v>1</v>
          </cell>
          <cell r="L19">
            <v>5.8369343906151915E-2</v>
          </cell>
          <cell r="M19">
            <v>0.84777782221188291</v>
          </cell>
          <cell r="N19">
            <v>9.3852833881965178E-2</v>
          </cell>
          <cell r="O19">
            <v>1</v>
          </cell>
        </row>
        <row r="20">
          <cell r="B20" t="str">
            <v>Warehouse</v>
          </cell>
          <cell r="C20">
            <v>1.2996176702745714E-2</v>
          </cell>
          <cell r="D20">
            <v>0.98700382329725422</v>
          </cell>
          <cell r="E20">
            <v>1</v>
          </cell>
          <cell r="G20" t="str">
            <v>Warehouse</v>
          </cell>
          <cell r="H20">
            <v>0.49190726224873216</v>
          </cell>
          <cell r="I20">
            <v>0.50809273775126784</v>
          </cell>
          <cell r="J20">
            <v>1</v>
          </cell>
          <cell r="L20">
            <v>6.3929137015483993E-3</v>
          </cell>
          <cell r="M20">
            <v>0.98700382329725422</v>
          </cell>
          <cell r="N20">
            <v>6.6032630011973147E-3</v>
          </cell>
          <cell r="O20">
            <v>0.99999999999999989</v>
          </cell>
        </row>
        <row r="21">
          <cell r="B21" t="str">
            <v>Grand Total</v>
          </cell>
          <cell r="C21">
            <v>0.31549365790667433</v>
          </cell>
          <cell r="D21">
            <v>0.68450634209332561</v>
          </cell>
          <cell r="E21">
            <v>1</v>
          </cell>
          <cell r="G21" t="str">
            <v>Grand Total</v>
          </cell>
          <cell r="H21">
            <v>0.51592151636315642</v>
          </cell>
          <cell r="I21">
            <v>0.48407848363684358</v>
          </cell>
          <cell r="J21">
            <v>1</v>
          </cell>
          <cell r="L21">
            <v>0.16276996639017036</v>
          </cell>
          <cell r="M21">
            <v>0.68450634209332561</v>
          </cell>
          <cell r="N21">
            <v>0.15272369151650397</v>
          </cell>
          <cell r="O21">
            <v>1</v>
          </cell>
        </row>
        <row r="25">
          <cell r="B25" t="str">
            <v>Built-up share - for Com_Master -CHAR</v>
          </cell>
        </row>
        <row r="27">
          <cell r="B27" t="str">
            <v>Multizone Systems Only</v>
          </cell>
          <cell r="C27" t="str">
            <v>Everything But SZ ducted systems</v>
          </cell>
          <cell r="G27" t="str">
            <v>Custom work in this table</v>
          </cell>
          <cell r="K27" t="str">
            <v>Electric</v>
          </cell>
          <cell r="L27" t="str">
            <v>Gas</v>
          </cell>
          <cell r="M27" t="str">
            <v>HP</v>
          </cell>
          <cell r="N27" t="str">
            <v>Total</v>
          </cell>
          <cell r="P27" t="str">
            <v>Everything But SZ Ducted</v>
          </cell>
        </row>
        <row r="28">
          <cell r="B28">
            <v>0.13911514778937467</v>
          </cell>
          <cell r="C28">
            <v>0.27379566641599334</v>
          </cell>
          <cell r="G28" t="str">
            <v>Not all formulas are the same</v>
          </cell>
          <cell r="I28" t="str">
            <v>Large Off</v>
          </cell>
          <cell r="J28" t="str">
            <v>&gt;50,000</v>
          </cell>
          <cell r="K28">
            <v>0.20943280302167308</v>
          </cell>
          <cell r="L28">
            <v>0.54037060186620078</v>
          </cell>
          <cell r="M28">
            <v>0.25019659511212627</v>
          </cell>
          <cell r="N28">
            <v>1.0000000000000002</v>
          </cell>
          <cell r="P28">
            <v>0.72977881629252517</v>
          </cell>
        </row>
        <row r="29">
          <cell r="B29">
            <v>0</v>
          </cell>
          <cell r="C29">
            <v>0.20656505403266429</v>
          </cell>
          <cell r="G29" t="str">
            <v>Pulling from different parts of this worksheet</v>
          </cell>
          <cell r="I29" t="str">
            <v>Medium Off</v>
          </cell>
          <cell r="J29" t="str">
            <v>5,000 to 50,000</v>
          </cell>
          <cell r="K29">
            <v>0.22131165109110185</v>
          </cell>
          <cell r="L29">
            <v>0.51430081857580845</v>
          </cell>
          <cell r="M29">
            <v>0.26438753033308959</v>
          </cell>
          <cell r="N29">
            <v>0.99999999999999989</v>
          </cell>
          <cell r="P29">
            <v>0.46635610541382266</v>
          </cell>
        </row>
        <row r="30">
          <cell r="B30">
            <v>0.53</v>
          </cell>
          <cell r="C30">
            <v>0.53</v>
          </cell>
          <cell r="I30" t="str">
            <v>Small Off</v>
          </cell>
          <cell r="J30" t="str">
            <v>&lt;5,000</v>
          </cell>
          <cell r="K30">
            <v>0.30640942705415353</v>
          </cell>
          <cell r="L30">
            <v>0.3275419203320854</v>
          </cell>
          <cell r="M30">
            <v>0.36604865261376096</v>
          </cell>
          <cell r="N30">
            <v>0.99999999999999989</v>
          </cell>
          <cell r="P30">
            <v>0.18010901567330029</v>
          </cell>
        </row>
        <row r="31">
          <cell r="B31">
            <v>5.6924185465057203E-2</v>
          </cell>
          <cell r="C31">
            <v>0.68482020855141457</v>
          </cell>
          <cell r="I31" t="str">
            <v>Xlarge Ret</v>
          </cell>
          <cell r="J31" t="str">
            <v>&gt;100,000</v>
          </cell>
          <cell r="K31">
            <v>5.2995881766435368E-2</v>
          </cell>
          <cell r="L31">
            <v>0.91606730000738101</v>
          </cell>
          <cell r="M31">
            <v>3.0936818226183656E-2</v>
          </cell>
          <cell r="N31">
            <v>1</v>
          </cell>
          <cell r="P31">
            <v>0.2530928144049488</v>
          </cell>
        </row>
        <row r="32">
          <cell r="B32">
            <v>0.25506362599984067</v>
          </cell>
          <cell r="C32">
            <v>0.37830047353246543</v>
          </cell>
          <cell r="I32" t="str">
            <v>Large Ret</v>
          </cell>
          <cell r="J32" t="str">
            <v>50,000 - 100,000</v>
          </cell>
          <cell r="K32">
            <v>1.0593107738682607E-2</v>
          </cell>
          <cell r="L32">
            <v>0.98322307122393326</v>
          </cell>
          <cell r="M32">
            <v>6.1838210373840949E-3</v>
          </cell>
          <cell r="N32">
            <v>1</v>
          </cell>
          <cell r="P32">
            <v>0.2530928144049488</v>
          </cell>
        </row>
        <row r="33">
          <cell r="B33">
            <v>0.16716328428783481</v>
          </cell>
          <cell r="C33">
            <v>0.46120223430256424</v>
          </cell>
          <cell r="I33" t="str">
            <v>Medium Ret</v>
          </cell>
          <cell r="J33" t="str">
            <v>5000 - 50,000</v>
          </cell>
          <cell r="K33">
            <v>0.12006240959495594</v>
          </cell>
          <cell r="L33">
            <v>0.80985008893074606</v>
          </cell>
          <cell r="M33">
            <v>7.0087501474297986E-2</v>
          </cell>
          <cell r="N33">
            <v>1</v>
          </cell>
          <cell r="P33">
            <v>0.2530928144049488</v>
          </cell>
        </row>
        <row r="34">
          <cell r="B34">
            <v>2.8348285792584815E-2</v>
          </cell>
          <cell r="C34">
            <v>0.52265270042747103</v>
          </cell>
          <cell r="I34" t="str">
            <v>Small Ret</v>
          </cell>
          <cell r="J34" t="str">
            <v>&lt;5000</v>
          </cell>
          <cell r="K34">
            <v>0.2732917310450087</v>
          </cell>
          <cell r="L34">
            <v>0.56717178566142912</v>
          </cell>
          <cell r="M34">
            <v>0.15953648329356207</v>
          </cell>
          <cell r="N34">
            <v>0.99999999999999989</v>
          </cell>
          <cell r="P34">
            <v>0.2530928144049488</v>
          </cell>
        </row>
        <row r="35">
          <cell r="B35">
            <v>0</v>
          </cell>
          <cell r="C35">
            <v>5.8610362131589246E-2</v>
          </cell>
          <cell r="I35" t="str">
            <v>School K-12</v>
          </cell>
          <cell r="J35" t="str">
            <v>Any</v>
          </cell>
          <cell r="K35">
            <v>5.8369343906151915E-2</v>
          </cell>
          <cell r="L35">
            <v>0.84777782221188291</v>
          </cell>
          <cell r="M35">
            <v>9.3852833881965178E-2</v>
          </cell>
          <cell r="N35">
            <v>1</v>
          </cell>
          <cell r="P35">
            <v>0.45489304544728093</v>
          </cell>
        </row>
        <row r="36">
          <cell r="B36">
            <v>1.9041724473909054E-2</v>
          </cell>
          <cell r="C36">
            <v>0.2530928144049488</v>
          </cell>
          <cell r="I36" t="str">
            <v>University</v>
          </cell>
          <cell r="J36" t="str">
            <v>Any</v>
          </cell>
          <cell r="K36">
            <v>5.8369343906151915E-2</v>
          </cell>
          <cell r="L36">
            <v>0.84777782221188291</v>
          </cell>
          <cell r="M36">
            <v>9.3852833881965178E-2</v>
          </cell>
          <cell r="N36">
            <v>1</v>
          </cell>
          <cell r="P36">
            <v>0.45489304544728093</v>
          </cell>
        </row>
        <row r="37">
          <cell r="B37">
            <v>0.21392277044122734</v>
          </cell>
          <cell r="C37">
            <v>0.45489304544728093</v>
          </cell>
          <cell r="I37" t="str">
            <v>Warehouse</v>
          </cell>
          <cell r="J37" t="str">
            <v>Any</v>
          </cell>
          <cell r="K37">
            <v>6.3929137015483993E-3</v>
          </cell>
          <cell r="L37">
            <v>0.98700382329725422</v>
          </cell>
          <cell r="M37">
            <v>6.6032630011973147E-3</v>
          </cell>
          <cell r="N37">
            <v>0.99999999999999989</v>
          </cell>
          <cell r="P37">
            <v>0.68364721407456519</v>
          </cell>
        </row>
        <row r="38">
          <cell r="B38">
            <v>0.72</v>
          </cell>
          <cell r="C38">
            <v>0.72</v>
          </cell>
          <cell r="I38" t="str">
            <v>Supermarket</v>
          </cell>
          <cell r="J38" t="str">
            <v>&gt; 5000</v>
          </cell>
          <cell r="K38">
            <v>3.9182634298973458E-2</v>
          </cell>
          <cell r="L38">
            <v>0.46957192737561176</v>
          </cell>
          <cell r="M38">
            <v>6.234756715808213E-2</v>
          </cell>
          <cell r="N38">
            <v>0.57110212883266731</v>
          </cell>
          <cell r="P38">
            <v>0.20656505403266429</v>
          </cell>
        </row>
        <row r="39">
          <cell r="B39">
            <v>0</v>
          </cell>
          <cell r="C39">
            <v>0.68364721407456519</v>
          </cell>
          <cell r="I39" t="str">
            <v>MiniMart</v>
          </cell>
          <cell r="J39" t="str">
            <v>&lt; 5000</v>
          </cell>
          <cell r="K39">
            <v>9.8940421863423066E-3</v>
          </cell>
          <cell r="L39">
            <v>0.86606113087441317</v>
          </cell>
          <cell r="M39">
            <v>1.5743440192688529E-2</v>
          </cell>
          <cell r="N39">
            <v>0.89169861325344391</v>
          </cell>
          <cell r="P39">
            <v>0.20656505403266429</v>
          </cell>
        </row>
        <row r="40">
          <cell r="I40" t="str">
            <v>Restaurant</v>
          </cell>
          <cell r="J40" t="str">
            <v>Any</v>
          </cell>
          <cell r="K40">
            <v>3.0050555941853869E-2</v>
          </cell>
          <cell r="L40">
            <v>0.79365284945968273</v>
          </cell>
          <cell r="M40">
            <v>0.17629659459846331</v>
          </cell>
          <cell r="N40">
            <v>1</v>
          </cell>
          <cell r="P40">
            <v>5.8610362131589246E-2</v>
          </cell>
        </row>
        <row r="41">
          <cell r="I41" t="str">
            <v>Lodging</v>
          </cell>
          <cell r="J41" t="str">
            <v>Any</v>
          </cell>
          <cell r="K41">
            <v>0.44679184687802564</v>
          </cell>
          <cell r="L41">
            <v>0.24941748529786834</v>
          </cell>
          <cell r="M41">
            <v>0.30379066782410608</v>
          </cell>
          <cell r="N41">
            <v>1</v>
          </cell>
          <cell r="P41">
            <v>0.68482020855141457</v>
          </cell>
        </row>
        <row r="42">
          <cell r="I42" t="str">
            <v>Hospital</v>
          </cell>
          <cell r="J42" t="str">
            <v>Any</v>
          </cell>
          <cell r="K42">
            <v>0.33985691133471541</v>
          </cell>
          <cell r="L42">
            <v>0.40556621261939335</v>
          </cell>
          <cell r="M42">
            <v>0.25457687604589124</v>
          </cell>
          <cell r="N42">
            <v>1</v>
          </cell>
          <cell r="P42">
            <v>0.53</v>
          </cell>
        </row>
        <row r="43">
          <cell r="I43" t="str">
            <v>Residential Care</v>
          </cell>
          <cell r="J43" t="str">
            <v>Any</v>
          </cell>
          <cell r="K43">
            <v>0.33985691133471541</v>
          </cell>
          <cell r="L43">
            <v>0.40556621261939335</v>
          </cell>
          <cell r="M43">
            <v>0.25457687604589124</v>
          </cell>
          <cell r="N43">
            <v>1</v>
          </cell>
          <cell r="P43">
            <v>0.53</v>
          </cell>
        </row>
        <row r="44">
          <cell r="I44" t="str">
            <v>Assembly</v>
          </cell>
          <cell r="J44" t="str">
            <v>Any</v>
          </cell>
          <cell r="K44">
            <v>0.10640191237323121</v>
          </cell>
          <cell r="L44">
            <v>0.77815390025512432</v>
          </cell>
          <cell r="M44">
            <v>0.11544418737164447</v>
          </cell>
          <cell r="N44">
            <v>1</v>
          </cell>
          <cell r="P44">
            <v>0.27379566641599334</v>
          </cell>
        </row>
        <row r="45">
          <cell r="I45" t="str">
            <v>Other</v>
          </cell>
          <cell r="J45" t="str">
            <v>Any</v>
          </cell>
          <cell r="K45">
            <v>0.16939513747697868</v>
          </cell>
          <cell r="L45">
            <v>0.7257160432726234</v>
          </cell>
          <cell r="M45">
            <v>0.104888819250398</v>
          </cell>
          <cell r="N45">
            <v>1</v>
          </cell>
          <cell r="P45">
            <v>0.46120223430256424</v>
          </cell>
        </row>
        <row r="48">
          <cell r="B48" t="str">
            <v>Site_ID</v>
          </cell>
          <cell r="C48" t="str">
            <v>(All)</v>
          </cell>
        </row>
        <row r="49">
          <cell r="B49" t="str">
            <v>Fan_Ctr</v>
          </cell>
          <cell r="C49" t="str">
            <v>(All)</v>
          </cell>
        </row>
        <row r="50">
          <cell r="B50" t="str">
            <v>DistSys</v>
          </cell>
          <cell r="C50" t="str">
            <v>(All)</v>
          </cell>
        </row>
        <row r="51">
          <cell r="B51" t="str">
            <v>Equip_Type</v>
          </cell>
          <cell r="C51" t="str">
            <v>(All)</v>
          </cell>
        </row>
        <row r="52">
          <cell r="B52" t="str">
            <v>DistSys_Detail</v>
          </cell>
          <cell r="C52" t="str">
            <v>(All)</v>
          </cell>
        </row>
        <row r="54">
          <cell r="B54" t="str">
            <v>Sum of Heat_Frac_Sf_PNW_Heated</v>
          </cell>
          <cell r="D54" t="str">
            <v>Column Labels</v>
          </cell>
        </row>
        <row r="55">
          <cell r="B55" t="str">
            <v>Row Labels</v>
          </cell>
          <cell r="C55" t="str">
            <v>Size_Group</v>
          </cell>
          <cell r="D55" t="str">
            <v>Electricity</v>
          </cell>
          <cell r="E55" t="str">
            <v>Natural Gas</v>
          </cell>
          <cell r="F55" t="str">
            <v>Grand Total</v>
          </cell>
          <cell r="G55" t="str">
            <v>SF</v>
          </cell>
        </row>
        <row r="56">
          <cell r="B56" t="str">
            <v>Assembly</v>
          </cell>
          <cell r="C56" t="str">
            <v>&lt;5,001</v>
          </cell>
          <cell r="D56">
            <v>0.28968678369813988</v>
          </cell>
          <cell r="E56">
            <v>0.71031321630186006</v>
          </cell>
          <cell r="F56">
            <v>1</v>
          </cell>
          <cell r="G56">
            <v>10791889.418072201</v>
          </cell>
        </row>
        <row r="57">
          <cell r="C57" t="str">
            <v>100,001+</v>
          </cell>
          <cell r="D57">
            <v>0.18435982906228074</v>
          </cell>
          <cell r="E57">
            <v>0.81564017093771923</v>
          </cell>
          <cell r="F57">
            <v>1</v>
          </cell>
          <cell r="G57">
            <v>47585686.482744053</v>
          </cell>
        </row>
        <row r="58">
          <cell r="C58" t="str">
            <v>20,001-50,000</v>
          </cell>
          <cell r="D58">
            <v>0.20157557375693722</v>
          </cell>
          <cell r="E58">
            <v>0.79842442624306276</v>
          </cell>
          <cell r="F58">
            <v>1</v>
          </cell>
          <cell r="G58">
            <v>75093057.6555399</v>
          </cell>
        </row>
        <row r="59">
          <cell r="C59" t="str">
            <v>5,001-20,000</v>
          </cell>
          <cell r="D59">
            <v>0.28320940685422302</v>
          </cell>
          <cell r="E59">
            <v>0.71679059314577698</v>
          </cell>
          <cell r="F59">
            <v>1</v>
          </cell>
          <cell r="G59">
            <v>133312634.77726388</v>
          </cell>
        </row>
        <row r="60">
          <cell r="C60" t="str">
            <v>50,001-100,000</v>
          </cell>
          <cell r="D60">
            <v>0.12313805305365039</v>
          </cell>
          <cell r="E60">
            <v>0.87686194694634967</v>
          </cell>
          <cell r="F60">
            <v>1</v>
          </cell>
          <cell r="G60">
            <v>56800309.557055436</v>
          </cell>
          <cell r="O60" t="str">
            <v>Electric</v>
          </cell>
          <cell r="P60" t="str">
            <v>Gas</v>
          </cell>
        </row>
        <row r="61">
          <cell r="B61" t="str">
            <v>Grocery</v>
          </cell>
          <cell r="C61" t="str">
            <v>&lt;5,001</v>
          </cell>
          <cell r="D61">
            <v>0.53042807262438818</v>
          </cell>
          <cell r="E61">
            <v>0.46957192737561176</v>
          </cell>
          <cell r="F61">
            <v>1</v>
          </cell>
          <cell r="G61">
            <v>9815889.4471183456</v>
          </cell>
          <cell r="I61" t="str">
            <v>&lt;5,001</v>
          </cell>
          <cell r="J61">
            <v>0.53042807262438818</v>
          </cell>
          <cell r="K61">
            <v>0.46957192737561176</v>
          </cell>
          <cell r="L61">
            <v>1</v>
          </cell>
          <cell r="M61">
            <v>9815889.4471183456</v>
          </cell>
          <cell r="N61" t="str">
            <v>&gt; 5000</v>
          </cell>
          <cell r="O61">
            <v>0.53042807262438818</v>
          </cell>
          <cell r="P61">
            <v>0.46957192737561176</v>
          </cell>
        </row>
        <row r="62">
          <cell r="C62" t="str">
            <v>20,001-50,000</v>
          </cell>
          <cell r="D62">
            <v>3.5142286878275322E-2</v>
          </cell>
          <cell r="E62">
            <v>0.96485771312172464</v>
          </cell>
          <cell r="F62">
            <v>1</v>
          </cell>
          <cell r="G62">
            <v>23241500.137925949</v>
          </cell>
          <cell r="I62" t="str">
            <v>20,001-50,000</v>
          </cell>
          <cell r="J62">
            <v>3.5142286878275322E-2</v>
          </cell>
          <cell r="K62">
            <v>0.96485771312172464</v>
          </cell>
          <cell r="L62">
            <v>1</v>
          </cell>
          <cell r="M62">
            <v>23241500.137925949</v>
          </cell>
          <cell r="N62" t="str">
            <v>&lt; 5000</v>
          </cell>
          <cell r="O62">
            <v>0.13393886912558689</v>
          </cell>
          <cell r="P62">
            <v>0.86606113087441317</v>
          </cell>
        </row>
        <row r="63">
          <cell r="C63" t="str">
            <v>5,001-20,000</v>
          </cell>
          <cell r="D63">
            <v>0.24107220109261876</v>
          </cell>
          <cell r="E63">
            <v>0.75892779890738127</v>
          </cell>
          <cell r="F63">
            <v>1</v>
          </cell>
          <cell r="G63">
            <v>16084444.905748043</v>
          </cell>
          <cell r="I63" t="str">
            <v>5,001-20,000</v>
          </cell>
          <cell r="J63">
            <v>0.24107220109261876</v>
          </cell>
          <cell r="K63">
            <v>0.75892779890738127</v>
          </cell>
          <cell r="L63">
            <v>1</v>
          </cell>
          <cell r="M63">
            <v>16084444.905748043</v>
          </cell>
        </row>
        <row r="64">
          <cell r="C64" t="str">
            <v>50,001-100,000</v>
          </cell>
          <cell r="D64">
            <v>0.16478658283274414</v>
          </cell>
          <cell r="E64">
            <v>0.83521341716725583</v>
          </cell>
          <cell r="F64">
            <v>1</v>
          </cell>
          <cell r="G64">
            <v>18575140.114893399</v>
          </cell>
          <cell r="I64" t="str">
            <v>50,001-100,000</v>
          </cell>
          <cell r="J64">
            <v>0.16478658283274414</v>
          </cell>
          <cell r="K64">
            <v>0.83521341716725583</v>
          </cell>
          <cell r="L64">
            <v>1</v>
          </cell>
          <cell r="M64">
            <v>18575140.114893399</v>
          </cell>
        </row>
        <row r="65">
          <cell r="B65" t="str">
            <v>Lodging</v>
          </cell>
          <cell r="C65" t="str">
            <v>&lt;5,001</v>
          </cell>
          <cell r="D65">
            <v>1</v>
          </cell>
          <cell r="E65">
            <v>0</v>
          </cell>
          <cell r="F65">
            <v>1</v>
          </cell>
          <cell r="G65">
            <v>771154.95824772085</v>
          </cell>
        </row>
        <row r="66">
          <cell r="C66" t="str">
            <v>100,001+</v>
          </cell>
          <cell r="D66">
            <v>0.66932609944359711</v>
          </cell>
          <cell r="E66">
            <v>0.33067390055640283</v>
          </cell>
          <cell r="F66">
            <v>1</v>
          </cell>
          <cell r="G66">
            <v>37478802.645819291</v>
          </cell>
        </row>
        <row r="67">
          <cell r="C67" t="str">
            <v>20,001-50,000</v>
          </cell>
          <cell r="D67">
            <v>0.80938461207249257</v>
          </cell>
          <cell r="E67">
            <v>0.19061538792750743</v>
          </cell>
          <cell r="F67">
            <v>1</v>
          </cell>
          <cell r="G67">
            <v>44511439.869276322</v>
          </cell>
        </row>
        <row r="68">
          <cell r="C68" t="str">
            <v>5,001-20,000</v>
          </cell>
          <cell r="D68">
            <v>0.708233600439651</v>
          </cell>
          <cell r="E68">
            <v>0.29176639956034905</v>
          </cell>
          <cell r="F68">
            <v>1</v>
          </cell>
          <cell r="G68">
            <v>8867151.9690522291</v>
          </cell>
        </row>
        <row r="69">
          <cell r="C69" t="str">
            <v>50,001-100,000</v>
          </cell>
          <cell r="D69">
            <v>0.75967537196550394</v>
          </cell>
          <cell r="E69">
            <v>0.24032462803449609</v>
          </cell>
          <cell r="F69">
            <v>1</v>
          </cell>
          <cell r="G69">
            <v>67217799.666102752</v>
          </cell>
          <cell r="O69" t="str">
            <v>Electric</v>
          </cell>
          <cell r="P69" t="str">
            <v>Gas</v>
          </cell>
          <cell r="T69" t="str">
            <v>SZ Ducted</v>
          </cell>
          <cell r="V69" t="str">
            <v>SZ Ducted</v>
          </cell>
          <cell r="W69" t="str">
            <v>Everything but</v>
          </cell>
          <cell r="Y69" t="str">
            <v>Multizone systems</v>
          </cell>
        </row>
        <row r="70">
          <cell r="B70" t="str">
            <v>Office</v>
          </cell>
          <cell r="C70" t="str">
            <v>&lt;5,001</v>
          </cell>
          <cell r="D70">
            <v>0.67245807966791449</v>
          </cell>
          <cell r="E70">
            <v>0.3275419203320854</v>
          </cell>
          <cell r="F70">
            <v>1</v>
          </cell>
          <cell r="G70">
            <v>88922415.770519257</v>
          </cell>
          <cell r="I70" t="str">
            <v>100,001+</v>
          </cell>
          <cell r="J70">
            <v>0.56343603427674449</v>
          </cell>
          <cell r="K70">
            <v>0.43656396572325545</v>
          </cell>
          <cell r="L70">
            <v>1</v>
          </cell>
          <cell r="M70">
            <v>161400968.09734377</v>
          </cell>
          <cell r="N70" t="str">
            <v>&gt;50,000</v>
          </cell>
          <cell r="O70">
            <v>0.45962939813379933</v>
          </cell>
          <cell r="P70">
            <v>0.54037060186620078</v>
          </cell>
          <cell r="S70" t="str">
            <v>100,001+</v>
          </cell>
          <cell r="T70">
            <v>0.20317755500773604</v>
          </cell>
          <cell r="U70" t="str">
            <v>&gt;50,000</v>
          </cell>
          <cell r="V70">
            <v>0.27022118370747483</v>
          </cell>
          <cell r="W70">
            <v>0.72977881629252517</v>
          </cell>
          <cell r="Y70" t="str">
            <v>&lt;5,001</v>
          </cell>
        </row>
        <row r="71">
          <cell r="C71" t="str">
            <v>100,001+</v>
          </cell>
          <cell r="D71">
            <v>0.56343603427674449</v>
          </cell>
          <cell r="E71">
            <v>0.43656396572325545</v>
          </cell>
          <cell r="F71">
            <v>1</v>
          </cell>
          <cell r="G71">
            <v>161400968.09734377</v>
          </cell>
          <cell r="I71" t="str">
            <v>50,001-100,000</v>
          </cell>
          <cell r="J71">
            <v>0.25807624626210907</v>
          </cell>
          <cell r="K71">
            <v>0.74192375373789099</v>
          </cell>
          <cell r="L71">
            <v>1</v>
          </cell>
          <cell r="M71">
            <v>83126914.229880497</v>
          </cell>
          <cell r="N71" t="str">
            <v>5,000 to 50,000</v>
          </cell>
          <cell r="O71">
            <v>0.48569918142419144</v>
          </cell>
          <cell r="P71">
            <v>0.51430081857580845</v>
          </cell>
          <cell r="S71" t="str">
            <v>50,001-100,000</v>
          </cell>
          <cell r="T71">
            <v>0.40039450575540259</v>
          </cell>
          <cell r="U71" t="str">
            <v>5,000 to 50,000</v>
          </cell>
          <cell r="V71">
            <v>0.53364389458617734</v>
          </cell>
          <cell r="W71">
            <v>0.46635610541382266</v>
          </cell>
          <cell r="Y71" t="str">
            <v>100,001+</v>
          </cell>
        </row>
        <row r="72">
          <cell r="C72" t="str">
            <v>20,001-50,000</v>
          </cell>
          <cell r="D72">
            <v>0.34614420585949485</v>
          </cell>
          <cell r="E72">
            <v>0.6538557941405051</v>
          </cell>
          <cell r="F72">
            <v>1</v>
          </cell>
          <cell r="G72">
            <v>121088778.65134136</v>
          </cell>
          <cell r="I72" t="str">
            <v>20,001-50,000</v>
          </cell>
          <cell r="J72">
            <v>0.34614420585949485</v>
          </cell>
          <cell r="K72">
            <v>0.6538557941405051</v>
          </cell>
          <cell r="L72">
            <v>1</v>
          </cell>
          <cell r="M72">
            <v>121088778.65134136</v>
          </cell>
          <cell r="N72" t="str">
            <v>&lt;5,000</v>
          </cell>
          <cell r="O72">
            <v>0.67245807966791449</v>
          </cell>
          <cell r="P72">
            <v>0.3275419203320854</v>
          </cell>
          <cell r="S72" t="str">
            <v>20,001-50,000</v>
          </cell>
          <cell r="T72">
            <v>0.79236371541570771</v>
          </cell>
          <cell r="U72" t="str">
            <v>&lt;5,000</v>
          </cell>
          <cell r="V72">
            <v>0.81989098432669971</v>
          </cell>
          <cell r="W72">
            <v>0.18010901567330029</v>
          </cell>
          <cell r="Y72" t="str">
            <v>20,001-50,000</v>
          </cell>
        </row>
        <row r="73">
          <cell r="C73" t="str">
            <v>5,001-20,000</v>
          </cell>
          <cell r="D73">
            <v>0.59535158312648861</v>
          </cell>
          <cell r="E73">
            <v>0.40464841687351133</v>
          </cell>
          <cell r="F73">
            <v>1</v>
          </cell>
          <cell r="G73">
            <v>154110090.46318847</v>
          </cell>
          <cell r="I73" t="str">
            <v>5,001-20,000</v>
          </cell>
          <cell r="J73">
            <v>0.59535158312648861</v>
          </cell>
          <cell r="K73">
            <v>0.40464841687351133</v>
          </cell>
          <cell r="L73">
            <v>1</v>
          </cell>
          <cell r="M73">
            <v>154110090.46318847</v>
          </cell>
          <cell r="S73" t="str">
            <v>5,001-20,000</v>
          </cell>
          <cell r="T73">
            <v>0.87333850962546711</v>
          </cell>
          <cell r="Y73" t="str">
            <v>5,001-20,000</v>
          </cell>
        </row>
        <row r="74">
          <cell r="C74" t="str">
            <v>50,001-100,000</v>
          </cell>
          <cell r="D74">
            <v>0.25807624626210907</v>
          </cell>
          <cell r="E74">
            <v>0.74192375373789099</v>
          </cell>
          <cell r="F74">
            <v>1</v>
          </cell>
          <cell r="G74">
            <v>83126914.229880497</v>
          </cell>
          <cell r="I74" t="str">
            <v>&lt;5,001</v>
          </cell>
          <cell r="J74">
            <v>0.67245807966791449</v>
          </cell>
          <cell r="K74">
            <v>0.3275419203320854</v>
          </cell>
          <cell r="L74">
            <v>1</v>
          </cell>
          <cell r="M74">
            <v>88922415.770519257</v>
          </cell>
          <cell r="S74" t="str">
            <v>&lt;5,001</v>
          </cell>
          <cell r="T74">
            <v>0.86743113566731078</v>
          </cell>
          <cell r="Y74" t="str">
            <v>50,001-100,000</v>
          </cell>
        </row>
        <row r="75">
          <cell r="B75" t="str">
            <v>Other</v>
          </cell>
          <cell r="C75" t="str">
            <v>&lt;5,001</v>
          </cell>
          <cell r="D75">
            <v>0.36963108384061777</v>
          </cell>
          <cell r="E75">
            <v>0.63036891615938218</v>
          </cell>
          <cell r="F75">
            <v>1</v>
          </cell>
          <cell r="G75">
            <v>11401400.474691771</v>
          </cell>
        </row>
        <row r="76">
          <cell r="C76" t="str">
            <v>100,001+</v>
          </cell>
          <cell r="D76">
            <v>0.11927323464793231</v>
          </cell>
          <cell r="E76">
            <v>0.88072676535206773</v>
          </cell>
          <cell r="F76">
            <v>1</v>
          </cell>
          <cell r="G76">
            <v>60024943.803527087</v>
          </cell>
        </row>
        <row r="77">
          <cell r="C77" t="str">
            <v>20,001-50,000</v>
          </cell>
          <cell r="D77">
            <v>0.28972859528015749</v>
          </cell>
          <cell r="E77">
            <v>0.71027140471984251</v>
          </cell>
          <cell r="F77">
            <v>1</v>
          </cell>
          <cell r="G77">
            <v>67056749.230095625</v>
          </cell>
        </row>
        <row r="78">
          <cell r="C78" t="str">
            <v>5,001-20,000</v>
          </cell>
          <cell r="D78">
            <v>0.19665327325738066</v>
          </cell>
          <cell r="E78">
            <v>0.80334672674261942</v>
          </cell>
          <cell r="F78">
            <v>1</v>
          </cell>
          <cell r="G78">
            <v>90016986.964126915</v>
          </cell>
        </row>
        <row r="79">
          <cell r="C79" t="str">
            <v>50,001-100,000</v>
          </cell>
          <cell r="D79">
            <v>0.58009651662613548</v>
          </cell>
          <cell r="E79">
            <v>0.41990348337386446</v>
          </cell>
          <cell r="F79">
            <v>1</v>
          </cell>
          <cell r="G79">
            <v>46335023.23670388</v>
          </cell>
        </row>
        <row r="80">
          <cell r="B80" t="str">
            <v>Residential Care</v>
          </cell>
          <cell r="C80" t="str">
            <v>&lt;5,001</v>
          </cell>
          <cell r="D80">
            <v>1.3677517552166963E-2</v>
          </cell>
          <cell r="E80">
            <v>0.98632248244783316</v>
          </cell>
          <cell r="F80">
            <v>1</v>
          </cell>
          <cell r="G80">
            <v>617607.67825962591</v>
          </cell>
        </row>
        <row r="81">
          <cell r="C81" t="str">
            <v>100,001+</v>
          </cell>
          <cell r="D81">
            <v>0.65208373998713842</v>
          </cell>
          <cell r="E81">
            <v>0.34791626001286152</v>
          </cell>
          <cell r="F81">
            <v>1</v>
          </cell>
          <cell r="G81">
            <v>29481393.869044412</v>
          </cell>
        </row>
        <row r="82">
          <cell r="C82" t="str">
            <v>20,001-50,000</v>
          </cell>
          <cell r="D82">
            <v>0.58940370199270897</v>
          </cell>
          <cell r="E82">
            <v>0.41059629800729103</v>
          </cell>
          <cell r="F82">
            <v>1</v>
          </cell>
          <cell r="G82">
            <v>45870170.91031719</v>
          </cell>
        </row>
        <row r="83">
          <cell r="C83" t="str">
            <v>5,001-20,000</v>
          </cell>
          <cell r="D83">
            <v>0.43473317164785674</v>
          </cell>
          <cell r="E83">
            <v>0.56526682835214326</v>
          </cell>
          <cell r="F83">
            <v>1</v>
          </cell>
          <cell r="G83">
            <v>21950482.47130106</v>
          </cell>
        </row>
        <row r="84">
          <cell r="C84" t="str">
            <v>50,001-100,000</v>
          </cell>
          <cell r="D84">
            <v>0.7159490279733054</v>
          </cell>
          <cell r="E84">
            <v>0.28405097202669471</v>
          </cell>
          <cell r="F84">
            <v>1</v>
          </cell>
          <cell r="G84">
            <v>19712054.250720531</v>
          </cell>
        </row>
        <row r="85">
          <cell r="B85" t="str">
            <v>Restaurant</v>
          </cell>
          <cell r="C85" t="str">
            <v>&lt;5,001</v>
          </cell>
          <cell r="D85">
            <v>0.222372990309429</v>
          </cell>
          <cell r="E85">
            <v>0.77762700969057108</v>
          </cell>
          <cell r="F85">
            <v>1</v>
          </cell>
          <cell r="G85">
            <v>23327830.483758003</v>
          </cell>
        </row>
        <row r="86">
          <cell r="C86" t="str">
            <v>5,001-20,000</v>
          </cell>
          <cell r="D86">
            <v>0.19083743977042419</v>
          </cell>
          <cell r="E86">
            <v>0.80916256022957589</v>
          </cell>
          <cell r="F86">
            <v>1</v>
          </cell>
          <cell r="G86">
            <v>24104129.2800515</v>
          </cell>
          <cell r="O86" t="str">
            <v>Electric</v>
          </cell>
          <cell r="P86" t="str">
            <v>Gas</v>
          </cell>
        </row>
        <row r="87">
          <cell r="B87" t="str">
            <v>Retail/Service</v>
          </cell>
          <cell r="C87" t="str">
            <v>&lt;5,001</v>
          </cell>
          <cell r="D87">
            <v>0.43282821433857083</v>
          </cell>
          <cell r="E87">
            <v>0.56717178566142912</v>
          </cell>
          <cell r="F87">
            <v>1</v>
          </cell>
          <cell r="G87">
            <v>45229806.543296024</v>
          </cell>
          <cell r="H87">
            <v>0.01</v>
          </cell>
          <cell r="I87" t="str">
            <v>100,001+</v>
          </cell>
          <cell r="J87">
            <v>8.3932699992619028E-2</v>
          </cell>
          <cell r="K87">
            <v>0.91606730000738101</v>
          </cell>
          <cell r="L87">
            <v>1</v>
          </cell>
          <cell r="M87">
            <v>124562026.1368593</v>
          </cell>
          <cell r="N87" t="str">
            <v>&gt;100,000</v>
          </cell>
          <cell r="O87">
            <v>8.3932699992619028E-2</v>
          </cell>
          <cell r="P87">
            <v>0.91606730000738101</v>
          </cell>
        </row>
        <row r="88">
          <cell r="C88" t="str">
            <v>100,001+</v>
          </cell>
          <cell r="D88">
            <v>8.3932699992619028E-2</v>
          </cell>
          <cell r="E88">
            <v>0.91606730000738101</v>
          </cell>
          <cell r="F88">
            <v>1</v>
          </cell>
          <cell r="G88">
            <v>124562026.1368593</v>
          </cell>
          <cell r="H88">
            <v>0.02</v>
          </cell>
          <cell r="I88" t="str">
            <v>50,001-100,000</v>
          </cell>
          <cell r="J88">
            <v>1.6776928776066704E-2</v>
          </cell>
          <cell r="K88">
            <v>0.98322307122393326</v>
          </cell>
          <cell r="L88">
            <v>1</v>
          </cell>
          <cell r="M88">
            <v>29532449.302067615</v>
          </cell>
          <cell r="N88" t="str">
            <v>50,000 - 100,000</v>
          </cell>
          <cell r="O88">
            <v>1.6776928776066704E-2</v>
          </cell>
          <cell r="P88">
            <v>0.98322307122393326</v>
          </cell>
        </row>
        <row r="89">
          <cell r="C89" t="str">
            <v>20,001-50,000</v>
          </cell>
          <cell r="D89">
            <v>0.12300334486769968</v>
          </cell>
          <cell r="E89">
            <v>0.8769966551323003</v>
          </cell>
          <cell r="F89">
            <v>1</v>
          </cell>
          <cell r="G89">
            <v>150479652.53202388</v>
          </cell>
          <cell r="H89">
            <v>0.03</v>
          </cell>
          <cell r="I89" t="str">
            <v>20,001-50,000</v>
          </cell>
          <cell r="J89">
            <v>0.12300334486769968</v>
          </cell>
          <cell r="K89">
            <v>0.8769966551323003</v>
          </cell>
          <cell r="L89">
            <v>1</v>
          </cell>
          <cell r="M89">
            <v>150479652.53202388</v>
          </cell>
          <cell r="N89" t="str">
            <v>5000 - 50,000</v>
          </cell>
          <cell r="O89">
            <v>0.19014991106925394</v>
          </cell>
          <cell r="P89">
            <v>0.80985008893074606</v>
          </cell>
        </row>
        <row r="90">
          <cell r="C90" t="str">
            <v>5,001-20,000</v>
          </cell>
          <cell r="D90">
            <v>0.26113899837633403</v>
          </cell>
          <cell r="E90">
            <v>0.73886100162366586</v>
          </cell>
          <cell r="F90">
            <v>1</v>
          </cell>
          <cell r="G90">
            <v>142334439.47546965</v>
          </cell>
          <cell r="H90">
            <v>0.04</v>
          </cell>
          <cell r="I90" t="str">
            <v>5,001-20,000</v>
          </cell>
          <cell r="J90">
            <v>0.26113899837633403</v>
          </cell>
          <cell r="K90">
            <v>0.73886100162366586</v>
          </cell>
          <cell r="L90">
            <v>1</v>
          </cell>
          <cell r="M90">
            <v>142334439.47546965</v>
          </cell>
          <cell r="N90" t="str">
            <v>&lt;5000</v>
          </cell>
          <cell r="O90">
            <v>0.43282821433857083</v>
          </cell>
          <cell r="P90">
            <v>0.56717178566142912</v>
          </cell>
        </row>
        <row r="91">
          <cell r="C91" t="str">
            <v>50,001-100,000</v>
          </cell>
          <cell r="D91">
            <v>1.6776928776066704E-2</v>
          </cell>
          <cell r="E91">
            <v>0.98322307122393326</v>
          </cell>
          <cell r="F91">
            <v>1</v>
          </cell>
          <cell r="G91">
            <v>29532449.302067615</v>
          </cell>
          <cell r="H91">
            <v>0.05</v>
          </cell>
          <cell r="I91" t="str">
            <v>&lt;5,001</v>
          </cell>
          <cell r="J91">
            <v>0.43282821433857083</v>
          </cell>
          <cell r="K91">
            <v>0.56717178566142912</v>
          </cell>
          <cell r="L91">
            <v>1</v>
          </cell>
          <cell r="M91">
            <v>45229806.543296024</v>
          </cell>
        </row>
        <row r="92">
          <cell r="B92" t="str">
            <v>School K-12</v>
          </cell>
          <cell r="C92" t="str">
            <v>&lt;5,001</v>
          </cell>
          <cell r="D92">
            <v>6.8260893508024292E-2</v>
          </cell>
          <cell r="E92">
            <v>0.93173910649197567</v>
          </cell>
          <cell r="F92">
            <v>1</v>
          </cell>
          <cell r="G92">
            <v>2868722.4248554921</v>
          </cell>
        </row>
        <row r="93">
          <cell r="C93" t="str">
            <v>100,001+</v>
          </cell>
          <cell r="D93">
            <v>0.16029926138119366</v>
          </cell>
          <cell r="E93">
            <v>0.83970073861880623</v>
          </cell>
          <cell r="F93">
            <v>1</v>
          </cell>
          <cell r="G93">
            <v>70407779.68745172</v>
          </cell>
        </row>
        <row r="94">
          <cell r="C94" t="str">
            <v>20,001-50,000</v>
          </cell>
          <cell r="D94">
            <v>0.14157569383085569</v>
          </cell>
          <cell r="E94">
            <v>0.85842430616914434</v>
          </cell>
          <cell r="F94">
            <v>1</v>
          </cell>
          <cell r="G94">
            <v>84555158.13868171</v>
          </cell>
        </row>
        <row r="95">
          <cell r="C95" t="str">
            <v>5,001-20,000</v>
          </cell>
          <cell r="D95">
            <v>0.24053328228867543</v>
          </cell>
          <cell r="E95">
            <v>0.75946671771132457</v>
          </cell>
          <cell r="F95">
            <v>1</v>
          </cell>
          <cell r="G95">
            <v>8452418.6872956287</v>
          </cell>
        </row>
        <row r="96">
          <cell r="C96" t="str">
            <v>50,001-100,000</v>
          </cell>
          <cell r="D96">
            <v>0.14934373572795726</v>
          </cell>
          <cell r="E96">
            <v>0.85065626427204277</v>
          </cell>
          <cell r="F96">
            <v>1</v>
          </cell>
          <cell r="G96">
            <v>60468543.335515603</v>
          </cell>
        </row>
        <row r="97">
          <cell r="B97" t="str">
            <v>Warehouse</v>
          </cell>
          <cell r="C97" t="str">
            <v>&lt;5,001</v>
          </cell>
          <cell r="D97">
            <v>0.12838801779438211</v>
          </cell>
          <cell r="E97">
            <v>0.87161198220561797</v>
          </cell>
          <cell r="F97">
            <v>1</v>
          </cell>
          <cell r="G97">
            <v>8938801.4812825639</v>
          </cell>
        </row>
        <row r="98">
          <cell r="C98" t="str">
            <v>100,001+</v>
          </cell>
          <cell r="D98">
            <v>0</v>
          </cell>
          <cell r="E98">
            <v>1</v>
          </cell>
          <cell r="F98">
            <v>1</v>
          </cell>
          <cell r="G98">
            <v>28824886.069673002</v>
          </cell>
        </row>
        <row r="99">
          <cell r="C99" t="str">
            <v>20,001-50,000</v>
          </cell>
          <cell r="D99">
            <v>5.1437746035443866E-3</v>
          </cell>
          <cell r="E99">
            <v>0.99485622539645557</v>
          </cell>
          <cell r="F99">
            <v>1</v>
          </cell>
          <cell r="G99">
            <v>99863887.212485299</v>
          </cell>
        </row>
        <row r="100">
          <cell r="C100" t="str">
            <v>5,001-20,000</v>
          </cell>
          <cell r="D100">
            <v>1.4492053425769444E-2</v>
          </cell>
          <cell r="E100">
            <v>0.98550794657423046</v>
          </cell>
          <cell r="F100">
            <v>1</v>
          </cell>
          <cell r="G100">
            <v>49025622.289909087</v>
          </cell>
        </row>
        <row r="101">
          <cell r="C101" t="str">
            <v>50,001-100,000</v>
          </cell>
          <cell r="D101">
            <v>1.8182350443928772E-2</v>
          </cell>
          <cell r="E101">
            <v>0.9818176495560712</v>
          </cell>
          <cell r="F101">
            <v>1</v>
          </cell>
          <cell r="G101">
            <v>10409150.518417275</v>
          </cell>
        </row>
        <row r="102">
          <cell r="B102" t="str">
            <v>Grand Total</v>
          </cell>
          <cell r="D102">
            <v>0.31344565584888812</v>
          </cell>
          <cell r="E102">
            <v>0.68655434415111194</v>
          </cell>
          <cell r="F102">
            <v>1</v>
          </cell>
          <cell r="G102">
            <v>2514648185.3050141</v>
          </cell>
        </row>
        <row r="105">
          <cell r="B105" t="str">
            <v>Shares of Electric Heat</v>
          </cell>
        </row>
        <row r="106">
          <cell r="B106" t="str">
            <v>Site_ID</v>
          </cell>
          <cell r="C106" t="str">
            <v>(All)</v>
          </cell>
        </row>
        <row r="107">
          <cell r="B107" t="str">
            <v>Fan_Ctr</v>
          </cell>
          <cell r="C107" t="str">
            <v>(All)</v>
          </cell>
        </row>
        <row r="108">
          <cell r="B108" t="str">
            <v>DistSys</v>
          </cell>
          <cell r="C108" t="str">
            <v>(All)</v>
          </cell>
        </row>
        <row r="109">
          <cell r="B109" t="str">
            <v>DistSys_Detail</v>
          </cell>
          <cell r="C109" t="str">
            <v>(All)</v>
          </cell>
        </row>
        <row r="110">
          <cell r="B110" t="str">
            <v>HeatSys_PrimFuel</v>
          </cell>
          <cell r="C110" t="str">
            <v>Electricity</v>
          </cell>
        </row>
        <row r="111">
          <cell r="B111" t="str">
            <v>Equip_Type</v>
          </cell>
          <cell r="C111" t="str">
            <v>(All)</v>
          </cell>
        </row>
        <row r="113">
          <cell r="B113" t="str">
            <v>Sum of Heat_Frac_Sf_PNW_Heated</v>
          </cell>
          <cell r="C113" t="str">
            <v>Column Labels</v>
          </cell>
        </row>
        <row r="114">
          <cell r="B114" t="str">
            <v>Row Labels</v>
          </cell>
          <cell r="C114" t="str">
            <v>CE</v>
          </cell>
          <cell r="D114" t="str">
            <v>HP</v>
          </cell>
          <cell r="E114" t="str">
            <v>HWC</v>
          </cell>
          <cell r="F114" t="str">
            <v>NA</v>
          </cell>
          <cell r="G114" t="str">
            <v>OT</v>
          </cell>
          <cell r="H114" t="str">
            <v>SC</v>
          </cell>
          <cell r="I114" t="str">
            <v>SE</v>
          </cell>
          <cell r="J114" t="str">
            <v>Grand Total</v>
          </cell>
          <cell r="K114" t="str">
            <v>Elect- Non-HP</v>
          </cell>
          <cell r="L114" t="str">
            <v>Elect-HP</v>
          </cell>
        </row>
        <row r="115">
          <cell r="B115" t="str">
            <v>Assembly</v>
          </cell>
          <cell r="C115">
            <v>2.1933371064227269E-2</v>
          </cell>
          <cell r="D115">
            <v>0.52037961228259577</v>
          </cell>
          <cell r="E115">
            <v>8.4869959933207936E-2</v>
          </cell>
          <cell r="F115">
            <v>0.37281705671996906</v>
          </cell>
          <cell r="G115">
            <v>0</v>
          </cell>
          <cell r="H115">
            <v>0</v>
          </cell>
          <cell r="I115">
            <v>0</v>
          </cell>
          <cell r="J115">
            <v>1</v>
          </cell>
          <cell r="K115">
            <v>0.47962038771740423</v>
          </cell>
          <cell r="L115">
            <v>0.52037961228259577</v>
          </cell>
        </row>
        <row r="116">
          <cell r="B116" t="str">
            <v>Grocery</v>
          </cell>
          <cell r="C116">
            <v>0</v>
          </cell>
          <cell r="D116">
            <v>0.61407902538687853</v>
          </cell>
          <cell r="E116">
            <v>0</v>
          </cell>
          <cell r="F116">
            <v>0.38592097461312153</v>
          </cell>
          <cell r="G116">
            <v>0</v>
          </cell>
          <cell r="H116">
            <v>0</v>
          </cell>
          <cell r="I116">
            <v>0</v>
          </cell>
          <cell r="J116">
            <v>1</v>
          </cell>
          <cell r="K116">
            <v>0.38592097461312147</v>
          </cell>
          <cell r="L116">
            <v>0.61407902538687853</v>
          </cell>
        </row>
        <row r="117">
          <cell r="B117" t="str">
            <v>Lodging</v>
          </cell>
          <cell r="C117">
            <v>0</v>
          </cell>
          <cell r="D117">
            <v>0.40473986786737931</v>
          </cell>
          <cell r="E117">
            <v>1.9101566005885497E-2</v>
          </cell>
          <cell r="F117">
            <v>0.56637390858008696</v>
          </cell>
          <cell r="G117">
            <v>0</v>
          </cell>
          <cell r="H117">
            <v>0</v>
          </cell>
          <cell r="I117">
            <v>9.7846575466481386E-3</v>
          </cell>
          <cell r="J117">
            <v>1</v>
          </cell>
          <cell r="K117">
            <v>0.59526013213262075</v>
          </cell>
          <cell r="L117">
            <v>0.40473986786737931</v>
          </cell>
        </row>
        <row r="118">
          <cell r="B118" t="str">
            <v>Office</v>
          </cell>
          <cell r="C118">
            <v>0</v>
          </cell>
          <cell r="D118">
            <v>0.54434419584121851</v>
          </cell>
          <cell r="E118">
            <v>1.3163924041996011E-2</v>
          </cell>
          <cell r="F118">
            <v>0.29977798762598179</v>
          </cell>
          <cell r="G118">
            <v>5.6989236417166553E-3</v>
          </cell>
          <cell r="H118">
            <v>1.8553743341665496E-2</v>
          </cell>
          <cell r="I118">
            <v>0.11846122550742165</v>
          </cell>
          <cell r="J118">
            <v>1</v>
          </cell>
          <cell r="K118">
            <v>0.45565580415878149</v>
          </cell>
          <cell r="L118">
            <v>0.54434419584121851</v>
          </cell>
        </row>
        <row r="119">
          <cell r="B119" t="str">
            <v>Other</v>
          </cell>
          <cell r="C119">
            <v>1.8656133921888154E-2</v>
          </cell>
          <cell r="D119">
            <v>0.38240960390786466</v>
          </cell>
          <cell r="E119">
            <v>3.4723225987817435E-2</v>
          </cell>
          <cell r="F119">
            <v>0.39770544205545494</v>
          </cell>
          <cell r="G119">
            <v>0</v>
          </cell>
          <cell r="H119">
            <v>0</v>
          </cell>
          <cell r="I119">
            <v>0.1665055941269748</v>
          </cell>
          <cell r="J119">
            <v>1</v>
          </cell>
          <cell r="K119">
            <v>0.6175903960921354</v>
          </cell>
          <cell r="L119">
            <v>0.38240960390786466</v>
          </cell>
        </row>
      </sheetData>
      <sheetData sheetId="19">
        <row r="11">
          <cell r="B11">
            <v>2.0434554153352484E-2</v>
          </cell>
        </row>
        <row r="12">
          <cell r="B12">
            <v>3.1863582040406999E-2</v>
          </cell>
        </row>
        <row r="13">
          <cell r="B13">
            <v>5.5794347273117245E-2</v>
          </cell>
        </row>
        <row r="14">
          <cell r="B14">
            <v>0.23374291413554329</v>
          </cell>
        </row>
        <row r="15">
          <cell r="B15">
            <v>0.12270755891365608</v>
          </cell>
        </row>
        <row r="16">
          <cell r="B16">
            <v>4.2121761451219118E-2</v>
          </cell>
        </row>
        <row r="17">
          <cell r="B17">
            <v>1.255060122823257E-2</v>
          </cell>
        </row>
        <row r="18">
          <cell r="B18">
            <v>0.16379453573805774</v>
          </cell>
        </row>
        <row r="19">
          <cell r="B19">
            <v>8.8639553331737689E-2</v>
          </cell>
          <cell r="N19" t="str">
            <v>Data tables from CBSA</v>
          </cell>
        </row>
        <row r="20">
          <cell r="B20">
            <v>2.590476843098345E-3</v>
          </cell>
        </row>
        <row r="21">
          <cell r="B21">
            <v>9.6266945662747766E-2</v>
          </cell>
          <cell r="N21" t="str">
            <v>Site_ID</v>
          </cell>
          <cell r="O21" t="str">
            <v>(All)</v>
          </cell>
        </row>
        <row r="22">
          <cell r="B22">
            <v>1</v>
          </cell>
          <cell r="N22" t="str">
            <v>Fan_Ctr</v>
          </cell>
          <cell r="O22" t="str">
            <v>(All)</v>
          </cell>
        </row>
        <row r="23">
          <cell r="B23">
            <v>7.398534349162611E-2</v>
          </cell>
          <cell r="N23" t="str">
            <v>DistSys</v>
          </cell>
          <cell r="O23" t="str">
            <v>(All)</v>
          </cell>
        </row>
        <row r="24">
          <cell r="N24" t="str">
            <v>Equip_Type</v>
          </cell>
          <cell r="O24" t="str">
            <v>(All)</v>
          </cell>
        </row>
        <row r="25">
          <cell r="N25" t="str">
            <v>DistSys_Detail</v>
          </cell>
          <cell r="O25" t="str">
            <v>(All)</v>
          </cell>
        </row>
        <row r="26">
          <cell r="N26" t="str">
            <v>Vintage</v>
          </cell>
          <cell r="O26" t="str">
            <v>2004-2013</v>
          </cell>
        </row>
        <row r="27">
          <cell r="B27" t="str">
            <v>2004-2013</v>
          </cell>
          <cell r="I27" t="str">
            <v>To CHAR</v>
          </cell>
          <cell r="U27" t="str">
            <v>Vintage</v>
          </cell>
          <cell r="V27" t="str">
            <v>2004-2013</v>
          </cell>
        </row>
        <row r="28">
          <cell r="P28" t="str">
            <v>Values</v>
          </cell>
        </row>
        <row r="29">
          <cell r="B29" t="str">
            <v>Sum of Sf_PNW</v>
          </cell>
          <cell r="E29" t="str">
            <v>SF</v>
          </cell>
          <cell r="F29" t="str">
            <v>SF Share</v>
          </cell>
          <cell r="G29" t="str">
            <v>Cool Frac</v>
          </cell>
          <cell r="J29" t="str">
            <v>SF</v>
          </cell>
          <cell r="K29" t="str">
            <v>SF Share</v>
          </cell>
          <cell r="L29" t="str">
            <v>Cool Frac</v>
          </cell>
          <cell r="N29" t="str">
            <v>Row Labels</v>
          </cell>
          <cell r="O29" t="str">
            <v>Size_Group</v>
          </cell>
          <cell r="P29" t="str">
            <v>Sum of Heat_Frac_Sf_PNW_Heated</v>
          </cell>
          <cell r="Q29" t="str">
            <v>Sum of Cool_Frac_Sf_PNW</v>
          </cell>
          <cell r="S29" t="str">
            <v>Share</v>
          </cell>
          <cell r="U29" t="str">
            <v>Row Labels</v>
          </cell>
          <cell r="V29" t="str">
            <v>Sum of Sf_PNW</v>
          </cell>
        </row>
        <row r="30">
          <cell r="B30">
            <v>165907691.59999999</v>
          </cell>
          <cell r="D30" t="str">
            <v>Assembly</v>
          </cell>
          <cell r="E30">
            <v>165907691.59999999</v>
          </cell>
          <cell r="F30">
            <v>0.12949316922883078</v>
          </cell>
          <cell r="G30">
            <v>0.91177234717447209</v>
          </cell>
          <cell r="I30" t="str">
            <v>Large Off</v>
          </cell>
          <cell r="J30">
            <v>165907691.59999999</v>
          </cell>
          <cell r="K30">
            <v>0.12949316922883078</v>
          </cell>
          <cell r="L30">
            <v>0.95128694884061893</v>
          </cell>
          <cell r="N30" t="str">
            <v>Assembly</v>
          </cell>
          <cell r="P30">
            <v>162680832.55865625</v>
          </cell>
          <cell r="Q30">
            <v>151270045.38443044</v>
          </cell>
          <cell r="R30">
            <v>165907691.59999999</v>
          </cell>
          <cell r="S30">
            <v>0.91177234717447209</v>
          </cell>
          <cell r="U30" t="str">
            <v>Assembly</v>
          </cell>
          <cell r="V30">
            <v>165907691.59999999</v>
          </cell>
        </row>
        <row r="31">
          <cell r="B31">
            <v>26180915.399999999</v>
          </cell>
          <cell r="D31" t="str">
            <v>Supermarket</v>
          </cell>
          <cell r="E31">
            <v>22661825.399999999</v>
          </cell>
          <cell r="F31">
            <v>1.7687857405861318E-2</v>
          </cell>
          <cell r="G31">
            <v>0.92147944946531313</v>
          </cell>
          <cell r="I31" t="str">
            <v>Medium Off</v>
          </cell>
          <cell r="J31">
            <v>22661825.399999999</v>
          </cell>
          <cell r="K31">
            <v>1.7687857405861318E-2</v>
          </cell>
          <cell r="L31">
            <v>0.97665874571205136</v>
          </cell>
          <cell r="N31" t="str">
            <v>Grocery</v>
          </cell>
          <cell r="O31" t="str">
            <v>&lt;5,001</v>
          </cell>
          <cell r="P31">
            <v>3007817.5990934744</v>
          </cell>
          <cell r="Q31">
            <v>2951425.5438271598</v>
          </cell>
          <cell r="R31">
            <v>3519089.9999999995</v>
          </cell>
          <cell r="S31">
            <v>0.83868998628257874</v>
          </cell>
          <cell r="U31" t="str">
            <v>Grocery</v>
          </cell>
          <cell r="V31">
            <v>26180915.399999999</v>
          </cell>
        </row>
        <row r="32">
          <cell r="B32">
            <v>3519089.9999999995</v>
          </cell>
          <cell r="D32" t="str">
            <v>Minimart</v>
          </cell>
          <cell r="E32">
            <v>3519089.9999999995</v>
          </cell>
          <cell r="F32">
            <v>2.7466967474911578E-3</v>
          </cell>
          <cell r="G32">
            <v>0.83868998628257874</v>
          </cell>
          <cell r="I32" t="str">
            <v>Small Off</v>
          </cell>
          <cell r="J32">
            <v>3519089.9999999995</v>
          </cell>
          <cell r="K32">
            <v>2.7466967474911578E-3</v>
          </cell>
          <cell r="L32">
            <v>0.91122609210258287</v>
          </cell>
          <cell r="O32" t="str">
            <v>5,001-20,000</v>
          </cell>
          <cell r="P32">
            <v>3986446.8767986465</v>
          </cell>
          <cell r="Q32">
            <v>3879036.8423711793</v>
          </cell>
          <cell r="R32">
            <v>4873991.3999999994</v>
          </cell>
          <cell r="S32">
            <v>0.79586452334962665</v>
          </cell>
          <cell r="U32" t="str">
            <v>&lt;5,001</v>
          </cell>
          <cell r="V32">
            <v>3519089.9999999995</v>
          </cell>
        </row>
        <row r="33">
          <cell r="B33">
            <v>4873991.3999999994</v>
          </cell>
          <cell r="D33" t="str">
            <v>Hospital</v>
          </cell>
          <cell r="E33">
            <v>40823878</v>
          </cell>
          <cell r="F33">
            <v>3.1863582040406992E-2</v>
          </cell>
          <cell r="I33" t="str">
            <v>Xlarge Ret</v>
          </cell>
          <cell r="J33">
            <v>40823878</v>
          </cell>
          <cell r="K33">
            <v>3.1863582040406992E-2</v>
          </cell>
          <cell r="L33">
            <v>0.98608503921852686</v>
          </cell>
          <cell r="O33" t="str">
            <v>20,001-50,000</v>
          </cell>
          <cell r="P33">
            <v>11467754.274220692</v>
          </cell>
          <cell r="Q33">
            <v>10683291.020562317</v>
          </cell>
          <cell r="R33">
            <v>11467755</v>
          </cell>
          <cell r="S33">
            <v>0.93159393626410025</v>
          </cell>
          <cell r="U33" t="str">
            <v>5,001-20,000</v>
          </cell>
          <cell r="V33">
            <v>4873991.3999999994</v>
          </cell>
        </row>
        <row r="34">
          <cell r="B34">
            <v>11467755</v>
          </cell>
          <cell r="D34" t="str">
            <v>Lodging</v>
          </cell>
          <cell r="E34">
            <v>71484167.200000003</v>
          </cell>
          <cell r="F34">
            <v>5.5794347273117231E-2</v>
          </cell>
          <cell r="G34">
            <v>0.94438859080377269</v>
          </cell>
          <cell r="I34" t="str">
            <v>Large Ret</v>
          </cell>
          <cell r="J34">
            <v>71484167.200000003</v>
          </cell>
          <cell r="K34">
            <v>5.5794347273117231E-2</v>
          </cell>
          <cell r="L34">
            <v>0.77181511362305244</v>
          </cell>
          <cell r="O34" t="str">
            <v>50,001-100,000</v>
          </cell>
          <cell r="P34">
            <v>6320078.5305375494</v>
          </cell>
          <cell r="Q34">
            <v>6320078.5305375513</v>
          </cell>
          <cell r="R34">
            <v>6320079</v>
          </cell>
          <cell r="S34">
            <v>0.99999992571889551</v>
          </cell>
          <cell r="U34" t="str">
            <v>20,001-50,000</v>
          </cell>
          <cell r="V34">
            <v>11467755</v>
          </cell>
        </row>
        <row r="35">
          <cell r="B35">
            <v>6320079</v>
          </cell>
          <cell r="D35" t="str">
            <v>Large Off</v>
          </cell>
          <cell r="E35">
            <v>148846158</v>
          </cell>
          <cell r="F35">
            <v>0.11617641437279382</v>
          </cell>
          <cell r="G35">
            <v>0.95128694884061893</v>
          </cell>
          <cell r="I35" t="str">
            <v>Medium Ret</v>
          </cell>
          <cell r="J35">
            <v>148846158</v>
          </cell>
          <cell r="K35">
            <v>0.11617641437279382</v>
          </cell>
          <cell r="L35">
            <v>0.90527535536267667</v>
          </cell>
          <cell r="N35" t="str">
            <v>Lodging</v>
          </cell>
          <cell r="P35">
            <v>67358224.807189479</v>
          </cell>
          <cell r="Q35">
            <v>67508831.926789269</v>
          </cell>
          <cell r="R35">
            <v>71484167.200000003</v>
          </cell>
          <cell r="S35">
            <v>0.94438859080377269</v>
          </cell>
          <cell r="U35" t="str">
            <v>50,001-100,000</v>
          </cell>
          <cell r="V35">
            <v>6320079</v>
          </cell>
        </row>
        <row r="36">
          <cell r="B36">
            <v>40823878</v>
          </cell>
          <cell r="D36" t="str">
            <v>Medium Off</v>
          </cell>
          <cell r="E36">
            <v>127597664</v>
          </cell>
          <cell r="F36">
            <v>9.9591681001699198E-2</v>
          </cell>
          <cell r="G36">
            <v>0.97665874571205136</v>
          </cell>
          <cell r="I36" t="str">
            <v>Small Ret</v>
          </cell>
          <cell r="J36">
            <v>127597664</v>
          </cell>
          <cell r="K36">
            <v>9.9591681001699198E-2</v>
          </cell>
          <cell r="L36">
            <v>0.53668215741883951</v>
          </cell>
          <cell r="N36" t="str">
            <v>Office</v>
          </cell>
          <cell r="O36" t="str">
            <v>&lt;5,001</v>
          </cell>
          <cell r="P36">
            <v>23029482.214190245</v>
          </cell>
          <cell r="Q36">
            <v>20985065.432742432</v>
          </cell>
          <cell r="R36">
            <v>23029482.600000001</v>
          </cell>
          <cell r="S36">
            <v>0.91122609210258287</v>
          </cell>
          <cell r="U36" t="str">
            <v>Hospital</v>
          </cell>
          <cell r="V36">
            <v>40823878</v>
          </cell>
        </row>
        <row r="37">
          <cell r="B37">
            <v>71484167.200000003</v>
          </cell>
          <cell r="D37" t="str">
            <v>Small Off</v>
          </cell>
          <cell r="E37">
            <v>23029482.600000001</v>
          </cell>
          <cell r="F37">
            <v>1.7974818761050219E-2</v>
          </cell>
          <cell r="G37">
            <v>0.91122609210258287</v>
          </cell>
          <cell r="I37" t="str">
            <v>School K-12</v>
          </cell>
          <cell r="J37">
            <v>23029482.600000001</v>
          </cell>
          <cell r="K37">
            <v>1.7974818761050219E-2</v>
          </cell>
          <cell r="L37">
            <v>0.96128535178408803</v>
          </cell>
          <cell r="O37" t="str">
            <v>5,001-20,000</v>
          </cell>
          <cell r="P37">
            <v>80784182.574405566</v>
          </cell>
          <cell r="Q37">
            <v>82746734.576799899</v>
          </cell>
          <cell r="R37">
            <v>85725024</v>
          </cell>
          <cell r="S37">
            <v>0.96525764258520241</v>
          </cell>
          <cell r="U37" t="str">
            <v>Lodging</v>
          </cell>
          <cell r="V37">
            <v>71484167.200000003</v>
          </cell>
        </row>
        <row r="38">
          <cell r="B38">
            <v>299473304.60000002</v>
          </cell>
          <cell r="D38" t="str">
            <v>Other</v>
          </cell>
          <cell r="E38">
            <v>157213913</v>
          </cell>
          <cell r="F38">
            <v>0.12270755891365605</v>
          </cell>
          <cell r="G38">
            <v>0.87717751610580841</v>
          </cell>
          <cell r="I38" t="str">
            <v>University</v>
          </cell>
          <cell r="J38">
            <v>157213913</v>
          </cell>
          <cell r="K38">
            <v>0.12270755891365605</v>
          </cell>
          <cell r="L38">
            <v>0</v>
          </cell>
          <cell r="O38" t="str">
            <v>20,001-50,000</v>
          </cell>
          <cell r="P38">
            <v>34539301.857369535</v>
          </cell>
          <cell r="Q38">
            <v>41872639.901227877</v>
          </cell>
          <cell r="R38">
            <v>41872640</v>
          </cell>
          <cell r="S38">
            <v>0.99999999764112979</v>
          </cell>
          <cell r="U38" t="str">
            <v>Office</v>
          </cell>
          <cell r="V38">
            <v>299473304.60000002</v>
          </cell>
        </row>
        <row r="39">
          <cell r="B39">
            <v>23029482.600000001</v>
          </cell>
          <cell r="D39" t="str">
            <v>residential care</v>
          </cell>
          <cell r="E39">
            <v>53966740.100000001</v>
          </cell>
          <cell r="F39">
            <v>4.2121761451219111E-2</v>
          </cell>
          <cell r="G39">
            <v>0.8423386600487599</v>
          </cell>
          <cell r="I39" t="str">
            <v>Warehouse</v>
          </cell>
          <cell r="J39">
            <v>53966740.100000001</v>
          </cell>
          <cell r="K39">
            <v>4.2121761451219111E-2</v>
          </cell>
          <cell r="L39">
            <v>0.18162271351024481</v>
          </cell>
          <cell r="O39" t="str">
            <v>50,001-100,000</v>
          </cell>
          <cell r="P39">
            <v>43034153.216813698</v>
          </cell>
          <cell r="Q39">
            <v>63253424.725206777</v>
          </cell>
          <cell r="R39">
            <v>63929821</v>
          </cell>
          <cell r="S39">
            <v>0.98941970641849253</v>
          </cell>
          <cell r="U39" t="str">
            <v>&lt;5,001</v>
          </cell>
          <cell r="V39">
            <v>23029482.600000001</v>
          </cell>
        </row>
        <row r="40">
          <cell r="B40">
            <v>85725024</v>
          </cell>
          <cell r="D40" t="str">
            <v>Restaurant</v>
          </cell>
          <cell r="E40">
            <v>16079931.400000002</v>
          </cell>
          <cell r="F40">
            <v>1.2550601228232568E-2</v>
          </cell>
          <cell r="G40">
            <v>0.99999997512427186</v>
          </cell>
          <cell r="I40" t="str">
            <v>Supermarket</v>
          </cell>
          <cell r="J40">
            <v>16079931.400000002</v>
          </cell>
          <cell r="K40">
            <v>1.2550601228232568E-2</v>
          </cell>
          <cell r="L40">
            <v>0.92147944946531313</v>
          </cell>
          <cell r="O40" t="str">
            <v>100,001+</v>
          </cell>
          <cell r="P40">
            <v>64636550.250122726</v>
          </cell>
          <cell r="Q40">
            <v>78341982.765261889</v>
          </cell>
          <cell r="R40">
            <v>84916337</v>
          </cell>
          <cell r="S40">
            <v>0.92257845230961733</v>
          </cell>
          <cell r="U40" t="str">
            <v>5,001-20,000</v>
          </cell>
          <cell r="V40">
            <v>85725024</v>
          </cell>
        </row>
        <row r="41">
          <cell r="B41">
            <v>41872640</v>
          </cell>
          <cell r="D41" t="str">
            <v>Xlarge Ret</v>
          </cell>
          <cell r="E41">
            <v>59225697</v>
          </cell>
          <cell r="F41">
            <v>4.6226447552576613E-2</v>
          </cell>
          <cell r="G41">
            <v>0.98608503921852686</v>
          </cell>
          <cell r="I41" t="str">
            <v>MiniMart</v>
          </cell>
          <cell r="J41">
            <v>59225697</v>
          </cell>
          <cell r="K41">
            <v>4.6226447552576613E-2</v>
          </cell>
          <cell r="L41">
            <v>0.83868998628257874</v>
          </cell>
          <cell r="N41" t="str">
            <v>Other</v>
          </cell>
          <cell r="P41">
            <v>153654082.32473806</v>
          </cell>
          <cell r="Q41">
            <v>137904509.70261467</v>
          </cell>
          <cell r="R41">
            <v>157213913</v>
          </cell>
          <cell r="S41">
            <v>0.87717751610580841</v>
          </cell>
          <cell r="U41" t="str">
            <v>20,001-50,000</v>
          </cell>
          <cell r="V41">
            <v>41872640</v>
          </cell>
        </row>
        <row r="42">
          <cell r="B42">
            <v>63929821</v>
          </cell>
          <cell r="D42" t="str">
            <v>Large Ret</v>
          </cell>
          <cell r="E42">
            <v>72646954</v>
          </cell>
          <cell r="F42">
            <v>5.6701917901201666E-2</v>
          </cell>
          <cell r="G42">
            <v>0.77181511362305244</v>
          </cell>
          <cell r="I42" t="str">
            <v>Restaurant</v>
          </cell>
          <cell r="J42">
            <v>72646954</v>
          </cell>
          <cell r="K42">
            <v>5.6701917901201666E-2</v>
          </cell>
          <cell r="L42">
            <v>0.99999997512427186</v>
          </cell>
          <cell r="N42" t="str">
            <v>Residential Care</v>
          </cell>
          <cell r="P42">
            <v>49714392.777311653</v>
          </cell>
          <cell r="Q42">
            <v>45458271.543033682</v>
          </cell>
          <cell r="R42">
            <v>53966740.100000001</v>
          </cell>
          <cell r="S42">
            <v>0.8423386600487599</v>
          </cell>
          <cell r="U42" t="str">
            <v>50,001-100,000</v>
          </cell>
          <cell r="V42">
            <v>63929821</v>
          </cell>
        </row>
        <row r="43">
          <cell r="B43">
            <v>84916337</v>
          </cell>
          <cell r="D43" t="str">
            <v>Medium Ret</v>
          </cell>
          <cell r="E43">
            <v>68116174</v>
          </cell>
          <cell r="F43">
            <v>5.3165583596140417E-2</v>
          </cell>
          <cell r="G43">
            <v>0.90527535536267667</v>
          </cell>
          <cell r="I43" t="str">
            <v>Lodging</v>
          </cell>
          <cell r="J43">
            <v>68116174</v>
          </cell>
          <cell r="K43">
            <v>5.3165583596140417E-2</v>
          </cell>
          <cell r="L43">
            <v>0.94438859080377269</v>
          </cell>
          <cell r="N43" t="str">
            <v>Restaurant</v>
          </cell>
          <cell r="P43">
            <v>15578466.927956199</v>
          </cell>
          <cell r="Q43">
            <v>16079931</v>
          </cell>
          <cell r="R43">
            <v>16079931.400000002</v>
          </cell>
          <cell r="S43">
            <v>0.99999997512427186</v>
          </cell>
          <cell r="U43" t="str">
            <v>100,001+</v>
          </cell>
          <cell r="V43">
            <v>84916337</v>
          </cell>
        </row>
        <row r="44">
          <cell r="B44">
            <v>157213913</v>
          </cell>
          <cell r="D44" t="str">
            <v>Small Ret</v>
          </cell>
          <cell r="E44">
            <v>9866053.6999999993</v>
          </cell>
          <cell r="F44">
            <v>7.7005866881390082E-3</v>
          </cell>
          <cell r="G44">
            <v>0.53668215741883951</v>
          </cell>
          <cell r="I44" t="str">
            <v>Hospital</v>
          </cell>
          <cell r="J44">
            <v>9866053.6999999993</v>
          </cell>
          <cell r="K44">
            <v>7.7005866881390082E-3</v>
          </cell>
          <cell r="L44">
            <v>0</v>
          </cell>
          <cell r="N44" t="str">
            <v>Retail/Service</v>
          </cell>
          <cell r="O44" t="str">
            <v>&lt;5,001</v>
          </cell>
          <cell r="P44">
            <v>9866053.8742124401</v>
          </cell>
          <cell r="Q44">
            <v>5294934.9849261232</v>
          </cell>
          <cell r="R44">
            <v>9866053.6999999993</v>
          </cell>
          <cell r="S44">
            <v>0.53668215741883951</v>
          </cell>
          <cell r="U44" t="str">
            <v>Other</v>
          </cell>
          <cell r="V44">
            <v>157213913</v>
          </cell>
        </row>
        <row r="45">
          <cell r="B45">
            <v>53966740.100000001</v>
          </cell>
          <cell r="D45" t="str">
            <v>School K-12</v>
          </cell>
          <cell r="E45">
            <v>113565709.8</v>
          </cell>
          <cell r="F45">
            <v>8.8639553331737675E-2</v>
          </cell>
          <cell r="G45">
            <v>0.96128535178408803</v>
          </cell>
          <cell r="I45" t="str">
            <v>Residential Care</v>
          </cell>
          <cell r="J45">
            <v>113565709.8</v>
          </cell>
          <cell r="K45">
            <v>8.8639553331737675E-2</v>
          </cell>
          <cell r="L45">
            <v>0.8423386600487599</v>
          </cell>
          <cell r="O45" t="str">
            <v>5,001-20,000</v>
          </cell>
          <cell r="P45">
            <v>62095801.889099516</v>
          </cell>
          <cell r="Q45">
            <v>61663893.623795919</v>
          </cell>
          <cell r="R45">
            <v>68116174</v>
          </cell>
          <cell r="S45">
            <v>0.90527535536267667</v>
          </cell>
          <cell r="U45" t="str">
            <v>Residential Care</v>
          </cell>
          <cell r="V45">
            <v>53966740.100000001</v>
          </cell>
        </row>
        <row r="46">
          <cell r="B46">
            <v>16079931.400000002</v>
          </cell>
          <cell r="D46" t="str">
            <v>University</v>
          </cell>
          <cell r="E46">
            <v>3318939.8</v>
          </cell>
          <cell r="F46">
            <v>2.5904768430983446E-3</v>
          </cell>
          <cell r="I46" t="str">
            <v>Assembly</v>
          </cell>
          <cell r="J46">
            <v>3318939.8</v>
          </cell>
          <cell r="K46">
            <v>2.5904768430983446E-3</v>
          </cell>
          <cell r="L46">
            <v>0.91177234717447209</v>
          </cell>
          <cell r="O46" t="str">
            <v>20,001-50,000</v>
          </cell>
          <cell r="P46">
            <v>72646953.999999955</v>
          </cell>
          <cell r="Q46">
            <v>56070017.055878662</v>
          </cell>
          <cell r="R46">
            <v>72646954</v>
          </cell>
          <cell r="S46">
            <v>0.77181511362305244</v>
          </cell>
          <cell r="U46" t="str">
            <v>Restaurant</v>
          </cell>
          <cell r="V46">
            <v>16079931.400000002</v>
          </cell>
        </row>
        <row r="47">
          <cell r="B47">
            <v>4744164.2</v>
          </cell>
          <cell r="D47" t="str">
            <v>Warehouse</v>
          </cell>
          <cell r="E47">
            <v>123337986.3</v>
          </cell>
          <cell r="F47">
            <v>9.6266945662747752E-2</v>
          </cell>
          <cell r="G47">
            <v>0.18162271351024481</v>
          </cell>
          <cell r="I47" t="str">
            <v>Other</v>
          </cell>
          <cell r="J47">
            <v>123337986.3</v>
          </cell>
          <cell r="K47">
            <v>9.6266945662747752E-2</v>
          </cell>
          <cell r="L47">
            <v>0.87717751610580841</v>
          </cell>
          <cell r="O47" t="str">
            <v>100,001+</v>
          </cell>
          <cell r="P47">
            <v>59225697.00000003</v>
          </cell>
          <cell r="Q47">
            <v>58401573.74898959</v>
          </cell>
          <cell r="R47">
            <v>59225697</v>
          </cell>
          <cell r="S47">
            <v>0.98608503921852686</v>
          </cell>
          <cell r="U47" t="str">
            <v>&lt;5,001</v>
          </cell>
          <cell r="V47">
            <v>4744164.2</v>
          </cell>
        </row>
        <row r="48">
          <cell r="B48">
            <v>11335767.200000001</v>
          </cell>
          <cell r="E48">
            <v>1281208055.9000001</v>
          </cell>
          <cell r="J48">
            <v>1281208055.9000001</v>
          </cell>
          <cell r="K48">
            <v>1</v>
          </cell>
          <cell r="N48" t="str">
            <v>School K-12</v>
          </cell>
          <cell r="P48">
            <v>110527499.14520694</v>
          </cell>
          <cell r="Q48">
            <v>109169053.29570265</v>
          </cell>
          <cell r="R48">
            <v>113565709.8</v>
          </cell>
          <cell r="S48">
            <v>0.96128535178408803</v>
          </cell>
          <cell r="U48" t="str">
            <v>5,001-20,000</v>
          </cell>
          <cell r="V48">
            <v>11335767.200000001</v>
          </cell>
        </row>
        <row r="49">
          <cell r="B49">
            <v>209854878.69999999</v>
          </cell>
          <cell r="N49" t="str">
            <v>Warehouse</v>
          </cell>
          <cell r="P49">
            <v>84732711.903829709</v>
          </cell>
          <cell r="Q49">
            <v>22400979.7506954</v>
          </cell>
          <cell r="R49">
            <v>123337986.3</v>
          </cell>
          <cell r="S49">
            <v>0.18162271351024481</v>
          </cell>
          <cell r="U49" t="str">
            <v>Retail/Service</v>
          </cell>
          <cell r="V49">
            <v>209854878.69999999</v>
          </cell>
        </row>
        <row r="50">
          <cell r="B50">
            <v>9866053.6999999993</v>
          </cell>
          <cell r="N50" t="str">
            <v>Grand Total</v>
          </cell>
          <cell r="P50">
            <v>1118886484.6017523</v>
          </cell>
          <cell r="Q50">
            <v>1042255721.3553934</v>
          </cell>
          <cell r="R50">
            <v>1281208055.9000001</v>
          </cell>
          <cell r="S50">
            <v>0.81349451133699613</v>
          </cell>
          <cell r="U50" t="str">
            <v>&lt;5,001</v>
          </cell>
          <cell r="V50">
            <v>9866053.6999999993</v>
          </cell>
        </row>
        <row r="51">
          <cell r="B51">
            <v>68116174</v>
          </cell>
          <cell r="U51" t="str">
            <v>5,001-20,000</v>
          </cell>
          <cell r="V51">
            <v>68116174</v>
          </cell>
        </row>
        <row r="52">
          <cell r="B52">
            <v>72646954</v>
          </cell>
          <cell r="U52" t="str">
            <v>20,001-50,000</v>
          </cell>
          <cell r="V52">
            <v>72646954</v>
          </cell>
        </row>
        <row r="53">
          <cell r="B53">
            <v>59225697</v>
          </cell>
          <cell r="U53" t="str">
            <v>100,001+</v>
          </cell>
          <cell r="V53">
            <v>59225697</v>
          </cell>
        </row>
        <row r="54">
          <cell r="B54">
            <v>113565709.8</v>
          </cell>
          <cell r="U54" t="str">
            <v>School K-12</v>
          </cell>
          <cell r="V54">
            <v>113565709.8</v>
          </cell>
        </row>
        <row r="55">
          <cell r="B55">
            <v>3318939.8</v>
          </cell>
          <cell r="U55" t="str">
            <v>University</v>
          </cell>
          <cell r="V55">
            <v>3318939.8</v>
          </cell>
        </row>
        <row r="56">
          <cell r="B56">
            <v>123337986.3</v>
          </cell>
          <cell r="U56" t="str">
            <v>Warehouse</v>
          </cell>
          <cell r="V56">
            <v>123337986.3</v>
          </cell>
        </row>
        <row r="57">
          <cell r="B57">
            <v>1281208055.9000001</v>
          </cell>
          <cell r="U57" t="str">
            <v>Grand Total</v>
          </cell>
          <cell r="V57">
            <v>1281208055.9000001</v>
          </cell>
        </row>
        <row r="63">
          <cell r="B63" t="str">
            <v>(All)</v>
          </cell>
        </row>
        <row r="64">
          <cell r="B64" t="str">
            <v>(All)</v>
          </cell>
        </row>
        <row r="65">
          <cell r="B65" t="str">
            <v>(All)</v>
          </cell>
        </row>
        <row r="66">
          <cell r="B66" t="str">
            <v>(All)</v>
          </cell>
        </row>
        <row r="67">
          <cell r="B67" t="str">
            <v>2004-2013</v>
          </cell>
        </row>
        <row r="68">
          <cell r="B68" t="str">
            <v>Electricity</v>
          </cell>
        </row>
        <row r="70">
          <cell r="C70" t="str">
            <v>Column Labels</v>
          </cell>
          <cell r="F70" t="str">
            <v>HP</v>
          </cell>
        </row>
        <row r="71">
          <cell r="B71" t="str">
            <v>Size_Group</v>
          </cell>
          <cell r="C71">
            <v>1</v>
          </cell>
          <cell r="D71">
            <v>3</v>
          </cell>
          <cell r="E71">
            <v>4</v>
          </cell>
          <cell r="F71">
            <v>5</v>
          </cell>
          <cell r="G71">
            <v>6</v>
          </cell>
          <cell r="H71">
            <v>8</v>
          </cell>
          <cell r="I71">
            <v>9</v>
          </cell>
          <cell r="J71">
            <v>10</v>
          </cell>
          <cell r="K71">
            <v>11</v>
          </cell>
          <cell r="L71">
            <v>12</v>
          </cell>
          <cell r="M71">
            <v>13</v>
          </cell>
          <cell r="N71" t="str">
            <v>(blank)</v>
          </cell>
          <cell r="O71" t="str">
            <v>Grand Total</v>
          </cell>
          <cell r="P71" t="str">
            <v>SF</v>
          </cell>
          <cell r="Q71" t="str">
            <v>HP</v>
          </cell>
          <cell r="R71" t="str">
            <v>Elect</v>
          </cell>
        </row>
        <row r="72">
          <cell r="C72">
            <v>3.6534593810539057E-2</v>
          </cell>
          <cell r="D72">
            <v>9.6072243813068336E-2</v>
          </cell>
          <cell r="E72">
            <v>0</v>
          </cell>
          <cell r="F72">
            <v>0.50965114798682787</v>
          </cell>
          <cell r="G72">
            <v>3.1956647213604777E-2</v>
          </cell>
          <cell r="H72">
            <v>0</v>
          </cell>
          <cell r="I72">
            <v>0</v>
          </cell>
          <cell r="J72">
            <v>3.5497740342013101E-3</v>
          </cell>
          <cell r="K72">
            <v>5.8039414061002159E-4</v>
          </cell>
          <cell r="L72">
            <v>0</v>
          </cell>
          <cell r="M72">
            <v>0</v>
          </cell>
          <cell r="N72">
            <v>0.32165519900114858</v>
          </cell>
          <cell r="O72">
            <v>1</v>
          </cell>
          <cell r="P72">
            <v>323583577.89067554</v>
          </cell>
          <cell r="Q72">
            <v>0.50965114798682787</v>
          </cell>
          <cell r="R72">
            <v>0.49034885201317213</v>
          </cell>
        </row>
        <row r="73">
          <cell r="B73" t="str">
            <v>&lt;5,001</v>
          </cell>
          <cell r="C73">
            <v>0</v>
          </cell>
          <cell r="D73">
            <v>0</v>
          </cell>
          <cell r="E73">
            <v>0.18622247697050309</v>
          </cell>
          <cell r="F73">
            <v>0.81377752302949691</v>
          </cell>
          <cell r="G73">
            <v>0</v>
          </cell>
          <cell r="H73">
            <v>0</v>
          </cell>
          <cell r="I73">
            <v>0</v>
          </cell>
          <cell r="J73">
            <v>0</v>
          </cell>
          <cell r="K73">
            <v>0</v>
          </cell>
          <cell r="L73">
            <v>0</v>
          </cell>
          <cell r="M73">
            <v>0</v>
          </cell>
          <cell r="N73">
            <v>0</v>
          </cell>
          <cell r="O73">
            <v>1</v>
          </cell>
          <cell r="P73">
            <v>9815889.4471183456</v>
          </cell>
          <cell r="Q73">
            <v>0.81377752302949691</v>
          </cell>
          <cell r="R73">
            <v>0.18622247697050309</v>
          </cell>
        </row>
        <row r="74">
          <cell r="B74" t="str">
            <v>5,001-20,000</v>
          </cell>
          <cell r="C74">
            <v>0.81202354242998354</v>
          </cell>
          <cell r="D74">
            <v>3.3971992626398925E-2</v>
          </cell>
          <cell r="E74">
            <v>0</v>
          </cell>
          <cell r="F74">
            <v>0.15400446494361758</v>
          </cell>
          <cell r="G74">
            <v>0</v>
          </cell>
          <cell r="H74">
            <v>0</v>
          </cell>
          <cell r="I74">
            <v>0</v>
          </cell>
          <cell r="J74">
            <v>0</v>
          </cell>
          <cell r="K74">
            <v>0</v>
          </cell>
          <cell r="L74">
            <v>0</v>
          </cell>
          <cell r="M74">
            <v>0</v>
          </cell>
          <cell r="N74">
            <v>0</v>
          </cell>
          <cell r="O74">
            <v>1</v>
          </cell>
          <cell r="P74">
            <v>16084444.905748043</v>
          </cell>
          <cell r="Q74">
            <v>0.15400446494361758</v>
          </cell>
          <cell r="R74">
            <v>0.84599553505638236</v>
          </cell>
        </row>
        <row r="75">
          <cell r="B75" t="str">
            <v>20,001-50,000</v>
          </cell>
          <cell r="C75">
            <v>0</v>
          </cell>
          <cell r="D75">
            <v>0</v>
          </cell>
          <cell r="E75">
            <v>0</v>
          </cell>
          <cell r="F75">
            <v>0.18249203765273975</v>
          </cell>
          <cell r="G75">
            <v>0</v>
          </cell>
          <cell r="H75">
            <v>0</v>
          </cell>
          <cell r="I75">
            <v>0.8175079623472602</v>
          </cell>
          <cell r="J75">
            <v>0</v>
          </cell>
          <cell r="K75">
            <v>0</v>
          </cell>
          <cell r="L75">
            <v>0</v>
          </cell>
          <cell r="M75">
            <v>0</v>
          </cell>
          <cell r="N75">
            <v>0</v>
          </cell>
          <cell r="O75">
            <v>1</v>
          </cell>
          <cell r="P75">
            <v>23241500.137925949</v>
          </cell>
          <cell r="Q75">
            <v>0.18249203765273975</v>
          </cell>
          <cell r="R75">
            <v>0.81750796234726031</v>
          </cell>
        </row>
        <row r="76">
          <cell r="C76">
            <v>2.6830345435340821E-2</v>
          </cell>
          <cell r="D76">
            <v>1.3652575123708729E-2</v>
          </cell>
          <cell r="E76">
            <v>2.8001180638092205E-2</v>
          </cell>
          <cell r="F76">
            <v>0.18888064796136644</v>
          </cell>
          <cell r="G76">
            <v>0.57870617384054446</v>
          </cell>
          <cell r="H76">
            <v>0</v>
          </cell>
          <cell r="I76">
            <v>0</v>
          </cell>
          <cell r="J76">
            <v>7.5228886618891851E-3</v>
          </cell>
          <cell r="K76">
            <v>0.10945787462577937</v>
          </cell>
          <cell r="L76">
            <v>0</v>
          </cell>
          <cell r="M76">
            <v>0</v>
          </cell>
          <cell r="N76">
            <v>4.6948313713278858E-2</v>
          </cell>
          <cell r="O76">
            <v>1</v>
          </cell>
          <cell r="P76">
            <v>158846349.10849831</v>
          </cell>
          <cell r="Q76">
            <v>0.18888064796136644</v>
          </cell>
          <cell r="R76">
            <v>0.8111193520386335</v>
          </cell>
        </row>
        <row r="77">
          <cell r="B77" t="str">
            <v>&lt;5,001</v>
          </cell>
          <cell r="C77">
            <v>0</v>
          </cell>
          <cell r="D77">
            <v>0.17664037080346631</v>
          </cell>
          <cell r="E77">
            <v>0</v>
          </cell>
          <cell r="F77">
            <v>0.52490452587958114</v>
          </cell>
          <cell r="G77">
            <v>0</v>
          </cell>
          <cell r="H77">
            <v>0</v>
          </cell>
          <cell r="I77">
            <v>0</v>
          </cell>
          <cell r="J77">
            <v>1.9787254337404303E-2</v>
          </cell>
          <cell r="K77">
            <v>0</v>
          </cell>
          <cell r="L77">
            <v>0</v>
          </cell>
          <cell r="M77">
            <v>0</v>
          </cell>
          <cell r="N77">
            <v>0.27866784897954844</v>
          </cell>
          <cell r="O77">
            <v>1</v>
          </cell>
          <cell r="P77">
            <v>88922415.770519257</v>
          </cell>
          <cell r="Q77">
            <v>0.52490452587958114</v>
          </cell>
          <cell r="R77">
            <v>0.47509547412041886</v>
          </cell>
        </row>
        <row r="78">
          <cell r="B78" t="str">
            <v>5,001-20,000</v>
          </cell>
          <cell r="C78">
            <v>0</v>
          </cell>
          <cell r="D78">
            <v>0</v>
          </cell>
          <cell r="E78">
            <v>4.3228968896827348E-2</v>
          </cell>
          <cell r="F78">
            <v>0.75611452678600732</v>
          </cell>
          <cell r="G78">
            <v>0</v>
          </cell>
          <cell r="H78">
            <v>0</v>
          </cell>
          <cell r="I78">
            <v>0</v>
          </cell>
          <cell r="J78">
            <v>0</v>
          </cell>
          <cell r="K78">
            <v>0</v>
          </cell>
          <cell r="L78">
            <v>3.0685926118516452E-2</v>
          </cell>
          <cell r="M78">
            <v>0</v>
          </cell>
          <cell r="N78">
            <v>0.16997057819864889</v>
          </cell>
          <cell r="O78">
            <v>1</v>
          </cell>
          <cell r="P78">
            <v>154110090.46318847</v>
          </cell>
          <cell r="Q78">
            <v>0.75611452678600732</v>
          </cell>
          <cell r="R78">
            <v>0.24388547321399268</v>
          </cell>
        </row>
        <row r="79">
          <cell r="B79" t="str">
            <v>20,001-50,000</v>
          </cell>
          <cell r="C79">
            <v>0.27157849224769093</v>
          </cell>
          <cell r="D79">
            <v>0.16108600680990617</v>
          </cell>
          <cell r="E79">
            <v>0</v>
          </cell>
          <cell r="F79">
            <v>0.48968672235722216</v>
          </cell>
          <cell r="G79">
            <v>4.2122637341405176E-4</v>
          </cell>
          <cell r="H79">
            <v>0</v>
          </cell>
          <cell r="I79">
            <v>0</v>
          </cell>
          <cell r="J79">
            <v>0</v>
          </cell>
          <cell r="K79">
            <v>0</v>
          </cell>
          <cell r="L79">
            <v>0</v>
          </cell>
          <cell r="M79">
            <v>0</v>
          </cell>
          <cell r="N79">
            <v>7.7227552211766498E-2</v>
          </cell>
          <cell r="O79">
            <v>1</v>
          </cell>
          <cell r="P79">
            <v>121088778.65134136</v>
          </cell>
          <cell r="Q79">
            <v>0.48968672235722216</v>
          </cell>
          <cell r="R79">
            <v>0.5103132776427779</v>
          </cell>
        </row>
        <row r="80">
          <cell r="B80" t="str">
            <v>50,001-100,000</v>
          </cell>
          <cell r="C80">
            <v>0</v>
          </cell>
          <cell r="D80">
            <v>0</v>
          </cell>
          <cell r="E80">
            <v>0</v>
          </cell>
          <cell r="F80">
            <v>0</v>
          </cell>
          <cell r="G80">
            <v>0</v>
          </cell>
          <cell r="H80">
            <v>0</v>
          </cell>
          <cell r="I80">
            <v>0</v>
          </cell>
          <cell r="J80">
            <v>0</v>
          </cell>
          <cell r="K80">
            <v>0</v>
          </cell>
          <cell r="L80">
            <v>0</v>
          </cell>
          <cell r="M80">
            <v>0</v>
          </cell>
          <cell r="N80">
            <v>1</v>
          </cell>
          <cell r="O80">
            <v>1</v>
          </cell>
          <cell r="P80">
            <v>83126914.229880497</v>
          </cell>
          <cell r="Q80">
            <v>0</v>
          </cell>
          <cell r="R80">
            <v>1</v>
          </cell>
        </row>
        <row r="81">
          <cell r="B81" t="str">
            <v>100,001+</v>
          </cell>
          <cell r="C81">
            <v>0</v>
          </cell>
          <cell r="D81">
            <v>9.0247339982572464E-2</v>
          </cell>
          <cell r="E81">
            <v>0</v>
          </cell>
          <cell r="F81">
            <v>3.7300330925293994E-2</v>
          </cell>
          <cell r="G81">
            <v>0</v>
          </cell>
          <cell r="H81">
            <v>0</v>
          </cell>
          <cell r="I81">
            <v>0</v>
          </cell>
          <cell r="J81">
            <v>6.1086377136007814E-4</v>
          </cell>
          <cell r="K81">
            <v>0</v>
          </cell>
          <cell r="L81">
            <v>0</v>
          </cell>
          <cell r="M81">
            <v>0</v>
          </cell>
          <cell r="N81">
            <v>0.87184146532077345</v>
          </cell>
          <cell r="O81">
            <v>1</v>
          </cell>
          <cell r="P81">
            <v>161400968.09734377</v>
          </cell>
          <cell r="Q81">
            <v>3.7300330925293994E-2</v>
          </cell>
          <cell r="R81">
            <v>0.96269966907470605</v>
          </cell>
        </row>
        <row r="82">
          <cell r="C82">
            <v>3.0358719899233007E-2</v>
          </cell>
          <cell r="D82">
            <v>7.9022624302837394E-2</v>
          </cell>
          <cell r="E82">
            <v>2.3915459988707082E-2</v>
          </cell>
          <cell r="F82">
            <v>0.41080265497275703</v>
          </cell>
          <cell r="G82">
            <v>5.4849597267194045E-2</v>
          </cell>
          <cell r="H82">
            <v>5.3229117383233899E-3</v>
          </cell>
          <cell r="I82">
            <v>9.1480776677612327E-2</v>
          </cell>
          <cell r="J82">
            <v>8.7343776958000094E-3</v>
          </cell>
          <cell r="K82">
            <v>0</v>
          </cell>
          <cell r="L82">
            <v>0</v>
          </cell>
          <cell r="M82">
            <v>0</v>
          </cell>
          <cell r="N82">
            <v>0.29551287745753574</v>
          </cell>
          <cell r="O82">
            <v>1</v>
          </cell>
          <cell r="P82">
            <v>274835103.70914501</v>
          </cell>
          <cell r="Q82">
            <v>0.41080265497275703</v>
          </cell>
          <cell r="R82">
            <v>0.58919734502724297</v>
          </cell>
        </row>
        <row r="83">
          <cell r="C83">
            <v>4.8491951753153045E-2</v>
          </cell>
          <cell r="D83">
            <v>0</v>
          </cell>
          <cell r="E83">
            <v>7.2786406113312819E-3</v>
          </cell>
          <cell r="F83">
            <v>0.25160789616687884</v>
          </cell>
          <cell r="G83">
            <v>0.31248631124873866</v>
          </cell>
          <cell r="H83">
            <v>0</v>
          </cell>
          <cell r="I83">
            <v>0</v>
          </cell>
          <cell r="J83">
            <v>0.18360090438102558</v>
          </cell>
          <cell r="K83">
            <v>0.17776288985715782</v>
          </cell>
          <cell r="L83">
            <v>0</v>
          </cell>
          <cell r="M83">
            <v>1.383259321048938E-4</v>
          </cell>
          <cell r="N83">
            <v>1.863308004961009E-2</v>
          </cell>
          <cell r="O83">
            <v>1</v>
          </cell>
          <cell r="P83">
            <v>117631709.17964283</v>
          </cell>
          <cell r="Q83">
            <v>0.25160789616687884</v>
          </cell>
          <cell r="R83">
            <v>0.74839210383312116</v>
          </cell>
        </row>
        <row r="84">
          <cell r="C84">
            <v>0</v>
          </cell>
          <cell r="D84">
            <v>0</v>
          </cell>
          <cell r="E84">
            <v>8.4985032383021089E-2</v>
          </cell>
          <cell r="F84">
            <v>0.8667911132476972</v>
          </cell>
          <cell r="G84">
            <v>0</v>
          </cell>
          <cell r="H84">
            <v>0</v>
          </cell>
          <cell r="I84">
            <v>0</v>
          </cell>
          <cell r="J84">
            <v>4.8223854369281734E-2</v>
          </cell>
          <cell r="K84">
            <v>0</v>
          </cell>
          <cell r="L84">
            <v>0</v>
          </cell>
          <cell r="M84">
            <v>0</v>
          </cell>
          <cell r="N84">
            <v>0</v>
          </cell>
          <cell r="O84">
            <v>1</v>
          </cell>
          <cell r="P84">
            <v>47431959.763809502</v>
          </cell>
          <cell r="Q84">
            <v>0.8667911132476972</v>
          </cell>
          <cell r="R84">
            <v>0.1332088867523028</v>
          </cell>
        </row>
        <row r="85">
          <cell r="B85" t="str">
            <v>&lt;5,001</v>
          </cell>
          <cell r="C85">
            <v>0</v>
          </cell>
          <cell r="D85">
            <v>0.30228709576973001</v>
          </cell>
          <cell r="E85">
            <v>0</v>
          </cell>
          <cell r="F85">
            <v>0.6004457335185307</v>
          </cell>
          <cell r="G85">
            <v>0</v>
          </cell>
          <cell r="H85">
            <v>0</v>
          </cell>
          <cell r="I85">
            <v>0</v>
          </cell>
          <cell r="J85">
            <v>3.9538732283492091E-2</v>
          </cell>
          <cell r="K85">
            <v>5.7728438428247104E-2</v>
          </cell>
          <cell r="L85">
            <v>0</v>
          </cell>
          <cell r="M85">
            <v>0</v>
          </cell>
          <cell r="N85">
            <v>0</v>
          </cell>
          <cell r="O85">
            <v>1</v>
          </cell>
          <cell r="P85">
            <v>45229806.543296024</v>
          </cell>
          <cell r="Q85">
            <v>0.6004457335185307</v>
          </cell>
          <cell r="R85">
            <v>0.3995542664814693</v>
          </cell>
        </row>
        <row r="86">
          <cell r="B86" t="str">
            <v>5,001-20,000</v>
          </cell>
          <cell r="C86">
            <v>0.67420376757283751</v>
          </cell>
          <cell r="D86">
            <v>0</v>
          </cell>
          <cell r="E86">
            <v>0</v>
          </cell>
          <cell r="F86">
            <v>0.25959218292260067</v>
          </cell>
          <cell r="G86">
            <v>0</v>
          </cell>
          <cell r="H86">
            <v>0</v>
          </cell>
          <cell r="I86">
            <v>6.6204049504561782E-2</v>
          </cell>
          <cell r="J86">
            <v>0</v>
          </cell>
          <cell r="K86">
            <v>0</v>
          </cell>
          <cell r="L86">
            <v>0</v>
          </cell>
          <cell r="M86">
            <v>0</v>
          </cell>
          <cell r="N86">
            <v>0</v>
          </cell>
          <cell r="O86">
            <v>1</v>
          </cell>
          <cell r="P86">
            <v>142334439.47546965</v>
          </cell>
          <cell r="Q86">
            <v>0.25959218292260067</v>
          </cell>
          <cell r="R86">
            <v>0.74040781707739933</v>
          </cell>
        </row>
        <row r="87">
          <cell r="B87" t="str">
            <v>20,001-50,000</v>
          </cell>
          <cell r="C87">
            <v>0.44457384121018961</v>
          </cell>
          <cell r="D87">
            <v>0</v>
          </cell>
          <cell r="E87">
            <v>0</v>
          </cell>
          <cell r="F87">
            <v>0.52538539575341459</v>
          </cell>
          <cell r="G87">
            <v>0</v>
          </cell>
          <cell r="H87">
            <v>0</v>
          </cell>
          <cell r="I87">
            <v>0</v>
          </cell>
          <cell r="J87">
            <v>3.0040763036395728E-2</v>
          </cell>
          <cell r="K87">
            <v>0</v>
          </cell>
          <cell r="L87">
            <v>0</v>
          </cell>
          <cell r="M87">
            <v>0</v>
          </cell>
          <cell r="N87">
            <v>0</v>
          </cell>
          <cell r="O87">
            <v>1</v>
          </cell>
          <cell r="P87">
            <v>150479652.53202388</v>
          </cell>
          <cell r="Q87">
            <v>0.52538539575341459</v>
          </cell>
          <cell r="R87">
            <v>0.47461460424658541</v>
          </cell>
        </row>
        <row r="88">
          <cell r="B88" t="str">
            <v>100,001+</v>
          </cell>
          <cell r="C88">
            <v>0</v>
          </cell>
          <cell r="D88">
            <v>0</v>
          </cell>
          <cell r="E88">
            <v>0</v>
          </cell>
          <cell r="F88">
            <v>1</v>
          </cell>
          <cell r="G88">
            <v>0</v>
          </cell>
          <cell r="H88">
            <v>0</v>
          </cell>
          <cell r="I88">
            <v>0</v>
          </cell>
          <cell r="J88">
            <v>0</v>
          </cell>
          <cell r="K88">
            <v>0</v>
          </cell>
          <cell r="L88">
            <v>0</v>
          </cell>
          <cell r="M88">
            <v>0</v>
          </cell>
          <cell r="N88">
            <v>0</v>
          </cell>
          <cell r="O88">
            <v>1</v>
          </cell>
          <cell r="P88">
            <v>29532449.302067615</v>
          </cell>
          <cell r="Q88">
            <v>1</v>
          </cell>
          <cell r="R88">
            <v>0</v>
          </cell>
        </row>
        <row r="89">
          <cell r="C89">
            <v>0</v>
          </cell>
          <cell r="D89">
            <v>0</v>
          </cell>
          <cell r="E89">
            <v>0</v>
          </cell>
          <cell r="F89">
            <v>0.60623284948217304</v>
          </cell>
          <cell r="G89">
            <v>0</v>
          </cell>
          <cell r="H89">
            <v>0</v>
          </cell>
          <cell r="I89">
            <v>0</v>
          </cell>
          <cell r="J89">
            <v>0</v>
          </cell>
          <cell r="K89">
            <v>0</v>
          </cell>
          <cell r="L89">
            <v>7.8006315859590558E-2</v>
          </cell>
          <cell r="M89">
            <v>0</v>
          </cell>
          <cell r="N89">
            <v>0.31576083465823634</v>
          </cell>
          <cell r="O89">
            <v>1</v>
          </cell>
          <cell r="P89">
            <v>124562026.1368593</v>
          </cell>
          <cell r="Q89">
            <v>0.60623284948217304</v>
          </cell>
          <cell r="R89">
            <v>0.39376715051782696</v>
          </cell>
        </row>
        <row r="90">
          <cell r="C90">
            <v>0</v>
          </cell>
          <cell r="D90">
            <v>0</v>
          </cell>
          <cell r="E90">
            <v>0</v>
          </cell>
          <cell r="F90">
            <v>0.25284882715292539</v>
          </cell>
          <cell r="G90">
            <v>9.15963886801789E-2</v>
          </cell>
          <cell r="H90">
            <v>5.0434425613117444E-2</v>
          </cell>
          <cell r="I90">
            <v>0</v>
          </cell>
          <cell r="J90">
            <v>0.60086537417955166</v>
          </cell>
          <cell r="K90">
            <v>4.2549843742266929E-3</v>
          </cell>
          <cell r="L90">
            <v>0</v>
          </cell>
          <cell r="M90">
            <v>0</v>
          </cell>
          <cell r="N90">
            <v>0</v>
          </cell>
          <cell r="O90">
            <v>1</v>
          </cell>
          <cell r="P90">
            <v>226752622.27380022</v>
          </cell>
          <cell r="Q90">
            <v>0.25284882715292539</v>
          </cell>
          <cell r="R90">
            <v>0.74715117284707455</v>
          </cell>
        </row>
        <row r="91">
          <cell r="C91">
            <v>9.1376585173836206E-2</v>
          </cell>
          <cell r="D91">
            <v>4.3578166262721339E-2</v>
          </cell>
          <cell r="E91">
            <v>1.5647501421037862E-2</v>
          </cell>
          <cell r="F91">
            <v>0.36751344938564412</v>
          </cell>
          <cell r="G91">
            <v>0.12676686309729684</v>
          </cell>
          <cell r="H91">
            <v>7.9239003385834128E-4</v>
          </cell>
          <cell r="I91">
            <v>1.6904134041812836E-2</v>
          </cell>
          <cell r="J91">
            <v>2.4251816992745853E-2</v>
          </cell>
          <cell r="K91">
            <v>3.4260457436102294E-2</v>
          </cell>
          <cell r="L91">
            <v>7.4496258356358891E-3</v>
          </cell>
          <cell r="M91">
            <v>1.3534357178331009E-5</v>
          </cell>
          <cell r="N91">
            <v>0.27144547596213026</v>
          </cell>
          <cell r="O91">
            <v>1</v>
          </cell>
          <cell r="P91">
            <v>197062347.57176718</v>
          </cell>
          <cell r="Q91">
            <v>0.36751344938564412</v>
          </cell>
          <cell r="R91">
            <v>0.63248655061435588</v>
          </cell>
        </row>
        <row r="93">
          <cell r="B93" t="str">
            <v>(All)</v>
          </cell>
        </row>
        <row r="94">
          <cell r="B94" t="str">
            <v>(All)</v>
          </cell>
        </row>
        <row r="95">
          <cell r="B95" t="str">
            <v>(All)</v>
          </cell>
        </row>
        <row r="96">
          <cell r="B96" t="str">
            <v>(All)</v>
          </cell>
        </row>
        <row r="97">
          <cell r="B97" t="str">
            <v>(All)</v>
          </cell>
        </row>
        <row r="98">
          <cell r="B98" t="str">
            <v>2004-2013</v>
          </cell>
        </row>
        <row r="100">
          <cell r="C100" t="str">
            <v>Column Labels</v>
          </cell>
          <cell r="O100" t="str">
            <v>Heat Type Final</v>
          </cell>
        </row>
        <row r="101">
          <cell r="B101" t="str">
            <v>Size_Group</v>
          </cell>
          <cell r="C101" t="str">
            <v>Electricity</v>
          </cell>
          <cell r="D101" t="str">
            <v>Natural Gas</v>
          </cell>
          <cell r="E101" t="str">
            <v>Grand Total</v>
          </cell>
          <cell r="F101" t="str">
            <v>Total SF</v>
          </cell>
        </row>
        <row r="102">
          <cell r="C102">
            <v>0.19127215823254617</v>
          </cell>
          <cell r="D102">
            <v>0.80872784176745371</v>
          </cell>
          <cell r="E102">
            <v>1</v>
          </cell>
          <cell r="F102">
            <v>323583577.89067554</v>
          </cell>
          <cell r="J102" t="str">
            <v>Elect Share</v>
          </cell>
          <cell r="K102" t="str">
            <v>NG Share</v>
          </cell>
          <cell r="L102" t="str">
            <v>HP</v>
          </cell>
          <cell r="M102" t="str">
            <v>Elect</v>
          </cell>
          <cell r="P102" t="str">
            <v>NG</v>
          </cell>
          <cell r="Q102" t="str">
            <v>Elect</v>
          </cell>
          <cell r="R102" t="str">
            <v>HP</v>
          </cell>
        </row>
        <row r="103">
          <cell r="B103" t="str">
            <v>&lt;5,001</v>
          </cell>
          <cell r="C103">
            <v>0.34120957993445039</v>
          </cell>
          <cell r="D103">
            <v>0.65879042006554966</v>
          </cell>
          <cell r="E103">
            <v>1</v>
          </cell>
          <cell r="F103">
            <v>9815889.4471183456</v>
          </cell>
          <cell r="I103" t="str">
            <v>Assembly</v>
          </cell>
          <cell r="J103">
            <v>0.19127215823254617</v>
          </cell>
          <cell r="K103">
            <v>0.80872784176745371</v>
          </cell>
          <cell r="L103">
            <v>0.50965114798682787</v>
          </cell>
          <cell r="M103">
            <v>0.49034885201317213</v>
          </cell>
          <cell r="O103" t="str">
            <v>Large Off</v>
          </cell>
          <cell r="P103">
            <v>0.80872784176745371</v>
          </cell>
          <cell r="Q103">
            <v>9.379008321141083E-2</v>
          </cell>
          <cell r="R103">
            <v>9.7482075021135345E-2</v>
          </cell>
        </row>
        <row r="104">
          <cell r="B104" t="str">
            <v>5,001-20,000</v>
          </cell>
          <cell r="C104">
            <v>0.20553132715572342</v>
          </cell>
          <cell r="D104">
            <v>0.79446867284427658</v>
          </cell>
          <cell r="E104">
            <v>1</v>
          </cell>
          <cell r="F104">
            <v>16084444.905748043</v>
          </cell>
          <cell r="I104" t="str">
            <v>Supermarket</v>
          </cell>
          <cell r="J104">
            <v>6.8914388415774033E-2</v>
          </cell>
          <cell r="K104">
            <v>0.93108561158422598</v>
          </cell>
          <cell r="L104">
            <v>0.17084052379262782</v>
          </cell>
          <cell r="M104">
            <v>0.82915947620737218</v>
          </cell>
          <cell r="O104" t="str">
            <v>Medium Off</v>
          </cell>
          <cell r="P104">
            <v>0.93108561158422598</v>
          </cell>
          <cell r="Q104">
            <v>5.7141018201974592E-2</v>
          </cell>
          <cell r="R104">
            <v>1.1773370213799438E-2</v>
          </cell>
        </row>
        <row r="105">
          <cell r="B105" t="str">
            <v>20,001-50,000</v>
          </cell>
          <cell r="C105">
            <v>2.9445627872964144E-2</v>
          </cell>
          <cell r="D105">
            <v>0.97055437212703577</v>
          </cell>
          <cell r="E105">
            <v>1</v>
          </cell>
          <cell r="F105">
            <v>23241500.137925949</v>
          </cell>
          <cell r="I105" t="str">
            <v>Minimart</v>
          </cell>
          <cell r="J105">
            <v>0.34120957993445039</v>
          </cell>
          <cell r="K105">
            <v>0.65879042006554966</v>
          </cell>
          <cell r="L105">
            <v>0.81377752302949691</v>
          </cell>
          <cell r="M105">
            <v>0.18622247697050309</v>
          </cell>
          <cell r="O105" t="str">
            <v>Small Off</v>
          </cell>
          <cell r="P105">
            <v>0.65879042006554966</v>
          </cell>
          <cell r="Q105">
            <v>6.3540893141458221E-2</v>
          </cell>
          <cell r="R105">
            <v>0.27766868679299217</v>
          </cell>
        </row>
        <row r="106">
          <cell r="B106" t="str">
            <v>50,001-100,000</v>
          </cell>
          <cell r="C106">
            <v>0</v>
          </cell>
          <cell r="D106">
            <v>1</v>
          </cell>
          <cell r="E106">
            <v>1</v>
          </cell>
          <cell r="F106">
            <v>18575140.114893399</v>
          </cell>
          <cell r="I106" t="str">
            <v>Hospital</v>
          </cell>
          <cell r="J106">
            <v>0.69635535044967534</v>
          </cell>
          <cell r="K106">
            <v>0.30364464955032466</v>
          </cell>
          <cell r="L106">
            <v>0.25160789616687884</v>
          </cell>
          <cell r="M106">
            <v>0.74839210383312116</v>
          </cell>
          <cell r="O106" t="str">
            <v>Xlarge Ret</v>
          </cell>
          <cell r="P106">
            <v>0.30364464955032466</v>
          </cell>
          <cell r="Q106">
            <v>0.52114684573848291</v>
          </cell>
          <cell r="R106">
            <v>0.17520850471119245</v>
          </cell>
        </row>
        <row r="107">
          <cell r="C107">
            <v>0.79019796385281693</v>
          </cell>
          <cell r="D107">
            <v>0.20980203614718312</v>
          </cell>
          <cell r="E107">
            <v>1</v>
          </cell>
          <cell r="F107">
            <v>158846349.10849831</v>
          </cell>
          <cell r="I107" t="str">
            <v>Lodging</v>
          </cell>
          <cell r="J107">
            <v>0.79019796385281693</v>
          </cell>
          <cell r="K107">
            <v>0.20980203614718312</v>
          </cell>
          <cell r="L107">
            <v>0.18888064796136644</v>
          </cell>
          <cell r="M107">
            <v>0.8111193520386335</v>
          </cell>
          <cell r="O107" t="str">
            <v>Large Ret</v>
          </cell>
          <cell r="P107">
            <v>0.20980203614718312</v>
          </cell>
          <cell r="Q107">
            <v>0.64094486042254439</v>
          </cell>
          <cell r="R107">
            <v>0.14925310343027248</v>
          </cell>
        </row>
        <row r="108">
          <cell r="B108" t="str">
            <v>&lt;5,001</v>
          </cell>
          <cell r="C108">
            <v>0.46909449471346648</v>
          </cell>
          <cell r="D108">
            <v>0.53090550528653346</v>
          </cell>
          <cell r="E108">
            <v>1</v>
          </cell>
          <cell r="F108">
            <v>88922415.770519257</v>
          </cell>
          <cell r="I108" t="str">
            <v>Large Off</v>
          </cell>
          <cell r="J108">
            <v>0.57577270269147163</v>
          </cell>
          <cell r="K108">
            <v>0.42422729730852854</v>
          </cell>
          <cell r="L108">
            <v>2.4620135194388326E-2</v>
          </cell>
          <cell r="M108">
            <v>0.97537986480561178</v>
          </cell>
          <cell r="O108" t="str">
            <v>Medium Ret</v>
          </cell>
          <cell r="P108">
            <v>0.42422729730852854</v>
          </cell>
          <cell r="Q108">
            <v>0.56159710090996928</v>
          </cell>
          <cell r="R108">
            <v>1.4175601781502387E-2</v>
          </cell>
        </row>
        <row r="109">
          <cell r="B109" t="str">
            <v>5,001-20,000</v>
          </cell>
          <cell r="C109">
            <v>0.71327493880016912</v>
          </cell>
          <cell r="D109">
            <v>0.28672506119983077</v>
          </cell>
          <cell r="E109">
            <v>1</v>
          </cell>
          <cell r="F109">
            <v>154110090.46318847</v>
          </cell>
          <cell r="I109" t="str">
            <v>Medium Off</v>
          </cell>
          <cell r="J109">
            <v>0.55252560574833076</v>
          </cell>
          <cell r="K109">
            <v>0.44747439425166918</v>
          </cell>
          <cell r="L109">
            <v>0.63888505727240341</v>
          </cell>
          <cell r="M109">
            <v>0.36111494272759653</v>
          </cell>
          <cell r="O109" t="str">
            <v>Small Ret</v>
          </cell>
          <cell r="P109">
            <v>0.44747439425166918</v>
          </cell>
          <cell r="Q109">
            <v>0.19952525247533903</v>
          </cell>
          <cell r="R109">
            <v>0.35300035327299167</v>
          </cell>
        </row>
        <row r="110">
          <cell r="B110" t="str">
            <v>20,001-50,000</v>
          </cell>
          <cell r="C110">
            <v>0.34793939607281016</v>
          </cell>
          <cell r="D110">
            <v>0.6520606039271899</v>
          </cell>
          <cell r="E110">
            <v>1</v>
          </cell>
          <cell r="F110">
            <v>121088778.65134136</v>
          </cell>
          <cell r="I110" t="str">
            <v>Small Off</v>
          </cell>
          <cell r="J110">
            <v>0.46909449471346648</v>
          </cell>
          <cell r="K110">
            <v>0.53090550528653346</v>
          </cell>
          <cell r="L110">
            <v>0.52490452587958114</v>
          </cell>
          <cell r="M110">
            <v>0.47509547412041886</v>
          </cell>
          <cell r="O110" t="str">
            <v>School K-12</v>
          </cell>
          <cell r="P110">
            <v>0.53090550528653346</v>
          </cell>
          <cell r="Q110">
            <v>0.22286467137317267</v>
          </cell>
          <cell r="R110">
            <v>0.24622982334029381</v>
          </cell>
        </row>
        <row r="111">
          <cell r="B111" t="str">
            <v>50,001-100,000</v>
          </cell>
          <cell r="C111">
            <v>0.3310637482934789</v>
          </cell>
          <cell r="D111">
            <v>0.66893625170652105</v>
          </cell>
          <cell r="E111">
            <v>1</v>
          </cell>
          <cell r="F111">
            <v>83126914.229880497</v>
          </cell>
          <cell r="I111" t="str">
            <v>Other</v>
          </cell>
          <cell r="J111">
            <v>0.26961498794069311</v>
          </cell>
          <cell r="K111">
            <v>0.73038501205930684</v>
          </cell>
          <cell r="L111">
            <v>0.41080265497275703</v>
          </cell>
          <cell r="M111">
            <v>0.58919734502724297</v>
          </cell>
          <cell r="O111" t="str">
            <v>University</v>
          </cell>
          <cell r="P111">
            <v>0.73038501205930684</v>
          </cell>
          <cell r="Q111">
            <v>0.15885643507420852</v>
          </cell>
          <cell r="R111">
            <v>0.1107585528664846</v>
          </cell>
        </row>
        <row r="112">
          <cell r="B112" t="str">
            <v>100,001+</v>
          </cell>
          <cell r="C112">
            <v>0.70180602518837931</v>
          </cell>
          <cell r="D112">
            <v>0.29819397481162069</v>
          </cell>
          <cell r="E112">
            <v>1</v>
          </cell>
          <cell r="F112">
            <v>161400968.09734377</v>
          </cell>
          <cell r="I112" t="str">
            <v>residential care</v>
          </cell>
          <cell r="J112">
            <v>0.69635535044967534</v>
          </cell>
          <cell r="K112">
            <v>0.30364464955032466</v>
          </cell>
          <cell r="L112">
            <v>0.25160789616687884</v>
          </cell>
          <cell r="M112">
            <v>0.74839210383312116</v>
          </cell>
          <cell r="O112" t="str">
            <v>Warehouse</v>
          </cell>
          <cell r="P112">
            <v>0.30364464955032466</v>
          </cell>
          <cell r="Q112">
            <v>0.52114684573848291</v>
          </cell>
          <cell r="R112">
            <v>0.17520850471119245</v>
          </cell>
        </row>
        <row r="113">
          <cell r="C113">
            <v>0.26961498794069311</v>
          </cell>
          <cell r="D113">
            <v>0.73038501205930684</v>
          </cell>
          <cell r="E113">
            <v>1</v>
          </cell>
          <cell r="F113">
            <v>274835103.70914501</v>
          </cell>
          <cell r="I113" t="str">
            <v>Restaurant</v>
          </cell>
          <cell r="J113">
            <v>0.11544136812444949</v>
          </cell>
          <cell r="K113">
            <v>0.88455863187555051</v>
          </cell>
          <cell r="L113">
            <v>0.8667911132476972</v>
          </cell>
          <cell r="M113">
            <v>0.1332088867523028</v>
          </cell>
          <cell r="O113" t="str">
            <v>Supermarket</v>
          </cell>
          <cell r="P113">
            <v>0.88455863187555051</v>
          </cell>
          <cell r="Q113">
            <v>1.5377816133020691E-2</v>
          </cell>
          <cell r="R113">
            <v>0.1000635519914288</v>
          </cell>
        </row>
        <row r="114">
          <cell r="C114">
            <v>0.69635535044967534</v>
          </cell>
          <cell r="D114">
            <v>0.30364464955032466</v>
          </cell>
          <cell r="E114">
            <v>1</v>
          </cell>
          <cell r="F114">
            <v>117631709.17964283</v>
          </cell>
          <cell r="I114" t="str">
            <v>Xlarge Ret</v>
          </cell>
          <cell r="J114">
            <v>3.7919073269764856E-3</v>
          </cell>
          <cell r="K114">
            <v>0.99620809267302346</v>
          </cell>
          <cell r="L114">
            <v>1</v>
          </cell>
          <cell r="M114">
            <v>0</v>
          </cell>
          <cell r="O114" t="str">
            <v>MiniMart</v>
          </cell>
          <cell r="P114">
            <v>0.99620809267302346</v>
          </cell>
          <cell r="Q114">
            <v>0</v>
          </cell>
          <cell r="R114">
            <v>3.7919073269764856E-3</v>
          </cell>
        </row>
        <row r="115">
          <cell r="C115">
            <v>0.11544136812444949</v>
          </cell>
          <cell r="D115">
            <v>0.88455863187555051</v>
          </cell>
          <cell r="E115">
            <v>1</v>
          </cell>
          <cell r="F115">
            <v>47431959.763809502</v>
          </cell>
          <cell r="I115" t="str">
            <v>Large Ret</v>
          </cell>
          <cell r="J115">
            <v>0.11633093892826991</v>
          </cell>
          <cell r="K115">
            <v>0.88366906107173016</v>
          </cell>
          <cell r="L115">
            <v>0.52538539575341459</v>
          </cell>
          <cell r="M115">
            <v>0.47461460424658541</v>
          </cell>
          <cell r="O115" t="str">
            <v>Restaurant</v>
          </cell>
          <cell r="P115">
            <v>0.88366906107173016</v>
          </cell>
          <cell r="Q115">
            <v>5.5212362541074519E-2</v>
          </cell>
          <cell r="R115">
            <v>6.1118576387195395E-2</v>
          </cell>
        </row>
        <row r="116">
          <cell r="B116" t="str">
            <v>&lt;5,001</v>
          </cell>
          <cell r="C116">
            <v>0.25807376864155529</v>
          </cell>
          <cell r="D116">
            <v>0.74192623135844471</v>
          </cell>
          <cell r="E116">
            <v>1</v>
          </cell>
          <cell r="F116">
            <v>45229806.543296024</v>
          </cell>
          <cell r="I116" t="str">
            <v>Medium Ret</v>
          </cell>
          <cell r="J116">
            <v>0.46382631638129862</v>
          </cell>
          <cell r="K116">
            <v>0.53617368361870132</v>
          </cell>
          <cell r="L116">
            <v>0.25959218292260067</v>
          </cell>
          <cell r="M116">
            <v>0.74040781707739933</v>
          </cell>
          <cell r="O116" t="str">
            <v>Lodging</v>
          </cell>
          <cell r="P116">
            <v>0.53617368361870132</v>
          </cell>
          <cell r="Q116">
            <v>0.34342063041492848</v>
          </cell>
          <cell r="R116">
            <v>0.12040568596637012</v>
          </cell>
        </row>
        <row r="117">
          <cell r="B117" t="str">
            <v>5,001-20,000</v>
          </cell>
          <cell r="C117">
            <v>0.46382631638129862</v>
          </cell>
          <cell r="D117">
            <v>0.53617368361870132</v>
          </cell>
          <cell r="E117">
            <v>1</v>
          </cell>
          <cell r="F117">
            <v>142334439.47546965</v>
          </cell>
          <cell r="I117" t="str">
            <v>Small Ret</v>
          </cell>
          <cell r="J117">
            <v>0.25807376864155529</v>
          </cell>
          <cell r="K117">
            <v>0.74192623135844471</v>
          </cell>
          <cell r="L117">
            <v>0.6004457335185307</v>
          </cell>
          <cell r="M117">
            <v>0.3995542664814693</v>
          </cell>
          <cell r="O117" t="str">
            <v>Hospital</v>
          </cell>
          <cell r="P117">
            <v>0.74192623135844471</v>
          </cell>
          <cell r="Q117">
            <v>0.10311447532768504</v>
          </cell>
          <cell r="R117">
            <v>0.15495929331387026</v>
          </cell>
        </row>
        <row r="118">
          <cell r="B118" t="str">
            <v>20,001-50,000</v>
          </cell>
          <cell r="C118">
            <v>0.11633093892826991</v>
          </cell>
          <cell r="D118">
            <v>0.88366906107173016</v>
          </cell>
          <cell r="E118">
            <v>1</v>
          </cell>
          <cell r="F118">
            <v>150479652.53202388</v>
          </cell>
          <cell r="I118" t="str">
            <v>School K-12</v>
          </cell>
          <cell r="J118">
            <v>1.4242837102056283E-2</v>
          </cell>
          <cell r="K118">
            <v>0.98575716289794368</v>
          </cell>
          <cell r="L118">
            <v>0.60623284948217304</v>
          </cell>
          <cell r="M118">
            <v>0.39376715051782696</v>
          </cell>
          <cell r="O118" t="str">
            <v>Residential Care</v>
          </cell>
          <cell r="P118">
            <v>0.98575716289794368</v>
          </cell>
          <cell r="Q118">
            <v>5.6083613809662864E-3</v>
          </cell>
          <cell r="R118">
            <v>8.6344757210899958E-3</v>
          </cell>
        </row>
        <row r="119">
          <cell r="B119" t="str">
            <v>100,001+</v>
          </cell>
          <cell r="C119">
            <v>3.7919073269764856E-3</v>
          </cell>
          <cell r="D119">
            <v>0.99620809267302346</v>
          </cell>
          <cell r="E119">
            <v>1</v>
          </cell>
          <cell r="F119">
            <v>29532449.302067615</v>
          </cell>
          <cell r="I119" t="str">
            <v>University</v>
          </cell>
          <cell r="J119">
            <v>1.4242837102056283E-2</v>
          </cell>
          <cell r="K119">
            <v>0.98575716289794368</v>
          </cell>
          <cell r="L119">
            <v>0.60623284948217304</v>
          </cell>
          <cell r="M119">
            <v>0.39376715051782696</v>
          </cell>
          <cell r="O119" t="str">
            <v>Assembly</v>
          </cell>
          <cell r="P119">
            <v>0.98575716289794368</v>
          </cell>
          <cell r="Q119">
            <v>5.6083613809662864E-3</v>
          </cell>
          <cell r="R119">
            <v>8.6344757210899958E-3</v>
          </cell>
        </row>
      </sheetData>
      <sheetData sheetId="20">
        <row r="11">
          <cell r="B11" t="str">
            <v>Compressed Air</v>
          </cell>
          <cell r="C11" t="str">
            <v>Compressed Air System Improvements</v>
          </cell>
          <cell r="D11" t="str">
            <v>Compressors</v>
          </cell>
        </row>
        <row r="12">
          <cell r="B12" t="str">
            <v>Compressed Air</v>
          </cell>
          <cell r="C12" t="str">
            <v>Compressed Air System Improvements</v>
          </cell>
          <cell r="D12" t="str">
            <v>Interactive Compressed Air System Supply/Demand Improvements</v>
          </cell>
        </row>
        <row r="13">
          <cell r="B13" t="str">
            <v>Compressed Air</v>
          </cell>
          <cell r="C13" t="str">
            <v>Heat Recovery</v>
          </cell>
          <cell r="D13" t="str">
            <v>Heat Recovery Improvements</v>
          </cell>
        </row>
        <row r="14">
          <cell r="B14" t="str">
            <v>HVAC</v>
          </cell>
          <cell r="C14" t="str">
            <v>HVAC System Improvements</v>
          </cell>
          <cell r="D14" t="str">
            <v>Interactive HVAC System Improvements</v>
          </cell>
        </row>
        <row r="15">
          <cell r="B15" t="str">
            <v>Irrigation</v>
          </cell>
          <cell r="C15" t="str">
            <v>Center Pivot System and Equipment</v>
          </cell>
          <cell r="D15" t="str">
            <v>Center Pivot Conversions</v>
          </cell>
        </row>
        <row r="16">
          <cell r="B16" t="str">
            <v>Irrigation</v>
          </cell>
          <cell r="C16" t="str">
            <v>Center Pivot System and Equipment</v>
          </cell>
          <cell r="D16" t="str">
            <v>Reduce System Friction Head</v>
          </cell>
        </row>
        <row r="17">
          <cell r="B17" t="str">
            <v>Irrigation</v>
          </cell>
          <cell r="C17" t="str">
            <v>Center Pivot System and Equipment</v>
          </cell>
          <cell r="D17" t="str">
            <v xml:space="preserve">Reduce System Friction Head </v>
          </cell>
        </row>
        <row r="18">
          <cell r="B18" t="str">
            <v>Irrigation</v>
          </cell>
          <cell r="C18" t="str">
            <v>Center Pivot System and Equipment</v>
          </cell>
          <cell r="D18" t="str">
            <v>Reduce System Leakage</v>
          </cell>
        </row>
        <row r="19">
          <cell r="B19" t="str">
            <v>Irrigation</v>
          </cell>
          <cell r="C19" t="str">
            <v>Center Pivot System and Equipment</v>
          </cell>
          <cell r="D19" t="str">
            <v>Reduce System Lift</v>
          </cell>
        </row>
        <row r="20">
          <cell r="B20" t="str">
            <v>Irrigation</v>
          </cell>
          <cell r="C20" t="str">
            <v>Center Pivot System and Equipment</v>
          </cell>
          <cell r="D20" t="str">
            <v>System Water Delivery Improvements</v>
          </cell>
        </row>
        <row r="21">
          <cell r="B21" t="str">
            <v>Irrigation</v>
          </cell>
          <cell r="C21" t="str">
            <v>Discharge Fitting Equipment</v>
          </cell>
          <cell r="D21" t="str">
            <v>Drop Installation for Spray Heads and Pressure Regulators</v>
          </cell>
        </row>
        <row r="22">
          <cell r="B22" t="str">
            <v>Irrigation</v>
          </cell>
          <cell r="C22" t="str">
            <v>Discharge Fitting Equipment</v>
          </cell>
          <cell r="D22" t="str">
            <v>Flow Control Nozzles and Diffuser</v>
          </cell>
        </row>
        <row r="23">
          <cell r="B23" t="str">
            <v>Irrigation</v>
          </cell>
          <cell r="C23" t="str">
            <v>Discharge Fitting Equipment</v>
          </cell>
          <cell r="D23" t="str">
            <v>Impact Sprinkler Heads</v>
          </cell>
        </row>
        <row r="24">
          <cell r="B24" t="str">
            <v>Irrigation</v>
          </cell>
          <cell r="C24" t="str">
            <v>Discharge Fitting Equipment</v>
          </cell>
          <cell r="D24" t="str">
            <v>Low Angle Heads</v>
          </cell>
        </row>
        <row r="25">
          <cell r="B25" t="str">
            <v>Irrigation</v>
          </cell>
          <cell r="C25" t="str">
            <v>Discharge Fitting Equipment</v>
          </cell>
          <cell r="D25" t="str">
            <v>Low Pressure End guns/Big guns</v>
          </cell>
        </row>
        <row r="26">
          <cell r="B26" t="str">
            <v>Irrigation</v>
          </cell>
          <cell r="C26" t="str">
            <v>Discharge Fitting Equipment</v>
          </cell>
          <cell r="D26" t="str">
            <v>Nozzle Replacement</v>
          </cell>
        </row>
        <row r="27">
          <cell r="B27" t="str">
            <v>Irrigation</v>
          </cell>
          <cell r="C27" t="str">
            <v>Discharge Fitting Equipment</v>
          </cell>
          <cell r="D27" t="str">
            <v>Spray Heads</v>
          </cell>
        </row>
        <row r="28">
          <cell r="B28" t="str">
            <v>Irrigation</v>
          </cell>
          <cell r="C28" t="str">
            <v>Handmove and Sideroll System and Equipment</v>
          </cell>
          <cell r="D28" t="str">
            <v>Reduce System Friction Head</v>
          </cell>
        </row>
        <row r="29">
          <cell r="B29" t="str">
            <v>Irrigation</v>
          </cell>
          <cell r="C29" t="str">
            <v>Handmove and Sideroll System and Equipment</v>
          </cell>
          <cell r="D29" t="str">
            <v>Reduce System Leakage</v>
          </cell>
        </row>
        <row r="30">
          <cell r="B30" t="str">
            <v>Irrigation</v>
          </cell>
          <cell r="C30" t="str">
            <v>Handmove and Sideroll System and Equipment</v>
          </cell>
          <cell r="D30" t="str">
            <v>Reduce System Lift</v>
          </cell>
        </row>
        <row r="31">
          <cell r="B31" t="str">
            <v>Irrigation</v>
          </cell>
          <cell r="C31" t="str">
            <v>Handmove and Sideroll System and Equipment</v>
          </cell>
          <cell r="D31" t="str">
            <v>System Water Delivery Improvements</v>
          </cell>
        </row>
        <row r="32">
          <cell r="B32" t="str">
            <v>Irrigation</v>
          </cell>
          <cell r="C32" t="str">
            <v>Hardware</v>
          </cell>
          <cell r="D32" t="str">
            <v>Drain Replacement</v>
          </cell>
        </row>
        <row r="33">
          <cell r="B33" t="str">
            <v>Irrigation</v>
          </cell>
          <cell r="C33" t="str">
            <v>Hardware</v>
          </cell>
          <cell r="D33" t="str">
            <v>Drop Tube/Hose Extension</v>
          </cell>
        </row>
        <row r="34">
          <cell r="B34" t="str">
            <v>Irrigation</v>
          </cell>
          <cell r="C34" t="str">
            <v>Hardware</v>
          </cell>
          <cell r="D34" t="str">
            <v>Gasket Replacement</v>
          </cell>
        </row>
        <row r="35">
          <cell r="B35" t="str">
            <v>Irrigation</v>
          </cell>
          <cell r="C35" t="str">
            <v>Hardware</v>
          </cell>
          <cell r="D35" t="str">
            <v>Goose Necks</v>
          </cell>
        </row>
        <row r="36">
          <cell r="B36" t="str">
            <v>Irrigation</v>
          </cell>
          <cell r="C36" t="str">
            <v>Hardware</v>
          </cell>
          <cell r="D36" t="str">
            <v>Hub Replacement</v>
          </cell>
        </row>
        <row r="37">
          <cell r="B37" t="str">
            <v>Irrigation</v>
          </cell>
          <cell r="C37" t="str">
            <v>Hardware</v>
          </cell>
          <cell r="D37" t="str">
            <v>Leveler Rebuild</v>
          </cell>
        </row>
        <row r="38">
          <cell r="B38" t="str">
            <v>Irrigation</v>
          </cell>
          <cell r="C38" t="str">
            <v>Hardware</v>
          </cell>
          <cell r="D38" t="str">
            <v>Line Repairs</v>
          </cell>
        </row>
        <row r="39">
          <cell r="B39" t="str">
            <v>Irrigation</v>
          </cell>
          <cell r="C39" t="str">
            <v>Hardware</v>
          </cell>
          <cell r="D39" t="str">
            <v>Multi-Trajectory Sprays</v>
          </cell>
        </row>
        <row r="40">
          <cell r="B40" t="str">
            <v>Irrigation</v>
          </cell>
          <cell r="C40" t="str">
            <v>Hardware</v>
          </cell>
          <cell r="D40" t="str">
            <v>Nozzle Replacement</v>
          </cell>
        </row>
        <row r="41">
          <cell r="B41" t="str">
            <v>Irrigation</v>
          </cell>
          <cell r="C41" t="str">
            <v>Hardware</v>
          </cell>
          <cell r="D41" t="str">
            <v>Pipe Repair</v>
          </cell>
        </row>
        <row r="42">
          <cell r="B42" t="str">
            <v>Irrigation</v>
          </cell>
          <cell r="C42" t="str">
            <v>Hardware</v>
          </cell>
          <cell r="D42" t="str">
            <v>Regulator Replacement</v>
          </cell>
        </row>
        <row r="43">
          <cell r="B43" t="str">
            <v>Irrigation</v>
          </cell>
          <cell r="C43" t="str">
            <v>Hardware</v>
          </cell>
          <cell r="D43" t="str">
            <v>Sprinkler Replacements</v>
          </cell>
        </row>
        <row r="44">
          <cell r="B44" t="str">
            <v>Irrigation</v>
          </cell>
          <cell r="C44" t="str">
            <v>Irrigation System Improvements</v>
          </cell>
          <cell r="D44" t="str">
            <v>Change in Water Source</v>
          </cell>
        </row>
        <row r="45">
          <cell r="B45" t="str">
            <v>Irrigation</v>
          </cell>
          <cell r="C45" t="str">
            <v>Irrigation System Improvements</v>
          </cell>
          <cell r="D45" t="str">
            <v>Irrigation System Improvements</v>
          </cell>
        </row>
        <row r="46">
          <cell r="B46" t="str">
            <v>Irrigation</v>
          </cell>
          <cell r="C46" t="str">
            <v>Irrigation System Improvements</v>
          </cell>
          <cell r="D46" t="str">
            <v>Reduce Delivery System Leakage</v>
          </cell>
        </row>
        <row r="47">
          <cell r="B47" t="str">
            <v>Irrigation</v>
          </cell>
          <cell r="C47" t="str">
            <v>Mainline System and Equipment</v>
          </cell>
          <cell r="D47" t="str">
            <v>Interactive Mainline System and Equipment Improvements</v>
          </cell>
        </row>
        <row r="48">
          <cell r="B48" t="str">
            <v>Irrigation</v>
          </cell>
          <cell r="C48" t="str">
            <v>Mainline System and Equipment</v>
          </cell>
          <cell r="D48" t="str">
            <v>Mainline System Pump Improvements</v>
          </cell>
        </row>
        <row r="49">
          <cell r="B49" t="str">
            <v>Irrigation</v>
          </cell>
          <cell r="C49" t="str">
            <v>Mainline System and Equipment</v>
          </cell>
          <cell r="D49" t="str">
            <v>Reduce Friction Loss</v>
          </cell>
        </row>
        <row r="50">
          <cell r="B50" t="str">
            <v>Irrigation</v>
          </cell>
          <cell r="C50" t="str">
            <v>Mainline System and Equipment</v>
          </cell>
          <cell r="D50" t="str">
            <v xml:space="preserve">Reduce System Friction Head </v>
          </cell>
        </row>
        <row r="51">
          <cell r="B51" t="str">
            <v>Irrigation</v>
          </cell>
          <cell r="C51" t="str">
            <v>Mainline System and Equipment</v>
          </cell>
          <cell r="D51" t="str">
            <v>Reduce System Leakage</v>
          </cell>
        </row>
        <row r="52">
          <cell r="B52" t="str">
            <v>Irrigation</v>
          </cell>
          <cell r="C52" t="str">
            <v>Mainline System and Equipment</v>
          </cell>
          <cell r="D52" t="str">
            <v>Reduce System Lift</v>
          </cell>
        </row>
        <row r="53">
          <cell r="B53" t="str">
            <v>Irrigation</v>
          </cell>
          <cell r="C53" t="str">
            <v>Mainline System and Equipment</v>
          </cell>
          <cell r="D53" t="str">
            <v>System Water Delivery Improvements</v>
          </cell>
        </row>
        <row r="54">
          <cell r="B54" t="str">
            <v>Irrigation</v>
          </cell>
          <cell r="C54" t="str">
            <v>Pumps and Fans</v>
          </cell>
          <cell r="D54" t="str">
            <v>Centrifugal Pump System Improvements</v>
          </cell>
        </row>
        <row r="55">
          <cell r="B55" t="str">
            <v>Irrigation</v>
          </cell>
          <cell r="C55" t="str">
            <v>Pumps and Fans</v>
          </cell>
          <cell r="D55" t="str">
            <v>Pump Testing Service</v>
          </cell>
        </row>
        <row r="56">
          <cell r="B56" t="str">
            <v>Irrigation</v>
          </cell>
          <cell r="C56" t="str">
            <v>Pumps and Fans</v>
          </cell>
          <cell r="D56" t="str">
            <v>Turbine Pump System Improvements</v>
          </cell>
        </row>
        <row r="57">
          <cell r="B57" t="str">
            <v>Irrigation</v>
          </cell>
          <cell r="C57" t="str">
            <v>Pumps and Fans</v>
          </cell>
          <cell r="D57" t="str">
            <v>Vacuum Pump System Improvements</v>
          </cell>
        </row>
        <row r="58">
          <cell r="B58" t="str">
            <v>Irrigation</v>
          </cell>
          <cell r="C58" t="str">
            <v>Suction Fittings Equipment</v>
          </cell>
          <cell r="D58" t="str">
            <v>Reduce Cavitation</v>
          </cell>
        </row>
        <row r="59">
          <cell r="B59" t="str">
            <v>Irrigation</v>
          </cell>
          <cell r="C59" t="str">
            <v>Suction Fittings Equipment</v>
          </cell>
          <cell r="D59" t="str">
            <v xml:space="preserve">Reduce System Friction Head </v>
          </cell>
        </row>
        <row r="60">
          <cell r="B60" t="str">
            <v>Irrigation</v>
          </cell>
          <cell r="C60" t="str">
            <v>Suction Fittings Equipment</v>
          </cell>
          <cell r="D60" t="str">
            <v>Reduce System Leakage</v>
          </cell>
        </row>
        <row r="61">
          <cell r="B61" t="str">
            <v>Irrigation</v>
          </cell>
          <cell r="C61" t="str">
            <v>Suction Fittings Equipment</v>
          </cell>
          <cell r="D61" t="str">
            <v>Reduce System Lift</v>
          </cell>
        </row>
        <row r="62">
          <cell r="B62" t="str">
            <v>Irrigation</v>
          </cell>
          <cell r="C62" t="str">
            <v>Water Management</v>
          </cell>
          <cell r="D62" t="str">
            <v>Scientific Irrigation Scheduling</v>
          </cell>
        </row>
        <row r="63">
          <cell r="B63" t="str">
            <v>Lighting</v>
          </cell>
          <cell r="C63" t="str">
            <v>Delamping</v>
          </cell>
          <cell r="D63" t="str">
            <v>Delamping</v>
          </cell>
        </row>
        <row r="64">
          <cell r="B64" t="str">
            <v>Lighting</v>
          </cell>
          <cell r="C64" t="str">
            <v>Lamps/Ballasts/Fixtures</v>
          </cell>
          <cell r="D64" t="str">
            <v>Lamps/Ballasts</v>
          </cell>
        </row>
        <row r="65">
          <cell r="B65" t="str">
            <v>Lighting</v>
          </cell>
          <cell r="C65" t="str">
            <v>Lamps/Ballasts/Fixtures</v>
          </cell>
          <cell r="D65" t="str">
            <v>Lamps/Ballasts w/Controls</v>
          </cell>
        </row>
        <row r="66">
          <cell r="B66" t="str">
            <v>Lighting</v>
          </cell>
          <cell r="C66" t="str">
            <v>Lamps/Ballasts/Fixtures</v>
          </cell>
          <cell r="D66" t="str">
            <v>Lamps/Ballasts w/Delamping</v>
          </cell>
        </row>
        <row r="67">
          <cell r="B67" t="str">
            <v>Lighting</v>
          </cell>
          <cell r="C67" t="str">
            <v>Lamps/Ballasts/Fixtures</v>
          </cell>
          <cell r="D67" t="str">
            <v>Lamps/Ballasts w/Delamping and Controls</v>
          </cell>
        </row>
        <row r="68">
          <cell r="B68" t="str">
            <v>Lighting</v>
          </cell>
          <cell r="C68" t="str">
            <v>Lamps/Ballasts/Fixtures</v>
          </cell>
          <cell r="D68" t="str">
            <v>Lamps/Ballasts/Fixtures</v>
          </cell>
        </row>
        <row r="69">
          <cell r="B69" t="str">
            <v>Lighting</v>
          </cell>
          <cell r="C69" t="str">
            <v>Lamps/Ballasts/Fixtures</v>
          </cell>
          <cell r="D69" t="str">
            <v>Lamps/Ballasts/Fixtures w/Controls</v>
          </cell>
        </row>
        <row r="70">
          <cell r="B70" t="str">
            <v>Lighting</v>
          </cell>
          <cell r="C70" t="str">
            <v>Lamps/Ballasts/Fixtures</v>
          </cell>
          <cell r="D70" t="str">
            <v>Lamps/Ballasts/Fixtures w/Delamping</v>
          </cell>
        </row>
        <row r="71">
          <cell r="B71" t="str">
            <v>Lighting</v>
          </cell>
          <cell r="C71" t="str">
            <v>Lamps/Ballasts/Fixtures</v>
          </cell>
          <cell r="D71" t="str">
            <v>Lamps/Ballasts/Fixtures w/Delamping and Controls</v>
          </cell>
        </row>
        <row r="72">
          <cell r="B72" t="str">
            <v>Lighting</v>
          </cell>
          <cell r="C72" t="str">
            <v>Lamps/Ballasts/Fixtures</v>
          </cell>
          <cell r="D72" t="str">
            <v>Stall Lighting</v>
          </cell>
        </row>
        <row r="73">
          <cell r="B73" t="str">
            <v>Lighting</v>
          </cell>
          <cell r="C73" t="str">
            <v>Lighting Controls</v>
          </cell>
          <cell r="D73" t="str">
            <v>Control Panels</v>
          </cell>
        </row>
        <row r="74">
          <cell r="B74" t="str">
            <v>Lighting</v>
          </cell>
          <cell r="C74" t="str">
            <v>Lighting Controls</v>
          </cell>
          <cell r="D74" t="str">
            <v>Daylighting</v>
          </cell>
        </row>
        <row r="75">
          <cell r="B75" t="str">
            <v>Lighting</v>
          </cell>
          <cell r="C75" t="str">
            <v>Lighting Controls</v>
          </cell>
          <cell r="D75" t="str">
            <v>Occupancy Sensors</v>
          </cell>
        </row>
        <row r="76">
          <cell r="B76" t="str">
            <v>Lighting</v>
          </cell>
          <cell r="C76" t="str">
            <v>Lighting Controls</v>
          </cell>
          <cell r="D76" t="str">
            <v>Photocells</v>
          </cell>
        </row>
        <row r="77">
          <cell r="B77" t="str">
            <v>Lighting</v>
          </cell>
          <cell r="C77" t="str">
            <v>Lighting Controls</v>
          </cell>
          <cell r="D77" t="str">
            <v>Timers</v>
          </cell>
        </row>
        <row r="78">
          <cell r="B78" t="str">
            <v>Lighting</v>
          </cell>
          <cell r="C78" t="str">
            <v>Signs and Signals</v>
          </cell>
          <cell r="D78" t="str">
            <v>LED Exit Signs</v>
          </cell>
        </row>
        <row r="79">
          <cell r="B79" t="str">
            <v>Motors/Drives</v>
          </cell>
          <cell r="C79" t="str">
            <v>Compressed Air System Improvements</v>
          </cell>
          <cell r="D79" t="str">
            <v>Motors/Drives Installation on Compressed Air System</v>
          </cell>
        </row>
        <row r="80">
          <cell r="B80" t="str">
            <v>Motors/Drives</v>
          </cell>
          <cell r="C80" t="str">
            <v>Motors</v>
          </cell>
          <cell r="D80" t="str">
            <v>Motor Rewind</v>
          </cell>
        </row>
        <row r="81">
          <cell r="B81" t="str">
            <v>Motors/Drives</v>
          </cell>
          <cell r="C81" t="str">
            <v>Motors</v>
          </cell>
          <cell r="D81" t="str">
            <v>Motors</v>
          </cell>
        </row>
        <row r="82">
          <cell r="B82" t="str">
            <v>Motors/Drives</v>
          </cell>
          <cell r="C82" t="str">
            <v>Motors/Drives Controls</v>
          </cell>
          <cell r="D82" t="str">
            <v>Dairy Milking Machine Control Improvements (VFD)</v>
          </cell>
        </row>
        <row r="83">
          <cell r="B83" t="str">
            <v>Motors/Drives</v>
          </cell>
          <cell r="C83" t="str">
            <v>Motors/Drives Controls</v>
          </cell>
          <cell r="D83" t="str">
            <v>Electronically Commutated Motor (ECM)</v>
          </cell>
        </row>
        <row r="84">
          <cell r="B84" t="str">
            <v>Motors/Drives</v>
          </cell>
          <cell r="C84" t="str">
            <v>Motors/Drives Controls</v>
          </cell>
          <cell r="D84" t="str">
            <v>Energy Management Systems/System Controls</v>
          </cell>
        </row>
        <row r="85">
          <cell r="B85" t="str">
            <v>Motors/Drives</v>
          </cell>
          <cell r="C85" t="str">
            <v>Motors/Drives Controls</v>
          </cell>
          <cell r="D85" t="str">
            <v>Motors/Drives Control Improvements (non-VFD)</v>
          </cell>
        </row>
        <row r="86">
          <cell r="B86" t="str">
            <v>Motors/Drives</v>
          </cell>
          <cell r="C86" t="str">
            <v>Motors/Drives Controls</v>
          </cell>
          <cell r="D86" t="str">
            <v>Motors/Drives Control Improvements (VFD)</v>
          </cell>
        </row>
        <row r="87">
          <cell r="B87" t="str">
            <v>Motors/Drives</v>
          </cell>
          <cell r="C87" t="str">
            <v>Pumps and Fans</v>
          </cell>
          <cell r="D87" t="str">
            <v>Motors/Drives Installation on Fan System</v>
          </cell>
        </row>
        <row r="88">
          <cell r="B88" t="str">
            <v>Motors/Drives</v>
          </cell>
          <cell r="C88" t="str">
            <v>Pumps and Fans</v>
          </cell>
          <cell r="D88" t="str">
            <v>Motors/Drives Installation on Pump System</v>
          </cell>
        </row>
        <row r="89">
          <cell r="B89" t="str">
            <v>Motors/Drives</v>
          </cell>
          <cell r="C89" t="str">
            <v>Pumps and Fans</v>
          </cell>
          <cell r="D89" t="str">
            <v>Motors/Drives Installation on Vacuum Pumps</v>
          </cell>
        </row>
        <row r="90">
          <cell r="B90" t="str">
            <v>Process Loads</v>
          </cell>
          <cell r="C90" t="str">
            <v>Livestock Tanks</v>
          </cell>
          <cell r="D90" t="str">
            <v>Freeze Resistant Stock Tanks</v>
          </cell>
        </row>
        <row r="91">
          <cell r="B91" t="str">
            <v>Process Loads</v>
          </cell>
          <cell r="C91" t="str">
            <v>Process Loads System Improvements</v>
          </cell>
          <cell r="D91" t="str">
            <v>Interactive Process Loads System Improvements</v>
          </cell>
        </row>
        <row r="92">
          <cell r="B92" t="str">
            <v>Process Loads</v>
          </cell>
          <cell r="C92" t="str">
            <v>Pumps and Fans</v>
          </cell>
          <cell r="D92" t="str">
            <v>Centrifugal Pump System Improvements</v>
          </cell>
        </row>
        <row r="93">
          <cell r="B93" t="str">
            <v>Process Loads</v>
          </cell>
          <cell r="C93" t="str">
            <v>Pumps and Fans</v>
          </cell>
          <cell r="D93" t="str">
            <v>Fan System Improvements</v>
          </cell>
        </row>
        <row r="94">
          <cell r="B94" t="str">
            <v>Process Loads</v>
          </cell>
          <cell r="C94" t="str">
            <v>Pumps and Fans</v>
          </cell>
          <cell r="D94" t="str">
            <v>Pump System Improvements</v>
          </cell>
        </row>
        <row r="95">
          <cell r="B95" t="str">
            <v>Process Loads</v>
          </cell>
          <cell r="C95" t="str">
            <v>Pumps and Fans</v>
          </cell>
          <cell r="D95" t="str">
            <v>Turbine Pump System Improvements</v>
          </cell>
        </row>
        <row r="96">
          <cell r="B96" t="str">
            <v>Process Loads</v>
          </cell>
          <cell r="C96" t="str">
            <v>Pumps and Fans</v>
          </cell>
          <cell r="D96" t="str">
            <v>Vacuum Pump System Improvements</v>
          </cell>
        </row>
        <row r="97">
          <cell r="B97" t="str">
            <v>Refrigeration</v>
          </cell>
          <cell r="C97" t="str">
            <v>Dairy System Improvements</v>
          </cell>
          <cell r="D97" t="str">
            <v>Heat Recovery Improvements</v>
          </cell>
        </row>
        <row r="98">
          <cell r="B98" t="str">
            <v>Refrigeration</v>
          </cell>
          <cell r="C98" t="str">
            <v>Dairy System Improvements</v>
          </cell>
          <cell r="D98" t="str">
            <v>Plate Milk Pre-cooler</v>
          </cell>
        </row>
        <row r="99">
          <cell r="B99" t="str">
            <v>Refrigeration</v>
          </cell>
          <cell r="C99" t="str">
            <v>Heat Recovery</v>
          </cell>
          <cell r="D99" t="str">
            <v>Heat Recovery Improvements</v>
          </cell>
        </row>
        <row r="100">
          <cell r="B100" t="str">
            <v>Refrigeration</v>
          </cell>
          <cell r="C100" t="str">
            <v>Packaged Refrigeration</v>
          </cell>
          <cell r="D100" t="str">
            <v>Packaged Refrigeration System Improvements</v>
          </cell>
        </row>
        <row r="101">
          <cell r="B101" t="str">
            <v>Refrigeration</v>
          </cell>
          <cell r="C101" t="str">
            <v>Pumps and Fans</v>
          </cell>
          <cell r="D101" t="str">
            <v>Condensor Fan System Improvements</v>
          </cell>
        </row>
        <row r="102">
          <cell r="B102" t="str">
            <v>Refrigeration</v>
          </cell>
          <cell r="C102" t="str">
            <v>Pumps and Fans</v>
          </cell>
          <cell r="D102" t="str">
            <v>Evaporator Coil Fan System Improvements</v>
          </cell>
        </row>
        <row r="103">
          <cell r="B103" t="str">
            <v>Refrigeration</v>
          </cell>
          <cell r="C103" t="str">
            <v>Pumps and Fans</v>
          </cell>
          <cell r="D103" t="str">
            <v>Evaporator Fan System Improvements</v>
          </cell>
        </row>
        <row r="104">
          <cell r="B104" t="str">
            <v>Refrigeration</v>
          </cell>
          <cell r="C104" t="str">
            <v>Refrigeration System Controls</v>
          </cell>
          <cell r="D104" t="str">
            <v>Defrost Control Improvements</v>
          </cell>
        </row>
        <row r="105">
          <cell r="B105" t="str">
            <v>Refrigeration</v>
          </cell>
          <cell r="C105" t="str">
            <v>Refrigeration System Controls</v>
          </cell>
          <cell r="D105" t="str">
            <v>Refrigeration Control Improvements (non-VFD)</v>
          </cell>
        </row>
        <row r="106">
          <cell r="B106" t="str">
            <v>Refrigeration</v>
          </cell>
          <cell r="C106" t="str">
            <v>Refrigeration System Controls</v>
          </cell>
          <cell r="D106" t="str">
            <v>Refrigeration Control Improvements (VFD)</v>
          </cell>
        </row>
        <row r="107">
          <cell r="B107" t="str">
            <v>Refrigeration</v>
          </cell>
          <cell r="C107" t="str">
            <v>Refrigeration System Improvements</v>
          </cell>
          <cell r="D107" t="str">
            <v>Chiller Improvements</v>
          </cell>
        </row>
        <row r="108">
          <cell r="B108" t="str">
            <v>Refrigeration</v>
          </cell>
          <cell r="C108" t="str">
            <v>Refrigeration System Improvements</v>
          </cell>
          <cell r="D108" t="str">
            <v>Insulation</v>
          </cell>
        </row>
        <row r="109">
          <cell r="B109" t="str">
            <v>Refrigeration</v>
          </cell>
          <cell r="C109" t="str">
            <v>Refrigeration System Improvements</v>
          </cell>
          <cell r="D109" t="str">
            <v>Interactive Refrigeration System Improvements</v>
          </cell>
        </row>
        <row r="110">
          <cell r="B110" t="str">
            <v xml:space="preserve">Utility Distribution System </v>
          </cell>
          <cell r="C110" t="str">
            <v>Transformers</v>
          </cell>
          <cell r="D110" t="str">
            <v>De-Energization</v>
          </cell>
        </row>
        <row r="111">
          <cell r="B111" t="str">
            <v>Water Heating</v>
          </cell>
          <cell r="C111" t="str">
            <v>Heat Recovery</v>
          </cell>
          <cell r="D111" t="str">
            <v>Heat Recovery Improvements</v>
          </cell>
        </row>
        <row r="112">
          <cell r="B112" t="str">
            <v>Water Heating</v>
          </cell>
          <cell r="C112" t="str">
            <v>System Efficiency Improvements</v>
          </cell>
          <cell r="D112" t="str">
            <v>Insulation</v>
          </cell>
        </row>
        <row r="113">
          <cell r="B113" t="str">
            <v>Water Heating</v>
          </cell>
          <cell r="C113" t="str">
            <v>Water Heaters</v>
          </cell>
          <cell r="D113" t="str">
            <v>Water Heaters</v>
          </cell>
        </row>
        <row r="114">
          <cell r="B114" t="str">
            <v>Whole Bldg/Meter Level</v>
          </cell>
          <cell r="C114" t="str">
            <v>Whole Bldg/Meter Level System Improvements</v>
          </cell>
          <cell r="D114" t="str">
            <v>Interactive Whole Bldg/Meter Level System Improvements</v>
          </cell>
        </row>
        <row r="115">
          <cell r="B115" t="str">
            <v>Compressed Air</v>
          </cell>
          <cell r="C115" t="str">
            <v>Compressed Air System Controls</v>
          </cell>
          <cell r="D115" t="str">
            <v>Compressed Air Control Improvements (non-VFD)</v>
          </cell>
        </row>
        <row r="116">
          <cell r="B116" t="str">
            <v>Compressed Air</v>
          </cell>
          <cell r="C116" t="str">
            <v>Compressed Air System Controls</v>
          </cell>
          <cell r="D116" t="str">
            <v>Compressed Air Control Improvements (VFD)</v>
          </cell>
        </row>
        <row r="117">
          <cell r="B117" t="str">
            <v>Compressed Air</v>
          </cell>
          <cell r="C117" t="str">
            <v>Compressed Air System Improvements</v>
          </cell>
          <cell r="D117" t="str">
            <v>Compressed Air System Compressor Improvements (non-VFD)</v>
          </cell>
        </row>
        <row r="118">
          <cell r="B118" t="str">
            <v>Compressed Air</v>
          </cell>
          <cell r="C118" t="str">
            <v>Compressed Air System Improvements</v>
          </cell>
          <cell r="D118" t="str">
            <v>Compressed Air System Compressor Improvements (VFD)</v>
          </cell>
        </row>
        <row r="119">
          <cell r="B119" t="str">
            <v>Compressed Air</v>
          </cell>
          <cell r="C119" t="str">
            <v>Compressed Air System Improvements</v>
          </cell>
          <cell r="D119" t="str">
            <v>Compressed Air System Demand Side Improvements</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ummary"/>
      <sheetName val="MeasureTable"/>
      <sheetName val="ProData"/>
      <sheetName val="Measure_InputOutput"/>
      <sheetName val="LookupTable"/>
      <sheetName val="SavingsData&amp;Analysis"/>
      <sheetName val="Weighting-Combined"/>
      <sheetName val="WEIGHTING-FLUORESCENTS"/>
      <sheetName val="WEIGHTING-LED"/>
      <sheetName val="FluorescentSystemWattage"/>
      <sheetName val="FluorescentBallasts"/>
      <sheetName val="LEDPivot"/>
      <sheetName val="LEDData"/>
      <sheetName val="EER"/>
      <sheetName val="LED DRIVER FACTOR"/>
      <sheetName val="CostSummary"/>
      <sheetName val="CostData&amp;Analysis"/>
      <sheetName val="EULSummary"/>
      <sheetName val="ProCost 6th Plan Inputs"/>
      <sheetName val="Levelized Cost Note"/>
      <sheetName val="Problems"/>
    </sheetNames>
    <sheetDataSet>
      <sheetData sheetId="0" refreshError="1"/>
      <sheetData sheetId="1" refreshError="1"/>
      <sheetData sheetId="2" refreshError="1"/>
      <sheetData sheetId="3">
        <row r="8">
          <cell r="B8" t="str">
            <v>Reach-in Case Lighting: T12 to High Power LED (Retrofit)</v>
          </cell>
          <cell r="C8">
            <v>106</v>
          </cell>
          <cell r="D8">
            <v>5</v>
          </cell>
          <cell r="E8">
            <v>43.8506</v>
          </cell>
          <cell r="F8">
            <v>-3.07</v>
          </cell>
        </row>
        <row r="9">
          <cell r="B9" t="str">
            <v>Reach-in Case Lighting: T12 to Low Power LED (Retrofit)</v>
          </cell>
          <cell r="C9">
            <v>141.1</v>
          </cell>
          <cell r="D9">
            <v>5</v>
          </cell>
          <cell r="E9">
            <v>29.923799999999996</v>
          </cell>
          <cell r="F9">
            <v>-3.07</v>
          </cell>
        </row>
        <row r="10">
          <cell r="B10" t="str">
            <v>Reach-in Case Lighting: T8 to High Power LED (Retrofit)</v>
          </cell>
          <cell r="C10">
            <v>79.400000000000006</v>
          </cell>
          <cell r="D10">
            <v>5</v>
          </cell>
          <cell r="E10">
            <v>43.8506</v>
          </cell>
          <cell r="F10">
            <v>-3.07</v>
          </cell>
        </row>
        <row r="11">
          <cell r="B11" t="str">
            <v>Reach-in Case Lighting: T8 to Low Power LED (Retrofit)</v>
          </cell>
          <cell r="C11">
            <v>112.1</v>
          </cell>
          <cell r="D11">
            <v>5</v>
          </cell>
          <cell r="E11">
            <v>29.923799999999996</v>
          </cell>
          <cell r="F11">
            <v>-3.07</v>
          </cell>
        </row>
        <row r="12">
          <cell r="B12" t="str">
            <v>Reach-in Case Lighting: High Power LED (New Case)</v>
          </cell>
          <cell r="C12">
            <v>79.400000000000006</v>
          </cell>
          <cell r="D12">
            <v>5</v>
          </cell>
          <cell r="E12">
            <v>25.7834</v>
          </cell>
          <cell r="F12">
            <v>-3.07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ummary"/>
      <sheetName val="Checklist"/>
      <sheetName val="MeasureTable"/>
      <sheetName val="ProData"/>
      <sheetName val="Measure_InputOutput"/>
      <sheetName val="LookupTable"/>
      <sheetName val="Presentation"/>
      <sheetName val="SavingsData&amp;Analysis"/>
      <sheetName val="CostData&amp;Analysis"/>
      <sheetName val="Condensing Unit Documentation"/>
      <sheetName val="CondUnit Sensitivity Analysis"/>
      <sheetName val="Condensing Unit Frequency"/>
      <sheetName val="CondUnit eQuestParams"/>
      <sheetName val="CondUnit Comp and Cond Sizing"/>
      <sheetName val="CondUnit Compressor COP"/>
      <sheetName val="CondUnit RS Review Oversizing"/>
      <sheetName val="Cond Unit R404A and R22 LT"/>
      <sheetName val="Remote Condenser Documentation"/>
      <sheetName val="Remote eQuestParams"/>
      <sheetName val="Remote Comp and Cond Sizing"/>
      <sheetName val="Remote Compressor COP"/>
      <sheetName val="Remote RS Review Oversizing"/>
      <sheetName val="Remote Sensitivity Analysis"/>
      <sheetName val="ValidationLists"/>
      <sheetName val="ProCost 6th Plan Inputs"/>
      <sheetName val="Levelized Cost Note"/>
      <sheetName val="Problems"/>
    </sheetNames>
    <sheetDataSet>
      <sheetData sheetId="0">
        <row r="7">
          <cell r="B7" t="str">
            <v>Add an adjustable condenser head pressure control valve (i.e. "floating head pressure controls") to refrigeration systems with single compressors.  Head pressure control (flood back) valve must be set to 70 degrees F or lower.  Compressor must be 1 HP or larger. Measure is applicable to grocery sector only.</v>
          </cell>
        </row>
      </sheetData>
      <sheetData sheetId="1"/>
      <sheetData sheetId="2"/>
      <sheetData sheetId="3"/>
      <sheetData sheetId="4">
        <row r="7">
          <cell r="B7" t="str">
            <v>Measure Name</v>
          </cell>
          <cell r="C7" t="str">
            <v>Savings (kwh/yr)</v>
          </cell>
          <cell r="D7" t="str">
            <v>Life (yrs)</v>
          </cell>
          <cell r="E7" t="str">
            <v>Capital Cost</v>
          </cell>
          <cell r="F7" t="str">
            <v>Annual O&amp;M</v>
          </cell>
        </row>
        <row r="8">
          <cell r="B8" t="str">
            <v>Floating Head Pressure - Condensing Unit - Medium Temperature</v>
          </cell>
          <cell r="C8">
            <v>757.09992237991185</v>
          </cell>
          <cell r="D8">
            <v>15</v>
          </cell>
          <cell r="E8">
            <v>365.09732111913502</v>
          </cell>
          <cell r="F8">
            <v>0</v>
          </cell>
        </row>
        <row r="9">
          <cell r="B9" t="str">
            <v>Floating Head Pressure - Condensing Unit - Low Temperature</v>
          </cell>
          <cell r="C9">
            <v>854.91089082969324</v>
          </cell>
          <cell r="D9">
            <v>15</v>
          </cell>
          <cell r="E9">
            <v>277.2247390465688</v>
          </cell>
          <cell r="F9">
            <v>0</v>
          </cell>
        </row>
        <row r="10">
          <cell r="B10" t="str">
            <v>Floating Head Pressure - Remote Condenser - Medium Temperature</v>
          </cell>
          <cell r="C10">
            <v>473.07247212745631</v>
          </cell>
          <cell r="D10">
            <v>15</v>
          </cell>
          <cell r="E10">
            <v>193.70152622389233</v>
          </cell>
          <cell r="F10">
            <v>0</v>
          </cell>
        </row>
        <row r="11">
          <cell r="B11" t="str">
            <v>Floating Head Pressure - Remote Condenser - Low Temperature</v>
          </cell>
          <cell r="C11">
            <v>684.81423276473788</v>
          </cell>
          <cell r="D11">
            <v>15</v>
          </cell>
          <cell r="E11">
            <v>147.42251735124876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Summary"/>
      <sheetName val="Checklist"/>
      <sheetName val="MeasureTable"/>
      <sheetName val="ProData"/>
      <sheetName val="Measure_InputOutput"/>
      <sheetName val="LookupTable"/>
      <sheetName val="SavingsData&amp;Analysis"/>
      <sheetName val="EER"/>
      <sheetName val="Motion Sensor Data"/>
      <sheetName val="PNNLEugene"/>
      <sheetName val="PNNLPoulsbo"/>
      <sheetName val="PECI Rebates"/>
      <sheetName val="PECIRebates2"/>
      <sheetName val="CostData&amp;Analysis"/>
      <sheetName val="ValidationLists"/>
      <sheetName val="Presentation"/>
      <sheetName val="ProCost 6th Plan Inputs"/>
      <sheetName val="Levelized Cost Note"/>
      <sheetName val="Problems"/>
    </sheetNames>
    <sheetDataSet>
      <sheetData sheetId="0">
        <row r="7">
          <cell r="B7" t="str">
            <v xml:space="preserve">Motion sensors are installed on existing display cases with LED lighting. The motion sensors dim the LEDs to 20% of full lighting power when space is unoccupied.  </v>
          </cell>
        </row>
      </sheetData>
      <sheetData sheetId="1" refreshError="1"/>
      <sheetData sheetId="2" refreshError="1"/>
      <sheetData sheetId="3" refreshError="1"/>
      <sheetData sheetId="4">
        <row r="7">
          <cell r="B7" t="str">
            <v>Measure Name</v>
          </cell>
          <cell r="C7" t="str">
            <v>Savings (kwh/yr)</v>
          </cell>
          <cell r="D7" t="str">
            <v>Life (yrs)</v>
          </cell>
          <cell r="E7" t="str">
            <v>Capital Cost</v>
          </cell>
          <cell r="F7" t="str">
            <v>Annual O&amp;M</v>
          </cell>
        </row>
        <row r="8">
          <cell r="B8" t="str">
            <v>Motion Sensor on LED Case Lights - LED power less than 4.0 watts per linear foot</v>
          </cell>
          <cell r="C8">
            <v>9.5893637975014734</v>
          </cell>
          <cell r="D8">
            <v>8</v>
          </cell>
          <cell r="E8">
            <v>3.270833333333333</v>
          </cell>
          <cell r="F8">
            <v>0</v>
          </cell>
        </row>
        <row r="9">
          <cell r="B9" t="str">
            <v>Motion Sensor on LED Case Lights - LED power between 4.0 and 7.5 watts per linear foot</v>
          </cell>
          <cell r="C9">
            <v>18.446490584913771</v>
          </cell>
          <cell r="D9">
            <v>8</v>
          </cell>
          <cell r="E9">
            <v>3.270833333333333</v>
          </cell>
          <cell r="F9">
            <v>0</v>
          </cell>
        </row>
      </sheetData>
      <sheetData sheetId="5" refreshError="1"/>
      <sheetData sheetId="6" refreshError="1"/>
      <sheetData sheetId="7" refreshError="1"/>
      <sheetData sheetId="8" refreshError="1"/>
      <sheetData sheetId="9" refreshError="1"/>
      <sheetData sheetId="10" refreshError="1"/>
      <sheetData sheetId="11" refreshError="1"/>
      <sheetData sheetId="12">
        <row r="2">
          <cell r="AJ2" t="str">
            <v>Identifier</v>
          </cell>
          <cell r="AK2" t="str">
            <v>Wattage/ft</v>
          </cell>
          <cell r="AL2" t="str">
            <v>Average Wattage</v>
          </cell>
          <cell r="AM2" t="str">
            <v>SumLF</v>
          </cell>
          <cell r="AN2" t="str">
            <v>Percent LF</v>
          </cell>
        </row>
        <row r="3">
          <cell r="AJ3" t="str">
            <v>Low</v>
          </cell>
          <cell r="AK3" t="str">
            <v>&lt;4</v>
          </cell>
          <cell r="AL3">
            <v>2.459667590027701</v>
          </cell>
          <cell r="AM3">
            <v>180.5</v>
          </cell>
          <cell r="AN3">
            <v>0.64986498649864988</v>
          </cell>
        </row>
        <row r="4">
          <cell r="AJ4" t="str">
            <v>High</v>
          </cell>
          <cell r="AK4" t="str">
            <v>4 &lt; W&lt; 7.5</v>
          </cell>
          <cell r="AL4">
            <v>4.7315167095115678</v>
          </cell>
          <cell r="AM4">
            <v>97.250000000000014</v>
          </cell>
          <cell r="AN4">
            <v>0.35013501350135018</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s"/>
      <sheetName val="MeasureInput"/>
      <sheetName val="Lists"/>
      <sheetName val="Baseline Consumption Mult"/>
      <sheetName val="LoadShape Names"/>
      <sheetName val="Baseline Cost Mult"/>
      <sheetName val="ET Consumption Mult"/>
      <sheetName val="ET Cost Mult"/>
      <sheetName val="ET Mkt Avail"/>
      <sheetName val="NA"/>
      <sheetName val="ET Risk Factor"/>
      <sheetName val="EUIs"/>
      <sheetName val="GasOvensFryersSummary"/>
      <sheetName val="Windows "/>
      <sheetName val="ET Windows"/>
      <sheetName val="Window Film"/>
      <sheetName val="Insulation"/>
      <sheetName val="ET Insulation"/>
      <sheetName val="EMS Retrofit"/>
      <sheetName val="Grocery Bundle"/>
      <sheetName val="FHPC"/>
      <sheetName val="Efficient Standalone Ref"/>
      <sheetName val="Auto Closers"/>
      <sheetName val="Water Heat"/>
      <sheetName val="Water Heat ET"/>
      <sheetName val="LED Streetlights analysis"/>
      <sheetName val="PCorp Streetlights Raw Data"/>
      <sheetName val="Total Streetlights (stock)"/>
      <sheetName val="PGE Raw Streetlight Data"/>
      <sheetName val="Window Density"/>
      <sheetName val="Window Costs"/>
      <sheetName val="Gas CookingBCR"/>
      <sheetName val="CBSA Insulation and Window Data"/>
      <sheetName val="ETO DHW BCR analysis"/>
    </sheetNames>
    <sheetDataSet>
      <sheetData sheetId="0"/>
      <sheetData sheetId="1"/>
      <sheetData sheetId="2">
        <row r="3">
          <cell r="A3" t="str">
            <v>Conventional</v>
          </cell>
          <cell r="B3" t="str">
            <v>Appliance</v>
          </cell>
          <cell r="D3" t="str">
            <v>RET Only</v>
          </cell>
          <cell r="E3" t="str">
            <v>1000 sqft bldg space</v>
          </cell>
          <cell r="F3" t="str">
            <v>AgrIrrg</v>
          </cell>
          <cell r="G3" t="str">
            <v>DHW</v>
          </cell>
          <cell r="H3" t="str">
            <v>100% Applicable</v>
          </cell>
          <cell r="I3" t="str">
            <v>100% Applicable</v>
          </cell>
          <cell r="J3" t="str">
            <v>Z1,Z2</v>
          </cell>
        </row>
        <row r="4">
          <cell r="A4" t="str">
            <v>Emerging</v>
          </cell>
          <cell r="B4" t="str">
            <v>Behavioral</v>
          </cell>
          <cell r="D4" t="str">
            <v>NEW Only</v>
          </cell>
          <cell r="E4" t="str">
            <v>kWh consumption</v>
          </cell>
          <cell r="F4" t="str">
            <v>ComEconoMizer</v>
          </cell>
          <cell r="G4" t="str">
            <v>FLAT</v>
          </cell>
          <cell r="H4" t="str">
            <v>Space Heat - Electric Resistance Only</v>
          </cell>
          <cell r="I4" t="str">
            <v>DHW - Elec Only</v>
          </cell>
          <cell r="J4" t="str">
            <v>Z1</v>
          </cell>
        </row>
        <row r="5">
          <cell r="B5" t="str">
            <v>Cooking</v>
          </cell>
          <cell r="D5" t="str">
            <v>ROB Only</v>
          </cell>
          <cell r="E5" t="str">
            <v>Residential Homes</v>
          </cell>
          <cell r="F5" t="str">
            <v>ExComm</v>
          </cell>
          <cell r="G5" t="str">
            <v>ResSHNEW</v>
          </cell>
          <cell r="H5" t="str">
            <v>Space Heat - Heat Pump Only</v>
          </cell>
          <cell r="I5" t="str">
            <v>DHW - Gas Only</v>
          </cell>
          <cell r="J5" t="str">
            <v>Z2</v>
          </cell>
        </row>
        <row r="6">
          <cell r="B6" t="str">
            <v>Cooling</v>
          </cell>
          <cell r="D6" t="str">
            <v>ROB and NEW</v>
          </cell>
          <cell r="E6" t="str">
            <v>Number street lights</v>
          </cell>
          <cell r="F6" t="str">
            <v>ExCommLight</v>
          </cell>
          <cell r="G6" t="str">
            <v>ResSHWX</v>
          </cell>
          <cell r="H6" t="str">
            <v>Space Heat - Avg. Elec Mixed Market</v>
          </cell>
          <cell r="I6" t="str">
            <v>DHW - Heat Pump Only</v>
          </cell>
        </row>
        <row r="7">
          <cell r="B7" t="str">
            <v>Water Heating</v>
          </cell>
          <cell r="E7" t="str">
            <v>Number of data centers</v>
          </cell>
          <cell r="F7" t="str">
            <v>ExHealthGasHt</v>
          </cell>
          <cell r="G7" t="str">
            <v>ResWASH</v>
          </cell>
          <cell r="H7" t="str">
            <v>Space Heat - Gas Only</v>
          </cell>
          <cell r="I7" t="str">
            <v>DHW - Avg. Elec Mixed Market</v>
          </cell>
        </row>
        <row r="8">
          <cell r="B8" t="str">
            <v xml:space="preserve">Distribution </v>
          </cell>
          <cell r="F8" t="str">
            <v>ExLgOffGasHt</v>
          </cell>
          <cell r="G8" t="str">
            <v>SmComWX</v>
          </cell>
        </row>
        <row r="9">
          <cell r="B9" t="str">
            <v>Heating</v>
          </cell>
          <cell r="F9" t="str">
            <v>ExSchoolGasHt</v>
          </cell>
          <cell r="G9" t="str">
            <v>SolarDHWZ1W</v>
          </cell>
        </row>
        <row r="10">
          <cell r="B10" t="str">
            <v>Lighting</v>
          </cell>
          <cell r="F10" t="str">
            <v>FLAT</v>
          </cell>
          <cell r="G10" t="str">
            <v>SolarDHWZ2W</v>
          </cell>
        </row>
        <row r="11">
          <cell r="B11" t="str">
            <v>Motors</v>
          </cell>
          <cell r="F11" t="str">
            <v>IndShift1</v>
          </cell>
          <cell r="G11" t="str">
            <v>SolarDHWZ3W</v>
          </cell>
        </row>
        <row r="12">
          <cell r="B12" t="str">
            <v>Other</v>
          </cell>
          <cell r="F12" t="str">
            <v>IndShift2</v>
          </cell>
          <cell r="G12" t="str">
            <v>SolarPoolHeat</v>
          </cell>
        </row>
        <row r="13">
          <cell r="B13" t="str">
            <v>Process Heating</v>
          </cell>
          <cell r="F13" t="str">
            <v>IndShift3</v>
          </cell>
          <cell r="G13" t="str">
            <v>None</v>
          </cell>
        </row>
        <row r="14">
          <cell r="B14" t="str">
            <v>Refrigeration</v>
          </cell>
          <cell r="F14" t="str">
            <v>NewCommLight</v>
          </cell>
        </row>
        <row r="15">
          <cell r="B15" t="str">
            <v>Ventilation</v>
          </cell>
          <cell r="F15" t="str">
            <v>NewGrocGasHt</v>
          </cell>
        </row>
        <row r="16">
          <cell r="B16" t="str">
            <v>Weatherization</v>
          </cell>
          <cell r="F16" t="str">
            <v>NewLgRetTopDay</v>
          </cell>
        </row>
        <row r="17">
          <cell r="F17" t="str">
            <v>NewSchoolTopDay</v>
          </cell>
        </row>
        <row r="18">
          <cell r="F18" t="str">
            <v>NewSmOffHtPmpHt</v>
          </cell>
        </row>
        <row r="19">
          <cell r="F19" t="str">
            <v>ResCACZ1</v>
          </cell>
        </row>
        <row r="20">
          <cell r="F20" t="str">
            <v>ResCACZ2</v>
          </cell>
        </row>
        <row r="21">
          <cell r="F21" t="str">
            <v>ResCACZ3</v>
          </cell>
        </row>
        <row r="22">
          <cell r="F22" t="str">
            <v>ResDHW</v>
          </cell>
        </row>
        <row r="23">
          <cell r="F23" t="str">
            <v>ResDRY</v>
          </cell>
        </row>
        <row r="24">
          <cell r="F24" t="str">
            <v>ResFRIG</v>
          </cell>
        </row>
        <row r="25">
          <cell r="F25" t="str">
            <v>ResFRZR</v>
          </cell>
        </row>
        <row r="26">
          <cell r="F26" t="str">
            <v>ResLIGHT</v>
          </cell>
        </row>
        <row r="27">
          <cell r="F27" t="str">
            <v>ResOTHER</v>
          </cell>
        </row>
        <row r="28">
          <cell r="F28" t="str">
            <v>ResSHNEW</v>
          </cell>
        </row>
        <row r="29">
          <cell r="F29" t="str">
            <v>ResSHWX</v>
          </cell>
        </row>
        <row r="30">
          <cell r="F30" t="str">
            <v>ResSpHTBBZ1</v>
          </cell>
        </row>
        <row r="31">
          <cell r="F31" t="str">
            <v>ResSpHTFAFZ1</v>
          </cell>
        </row>
        <row r="32">
          <cell r="F32" t="str">
            <v>ResSpHTFAFZ2</v>
          </cell>
        </row>
        <row r="33">
          <cell r="F33" t="str">
            <v>ResSpHtHPZ1</v>
          </cell>
        </row>
        <row r="34">
          <cell r="F34" t="str">
            <v>ResSpHtHPZ2</v>
          </cell>
        </row>
        <row r="35">
          <cell r="F35" t="str">
            <v>ResWACZ1</v>
          </cell>
        </row>
        <row r="36">
          <cell r="F36" t="str">
            <v>ResWACZ2</v>
          </cell>
        </row>
        <row r="37">
          <cell r="F37" t="str">
            <v>ResWACZ3</v>
          </cell>
        </row>
        <row r="38">
          <cell r="F38" t="str">
            <v>ResWASH</v>
          </cell>
        </row>
        <row r="39">
          <cell r="F39" t="str">
            <v>SmComCAC</v>
          </cell>
        </row>
        <row r="40">
          <cell r="F40" t="str">
            <v>SmComWX</v>
          </cell>
        </row>
        <row r="41">
          <cell r="F41" t="str">
            <v>SolarDHWZ3W</v>
          </cell>
        </row>
        <row r="42">
          <cell r="F42" t="str">
            <v>StreetLight</v>
          </cell>
        </row>
        <row r="43">
          <cell r="F43" t="str">
            <v>None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
          <cell r="G11">
            <v>0.70700000000000007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orRPM"/>
      <sheetName val="7PSourceSummary"/>
      <sheetName val="SC-New"/>
      <sheetName val="SC-NR"/>
      <sheetName val="SC-Retro"/>
      <sheetName val="M_Input(KSF)_Out"/>
      <sheetName val="M_Input(KSF)"/>
      <sheetName val="M_Input(Fixt)_Out"/>
      <sheetName val="M_Input(Fixt)"/>
      <sheetName val="MMap"/>
      <sheetName val="Sources"/>
      <sheetName val="Back of Envelope"/>
      <sheetName val="CBSA"/>
      <sheetName val="ToDo7P"/>
    </sheetNames>
    <sheetDataSet>
      <sheetData sheetId="0"/>
      <sheetData sheetId="1"/>
      <sheetData sheetId="2"/>
      <sheetData sheetId="3"/>
      <sheetData sheetId="4"/>
      <sheetData sheetId="5"/>
      <sheetData sheetId="6"/>
      <sheetData sheetId="7"/>
      <sheetData sheetId="8"/>
      <sheetData sheetId="9">
        <row r="8">
          <cell r="B8" t="str">
            <v>Category Name</v>
          </cell>
          <cell r="C8" t="str">
            <v>Proxy Measure Name</v>
          </cell>
          <cell r="D8" t="str">
            <v>MOPP</v>
          </cell>
          <cell r="E8" t="str">
            <v>Measure Class</v>
          </cell>
          <cell r="F8" t="str">
            <v>Base Fixture Type</v>
          </cell>
          <cell r="G8" t="str">
            <v>Fixt ID</v>
          </cell>
          <cell r="H8" t="str">
            <v>Base Lamp Type</v>
          </cell>
          <cell r="I8" t="str">
            <v>EE Measure</v>
          </cell>
          <cell r="J8" t="str">
            <v>Building Type</v>
          </cell>
          <cell r="K8" t="str">
            <v>Measure Name</v>
          </cell>
          <cell r="L8" t="str">
            <v>Base System Efficacy (Delivered l/W)</v>
          </cell>
          <cell r="M8" t="str">
            <v>EE System Efficacy (Delivered l/W)</v>
          </cell>
          <cell r="N8" t="str">
            <v>Fixture Reference Case</v>
          </cell>
          <cell r="O8" t="str">
            <v>Base Fixture Lumens</v>
          </cell>
          <cell r="P8" t="str">
            <v>EE Fixture Full Lumens</v>
          </cell>
          <cell r="Q8" t="str">
            <v>Base Fixture Watts</v>
          </cell>
          <cell r="R8" t="str">
            <v>EE Fixture Watts @ Full Lumens</v>
          </cell>
          <cell r="S8" t="str">
            <v>EE Fixture Watts @ Reduced Lumens</v>
          </cell>
          <cell r="T8" t="str">
            <v>Total Annual Hours of Operation</v>
          </cell>
          <cell r="U8" t="str">
            <v>Average Stairwell Occupancy (% of Yr)</v>
          </cell>
          <cell r="V8" t="str">
            <v>Annual Hours at Full Lumens</v>
          </cell>
          <cell r="W8" t="str">
            <v>Annual Hours at Reduced Lumens</v>
          </cell>
          <cell r="X8" t="str">
            <v>Annual Energy Consump Pre (kWh)</v>
          </cell>
          <cell r="Y8" t="str">
            <v>Annual Energy Consump Post (kWh)</v>
          </cell>
          <cell r="Z8" t="str">
            <v>Annual Energy Savings  (kWh)</v>
          </cell>
          <cell r="AA8" t="str">
            <v>Annual Energy Savings  (%)</v>
          </cell>
          <cell r="AB8" t="str">
            <v>Base Lamp $/klm</v>
          </cell>
          <cell r="AC8" t="str">
            <v>Base Fixture $/klm</v>
          </cell>
          <cell r="AD8" t="str">
            <v>EE Lamp $/klm</v>
          </cell>
          <cell r="AE8" t="str">
            <v>EE Fixture $/klm</v>
          </cell>
          <cell r="AF8" t="str">
            <v>Base Lamp Cost</v>
          </cell>
          <cell r="AG8" t="str">
            <v>Base Fixture Cost</v>
          </cell>
          <cell r="AH8" t="str">
            <v>EE Lamp Cost</v>
          </cell>
          <cell r="AI8" t="str">
            <v>EE Fixture Cost</v>
          </cell>
          <cell r="AJ8" t="str">
            <v xml:space="preserve">Incremental Equip Cost </v>
          </cell>
          <cell r="AK8" t="str">
            <v>Base Lamp Lifetime (Hours)</v>
          </cell>
          <cell r="AL8" t="str">
            <v>EE Lamp Lifetime (Hours)</v>
          </cell>
          <cell r="AM8" t="str">
            <v>Base Lamp Lifetime (Years)</v>
          </cell>
          <cell r="AN8" t="str">
            <v>EE Lamp Lifetime (Years)</v>
          </cell>
          <cell r="AO8" t="str">
            <v>Lamp Change Hours</v>
          </cell>
          <cell r="AP8" t="str">
            <v>Fixture Change Hours</v>
          </cell>
          <cell r="AQ8" t="str">
            <v>Lamp Change Labor Cost</v>
          </cell>
          <cell r="AR8" t="str">
            <v>Fixture Change Labor Cost</v>
          </cell>
          <cell r="AS8" t="str">
            <v>Incremental Labor Cost</v>
          </cell>
          <cell r="AT8" t="str">
            <v>Total Incremental Cost, Equip + Labor</v>
          </cell>
          <cell r="AU8" t="str">
            <v>Base O&amp;M Materials Cost</v>
          </cell>
          <cell r="AV8" t="str">
            <v>Base O&amp;M Labor Cost</v>
          </cell>
          <cell r="AW8" t="str">
            <v>Base O&amp;M Total Cost</v>
          </cell>
          <cell r="AX8" t="str">
            <v>Periodic O&amp;M Interval (Yrs)</v>
          </cell>
          <cell r="AY8" t="str">
            <v>Electric Shape Pointer</v>
          </cell>
          <cell r="AZ8" t="str">
            <v>Gas Shape Pointer</v>
          </cell>
          <cell r="BA8" t="str">
            <v>Fixtures per KSF</v>
          </cell>
          <cell r="BB8" t="str">
            <v>Annual Electric Savings per KSF (kWh/KSF)</v>
          </cell>
          <cell r="BC8" t="str">
            <v>Total Incremental Cost per KSF</v>
          </cell>
          <cell r="BD8" t="str">
            <v>O&amp;M Savings ($) per KSF</v>
          </cell>
          <cell r="BE8" t="str">
            <v>Periodic O&amp;M Interval (Yrs)</v>
          </cell>
          <cell r="BF8" t="str">
            <v>Retrofit or Lost-Opportunity</v>
          </cell>
          <cell r="BG8" t="str">
            <v>Applic</v>
          </cell>
          <cell r="BH8" t="str">
            <v>Feas</v>
          </cell>
        </row>
        <row r="9">
          <cell r="B9" t="str">
            <v>NR_LFStairwell8760_Fix_Repl_from LF_2018 to LF_Bi-Level_Fix</v>
          </cell>
          <cell r="C9" t="str">
            <v>NR_LFStairwell8760_Fix_Repl_from LF_2018 to LF_Bi-Level_Fix</v>
          </cell>
          <cell r="D9" t="str">
            <v>NR</v>
          </cell>
          <cell r="E9" t="str">
            <v>Fix_Repl</v>
          </cell>
          <cell r="F9" t="str">
            <v>LFStairwell8760</v>
          </cell>
          <cell r="G9" t="str">
            <v>LFStairwell</v>
          </cell>
          <cell r="H9" t="str">
            <v>LF_2018</v>
          </cell>
          <cell r="I9" t="str">
            <v>LF_Bi-Level_Fix</v>
          </cell>
          <cell r="J9" t="str">
            <v>ALL</v>
          </cell>
          <cell r="K9" t="str">
            <v>NR_LFStairwell8760_Fix_Repl_from LF_2018 to LF_Bi-Level_Fix</v>
          </cell>
          <cell r="L9">
            <v>69</v>
          </cell>
          <cell r="M9">
            <v>69</v>
          </cell>
          <cell r="N9">
            <v>0</v>
          </cell>
          <cell r="O9">
            <v>3600</v>
          </cell>
          <cell r="P9">
            <v>3600</v>
          </cell>
          <cell r="Q9">
            <v>52.173913043478258</v>
          </cell>
          <cell r="R9">
            <v>52.173913043478258</v>
          </cell>
          <cell r="S9">
            <v>15.652173913043477</v>
          </cell>
          <cell r="T9">
            <v>8760</v>
          </cell>
          <cell r="U9">
            <v>0.08</v>
          </cell>
          <cell r="V9">
            <v>700.80000000000007</v>
          </cell>
          <cell r="W9">
            <v>8059.2000000000007</v>
          </cell>
          <cell r="X9">
            <v>457.04347826086956</v>
          </cell>
          <cell r="Y9">
            <v>162.70747826086955</v>
          </cell>
          <cell r="Z9">
            <v>294.33600000000001</v>
          </cell>
          <cell r="AA9">
            <v>0.64400000000000002</v>
          </cell>
          <cell r="AB9">
            <v>0</v>
          </cell>
          <cell r="AC9">
            <v>0</v>
          </cell>
          <cell r="AD9">
            <v>0</v>
          </cell>
          <cell r="AE9">
            <v>0</v>
          </cell>
          <cell r="AF9">
            <v>5.7870611550437303</v>
          </cell>
          <cell r="AG9">
            <v>100</v>
          </cell>
          <cell r="AH9">
            <v>5.7870611550437303</v>
          </cell>
          <cell r="AI9">
            <v>261.39999999999998</v>
          </cell>
          <cell r="AJ9">
            <v>161.39999999999998</v>
          </cell>
          <cell r="AK9">
            <v>20000</v>
          </cell>
          <cell r="AL9">
            <v>40000</v>
          </cell>
          <cell r="AM9">
            <v>2.2831050228310503</v>
          </cell>
          <cell r="AN9">
            <v>4.5662100456621006</v>
          </cell>
          <cell r="AO9">
            <v>8.3333333333333329E-2</v>
          </cell>
          <cell r="AP9">
            <v>0.33333333333333331</v>
          </cell>
          <cell r="AQ9">
            <v>8.3333333333333321</v>
          </cell>
          <cell r="AR9">
            <v>33.333333333333329</v>
          </cell>
          <cell r="AS9">
            <v>24.999999999999996</v>
          </cell>
          <cell r="AT9">
            <v>186.39999999999998</v>
          </cell>
          <cell r="AU9">
            <v>5.7870611550437303</v>
          </cell>
          <cell r="AV9">
            <v>8.3333333333333321</v>
          </cell>
          <cell r="AW9">
            <v>14.120394488377062</v>
          </cell>
          <cell r="AX9">
            <v>2.2831050228310503</v>
          </cell>
          <cell r="AY9" t="str">
            <v>C-All-Lgt-LPD Int-All-All-E</v>
          </cell>
          <cell r="AZ9" t="str">
            <v>Commercial-All Com-Heat</v>
          </cell>
          <cell r="BA9">
            <v>10.909090909090908</v>
          </cell>
          <cell r="BB9">
            <v>3210.9381818181819</v>
          </cell>
          <cell r="BC9">
            <v>2033.454545454545</v>
          </cell>
          <cell r="BD9">
            <v>154.04066714593159</v>
          </cell>
          <cell r="BE9">
            <v>2.2831050228310503</v>
          </cell>
          <cell r="BF9" t="str">
            <v>L</v>
          </cell>
          <cell r="BG9">
            <v>0.56282414293317573</v>
          </cell>
          <cell r="BH9">
            <v>0.1</v>
          </cell>
        </row>
        <row r="10">
          <cell r="B10" t="str">
            <v>NR_LFStairwell3600_Fix_Repl_from LF_2019 to LF_Bi-Level_Fix</v>
          </cell>
          <cell r="C10" t="str">
            <v>NR_LFStairwell3600_Fix_Repl_from LF_2019 to LF_Bi-Level_Fix</v>
          </cell>
          <cell r="D10" t="str">
            <v>NR</v>
          </cell>
          <cell r="E10" t="str">
            <v>Fix_Repl</v>
          </cell>
          <cell r="F10" t="str">
            <v>LFStairwell3600</v>
          </cell>
          <cell r="G10" t="str">
            <v>LFStairwell</v>
          </cell>
          <cell r="H10" t="str">
            <v>LF_2019</v>
          </cell>
          <cell r="I10" t="str">
            <v>LF_Bi-Level_Fix</v>
          </cell>
          <cell r="J10" t="str">
            <v>ALL</v>
          </cell>
          <cell r="K10" t="str">
            <v>NR_LFStairwell3600_Fix_Repl_from LF_2019 to LF_Bi-Level_Fix</v>
          </cell>
          <cell r="L10">
            <v>69</v>
          </cell>
          <cell r="M10">
            <v>69</v>
          </cell>
          <cell r="N10">
            <v>0</v>
          </cell>
          <cell r="O10">
            <v>3600</v>
          </cell>
          <cell r="P10">
            <v>3600</v>
          </cell>
          <cell r="Q10">
            <v>52.173913043478258</v>
          </cell>
          <cell r="R10">
            <v>52.173913043478258</v>
          </cell>
          <cell r="S10">
            <v>15.652173913043477</v>
          </cell>
          <cell r="T10">
            <v>3600</v>
          </cell>
          <cell r="U10">
            <v>0.08</v>
          </cell>
          <cell r="V10">
            <v>288</v>
          </cell>
          <cell r="W10">
            <v>3312</v>
          </cell>
          <cell r="X10">
            <v>187.82608695652172</v>
          </cell>
          <cell r="Y10">
            <v>66.866086956521727</v>
          </cell>
          <cell r="Z10">
            <v>120.96</v>
          </cell>
          <cell r="AA10">
            <v>0.64400000000000002</v>
          </cell>
          <cell r="AB10">
            <v>0</v>
          </cell>
          <cell r="AC10">
            <v>0</v>
          </cell>
          <cell r="AD10">
            <v>0</v>
          </cell>
          <cell r="AE10">
            <v>0</v>
          </cell>
          <cell r="AF10">
            <v>5.7870611550437303</v>
          </cell>
          <cell r="AG10">
            <v>100</v>
          </cell>
          <cell r="AH10">
            <v>5.7870611550437303</v>
          </cell>
          <cell r="AI10">
            <v>261.39999999999998</v>
          </cell>
          <cell r="AJ10">
            <v>161.39999999999998</v>
          </cell>
          <cell r="AK10">
            <v>20000</v>
          </cell>
          <cell r="AL10">
            <v>40000</v>
          </cell>
          <cell r="AM10">
            <v>5.5555555555555554</v>
          </cell>
          <cell r="AN10">
            <v>11.111111111111111</v>
          </cell>
          <cell r="AO10">
            <v>8.3333333333333329E-2</v>
          </cell>
          <cell r="AP10">
            <v>0.33333333333333331</v>
          </cell>
          <cell r="AQ10">
            <v>8.3333333333333321</v>
          </cell>
          <cell r="AR10">
            <v>33.333333333333329</v>
          </cell>
          <cell r="AS10">
            <v>24.999999999999996</v>
          </cell>
          <cell r="AT10">
            <v>186.39999999999998</v>
          </cell>
          <cell r="AU10">
            <v>5.7870611550437303</v>
          </cell>
          <cell r="AV10">
            <v>8.3333333333333321</v>
          </cell>
          <cell r="AW10">
            <v>14.120394488377062</v>
          </cell>
          <cell r="AX10">
            <v>5.5555555555555554</v>
          </cell>
          <cell r="AY10" t="str">
            <v>C-All-Lgt-LPD Int-All-All-E</v>
          </cell>
          <cell r="AZ10" t="str">
            <v>Commercial-All Com-Heat</v>
          </cell>
          <cell r="BA10">
            <v>10.909090909090908</v>
          </cell>
          <cell r="BB10">
            <v>1319.5636363636363</v>
          </cell>
          <cell r="BC10">
            <v>2033.454545454545</v>
          </cell>
          <cell r="BD10">
            <v>154.04066714593159</v>
          </cell>
          <cell r="BE10">
            <v>5.5555555555555554</v>
          </cell>
          <cell r="BF10" t="str">
            <v>L</v>
          </cell>
          <cell r="BG10">
            <v>0.17627989647690012</v>
          </cell>
          <cell r="BH10">
            <v>0.1</v>
          </cell>
        </row>
      </sheetData>
      <sheetData sheetId="10"/>
      <sheetData sheetId="11"/>
      <sheetData sheetId="12"/>
      <sheetData sheetId="1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LOG"/>
      <sheetName val="Forecast Switchboard"/>
      <sheetName val="Lists&amp;Tables"/>
      <sheetName val="Res Forecast (Low)"/>
      <sheetName val="Res Forecast (Base Case)"/>
      <sheetName val="Res Forecast (High)"/>
      <sheetName val="Com Forecast (Low)"/>
      <sheetName val="Com Forecast (Base Case)"/>
      <sheetName val="Com Forecast (High)"/>
      <sheetName val="Ind Forecast (Low)"/>
      <sheetName val="Ind Forecast (Base Case)"/>
      <sheetName val="Ind Forecast (High)"/>
      <sheetName val="Ag Forecast (Low)"/>
      <sheetName val="Ag Forecast (Base Case)"/>
      <sheetName val="Ag Forecast (High)"/>
      <sheetName val="Pop Forecast (High)"/>
      <sheetName val="Pop Forecast (Base Case)"/>
      <sheetName val="Pop Forecast (Low)"/>
      <sheetName val="DEI (Base Case)"/>
      <sheetName val="Dairy Forecast (Base Case)"/>
      <sheetName val="Dairy Forecast (Low)"/>
      <sheetName val="Dairy Forecast (High)"/>
      <sheetName val="EV Forecast (Base Case)"/>
      <sheetName val="EV Forecast (Low)"/>
      <sheetName val="EV Forecast (High)"/>
      <sheetName val="Region Load (Base Case)"/>
      <sheetName val="Region Load (High)"/>
      <sheetName val="Region Load (Low)"/>
      <sheetName val="DataCenter Forecast (Base Case)"/>
      <sheetName val="DataCenter Forecast (High)"/>
      <sheetName val="DataCenter Forecast (Low)"/>
    </sheetNames>
    <definedNames>
      <definedName name="switch_ForecastScenario" refersTo="='Forecast Switchboard'!$H$3"/>
      <definedName name="switch_ForecastState" refersTo="='Forecast Switchboard'!$H$4"/>
    </definedNames>
    <sheetDataSet>
      <sheetData sheetId="0"/>
      <sheetData sheetId="1">
        <row r="3">
          <cell r="H3" t="str">
            <v>Base</v>
          </cell>
        </row>
        <row r="4">
          <cell r="H4" t="str">
            <v>Region</v>
          </cell>
        </row>
      </sheetData>
      <sheetData sheetId="2">
        <row r="3">
          <cell r="H3">
            <v>100</v>
          </cell>
        </row>
        <row r="4">
          <cell r="H4">
            <v>100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B5" t="str">
            <v>Anchor</v>
          </cell>
          <cell r="C5" t="str">
            <v>Abrev</v>
          </cell>
          <cell r="D5" t="str">
            <v>POPULATION FORECAST (1000s)</v>
          </cell>
          <cell r="E5" t="str">
            <v>Scenario</v>
          </cell>
          <cell r="F5">
            <v>1985</v>
          </cell>
          <cell r="G5">
            <v>1986</v>
          </cell>
          <cell r="H5">
            <v>1987</v>
          </cell>
          <cell r="I5">
            <v>1988</v>
          </cell>
          <cell r="J5">
            <v>1989</v>
          </cell>
          <cell r="K5">
            <v>1990</v>
          </cell>
          <cell r="L5">
            <v>1991</v>
          </cell>
          <cell r="M5">
            <v>1992</v>
          </cell>
          <cell r="N5">
            <v>1993</v>
          </cell>
          <cell r="O5">
            <v>1994</v>
          </cell>
          <cell r="P5">
            <v>1995</v>
          </cell>
          <cell r="Q5">
            <v>1996</v>
          </cell>
          <cell r="R5">
            <v>1997</v>
          </cell>
          <cell r="S5">
            <v>1998</v>
          </cell>
          <cell r="T5">
            <v>1999</v>
          </cell>
          <cell r="U5">
            <v>2000</v>
          </cell>
          <cell r="V5">
            <v>2001</v>
          </cell>
          <cell r="W5">
            <v>2002</v>
          </cell>
          <cell r="X5">
            <v>2003</v>
          </cell>
          <cell r="Y5">
            <v>2004</v>
          </cell>
          <cell r="Z5">
            <v>2005</v>
          </cell>
          <cell r="AA5">
            <v>2006</v>
          </cell>
          <cell r="AB5">
            <v>2007</v>
          </cell>
          <cell r="AC5">
            <v>2008</v>
          </cell>
          <cell r="AD5">
            <v>2009</v>
          </cell>
          <cell r="AE5">
            <v>2010</v>
          </cell>
          <cell r="AF5">
            <v>2011</v>
          </cell>
          <cell r="AG5">
            <v>2012</v>
          </cell>
          <cell r="AH5">
            <v>2013</v>
          </cell>
          <cell r="AI5">
            <v>2014</v>
          </cell>
          <cell r="AJ5">
            <v>2015</v>
          </cell>
          <cell r="AK5">
            <v>2016</v>
          </cell>
          <cell r="AL5">
            <v>2017</v>
          </cell>
          <cell r="AM5">
            <v>2018</v>
          </cell>
          <cell r="AN5">
            <v>2019</v>
          </cell>
          <cell r="AO5">
            <v>2020</v>
          </cell>
          <cell r="AP5">
            <v>2021</v>
          </cell>
          <cell r="AQ5">
            <v>2022</v>
          </cell>
          <cell r="AR5">
            <v>2023</v>
          </cell>
          <cell r="AS5">
            <v>2024</v>
          </cell>
          <cell r="AT5">
            <v>2025</v>
          </cell>
          <cell r="AU5">
            <v>2026</v>
          </cell>
          <cell r="AV5">
            <v>2027</v>
          </cell>
          <cell r="AW5">
            <v>2028</v>
          </cell>
          <cell r="AX5">
            <v>2029</v>
          </cell>
          <cell r="AY5">
            <v>2030</v>
          </cell>
          <cell r="AZ5">
            <v>2031</v>
          </cell>
          <cell r="BA5">
            <v>2032</v>
          </cell>
          <cell r="BB5">
            <v>2033</v>
          </cell>
          <cell r="BC5">
            <v>2034</v>
          </cell>
        </row>
        <row r="6">
          <cell r="B6" t="str">
            <v>OrPopStock</v>
          </cell>
          <cell r="C6" t="str">
            <v>Or</v>
          </cell>
          <cell r="D6" t="str">
            <v>Oregon</v>
          </cell>
          <cell r="E6" t="str">
            <v>Trend (basecase)</v>
          </cell>
          <cell r="F6">
            <v>2674.306</v>
          </cell>
          <cell r="G6">
            <v>2686.1149999999998</v>
          </cell>
          <cell r="H6">
            <v>2707.4250000000002</v>
          </cell>
          <cell r="I6">
            <v>2747.9569999999999</v>
          </cell>
          <cell r="J6">
            <v>2800.471</v>
          </cell>
          <cell r="K6">
            <v>2868.6590000000001</v>
          </cell>
          <cell r="L6">
            <v>2935.9960000000001</v>
          </cell>
          <cell r="M6">
            <v>3000.55</v>
          </cell>
          <cell r="N6">
            <v>3067.395</v>
          </cell>
          <cell r="O6">
            <v>3129.1930000000002</v>
          </cell>
          <cell r="P6">
            <v>3192.0929999999998</v>
          </cell>
          <cell r="Q6">
            <v>3253.8310000000001</v>
          </cell>
          <cell r="R6">
            <v>3309.7</v>
          </cell>
          <cell r="S6">
            <v>3357.1759999999999</v>
          </cell>
          <cell r="T6">
            <v>3398.232</v>
          </cell>
          <cell r="U6">
            <v>3434.8069999999998</v>
          </cell>
          <cell r="V6">
            <v>3474.0340000000001</v>
          </cell>
          <cell r="W6">
            <v>3516.915</v>
          </cell>
          <cell r="X6">
            <v>3549.38</v>
          </cell>
          <cell r="Y6">
            <v>3576.2510000000002</v>
          </cell>
          <cell r="Z6">
            <v>3621.221</v>
          </cell>
          <cell r="AA6">
            <v>3676.88</v>
          </cell>
          <cell r="AB6">
            <v>3727.835</v>
          </cell>
          <cell r="AC6">
            <v>3773.288</v>
          </cell>
          <cell r="AD6">
            <v>3811.7179999999998</v>
          </cell>
          <cell r="AE6">
            <v>3841.4360000000001</v>
          </cell>
          <cell r="AF6">
            <v>3871.9769999999999</v>
          </cell>
          <cell r="AG6">
            <v>3903.4650000000001</v>
          </cell>
          <cell r="AH6">
            <v>3934.049</v>
          </cell>
          <cell r="AI6">
            <v>3966.8829999999998</v>
          </cell>
          <cell r="AJ6">
            <v>4002.799</v>
          </cell>
          <cell r="AK6">
            <v>4039.9940000000001</v>
          </cell>
          <cell r="AL6">
            <v>4078.125</v>
          </cell>
          <cell r="AM6">
            <v>4116.6090000000004</v>
          </cell>
          <cell r="AN6">
            <v>4154.674</v>
          </cell>
          <cell r="AO6">
            <v>4192.0780000000004</v>
          </cell>
          <cell r="AP6">
            <v>4228.7430000000004</v>
          </cell>
          <cell r="AQ6">
            <v>4264.6490000000003</v>
          </cell>
          <cell r="AR6">
            <v>4299.7920000000004</v>
          </cell>
          <cell r="AS6">
            <v>4334.1710000000003</v>
          </cell>
          <cell r="AT6">
            <v>4367.7330000000002</v>
          </cell>
          <cell r="AU6">
            <v>4400.4340000000002</v>
          </cell>
          <cell r="AV6">
            <v>4432.5820000000003</v>
          </cell>
          <cell r="AW6">
            <v>4464.3519999999999</v>
          </cell>
          <cell r="AX6">
            <v>4495.7730000000001</v>
          </cell>
          <cell r="AY6">
            <v>4526.8729999999996</v>
          </cell>
          <cell r="AZ6">
            <v>4557.6930000000002</v>
          </cell>
          <cell r="BA6">
            <v>4588.2659999999996</v>
          </cell>
          <cell r="BB6">
            <v>4618.6210000000001</v>
          </cell>
          <cell r="BC6">
            <v>4648.692</v>
          </cell>
        </row>
        <row r="7">
          <cell r="B7" t="str">
            <v>WAPopStock</v>
          </cell>
          <cell r="C7" t="str">
            <v>WA</v>
          </cell>
          <cell r="D7" t="str">
            <v>Washington</v>
          </cell>
          <cell r="E7" t="str">
            <v>Trend (basecase)</v>
          </cell>
          <cell r="F7">
            <v>4406.3850000000002</v>
          </cell>
          <cell r="G7">
            <v>4464.1899999999996</v>
          </cell>
          <cell r="H7">
            <v>4547.0309999999999</v>
          </cell>
          <cell r="I7">
            <v>4652.9070000000002</v>
          </cell>
          <cell r="J7">
            <v>4768.7150000000001</v>
          </cell>
          <cell r="K7">
            <v>4915.9459999999999</v>
          </cell>
          <cell r="L7">
            <v>5043.0330000000004</v>
          </cell>
          <cell r="M7">
            <v>5174.2219999999998</v>
          </cell>
          <cell r="N7">
            <v>5289.3639999999996</v>
          </cell>
          <cell r="O7">
            <v>5388.8370000000004</v>
          </cell>
          <cell r="P7">
            <v>5490.92</v>
          </cell>
          <cell r="Q7">
            <v>5583.7539999999999</v>
          </cell>
          <cell r="R7">
            <v>5685.8310000000001</v>
          </cell>
          <cell r="S7">
            <v>5777.2370000000001</v>
          </cell>
          <cell r="T7">
            <v>5850.9089999999997</v>
          </cell>
          <cell r="U7">
            <v>5920.5039999999999</v>
          </cell>
          <cell r="V7">
            <v>5993.451</v>
          </cell>
          <cell r="W7">
            <v>6057.85</v>
          </cell>
          <cell r="X7">
            <v>6114.7939999999999</v>
          </cell>
          <cell r="Y7">
            <v>6188.66</v>
          </cell>
          <cell r="Z7">
            <v>6273.5249999999996</v>
          </cell>
          <cell r="AA7">
            <v>6380.576</v>
          </cell>
          <cell r="AB7">
            <v>6474.665</v>
          </cell>
          <cell r="AC7">
            <v>6575.5370000000003</v>
          </cell>
          <cell r="AD7">
            <v>6675.0910000000003</v>
          </cell>
          <cell r="AE7">
            <v>6752.683</v>
          </cell>
          <cell r="AF7">
            <v>6830.3310000000001</v>
          </cell>
          <cell r="AG7">
            <v>6904.9059999999999</v>
          </cell>
          <cell r="AH7">
            <v>6981</v>
          </cell>
          <cell r="AI7">
            <v>7058.0010000000002</v>
          </cell>
          <cell r="AJ7">
            <v>7134.8850000000002</v>
          </cell>
          <cell r="AK7">
            <v>7210.4989999999998</v>
          </cell>
          <cell r="AL7">
            <v>7285.5159999999996</v>
          </cell>
          <cell r="AM7">
            <v>7360.0730000000003</v>
          </cell>
          <cell r="AN7">
            <v>7433.7640000000001</v>
          </cell>
          <cell r="AO7">
            <v>7506.3230000000003</v>
          </cell>
          <cell r="AP7">
            <v>7577.2960000000003</v>
          </cell>
          <cell r="AQ7">
            <v>7646.607</v>
          </cell>
          <cell r="AR7">
            <v>7714.268</v>
          </cell>
          <cell r="AS7">
            <v>7780.4369999999999</v>
          </cell>
          <cell r="AT7">
            <v>7845.4889999999996</v>
          </cell>
          <cell r="AU7">
            <v>7909.7030000000004</v>
          </cell>
          <cell r="AV7">
            <v>7973.1719999999996</v>
          </cell>
          <cell r="AW7">
            <v>8035.9170000000004</v>
          </cell>
          <cell r="AX7">
            <v>8097.9880000000003</v>
          </cell>
          <cell r="AY7">
            <v>8159.4440000000004</v>
          </cell>
          <cell r="AZ7">
            <v>8220.3349999999991</v>
          </cell>
          <cell r="BA7">
            <v>8280.7260000000006</v>
          </cell>
          <cell r="BB7">
            <v>8340.6640000000007</v>
          </cell>
          <cell r="BC7">
            <v>8400.2720000000008</v>
          </cell>
        </row>
        <row r="8">
          <cell r="B8" t="str">
            <v>IDPopStock</v>
          </cell>
          <cell r="C8" t="str">
            <v>ID</v>
          </cell>
          <cell r="D8" t="str">
            <v>Idaho</v>
          </cell>
          <cell r="E8" t="str">
            <v>Trend (basecase)</v>
          </cell>
          <cell r="F8">
            <v>993.13199999999995</v>
          </cell>
          <cell r="G8">
            <v>989.48</v>
          </cell>
          <cell r="H8">
            <v>985.447</v>
          </cell>
          <cell r="I8">
            <v>987.25800000000004</v>
          </cell>
          <cell r="J8">
            <v>997.22299999999996</v>
          </cell>
          <cell r="K8">
            <v>1016.634</v>
          </cell>
          <cell r="L8">
            <v>1045.135</v>
          </cell>
          <cell r="M8">
            <v>1076.6510000000001</v>
          </cell>
          <cell r="N8">
            <v>1113.1759999999999</v>
          </cell>
          <cell r="O8">
            <v>1148.825</v>
          </cell>
          <cell r="P8">
            <v>1180.0889999999999</v>
          </cell>
          <cell r="Q8">
            <v>1206.2</v>
          </cell>
          <cell r="R8">
            <v>1231.357</v>
          </cell>
          <cell r="S8">
            <v>1255.1849999999999</v>
          </cell>
          <cell r="T8">
            <v>1278.7760000000001</v>
          </cell>
          <cell r="U8">
            <v>1301.894</v>
          </cell>
          <cell r="V8">
            <v>1322.481</v>
          </cell>
          <cell r="W8">
            <v>1343.3820000000001</v>
          </cell>
          <cell r="X8">
            <v>1367.23</v>
          </cell>
          <cell r="Y8">
            <v>1396.7929999999999</v>
          </cell>
          <cell r="Z8">
            <v>1433.46</v>
          </cell>
          <cell r="AA8">
            <v>1472.8989999999999</v>
          </cell>
          <cell r="AB8">
            <v>1508.2539999999999</v>
          </cell>
          <cell r="AC8">
            <v>1536.239</v>
          </cell>
          <cell r="AD8">
            <v>1556.479</v>
          </cell>
          <cell r="AE8">
            <v>1572.4290000000001</v>
          </cell>
          <cell r="AF8">
            <v>1585.2860000000001</v>
          </cell>
          <cell r="AG8">
            <v>1597.952</v>
          </cell>
          <cell r="AH8">
            <v>1614.3810000000001</v>
          </cell>
          <cell r="AI8">
            <v>1633.1020000000001</v>
          </cell>
          <cell r="AJ8">
            <v>1653.616</v>
          </cell>
          <cell r="AK8">
            <v>1675.2660000000001</v>
          </cell>
          <cell r="AL8">
            <v>1698.1659999999999</v>
          </cell>
          <cell r="AM8">
            <v>1722.0160000000001</v>
          </cell>
          <cell r="AN8">
            <v>1746.183</v>
          </cell>
          <cell r="AO8">
            <v>1770.4179999999999</v>
          </cell>
          <cell r="AP8">
            <v>1794.69</v>
          </cell>
          <cell r="AQ8">
            <v>1818.9970000000001</v>
          </cell>
          <cell r="AR8">
            <v>1843.36</v>
          </cell>
          <cell r="AS8">
            <v>1867.77</v>
          </cell>
          <cell r="AT8">
            <v>1892.2149999999999</v>
          </cell>
          <cell r="AU8">
            <v>1916.6949999999999</v>
          </cell>
          <cell r="AV8">
            <v>1941.2059999999999</v>
          </cell>
          <cell r="AW8">
            <v>1965.741</v>
          </cell>
          <cell r="AX8">
            <v>1990.2360000000001</v>
          </cell>
          <cell r="AY8">
            <v>2014.665</v>
          </cell>
          <cell r="AZ8">
            <v>2039.0309999999999</v>
          </cell>
          <cell r="BA8">
            <v>2063.33</v>
          </cell>
          <cell r="BB8">
            <v>2087.5639999999999</v>
          </cell>
          <cell r="BC8">
            <v>2111.7449999999999</v>
          </cell>
        </row>
        <row r="9">
          <cell r="B9" t="str">
            <v>MTPopStock</v>
          </cell>
          <cell r="C9" t="str">
            <v>MT</v>
          </cell>
          <cell r="D9" t="str">
            <v>Montana</v>
          </cell>
          <cell r="E9" t="str">
            <v>Trend (basecase)</v>
          </cell>
          <cell r="F9">
            <v>820.61699999999996</v>
          </cell>
          <cell r="G9">
            <v>812.64099999999996</v>
          </cell>
          <cell r="H9">
            <v>804.69</v>
          </cell>
          <cell r="I9">
            <v>800.39700000000005</v>
          </cell>
          <cell r="J9">
            <v>799.77599999999995</v>
          </cell>
          <cell r="K9">
            <v>801.93899999999996</v>
          </cell>
          <cell r="L9">
            <v>812.08500000000004</v>
          </cell>
          <cell r="M9">
            <v>828.29399999999998</v>
          </cell>
          <cell r="N9">
            <v>846.649</v>
          </cell>
          <cell r="O9">
            <v>863.10900000000004</v>
          </cell>
          <cell r="P9">
            <v>877.40700000000004</v>
          </cell>
          <cell r="Q9">
            <v>886.32100000000003</v>
          </cell>
          <cell r="R9">
            <v>890.12</v>
          </cell>
          <cell r="S9">
            <v>893.221</v>
          </cell>
          <cell r="T9">
            <v>898.36199999999997</v>
          </cell>
          <cell r="U9">
            <v>903.97699999999998</v>
          </cell>
          <cell r="V9">
            <v>907.64300000000003</v>
          </cell>
          <cell r="W9">
            <v>912.86199999999997</v>
          </cell>
          <cell r="X9">
            <v>921.07</v>
          </cell>
          <cell r="Y9">
            <v>931.24400000000003</v>
          </cell>
          <cell r="Z9">
            <v>941.82</v>
          </cell>
          <cell r="AA9">
            <v>954.14599999999996</v>
          </cell>
          <cell r="AB9">
            <v>966.13900000000001</v>
          </cell>
          <cell r="AC9">
            <v>977.09500000000003</v>
          </cell>
          <cell r="AD9">
            <v>984.86599999999999</v>
          </cell>
          <cell r="AE9">
            <v>991.57600000000002</v>
          </cell>
          <cell r="AF9">
            <v>998.63499999999999</v>
          </cell>
          <cell r="AG9">
            <v>1006.807</v>
          </cell>
          <cell r="AH9">
            <v>1016.352</v>
          </cell>
          <cell r="AI9">
            <v>1025.7760000000001</v>
          </cell>
          <cell r="AJ9">
            <v>1034.779</v>
          </cell>
          <cell r="AK9">
            <v>1043.723</v>
          </cell>
          <cell r="AL9">
            <v>1052.69</v>
          </cell>
          <cell r="AM9">
            <v>1061.3920000000001</v>
          </cell>
          <cell r="AN9">
            <v>1069.5709999999999</v>
          </cell>
          <cell r="AO9">
            <v>1077.162</v>
          </cell>
          <cell r="AP9">
            <v>1084.1869999999999</v>
          </cell>
          <cell r="AQ9">
            <v>1090.6420000000001</v>
          </cell>
          <cell r="AR9">
            <v>1096.5219999999999</v>
          </cell>
          <cell r="AS9">
            <v>1101.83</v>
          </cell>
          <cell r="AT9">
            <v>1106.683</v>
          </cell>
          <cell r="AU9">
            <v>1111.384</v>
          </cell>
          <cell r="AV9">
            <v>1115.998</v>
          </cell>
          <cell r="AW9">
            <v>1120.511</v>
          </cell>
          <cell r="AX9">
            <v>1124.9100000000001</v>
          </cell>
          <cell r="AY9">
            <v>1129.1980000000001</v>
          </cell>
          <cell r="AZ9">
            <v>1133.386</v>
          </cell>
          <cell r="BA9">
            <v>1137.4849999999999</v>
          </cell>
          <cell r="BB9">
            <v>1141.509</v>
          </cell>
          <cell r="BC9">
            <v>1145.4690000000001</v>
          </cell>
        </row>
        <row r="10">
          <cell r="B10" t="str">
            <v>RegionPopStock</v>
          </cell>
          <cell r="C10" t="str">
            <v>Region</v>
          </cell>
          <cell r="D10" t="str">
            <v>Region (with WMT only)</v>
          </cell>
          <cell r="E10" t="str">
            <v>Trend (basecase)</v>
          </cell>
          <cell r="F10">
            <v>8541.5746899999995</v>
          </cell>
          <cell r="G10">
            <v>8602.9903699999995</v>
          </cell>
          <cell r="H10">
            <v>8698.5763000000006</v>
          </cell>
          <cell r="I10">
            <v>8844.3482899999999</v>
          </cell>
          <cell r="J10">
            <v>9022.2813200000001</v>
          </cell>
          <cell r="K10">
            <v>9258.3442299999988</v>
          </cell>
          <cell r="L10">
            <v>9487.052450000001</v>
          </cell>
          <cell r="M10">
            <v>9723.550580000001</v>
          </cell>
          <cell r="N10">
            <v>9952.5249299999996</v>
          </cell>
          <cell r="O10">
            <v>10158.827130000001</v>
          </cell>
          <cell r="P10">
            <v>10363.223989999999</v>
          </cell>
          <cell r="Q10">
            <v>10548.98797</v>
          </cell>
          <cell r="R10">
            <v>10734.256399999998</v>
          </cell>
          <cell r="S10">
            <v>10898.733969999999</v>
          </cell>
          <cell r="T10">
            <v>11039.983339999999</v>
          </cell>
          <cell r="U10">
            <v>11172.471890000001</v>
          </cell>
          <cell r="V10">
            <v>11307.32251</v>
          </cell>
          <cell r="W10">
            <v>11438.47834</v>
          </cell>
          <cell r="X10">
            <v>11556.4139</v>
          </cell>
          <cell r="Y10">
            <v>11692.513080000001</v>
          </cell>
          <cell r="Z10">
            <v>11865.043399999999</v>
          </cell>
          <cell r="AA10">
            <v>12074.218219999999</v>
          </cell>
          <cell r="AB10">
            <v>12261.453230000001</v>
          </cell>
          <cell r="AC10">
            <v>12442.00815</v>
          </cell>
          <cell r="AD10">
            <v>12604.661620000001</v>
          </cell>
          <cell r="AE10">
            <v>12731.74632</v>
          </cell>
          <cell r="AF10">
            <v>12856.81595</v>
          </cell>
          <cell r="AG10">
            <v>12980.202989999998</v>
          </cell>
          <cell r="AH10">
            <v>13108.750639999998</v>
          </cell>
          <cell r="AI10">
            <v>13242.678320000001</v>
          </cell>
          <cell r="AJ10">
            <v>13381.124030000001</v>
          </cell>
          <cell r="AK10">
            <v>13520.68111</v>
          </cell>
          <cell r="AL10">
            <v>13661.840299999998</v>
          </cell>
          <cell r="AM10">
            <v>13803.691440000001</v>
          </cell>
          <cell r="AN10">
            <v>13944.276469999999</v>
          </cell>
          <cell r="AO10">
            <v>14082.801340000002</v>
          </cell>
          <cell r="AP10">
            <v>14218.715590000002</v>
          </cell>
          <cell r="AQ10">
            <v>14351.918940000001</v>
          </cell>
          <cell r="AR10">
            <v>14482.437540000003</v>
          </cell>
          <cell r="AS10">
            <v>14610.4211</v>
          </cell>
          <cell r="AT10">
            <v>14736.24631</v>
          </cell>
          <cell r="AU10">
            <v>14860.320880000001</v>
          </cell>
          <cell r="AV10">
            <v>14983.078860000001</v>
          </cell>
          <cell r="AW10">
            <v>15104.70127</v>
          </cell>
          <cell r="AX10">
            <v>15225.195700000002</v>
          </cell>
          <cell r="AY10">
            <v>15344.62486</v>
          </cell>
          <cell r="AZ10">
            <v>15463.089019999998</v>
          </cell>
          <cell r="BA10">
            <v>15580.68845</v>
          </cell>
          <cell r="BB10">
            <v>15697.50913</v>
          </cell>
          <cell r="BC10">
            <v>15813.626329999999</v>
          </cell>
        </row>
      </sheetData>
      <sheetData sheetId="17"/>
      <sheetData sheetId="18"/>
      <sheetData sheetId="19">
        <row r="3">
          <cell r="H3">
            <v>1996</v>
          </cell>
        </row>
      </sheetData>
      <sheetData sheetId="20">
        <row r="3">
          <cell r="H3">
            <v>2018</v>
          </cell>
        </row>
        <row r="4">
          <cell r="H4">
            <v>14023.216425344392</v>
          </cell>
        </row>
      </sheetData>
      <sheetData sheetId="21">
        <row r="3">
          <cell r="H3">
            <v>2018</v>
          </cell>
        </row>
        <row r="4">
          <cell r="H4">
            <v>14023.216425344392</v>
          </cell>
        </row>
      </sheetData>
      <sheetData sheetId="22">
        <row r="4">
          <cell r="H4">
            <v>2021</v>
          </cell>
        </row>
      </sheetData>
      <sheetData sheetId="23">
        <row r="4">
          <cell r="H4">
            <v>2021</v>
          </cell>
        </row>
      </sheetData>
      <sheetData sheetId="24">
        <row r="4">
          <cell r="H4">
            <v>2021</v>
          </cell>
        </row>
      </sheetData>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ummary"/>
      <sheetName val="SummaryRUL"/>
      <sheetName val="Checklist"/>
      <sheetName val="MeasureTable"/>
      <sheetName val="ProData"/>
      <sheetName val="Measure_InputOutput"/>
      <sheetName val="LookupTable"/>
      <sheetName val="Presentation"/>
      <sheetName val="SavingsData&amp;Analysis"/>
      <sheetName val="CostData&amp;Analysis"/>
      <sheetName val="ValidationLists"/>
      <sheetName val="Case Mix Data"/>
      <sheetName val="ProCost 6th Plan Inputs"/>
      <sheetName val="Levelized Cost Note"/>
      <sheetName val="Problems"/>
    </sheetNames>
    <sheetDataSet>
      <sheetData sheetId="0">
        <row r="20">
          <cell r="B20" t="str">
            <v>ECM installed on Walk-In case evaporator fan in place of Shaded Pole motor</v>
          </cell>
          <cell r="E20" t="str">
            <v>Average for low temp and medium temp cases</v>
          </cell>
        </row>
        <row r="21">
          <cell r="B21" t="str">
            <v>1/20 to 1/15 Horsepower (37 to 50 Watts)
16 to 23 Watts</v>
          </cell>
        </row>
      </sheetData>
      <sheetData sheetId="1"/>
      <sheetData sheetId="2"/>
      <sheetData sheetId="3"/>
      <sheetData sheetId="4"/>
      <sheetData sheetId="5">
        <row r="8">
          <cell r="D8">
            <v>15</v>
          </cell>
        </row>
      </sheetData>
      <sheetData sheetId="6"/>
      <sheetData sheetId="7"/>
      <sheetData sheetId="8">
        <row r="27">
          <cell r="A27" t="str">
            <v>Source</v>
          </cell>
          <cell r="B27" t="str">
            <v>Baseline Fan Watts (Shaded Pole)</v>
          </cell>
          <cell r="C27" t="str">
            <v>Efficient Fan Watts (ECM)</v>
          </cell>
          <cell r="D27" t="str">
            <v>FLH</v>
          </cell>
          <cell r="E27" t="str">
            <v>Refrigeration system EER</v>
          </cell>
          <cell r="F27" t="str">
            <v>Direct Motor Savings</v>
          </cell>
          <cell r="G27" t="str">
            <v>Refrigeration Savings</v>
          </cell>
          <cell r="H27" t="str">
            <v>Total Demand Savings</v>
          </cell>
          <cell r="I27" t="str">
            <v>Fan (direct) kWh Savings</v>
          </cell>
          <cell r="J27" t="str">
            <v>Refrigeration kWh Savings</v>
          </cell>
          <cell r="K27" t="str">
            <v>Total kWh Savings</v>
          </cell>
        </row>
        <row r="28">
          <cell r="A28" t="str">
            <v>Units</v>
          </cell>
          <cell r="B28" t="str">
            <v>Input Watts</v>
          </cell>
          <cell r="C28" t="str">
            <v>Input Watts</v>
          </cell>
          <cell r="D28" t="str">
            <v>hrs</v>
          </cell>
          <cell r="E28" t="str">
            <v>BTU/watt</v>
          </cell>
          <cell r="F28" t="str">
            <v>kW/motor</v>
          </cell>
          <cell r="G28" t="str">
            <v>kW/motor</v>
          </cell>
          <cell r="H28" t="str">
            <v>kW/motor</v>
          </cell>
          <cell r="I28" t="str">
            <v>kWh/motor</v>
          </cell>
          <cell r="J28" t="str">
            <v>kWh/motor</v>
          </cell>
          <cell r="K28" t="str">
            <v>kWh/motor</v>
          </cell>
        </row>
        <row r="29">
          <cell r="A29" t="str">
            <v>Med Temp Shaded Pole to ECM in walk-in - 37 Watt Output (1/20 HP)</v>
          </cell>
          <cell r="B29">
            <v>138.75</v>
          </cell>
          <cell r="C29">
            <v>50</v>
          </cell>
          <cell r="D29">
            <v>8766</v>
          </cell>
          <cell r="E29">
            <v>9.8000000000000007</v>
          </cell>
          <cell r="F29">
            <v>8.8749999999999996E-2</v>
          </cell>
          <cell r="G29">
            <v>3.0908545918367343E-2</v>
          </cell>
          <cell r="H29">
            <v>0.11965854591836733</v>
          </cell>
          <cell r="I29">
            <v>777.98249999999996</v>
          </cell>
          <cell r="J29">
            <v>270.94431352040812</v>
          </cell>
          <cell r="K29">
            <v>1048.9268135204081</v>
          </cell>
        </row>
        <row r="30">
          <cell r="A30" t="str">
            <v>Med Temp Shaded Pole to ECM in walk-in - 49.7 Watt Output (1/15 HP)</v>
          </cell>
          <cell r="B30">
            <v>191</v>
          </cell>
          <cell r="C30">
            <v>75</v>
          </cell>
          <cell r="D30">
            <v>8766</v>
          </cell>
          <cell r="E30">
            <v>9.8000000000000007</v>
          </cell>
          <cell r="F30">
            <v>0.11600000000000001</v>
          </cell>
          <cell r="G30">
            <v>4.0398775510204078E-2</v>
          </cell>
          <cell r="H30">
            <v>0.15639877551020409</v>
          </cell>
          <cell r="I30">
            <v>1016.8560000000001</v>
          </cell>
          <cell r="J30">
            <v>354.13566612244892</v>
          </cell>
          <cell r="K30">
            <v>1370.991666122449</v>
          </cell>
        </row>
        <row r="31">
          <cell r="A31" t="str">
            <v>Low Temp Shaded Pole to ECM in walk-in - 37 Watt (1/20 HP)</v>
          </cell>
          <cell r="B31">
            <v>138.75</v>
          </cell>
          <cell r="C31">
            <v>50</v>
          </cell>
          <cell r="D31">
            <v>8327.7000000000007</v>
          </cell>
          <cell r="E31">
            <v>4</v>
          </cell>
          <cell r="F31">
            <v>8.8749999999999996E-2</v>
          </cell>
          <cell r="G31">
            <v>7.5725937499999993E-2</v>
          </cell>
          <cell r="H31">
            <v>0.1644759375</v>
          </cell>
          <cell r="I31">
            <v>739.08337500000005</v>
          </cell>
          <cell r="J31">
            <v>630.62288971875</v>
          </cell>
          <cell r="K31">
            <v>1369.7062647187499</v>
          </cell>
        </row>
        <row r="32">
          <cell r="A32" t="str">
            <v>Low Temp Shaded Pole to ECM in walk-in - 49.7 Watt (1/15 HP)</v>
          </cell>
          <cell r="B32">
            <v>191</v>
          </cell>
          <cell r="C32">
            <v>75</v>
          </cell>
          <cell r="D32">
            <v>8327.7000000000007</v>
          </cell>
          <cell r="E32">
            <v>4</v>
          </cell>
          <cell r="F32">
            <v>0.11600000000000001</v>
          </cell>
          <cell r="G32">
            <v>9.8976999999999996E-2</v>
          </cell>
          <cell r="H32">
            <v>0.214977</v>
          </cell>
          <cell r="I32">
            <v>966.0132000000001</v>
          </cell>
          <cell r="J32">
            <v>824.25076290000004</v>
          </cell>
          <cell r="K32">
            <v>1790.2639629</v>
          </cell>
        </row>
        <row r="33">
          <cell r="A33" t="str">
            <v>Med Temp Shaded Pole to ECM in walk-in - 16-23 Watt Output</v>
          </cell>
          <cell r="B33">
            <v>74.889410187667551</v>
          </cell>
          <cell r="C33">
            <v>29.406836461126005</v>
          </cell>
          <cell r="D33">
            <v>8766</v>
          </cell>
          <cell r="E33">
            <v>9.8000000000000007</v>
          </cell>
          <cell r="F33">
            <v>4.5482573726541548E-2</v>
          </cell>
          <cell r="G33">
            <v>1.5840002462110845E-2</v>
          </cell>
          <cell r="H33">
            <v>6.1322576188652389E-2</v>
          </cell>
          <cell r="I33">
            <v>398.70024128686322</v>
          </cell>
          <cell r="J33">
            <v>138.85346158286367</v>
          </cell>
          <cell r="K33">
            <v>537.55370286972686</v>
          </cell>
        </row>
        <row r="34">
          <cell r="A34" t="str">
            <v>Low Temp Shaded Pole to ECM in walk-in - 16-23 Watt Output</v>
          </cell>
          <cell r="B34">
            <v>74.889410187667551</v>
          </cell>
          <cell r="C34">
            <v>29.406836461126005</v>
          </cell>
          <cell r="D34">
            <v>8327.7000000000007</v>
          </cell>
          <cell r="E34">
            <v>4</v>
          </cell>
          <cell r="F34">
            <v>4.5482573726541548E-2</v>
          </cell>
          <cell r="G34">
            <v>3.880800603217157E-2</v>
          </cell>
          <cell r="H34">
            <v>8.4290579758713124E-2</v>
          </cell>
          <cell r="I34">
            <v>378.76522922252008</v>
          </cell>
          <cell r="J34">
            <v>323.18143183411519</v>
          </cell>
          <cell r="K34">
            <v>701.94666105663532</v>
          </cell>
        </row>
      </sheetData>
      <sheetData sheetId="9">
        <row r="21">
          <cell r="B21">
            <v>259.59755254913546</v>
          </cell>
        </row>
      </sheetData>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ummary"/>
      <sheetName val="SummaryRUL"/>
      <sheetName val="Checklist"/>
      <sheetName val="MeasureTable"/>
      <sheetName val="ProData"/>
      <sheetName val="Measure_InputOutput"/>
      <sheetName val="LookupTable"/>
      <sheetName val="ValidationLists"/>
      <sheetName val="Presentation"/>
      <sheetName val="SavingsData&amp;Analysis"/>
      <sheetName val="CostData&amp;Analysis"/>
      <sheetName val="Runtime Summary"/>
      <sheetName val="Lagan's Re-Org of NRM Data"/>
      <sheetName val="NRM Metered Data"/>
      <sheetName val="DOE_EE-0170"/>
      <sheetName val="NRM Energy N. Detail"/>
      <sheetName val="NRM Energy N. Data"/>
      <sheetName val="NRM Measure Study"/>
      <sheetName val="ProCost 6th Plan Inputs"/>
      <sheetName val="Levelized Cost Note"/>
      <sheetName val="Problems"/>
    </sheetNames>
    <sheetDataSet>
      <sheetData sheetId="0">
        <row r="7">
          <cell r="B7" t="str">
            <v>Install a motor controller in a grocery store's walk-in cooler or freezer to reduce the speed of the evaporator fan motors when the compressor is not operating.  Measure applies to ECM evaporator fan motors.</v>
          </cell>
        </row>
      </sheetData>
      <sheetData sheetId="1"/>
      <sheetData sheetId="2"/>
      <sheetData sheetId="3"/>
      <sheetData sheetId="4"/>
      <sheetData sheetId="5">
        <row r="8">
          <cell r="C8">
            <v>242.53178809828165</v>
          </cell>
          <cell r="D8">
            <v>16</v>
          </cell>
          <cell r="E8">
            <v>108.84332622439874</v>
          </cell>
        </row>
        <row r="9">
          <cell r="C9">
            <v>84.465407426472979</v>
          </cell>
        </row>
        <row r="12">
          <cell r="C12">
            <v>114.11348206769017</v>
          </cell>
          <cell r="E12">
            <v>66.458283982317951</v>
          </cell>
        </row>
        <row r="13">
          <cell r="C13">
            <v>39.741766765002708</v>
          </cell>
        </row>
        <row r="18">
          <cell r="C18">
            <v>138.25035897088912</v>
          </cell>
          <cell r="E18">
            <v>288.16169299614711</v>
          </cell>
        </row>
        <row r="19">
          <cell r="C19">
            <v>117.96211879191114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ummary"/>
      <sheetName val="SummaryRUL"/>
      <sheetName val="Checklist"/>
      <sheetName val="MeasureTable"/>
      <sheetName val="ProData"/>
      <sheetName val="Measure_InputOutput"/>
      <sheetName val="LookupTable"/>
      <sheetName val="Presentation"/>
      <sheetName val="SavingsData&amp;Analysis"/>
      <sheetName val="CostData&amp;Analysis"/>
      <sheetName val="Intro"/>
      <sheetName val="Assumptions"/>
      <sheetName val="Cooling Load Calc"/>
      <sheetName val="ValidationLists"/>
      <sheetName val="ProCost 6th Plan Inputs"/>
      <sheetName val="Levelized Cost Note"/>
      <sheetName val="Problems"/>
    </sheetNames>
    <sheetDataSet>
      <sheetData sheetId="0">
        <row r="7">
          <cell r="B7" t="str">
            <v>Installation of strip curtains on walk-in cooler/freezer doorways where a strip curtain did not previously exist.</v>
          </cell>
        </row>
      </sheetData>
      <sheetData sheetId="1" refreshError="1"/>
      <sheetData sheetId="2" refreshError="1"/>
      <sheetData sheetId="3" refreshError="1"/>
      <sheetData sheetId="4" refreshError="1"/>
      <sheetData sheetId="5">
        <row r="7">
          <cell r="B7" t="str">
            <v>Measure Name</v>
          </cell>
          <cell r="C7" t="str">
            <v>Savings (kwh/yr)</v>
          </cell>
          <cell r="D7" t="str">
            <v>Life (yrs)</v>
          </cell>
          <cell r="E7" t="str">
            <v>Capital Cost</v>
          </cell>
        </row>
        <row r="8">
          <cell r="B8" t="str">
            <v>Strip Curtains - Grocery Store - Freezer</v>
          </cell>
          <cell r="C8">
            <v>534.8561006627807</v>
          </cell>
          <cell r="D8">
            <v>2</v>
          </cell>
          <cell r="E8">
            <v>9.1539169192330423</v>
          </cell>
        </row>
        <row r="9">
          <cell r="B9" t="str">
            <v>Strip Curtains - Grocery Store - Cooler</v>
          </cell>
          <cell r="C9">
            <v>122.88780203574613</v>
          </cell>
          <cell r="D9">
            <v>2</v>
          </cell>
          <cell r="E9">
            <v>9.1539169192330423</v>
          </cell>
        </row>
        <row r="10">
          <cell r="B10" t="str">
            <v>Strip Curtains - Convenience Store - Freezer</v>
          </cell>
          <cell r="C10">
            <v>31.083376476844848</v>
          </cell>
          <cell r="D10">
            <v>2</v>
          </cell>
          <cell r="E10">
            <v>9.1539169192330423</v>
          </cell>
        </row>
        <row r="11">
          <cell r="B11" t="str">
            <v>Strip Curtains - Restaurant - Freezer</v>
          </cell>
          <cell r="C11">
            <v>128.63184742963827</v>
          </cell>
          <cell r="D11">
            <v>2</v>
          </cell>
          <cell r="E11">
            <v>9.1539169192330423</v>
          </cell>
        </row>
      </sheetData>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ummary"/>
      <sheetName val="Checklist"/>
      <sheetName val="MeasureTable"/>
      <sheetName val="ProData"/>
      <sheetName val="Measure_InputOutput"/>
      <sheetName val="LookupTable"/>
      <sheetName val="Presentation"/>
      <sheetName val="SavingsData&amp;Analysis"/>
      <sheetName val="Sources"/>
      <sheetName val="General"/>
      <sheetName val="Case Data"/>
      <sheetName val="CostData&amp;Analysis"/>
      <sheetName val="ValidationLists"/>
      <sheetName val="ProCost 6th Plan Inputs"/>
      <sheetName val="Levelized Cost Note"/>
      <sheetName val="Problems"/>
    </sheetNames>
    <sheetDataSet>
      <sheetData sheetId="0">
        <row r="7">
          <cell r="B7" t="str">
            <v>Controls are installed on reach-in case door Anti-Sweat heaters, reducing the run-time of the heater. Control type is limited to humidity based sensing.</v>
          </cell>
        </row>
      </sheetData>
      <sheetData sheetId="1" refreshError="1"/>
      <sheetData sheetId="2" refreshError="1"/>
      <sheetData sheetId="3" refreshError="1"/>
      <sheetData sheetId="4">
        <row r="7">
          <cell r="B7" t="str">
            <v>Measure Name</v>
          </cell>
          <cell r="C7" t="str">
            <v>Savings (kwh/yr)</v>
          </cell>
          <cell r="D7" t="str">
            <v>Life (yrs)</v>
          </cell>
          <cell r="E7" t="str">
            <v>Capital Cost</v>
          </cell>
        </row>
        <row r="8">
          <cell r="B8" t="str">
            <v>Anti-Sweat Heater Controls – Low Temp</v>
          </cell>
          <cell r="C8">
            <v>369.4563432285733</v>
          </cell>
          <cell r="D8">
            <v>8</v>
          </cell>
          <cell r="E8">
            <v>42.375828892922009</v>
          </cell>
          <cell r="O8">
            <v>-5.0346872405145566</v>
          </cell>
        </row>
        <row r="9">
          <cell r="B9" t="str">
            <v>Anti-Sweat Heater Controls – Med Temp</v>
          </cell>
          <cell r="C9">
            <v>230.06491089508631</v>
          </cell>
          <cell r="D9">
            <v>8</v>
          </cell>
          <cell r="E9">
            <v>42.375828892922009</v>
          </cell>
          <cell r="O9">
            <v>-3.512047179784239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ummaryRUL"/>
      <sheetName val="Checklist"/>
      <sheetName val="Summary"/>
      <sheetName val="MeasureTable"/>
      <sheetName val="ProData"/>
      <sheetName val="Measure_InputOutput"/>
      <sheetName val="LookupTable"/>
      <sheetName val="ValidationLists"/>
      <sheetName val="Presentation"/>
      <sheetName val="SavingsData&amp;Analysis"/>
      <sheetName val="CostData&amp;Analysis"/>
      <sheetName val="MeasureMixCalcs"/>
      <sheetName val="WEIGHTING-Hours"/>
      <sheetName val="WEIGHTING-PlacementChart"/>
      <sheetName val="WEIGHTING-PlacementData"/>
      <sheetName val="ProCost 6th Plan Inputs"/>
      <sheetName val="Levelized Cost Note"/>
      <sheetName val="Problems"/>
    </sheetNames>
    <sheetDataSet>
      <sheetData sheetId="0"/>
      <sheetData sheetId="1"/>
      <sheetData sheetId="2"/>
      <sheetData sheetId="3"/>
      <sheetData sheetId="4"/>
      <sheetData sheetId="5">
        <row r="7">
          <cell r="B7" t="str">
            <v>Measure Name</v>
          </cell>
          <cell r="C7" t="str">
            <v>Savings (kwh/yr)</v>
          </cell>
          <cell r="D7" t="str">
            <v>Life (yrs)</v>
          </cell>
          <cell r="E7" t="str">
            <v>Capital Cost</v>
          </cell>
          <cell r="F7" t="str">
            <v>Annual O&amp;M</v>
          </cell>
        </row>
        <row r="8">
          <cell r="B8" t="str">
            <v>Open Case Lights - Low Power LED from T12</v>
          </cell>
          <cell r="C8">
            <v>58.63859277336406</v>
          </cell>
          <cell r="D8">
            <v>6.6354855882576622</v>
          </cell>
          <cell r="E8">
            <v>42.049268044259875</v>
          </cell>
          <cell r="F8">
            <v>-1.2247964831246396</v>
          </cell>
          <cell r="O8">
            <v>-0.75983779756493175</v>
          </cell>
        </row>
        <row r="9">
          <cell r="B9" t="str">
            <v>Open Case Lights - Low Power LED from T8</v>
          </cell>
          <cell r="C9">
            <v>33.790774123475892</v>
          </cell>
          <cell r="D9">
            <v>6.6354855882576622</v>
          </cell>
          <cell r="E9">
            <v>42.049268044259875</v>
          </cell>
          <cell r="F9">
            <v>-0.91859736234347955</v>
          </cell>
          <cell r="O9">
            <v>-0.42807763243094749</v>
          </cell>
        </row>
        <row r="10">
          <cell r="B10" t="str">
            <v>Open Case Lights - High Power LED from T12</v>
          </cell>
          <cell r="C10">
            <v>103.80967235864276</v>
          </cell>
          <cell r="D10">
            <v>6.6354855882576622</v>
          </cell>
          <cell r="E10">
            <v>48.255255305960162</v>
          </cell>
          <cell r="F10">
            <v>-2.4495929662492792</v>
          </cell>
          <cell r="O10">
            <v>-0.31570725391782373</v>
          </cell>
        </row>
        <row r="11">
          <cell r="B11" t="str">
            <v>Open Case Lights - High Power LED from T8</v>
          </cell>
          <cell r="C11">
            <v>61.743007742722156</v>
          </cell>
          <cell r="D11">
            <v>6.6354855882576622</v>
          </cell>
          <cell r="E11">
            <v>48.255255305960162</v>
          </cell>
          <cell r="F11">
            <v>-1.8371947246869591</v>
          </cell>
          <cell r="O11">
            <v>-3.2105822432321056</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harlie Grist" refreshedDate="42082.007544675929" createdVersion="3" refreshedVersion="3" minRefreshableVersion="3" recordCount="645">
  <cacheSource type="worksheet">
    <worksheetSource ref="A656:N1301" sheet="CBSAData"/>
  </cacheSource>
  <cacheFields count="14">
    <cacheField name="site_id" numFmtId="0">
      <sharedItems containsSemiMixedTypes="0" containsString="0" containsNumber="1" containsInteger="1" minValue="6" maxValue="15964"/>
    </cacheField>
    <cacheField name="Sf_PNW" numFmtId="0">
      <sharedItems containsSemiMixedTypes="0" containsString="0" containsNumber="1" minValue="164649.57854903201" maxValue="12062781.5649167"/>
    </cacheField>
    <cacheField name="Wt_PNW" numFmtId="0">
      <sharedItems containsSemiMixedTypes="0" containsString="0" containsNumber="1" minValue="3.7884089309287101" maxValue="852.574034593531"/>
    </cacheField>
    <cacheField name="walkin_id" numFmtId="0">
      <sharedItems containsSemiMixedTypes="0" containsString="0" containsNumber="1" containsInteger="1" minValue="1" maxValue="13"/>
    </cacheField>
    <cacheField name="box_type" numFmtId="0">
      <sharedItems/>
    </cacheField>
    <cacheField name="temp_type" numFmtId="0">
      <sharedItems/>
    </cacheField>
    <cacheField name="location" numFmtId="0">
      <sharedItems/>
    </cacheField>
    <cacheField name="floor_area" numFmtId="0">
      <sharedItems containsSemiMixedTypes="0" containsString="0" containsNumber="1" containsInteger="1" minValue="-1" maxValue="5000"/>
    </cacheField>
    <cacheField name="evap_fan_controls" numFmtId="0">
      <sharedItems/>
    </cacheField>
    <cacheField name="doorway_protection" numFmtId="0">
      <sharedItems/>
    </cacheField>
    <cacheField name="Strip Curtain App?" numFmtId="0">
      <sharedItems containsSemiMixedTypes="0" containsString="0" containsNumber="1" containsInteger="1" minValue="0" maxValue="1"/>
    </cacheField>
    <cacheField name="Savings" numFmtId="1">
      <sharedItems containsSemiMixedTypes="0" containsString="0" containsNumber="1" minValue="0" maxValue="534.8561006627807" count="3">
        <n v="122.88780203574613"/>
        <n v="0"/>
        <n v="534.8561006627807"/>
      </sharedItems>
    </cacheField>
    <cacheField name="Cost" numFmtId="169">
      <sharedItems containsSemiMixedTypes="0" containsString="0" containsNumber="1" minValue="0" maxValue="9.1539169192330423"/>
    </cacheField>
    <cacheField name="Building Type" numFmtId="0">
      <sharedItems count="10">
        <s v="Grocery"/>
        <s v="Lodging"/>
        <s v="Restaurant"/>
        <s v="School K-12"/>
        <s v="Office"/>
        <s v="Assembly"/>
        <s v="Residential Care"/>
        <s v="Retail/Service"/>
        <s v="Other"/>
        <s v="Warehouse"/>
      </sharedItems>
    </cacheField>
  </cacheFields>
</pivotCacheDefinition>
</file>

<file path=xl/pivotCache/pivotCacheRecords1.xml><?xml version="1.0" encoding="utf-8"?>
<pivotCacheRecords xmlns="http://schemas.openxmlformats.org/spreadsheetml/2006/main" xmlns:r="http://schemas.openxmlformats.org/officeDocument/2006/relationships" count="645">
  <r>
    <n v="6810"/>
    <n v="926545.47578317497"/>
    <n v="92.654547578317505"/>
    <n v="1"/>
    <s v="S"/>
    <s v="MT"/>
    <s v="IU"/>
    <n v="63"/>
    <s v="N"/>
    <s v="N"/>
    <n v="1"/>
    <x v="0"/>
    <n v="9.1539169192330423"/>
    <x v="0"/>
  </r>
  <r>
    <n v="6810"/>
    <n v="926545.47578317497"/>
    <n v="92.654547578317505"/>
    <n v="2"/>
    <s v="S"/>
    <s v="MT"/>
    <s v="IC"/>
    <n v="66"/>
    <s v="N"/>
    <s v="S"/>
    <n v="0"/>
    <x v="1"/>
    <n v="0"/>
    <x v="0"/>
  </r>
  <r>
    <n v="6810"/>
    <n v="926545.47578317497"/>
    <n v="92.654547578317505"/>
    <n v="3"/>
    <s v="S"/>
    <s v="MT"/>
    <s v="IC"/>
    <n v="63"/>
    <s v="N"/>
    <s v="N"/>
    <n v="1"/>
    <x v="0"/>
    <n v="9.1539169192330423"/>
    <x v="0"/>
  </r>
  <r>
    <n v="6810"/>
    <n v="926545.47578317497"/>
    <n v="92.654547578317505"/>
    <n v="4"/>
    <s v="S"/>
    <s v="MT"/>
    <s v="IC"/>
    <n v="112"/>
    <s v="N"/>
    <s v="N"/>
    <n v="1"/>
    <x v="0"/>
    <n v="9.1539169192330423"/>
    <x v="0"/>
  </r>
  <r>
    <n v="6810"/>
    <n v="926545.47578317497"/>
    <n v="92.654547578317505"/>
    <n v="5"/>
    <s v="S"/>
    <s v="MT"/>
    <s v="IC"/>
    <n v="84"/>
    <s v="N"/>
    <s v="N"/>
    <n v="1"/>
    <x v="0"/>
    <n v="9.1539169192330423"/>
    <x v="0"/>
  </r>
  <r>
    <n v="6712"/>
    <n v="2282293.21240569"/>
    <n v="62.6831423346798"/>
    <n v="1"/>
    <s v="S"/>
    <s v="MT"/>
    <s v="IC"/>
    <n v="109"/>
    <s v="DK"/>
    <s v="B"/>
    <n v="0"/>
    <x v="1"/>
    <n v="0"/>
    <x v="1"/>
  </r>
  <r>
    <n v="6712"/>
    <n v="2282293.21240569"/>
    <n v="62.6831423346798"/>
    <n v="2"/>
    <s v="S"/>
    <s v="LT-FF"/>
    <s v="IC"/>
    <n v="116"/>
    <s v="DK"/>
    <s v="B"/>
    <n v="0"/>
    <x v="1"/>
    <n v="0"/>
    <x v="1"/>
  </r>
  <r>
    <n v="6497"/>
    <n v="2029035.6963949201"/>
    <n v="450.19651572995701"/>
    <n v="1"/>
    <s v="S"/>
    <s v="MT"/>
    <s v="IC"/>
    <n v="50"/>
    <s v="N"/>
    <s v="A"/>
    <n v="0"/>
    <x v="1"/>
    <n v="0"/>
    <x v="2"/>
  </r>
  <r>
    <n v="6497"/>
    <n v="2029035.6963949201"/>
    <n v="450.19651572995701"/>
    <n v="2"/>
    <s v="S"/>
    <s v="MT"/>
    <s v="IC"/>
    <n v="54"/>
    <s v="N"/>
    <s v="S"/>
    <n v="0"/>
    <x v="1"/>
    <n v="0"/>
    <x v="2"/>
  </r>
  <r>
    <n v="2229"/>
    <n v="7381995.6631287904"/>
    <n v="34.400464435103203"/>
    <n v="1"/>
    <s v="S"/>
    <s v="MT"/>
    <s v="IC"/>
    <n v="120"/>
    <s v="N"/>
    <s v="N"/>
    <n v="1"/>
    <x v="0"/>
    <n v="9.1539169192330423"/>
    <x v="3"/>
  </r>
  <r>
    <n v="3560"/>
    <n v="3541213.1558658802"/>
    <n v="158.30188448215799"/>
    <n v="1"/>
    <s v="S"/>
    <s v="MT"/>
    <s v="IC"/>
    <n v="100"/>
    <s v="DK"/>
    <s v="A"/>
    <n v="0"/>
    <x v="1"/>
    <n v="0"/>
    <x v="4"/>
  </r>
  <r>
    <n v="3560"/>
    <n v="3541213.1558658802"/>
    <n v="158.30188448215799"/>
    <n v="2"/>
    <s v="S"/>
    <s v="LT-FF"/>
    <s v="IC"/>
    <n v="49"/>
    <s v="DK"/>
    <s v="N"/>
    <n v="1"/>
    <x v="2"/>
    <n v="9.1539169192330423"/>
    <x v="4"/>
  </r>
  <r>
    <n v="3560"/>
    <n v="3541213.1558658802"/>
    <n v="158.30188448215799"/>
    <n v="3"/>
    <s v="S"/>
    <s v="MT"/>
    <s v="IC"/>
    <n v="25"/>
    <s v="DK"/>
    <s v="A"/>
    <n v="0"/>
    <x v="1"/>
    <n v="0"/>
    <x v="4"/>
  </r>
  <r>
    <n v="1154"/>
    <n v="1828306.6368555101"/>
    <n v="340.720580852686"/>
    <n v="1"/>
    <s v="S"/>
    <s v="MT"/>
    <s v="IC"/>
    <n v="80"/>
    <s v="N"/>
    <s v="N"/>
    <n v="1"/>
    <x v="0"/>
    <n v="9.1539169192330423"/>
    <x v="2"/>
  </r>
  <r>
    <n v="6"/>
    <n v="2015420.0098593901"/>
    <n v="34.400464435103203"/>
    <n v="1"/>
    <s v="S"/>
    <s v="MT"/>
    <s v="IC"/>
    <n v="70"/>
    <s v="DK"/>
    <s v="NF"/>
    <n v="0"/>
    <x v="1"/>
    <n v="0"/>
    <x v="3"/>
  </r>
  <r>
    <n v="1920"/>
    <n v="4059254.8033421701"/>
    <n v="34.400464435103203"/>
    <n v="1"/>
    <s v="S"/>
    <s v="MT"/>
    <s v="IC"/>
    <n v="80"/>
    <s v="N"/>
    <s v="N"/>
    <n v="1"/>
    <x v="0"/>
    <n v="9.1539169192330423"/>
    <x v="3"/>
  </r>
  <r>
    <n v="6438"/>
    <n v="1882463.6691551199"/>
    <n v="14.4804897627317"/>
    <n v="1"/>
    <s v="S"/>
    <s v="MT"/>
    <s v="IC"/>
    <n v="150"/>
    <s v="N"/>
    <s v="N"/>
    <n v="1"/>
    <x v="0"/>
    <n v="9.1539169192330423"/>
    <x v="5"/>
  </r>
  <r>
    <n v="6438"/>
    <n v="1882463.6691551199"/>
    <n v="14.4804897627317"/>
    <n v="2"/>
    <s v="S"/>
    <s v="MT"/>
    <s v="IC"/>
    <n v="100"/>
    <s v="N"/>
    <s v="N"/>
    <n v="1"/>
    <x v="0"/>
    <n v="9.1539169192330423"/>
    <x v="5"/>
  </r>
  <r>
    <n v="4006"/>
    <n v="4165841.44828788"/>
    <n v="57.162636336400801"/>
    <n v="1"/>
    <s v="S"/>
    <s v="MT"/>
    <s v="IU"/>
    <n v="187"/>
    <s v="DK"/>
    <s v="A"/>
    <n v="0"/>
    <x v="1"/>
    <n v="0"/>
    <x v="3"/>
  </r>
  <r>
    <n v="4006"/>
    <n v="4165841.44828788"/>
    <n v="57.162636336400801"/>
    <n v="2"/>
    <s v="S"/>
    <s v="LT-FF"/>
    <s v="IC"/>
    <n v="63"/>
    <s v="DK"/>
    <s v="A"/>
    <n v="0"/>
    <x v="1"/>
    <n v="0"/>
    <x v="3"/>
  </r>
  <r>
    <n v="1379"/>
    <n v="1440628.8503358599"/>
    <n v="450.19651572995701"/>
    <n v="1"/>
    <s v="S"/>
    <s v="MT"/>
    <s v="IC"/>
    <n v="36"/>
    <s v="DK"/>
    <s v="N"/>
    <n v="1"/>
    <x v="0"/>
    <n v="9.1539169192330423"/>
    <x v="2"/>
  </r>
  <r>
    <n v="5128"/>
    <n v="1875486.1607196"/>
    <n v="42.418377905631601"/>
    <n v="1"/>
    <s v="S"/>
    <s v="LT-FF"/>
    <s v="IC"/>
    <n v="100"/>
    <s v="Y"/>
    <s v="N"/>
    <n v="1"/>
    <x v="2"/>
    <n v="9.1539169192330423"/>
    <x v="6"/>
  </r>
  <r>
    <n v="6831"/>
    <n v="5644952.6293611499"/>
    <n v="127.11566900921299"/>
    <n v="1"/>
    <s v="S"/>
    <s v="MT"/>
    <s v="IC"/>
    <n v="73"/>
    <s v="N"/>
    <s v="A"/>
    <n v="0"/>
    <x v="1"/>
    <n v="0"/>
    <x v="3"/>
  </r>
  <r>
    <n v="1386"/>
    <n v="2250982.5786497798"/>
    <n v="450.19651572995701"/>
    <n v="1"/>
    <s v="S"/>
    <s v="LT-FF"/>
    <s v="IC"/>
    <n v="44"/>
    <s v="N"/>
    <s v="A"/>
    <n v="0"/>
    <x v="1"/>
    <n v="0"/>
    <x v="2"/>
  </r>
  <r>
    <n v="1386"/>
    <n v="2250982.5786497798"/>
    <n v="450.19651572995701"/>
    <n v="2"/>
    <s v="S"/>
    <s v="MT"/>
    <s v="IC"/>
    <n v="119"/>
    <s v="N"/>
    <s v="A"/>
    <n v="0"/>
    <x v="1"/>
    <n v="0"/>
    <x v="2"/>
  </r>
  <r>
    <n v="6829"/>
    <n v="4648238.6686599096"/>
    <n v="127.11566900921299"/>
    <n v="1"/>
    <s v="S"/>
    <s v="MT"/>
    <s v="IC"/>
    <n v="63"/>
    <s v="DK"/>
    <s v="N"/>
    <n v="1"/>
    <x v="0"/>
    <n v="9.1539169192330423"/>
    <x v="3"/>
  </r>
  <r>
    <n v="1390"/>
    <n v="1566683.8747402499"/>
    <n v="450.19651572995701"/>
    <n v="1"/>
    <s v="S"/>
    <s v="MT"/>
    <s v="IC"/>
    <n v="52"/>
    <s v="N"/>
    <s v="N"/>
    <n v="1"/>
    <x v="0"/>
    <n v="9.1539169192330423"/>
    <x v="2"/>
  </r>
  <r>
    <n v="1390"/>
    <n v="1566683.8747402499"/>
    <n v="450.19651572995701"/>
    <n v="2"/>
    <s v="S"/>
    <s v="LT-FF"/>
    <s v="O"/>
    <n v="130"/>
    <s v="N"/>
    <s v="N"/>
    <n v="1"/>
    <x v="2"/>
    <n v="9.1539169192330423"/>
    <x v="2"/>
  </r>
  <r>
    <n v="1978"/>
    <n v="4963397.2860535895"/>
    <n v="158.30188448215799"/>
    <n v="1"/>
    <s v="S"/>
    <s v="MT"/>
    <s v="IU"/>
    <n v="1095"/>
    <s v="N"/>
    <s v="A"/>
    <n v="0"/>
    <x v="1"/>
    <n v="0"/>
    <x v="4"/>
  </r>
  <r>
    <n v="1978"/>
    <n v="4963397.2860535895"/>
    <n v="158.30188448215799"/>
    <n v="2"/>
    <s v="S"/>
    <s v="LT-IC"/>
    <s v="IU"/>
    <n v="92"/>
    <s v="N"/>
    <s v="A"/>
    <n v="0"/>
    <x v="1"/>
    <n v="0"/>
    <x v="4"/>
  </r>
  <r>
    <n v="15005"/>
    <n v="216942.620715753"/>
    <n v="105.006108768516"/>
    <n v="1"/>
    <s v="S"/>
    <s v="MT"/>
    <s v="IC"/>
    <n v="492"/>
    <s v="N"/>
    <s v="N"/>
    <n v="1"/>
    <x v="0"/>
    <n v="9.1539169192330423"/>
    <x v="0"/>
  </r>
  <r>
    <n v="15005"/>
    <n v="216942.620715753"/>
    <n v="105.006108768516"/>
    <n v="2"/>
    <s v="S"/>
    <s v="LT-FF"/>
    <s v="IC"/>
    <n v="99"/>
    <s v="N"/>
    <s v="N"/>
    <n v="1"/>
    <x v="2"/>
    <n v="9.1539169192330423"/>
    <x v="0"/>
  </r>
  <r>
    <n v="6777"/>
    <n v="2500218.4067648202"/>
    <n v="121.369825571108"/>
    <n v="1"/>
    <s v="S"/>
    <s v="MT"/>
    <s v="IC"/>
    <n v="63"/>
    <s v="DK"/>
    <s v="A"/>
    <n v="0"/>
    <x v="1"/>
    <n v="0"/>
    <x v="6"/>
  </r>
  <r>
    <n v="3749"/>
    <n v="1898986.51659345"/>
    <n v="24.082310556134701"/>
    <n v="1"/>
    <s v="S"/>
    <s v="LT-IC"/>
    <s v="IC"/>
    <n v="45"/>
    <s v="DK"/>
    <s v="A"/>
    <n v="0"/>
    <x v="1"/>
    <n v="0"/>
    <x v="6"/>
  </r>
  <r>
    <n v="3749"/>
    <n v="1898986.51659345"/>
    <n v="24.082310556134701"/>
    <n v="2"/>
    <s v="S"/>
    <s v="MT"/>
    <s v="IC"/>
    <n v="45"/>
    <s v="DK"/>
    <s v="A"/>
    <n v="0"/>
    <x v="1"/>
    <n v="0"/>
    <x v="6"/>
  </r>
  <r>
    <n v="3157"/>
    <n v="3705117.32445755"/>
    <n v="450.19651572995701"/>
    <n v="1"/>
    <s v="S"/>
    <s v="MT"/>
    <s v="IC"/>
    <n v="100"/>
    <s v="N"/>
    <s v="N"/>
    <n v="1"/>
    <x v="0"/>
    <n v="9.1539169192330423"/>
    <x v="2"/>
  </r>
  <r>
    <n v="3264"/>
    <n v="3344326.6460603098"/>
    <n v="17.690263614514301"/>
    <n v="1"/>
    <s v="S"/>
    <s v="LT-FF"/>
    <s v="IC"/>
    <n v="30"/>
    <s v="DK"/>
    <s v="A"/>
    <n v="0"/>
    <x v="1"/>
    <n v="0"/>
    <x v="1"/>
  </r>
  <r>
    <n v="3264"/>
    <n v="3344326.6460603098"/>
    <n v="17.690263614514301"/>
    <n v="2"/>
    <s v="S"/>
    <s v="MT"/>
    <s v="IC"/>
    <n v="30"/>
    <s v="DK"/>
    <s v="A"/>
    <n v="0"/>
    <x v="1"/>
    <n v="0"/>
    <x v="1"/>
  </r>
  <r>
    <n v="3352"/>
    <n v="3482641.4586074799"/>
    <n v="158.30188448215799"/>
    <n v="1"/>
    <s v="S"/>
    <s v="LT-FF"/>
    <s v="IC"/>
    <n v="15"/>
    <s v="DK"/>
    <s v="N"/>
    <n v="1"/>
    <x v="2"/>
    <n v="9.1539169192330423"/>
    <x v="4"/>
  </r>
  <r>
    <n v="3352"/>
    <n v="3482641.4586074799"/>
    <n v="158.30188448215799"/>
    <n v="2"/>
    <s v="S"/>
    <s v="MT"/>
    <s v="IC"/>
    <n v="200"/>
    <s v="DK"/>
    <s v="S"/>
    <n v="0"/>
    <x v="1"/>
    <n v="0"/>
    <x v="4"/>
  </r>
  <r>
    <n v="8946"/>
    <n v="1357388.09298021"/>
    <n v="42.418377905631601"/>
    <n v="1"/>
    <s v="S"/>
    <s v="MT"/>
    <s v="IC"/>
    <n v="48"/>
    <s v="N"/>
    <s v="N"/>
    <n v="1"/>
    <x v="0"/>
    <n v="9.1539169192330423"/>
    <x v="6"/>
  </r>
  <r>
    <n v="2241"/>
    <n v="540235.81887594797"/>
    <n v="450.19651572995701"/>
    <n v="1"/>
    <s v="S"/>
    <s v="MT"/>
    <s v="IC"/>
    <n v="50"/>
    <s v="N"/>
    <s v="N"/>
    <n v="1"/>
    <x v="0"/>
    <n v="9.1539169192330423"/>
    <x v="2"/>
  </r>
  <r>
    <n v="15062"/>
    <n v="715812.46001063206"/>
    <n v="450.19651572995701"/>
    <n v="1"/>
    <s v="S"/>
    <s v="MT"/>
    <s v="IC"/>
    <n v="55"/>
    <s v="N"/>
    <s v="N"/>
    <n v="1"/>
    <x v="0"/>
    <n v="9.1539169192330423"/>
    <x v="2"/>
  </r>
  <r>
    <n v="15062"/>
    <n v="715812.46001063206"/>
    <n v="450.19651572995701"/>
    <n v="2"/>
    <s v="S"/>
    <s v="LT-FF"/>
    <s v="IC"/>
    <n v="77"/>
    <s v="N"/>
    <s v="A"/>
    <n v="0"/>
    <x v="1"/>
    <n v="0"/>
    <x v="2"/>
  </r>
  <r>
    <n v="15006"/>
    <n v="802700.387546513"/>
    <n v="450.19651572995701"/>
    <n v="1"/>
    <s v="S"/>
    <s v="MT"/>
    <s v="IC"/>
    <n v="155"/>
    <s v="N"/>
    <s v="A"/>
    <n v="0"/>
    <x v="1"/>
    <n v="0"/>
    <x v="2"/>
  </r>
  <r>
    <n v="8231"/>
    <n v="474934.17094957799"/>
    <n v="9.3202930107655106"/>
    <n v="1"/>
    <s v="S"/>
    <s v="MT"/>
    <s v="IC"/>
    <n v="38"/>
    <s v="N"/>
    <s v="N"/>
    <n v="1"/>
    <x v="0"/>
    <n v="9.1539169192330423"/>
    <x v="6"/>
  </r>
  <r>
    <n v="8231"/>
    <n v="474934.17094957799"/>
    <n v="9.3202930107655106"/>
    <n v="2"/>
    <s v="S"/>
    <s v="LT-FF"/>
    <s v="IC"/>
    <n v="38"/>
    <s v="N"/>
    <s v="N"/>
    <n v="1"/>
    <x v="2"/>
    <n v="9.1539169192330423"/>
    <x v="6"/>
  </r>
  <r>
    <n v="1919"/>
    <n v="2222270.0025076699"/>
    <n v="34.400464435103203"/>
    <n v="1"/>
    <s v="S"/>
    <s v="LT-FF"/>
    <s v="IC"/>
    <n v="60"/>
    <s v="DK"/>
    <s v="N"/>
    <n v="1"/>
    <x v="2"/>
    <n v="9.1539169192330423"/>
    <x v="3"/>
  </r>
  <r>
    <n v="15125"/>
    <n v="9336591.7589205299"/>
    <n v="22.786347018073499"/>
    <n v="1"/>
    <s v="S"/>
    <s v="MT"/>
    <s v="IC"/>
    <n v="96"/>
    <s v="DK"/>
    <s v="N"/>
    <n v="1"/>
    <x v="0"/>
    <n v="9.1539169192330423"/>
    <x v="4"/>
  </r>
  <r>
    <n v="15056"/>
    <n v="990271.90781797003"/>
    <n v="160.36792029440801"/>
    <n v="1"/>
    <s v="S"/>
    <s v="MT"/>
    <s v="IC"/>
    <n v="84"/>
    <s v="N"/>
    <s v="A"/>
    <n v="0"/>
    <x v="1"/>
    <n v="0"/>
    <x v="2"/>
  </r>
  <r>
    <n v="15056"/>
    <n v="990271.90781797003"/>
    <n v="160.36792029440801"/>
    <n v="2"/>
    <s v="S"/>
    <s v="MT"/>
    <s v="IC"/>
    <n v="126"/>
    <s v="N"/>
    <s v="A"/>
    <n v="0"/>
    <x v="1"/>
    <n v="0"/>
    <x v="2"/>
  </r>
  <r>
    <n v="15056"/>
    <n v="990271.90781797003"/>
    <n v="160.36792029440801"/>
    <n v="3"/>
    <s v="S"/>
    <s v="LT-FF"/>
    <s v="IC"/>
    <n v="77"/>
    <s v="N"/>
    <s v="A"/>
    <n v="0"/>
    <x v="1"/>
    <n v="0"/>
    <x v="2"/>
  </r>
  <r>
    <n v="3761"/>
    <n v="2904595.6280749398"/>
    <n v="16.381546498344399"/>
    <n v="1"/>
    <s v="S"/>
    <s v="MT"/>
    <s v="IC"/>
    <n v="128"/>
    <s v="Y"/>
    <s v="A"/>
    <n v="0"/>
    <x v="1"/>
    <n v="0"/>
    <x v="6"/>
  </r>
  <r>
    <n v="3761"/>
    <n v="2904595.6280749398"/>
    <n v="16.381546498344399"/>
    <n v="2"/>
    <s v="S"/>
    <s v="LT-IC"/>
    <s v="IC"/>
    <n v="64"/>
    <s v="Y"/>
    <s v="A"/>
    <n v="0"/>
    <x v="1"/>
    <n v="0"/>
    <x v="6"/>
  </r>
  <r>
    <n v="2413"/>
    <n v="3520872.8079760699"/>
    <n v="92.654547578317505"/>
    <n v="1"/>
    <s v="S"/>
    <s v="MT"/>
    <s v="IC"/>
    <n v="462"/>
    <s v="DK"/>
    <s v="S"/>
    <n v="0"/>
    <x v="1"/>
    <n v="0"/>
    <x v="0"/>
  </r>
  <r>
    <n v="2413"/>
    <n v="3520872.8079760699"/>
    <n v="92.654547578317505"/>
    <n v="2"/>
    <s v="S"/>
    <s v="MT"/>
    <s v="IC"/>
    <n v="459"/>
    <s v="DK"/>
    <s v="S"/>
    <n v="0"/>
    <x v="1"/>
    <n v="0"/>
    <x v="0"/>
  </r>
  <r>
    <n v="2413"/>
    <n v="3520872.8079760699"/>
    <n v="92.654547578317505"/>
    <n v="3"/>
    <s v="S"/>
    <s v="MT"/>
    <s v="IC"/>
    <n v="240"/>
    <s v="DK"/>
    <s v="S"/>
    <n v="0"/>
    <x v="1"/>
    <n v="0"/>
    <x v="0"/>
  </r>
  <r>
    <n v="2413"/>
    <n v="3520872.8079760699"/>
    <n v="92.654547578317505"/>
    <n v="4"/>
    <s v="S"/>
    <s v="MT"/>
    <s v="IC"/>
    <n v="615"/>
    <s v="DK"/>
    <s v="S"/>
    <n v="0"/>
    <x v="1"/>
    <n v="0"/>
    <x v="0"/>
  </r>
  <r>
    <n v="2413"/>
    <n v="3520872.8079760699"/>
    <n v="92.654547578317505"/>
    <n v="5"/>
    <s v="S"/>
    <s v="LT-IC"/>
    <s v="IC"/>
    <n v="286"/>
    <s v="DK"/>
    <s v="S"/>
    <n v="0"/>
    <x v="1"/>
    <n v="0"/>
    <x v="0"/>
  </r>
  <r>
    <n v="2926"/>
    <n v="630145.99583196803"/>
    <n v="4.3309003149963399"/>
    <n v="1"/>
    <s v="S"/>
    <s v="MT"/>
    <s v="IC"/>
    <n v="100"/>
    <s v="N"/>
    <s v="N"/>
    <n v="1"/>
    <x v="0"/>
    <n v="9.1539169192330423"/>
    <x v="1"/>
  </r>
  <r>
    <n v="2926"/>
    <n v="630145.99583196803"/>
    <n v="4.3309003149963399"/>
    <n v="2"/>
    <s v="S"/>
    <s v="MT"/>
    <s v="IC"/>
    <n v="64"/>
    <s v="N"/>
    <s v="N"/>
    <n v="1"/>
    <x v="0"/>
    <n v="9.1539169192330423"/>
    <x v="1"/>
  </r>
  <r>
    <n v="2926"/>
    <n v="630145.99583196803"/>
    <n v="4.3309003149963399"/>
    <n v="3"/>
    <s v="S"/>
    <s v="MT"/>
    <s v="IC"/>
    <n v="320"/>
    <s v="N"/>
    <s v="N"/>
    <n v="1"/>
    <x v="0"/>
    <n v="9.1539169192330423"/>
    <x v="1"/>
  </r>
  <r>
    <n v="2926"/>
    <n v="630145.99583196803"/>
    <n v="4.3309003149963399"/>
    <n v="4"/>
    <s v="S"/>
    <s v="LT-FF"/>
    <s v="IC"/>
    <n v="80"/>
    <s v="N"/>
    <s v="N"/>
    <n v="1"/>
    <x v="2"/>
    <n v="9.1539169192330423"/>
    <x v="1"/>
  </r>
  <r>
    <n v="2926"/>
    <n v="630145.99583196803"/>
    <n v="4.3309003149963399"/>
    <n v="5"/>
    <s v="S"/>
    <s v="LT-FF"/>
    <s v="IC"/>
    <n v="48"/>
    <s v="Y"/>
    <s v="N"/>
    <n v="1"/>
    <x v="2"/>
    <n v="9.1539169192330423"/>
    <x v="1"/>
  </r>
  <r>
    <n v="4247"/>
    <n v="3844680.00755915"/>
    <n v="100.987103242866"/>
    <n v="1"/>
    <s v="W"/>
    <s v="MT"/>
    <s v="IC"/>
    <n v="20"/>
    <s v="DK"/>
    <s v="N"/>
    <n v="1"/>
    <x v="0"/>
    <n v="9.1539169192330423"/>
    <x v="5"/>
  </r>
  <r>
    <n v="4247"/>
    <n v="3844680.00755915"/>
    <n v="100.987103242866"/>
    <n v="2"/>
    <s v="W"/>
    <s v="LT-FF"/>
    <s v="IC"/>
    <n v="20"/>
    <s v="DK"/>
    <s v="N"/>
    <n v="1"/>
    <x v="2"/>
    <n v="9.1539169192330423"/>
    <x v="5"/>
  </r>
  <r>
    <n v="1877"/>
    <n v="8052740.60888121"/>
    <n v="22.786347018073499"/>
    <n v="1"/>
    <s v="S"/>
    <s v="MT"/>
    <s v="IC"/>
    <n v="94"/>
    <s v="DK"/>
    <s v="S"/>
    <n v="0"/>
    <x v="1"/>
    <n v="0"/>
    <x v="4"/>
  </r>
  <r>
    <n v="15080"/>
    <n v="2301346.8540179199"/>
    <n v="11.7918010607328"/>
    <n v="1"/>
    <s v="S"/>
    <s v="MT"/>
    <s v="IC"/>
    <n v="144"/>
    <s v="N"/>
    <s v="N"/>
    <n v="1"/>
    <x v="0"/>
    <n v="9.1539169192330423"/>
    <x v="7"/>
  </r>
  <r>
    <n v="8255"/>
    <n v="1058428.2739430901"/>
    <n v="160.36792029440801"/>
    <n v="1"/>
    <s v="S"/>
    <s v="LT-IC"/>
    <s v="IC"/>
    <n v="173"/>
    <s v="Y"/>
    <s v="S"/>
    <n v="0"/>
    <x v="1"/>
    <n v="0"/>
    <x v="2"/>
  </r>
  <r>
    <n v="8255"/>
    <n v="1058428.2739430901"/>
    <n v="160.36792029440801"/>
    <n v="2"/>
    <s v="S"/>
    <s v="LT-FF"/>
    <s v="IC"/>
    <n v="36"/>
    <s v="Y"/>
    <s v="S"/>
    <n v="0"/>
    <x v="1"/>
    <n v="0"/>
    <x v="2"/>
  </r>
  <r>
    <n v="6580"/>
    <n v="4459025.34791175"/>
    <n v="58.9288120197673"/>
    <n v="1"/>
    <s v="S"/>
    <s v="MT"/>
    <s v="IU"/>
    <n v="72"/>
    <s v="N"/>
    <s v="N"/>
    <n v="1"/>
    <x v="0"/>
    <n v="9.1539169192330423"/>
    <x v="1"/>
  </r>
  <r>
    <n v="6580"/>
    <n v="4459025.34791175"/>
    <n v="58.9288120197673"/>
    <n v="2"/>
    <s v="S"/>
    <s v="LT-FF"/>
    <s v="IU"/>
    <n v="40"/>
    <s v="DK"/>
    <s v="N"/>
    <n v="1"/>
    <x v="2"/>
    <n v="9.1539169192330423"/>
    <x v="1"/>
  </r>
  <r>
    <n v="6580"/>
    <n v="4459025.34791175"/>
    <n v="58.9288120197673"/>
    <n v="3"/>
    <s v="S"/>
    <s v="MT"/>
    <s v="IU"/>
    <n v="120"/>
    <s v="DK"/>
    <s v="S"/>
    <n v="0"/>
    <x v="1"/>
    <n v="0"/>
    <x v="1"/>
  </r>
  <r>
    <n v="15162"/>
    <n v="215353.18227875399"/>
    <n v="115.532823110919"/>
    <n v="1"/>
    <s v="S"/>
    <s v="MT"/>
    <s v="IC"/>
    <n v="126"/>
    <s v="N"/>
    <s v="N"/>
    <n v="1"/>
    <x v="0"/>
    <n v="9.1539169192330423"/>
    <x v="0"/>
  </r>
  <r>
    <n v="15162"/>
    <n v="215353.18227875399"/>
    <n v="115.532823110919"/>
    <n v="2"/>
    <s v="S"/>
    <s v="MT"/>
    <s v="IC"/>
    <n v="135"/>
    <s v="N"/>
    <s v="N"/>
    <n v="1"/>
    <x v="0"/>
    <n v="9.1539169192330423"/>
    <x v="0"/>
  </r>
  <r>
    <n v="1811"/>
    <n v="1529139.7189444599"/>
    <n v="14.4804897627317"/>
    <n v="1"/>
    <s v="W"/>
    <s v="MT"/>
    <s v="IC"/>
    <n v="60"/>
    <s v="DK"/>
    <s v="A"/>
    <n v="0"/>
    <x v="1"/>
    <n v="0"/>
    <x v="5"/>
  </r>
  <r>
    <n v="8345"/>
    <n v="2565886.7247105301"/>
    <n v="160.36792029440801"/>
    <n v="1"/>
    <s v="S"/>
    <s v="LT-IC"/>
    <s v="IC"/>
    <n v="32"/>
    <s v="Y"/>
    <s v="N"/>
    <n v="1"/>
    <x v="2"/>
    <n v="9.1539169192330423"/>
    <x v="2"/>
  </r>
  <r>
    <n v="8345"/>
    <n v="2565886.7247105301"/>
    <n v="160.36792029440801"/>
    <n v="2"/>
    <s v="S"/>
    <s v="LT-FF"/>
    <s v="IC"/>
    <n v="9"/>
    <s v="Y"/>
    <s v="N"/>
    <n v="1"/>
    <x v="2"/>
    <n v="9.1539169192330423"/>
    <x v="2"/>
  </r>
  <r>
    <n v="8345"/>
    <n v="2565886.7247105301"/>
    <n v="160.36792029440801"/>
    <n v="3"/>
    <s v="S"/>
    <s v="LT-FF"/>
    <s v="IC"/>
    <n v="32"/>
    <s v="Y"/>
    <s v="N"/>
    <n v="1"/>
    <x v="2"/>
    <n v="9.1539169192330423"/>
    <x v="2"/>
  </r>
  <r>
    <n v="2861"/>
    <n v="925130.46672807401"/>
    <n v="18.3557632287316"/>
    <n v="1"/>
    <s v="S"/>
    <s v="MT"/>
    <s v="IC"/>
    <n v="80"/>
    <s v="N"/>
    <s v="N"/>
    <n v="1"/>
    <x v="0"/>
    <n v="9.1539169192330423"/>
    <x v="3"/>
  </r>
  <r>
    <n v="2861"/>
    <n v="925130.46672807401"/>
    <n v="18.3557632287316"/>
    <n v="2"/>
    <s v="S"/>
    <s v="LT-FF"/>
    <s v="IC"/>
    <n v="80"/>
    <s v="N"/>
    <s v="N"/>
    <n v="1"/>
    <x v="2"/>
    <n v="9.1539169192330423"/>
    <x v="3"/>
  </r>
  <r>
    <n v="2751"/>
    <n v="3679787.5515194698"/>
    <n v="57.162636336400801"/>
    <n v="1"/>
    <s v="S"/>
    <s v="MT"/>
    <s v="IC"/>
    <n v="150"/>
    <s v="N"/>
    <s v="N"/>
    <n v="1"/>
    <x v="0"/>
    <n v="9.1539169192330423"/>
    <x v="3"/>
  </r>
  <r>
    <n v="2751"/>
    <n v="3679787.5515194698"/>
    <n v="57.162636336400801"/>
    <n v="2"/>
    <s v="S"/>
    <s v="LT-FF"/>
    <s v="IC"/>
    <n v="150"/>
    <s v="N"/>
    <s v="N"/>
    <n v="1"/>
    <x v="2"/>
    <n v="9.1539169192330423"/>
    <x v="3"/>
  </r>
  <r>
    <n v="8954"/>
    <n v="259948.85199956899"/>
    <n v="115.532823110919"/>
    <n v="1"/>
    <s v="S"/>
    <s v="LT-IC"/>
    <s v="O"/>
    <n v="30"/>
    <s v="N"/>
    <s v="N"/>
    <n v="1"/>
    <x v="2"/>
    <n v="9.1539169192330423"/>
    <x v="0"/>
  </r>
  <r>
    <n v="1941"/>
    <n v="7000148.0947283199"/>
    <n v="22.786347018073499"/>
    <n v="1"/>
    <s v="S"/>
    <s v="MT"/>
    <s v="IC"/>
    <n v="105"/>
    <s v="Y"/>
    <s v="A"/>
    <n v="0"/>
    <x v="1"/>
    <n v="0"/>
    <x v="4"/>
  </r>
  <r>
    <n v="1941"/>
    <n v="7000148.0947283199"/>
    <n v="22.786347018073499"/>
    <n v="2"/>
    <s v="S"/>
    <s v="LT-FF"/>
    <s v="IC"/>
    <n v="56"/>
    <s v="Y"/>
    <s v="N"/>
    <n v="1"/>
    <x v="2"/>
    <n v="9.1539169192330423"/>
    <x v="4"/>
  </r>
  <r>
    <n v="1941"/>
    <n v="7000148.0947283199"/>
    <n v="22.786347018073499"/>
    <n v="3"/>
    <s v="S"/>
    <s v="MT"/>
    <s v="IC"/>
    <n v="100"/>
    <s v="Y"/>
    <s v="N"/>
    <n v="1"/>
    <x v="0"/>
    <n v="9.1539169192330423"/>
    <x v="4"/>
  </r>
  <r>
    <n v="15265"/>
    <n v="1454676.3969795899"/>
    <n v="92.654547578317505"/>
    <n v="1"/>
    <s v="S"/>
    <s v="MT"/>
    <s v="IC"/>
    <n v="120"/>
    <s v="N"/>
    <s v="S"/>
    <n v="0"/>
    <x v="1"/>
    <n v="0"/>
    <x v="0"/>
  </r>
  <r>
    <n v="15265"/>
    <n v="1454676.3969795899"/>
    <n v="92.654547578317505"/>
    <n v="2"/>
    <s v="S"/>
    <s v="LT-IC"/>
    <s v="IC"/>
    <n v="375"/>
    <s v="N"/>
    <s v="S"/>
    <n v="0"/>
    <x v="1"/>
    <n v="0"/>
    <x v="0"/>
  </r>
  <r>
    <n v="8978"/>
    <n v="967752.54894518899"/>
    <n v="18.3557632287316"/>
    <n v="1"/>
    <s v="S"/>
    <s v="LT-FF"/>
    <s v="IC"/>
    <n v="41"/>
    <s v="Y"/>
    <s v="N"/>
    <n v="1"/>
    <x v="2"/>
    <n v="9.1539169192330423"/>
    <x v="3"/>
  </r>
  <r>
    <n v="8978"/>
    <n v="967752.54894518899"/>
    <n v="18.3557632287316"/>
    <n v="2"/>
    <s v="S"/>
    <s v="LT-IC"/>
    <s v="IC"/>
    <n v="36"/>
    <s v="N"/>
    <s v="N"/>
    <n v="1"/>
    <x v="2"/>
    <n v="9.1539169192330423"/>
    <x v="3"/>
  </r>
  <r>
    <n v="6529"/>
    <n v="703803.94340490003"/>
    <n v="92.654547578317505"/>
    <n v="1"/>
    <s v="S"/>
    <s v="MT"/>
    <s v="IC"/>
    <n v="96"/>
    <s v="Y"/>
    <s v="A"/>
    <n v="0"/>
    <x v="1"/>
    <n v="0"/>
    <x v="0"/>
  </r>
  <r>
    <n v="6529"/>
    <n v="703803.94340490003"/>
    <n v="92.654547578317505"/>
    <n v="2"/>
    <s v="S"/>
    <s v="MT"/>
    <s v="IC"/>
    <n v="80"/>
    <s v="Y"/>
    <s v="N"/>
    <n v="1"/>
    <x v="0"/>
    <n v="9.1539169192330423"/>
    <x v="0"/>
  </r>
  <r>
    <n v="6529"/>
    <n v="703803.94340490003"/>
    <n v="92.654547578317505"/>
    <n v="3"/>
    <s v="S"/>
    <s v="LT-FF"/>
    <s v="IC"/>
    <n v="80"/>
    <s v="Y"/>
    <s v="S"/>
    <n v="0"/>
    <x v="1"/>
    <n v="0"/>
    <x v="0"/>
  </r>
  <r>
    <n v="6529"/>
    <n v="703803.94340490003"/>
    <n v="92.654547578317505"/>
    <n v="4"/>
    <s v="S"/>
    <s v="MT"/>
    <s v="IC"/>
    <n v="160"/>
    <s v="Y"/>
    <s v="N"/>
    <n v="1"/>
    <x v="0"/>
    <n v="9.1539169192330423"/>
    <x v="0"/>
  </r>
  <r>
    <n v="3274"/>
    <n v="1101218.02309412"/>
    <n v="4.3309003149963399"/>
    <n v="1"/>
    <s v="S"/>
    <s v="LT-IC"/>
    <s v="IC"/>
    <n v="160"/>
    <s v="Y"/>
    <s v="A"/>
    <n v="0"/>
    <x v="1"/>
    <n v="0"/>
    <x v="1"/>
  </r>
  <r>
    <n v="3274"/>
    <n v="1101218.02309412"/>
    <n v="4.3309003149963399"/>
    <n v="2"/>
    <s v="S"/>
    <s v="MT"/>
    <s v="IC"/>
    <n v="510"/>
    <s v="Y"/>
    <s v="A"/>
    <n v="0"/>
    <x v="1"/>
    <n v="0"/>
    <x v="1"/>
  </r>
  <r>
    <n v="6480"/>
    <n v="1035451.9861789"/>
    <n v="450.19651572995701"/>
    <n v="1"/>
    <s v="S"/>
    <s v="MT"/>
    <s v="IC"/>
    <n v="90"/>
    <s v="N"/>
    <s v="A"/>
    <n v="0"/>
    <x v="1"/>
    <n v="0"/>
    <x v="2"/>
  </r>
  <r>
    <n v="6480"/>
    <n v="1035451.9861789"/>
    <n v="450.19651572995701"/>
    <n v="2"/>
    <s v="S"/>
    <s v="LT-FF"/>
    <s v="O"/>
    <n v="60"/>
    <s v="N"/>
    <s v="N"/>
    <n v="1"/>
    <x v="2"/>
    <n v="9.1539169192330423"/>
    <x v="2"/>
  </r>
  <r>
    <n v="15268"/>
    <n v="4368661.91831767"/>
    <n v="92.654547578317505"/>
    <n v="1"/>
    <s v="S"/>
    <s v="LT-FF"/>
    <s v="IC"/>
    <n v="525"/>
    <s v="N"/>
    <s v="S"/>
    <n v="0"/>
    <x v="1"/>
    <n v="0"/>
    <x v="0"/>
  </r>
  <r>
    <n v="15268"/>
    <n v="4368661.91831767"/>
    <n v="92.654547578317505"/>
    <n v="2"/>
    <s v="S"/>
    <s v="MT"/>
    <s v="IC"/>
    <n v="1230"/>
    <s v="N"/>
    <s v="S"/>
    <n v="0"/>
    <x v="1"/>
    <n v="0"/>
    <x v="0"/>
  </r>
  <r>
    <n v="4096"/>
    <n v="1604954.45645382"/>
    <n v="9.3202930107655106"/>
    <n v="1"/>
    <s v="S"/>
    <s v="MT"/>
    <s v="IC"/>
    <n v="192"/>
    <s v="Y"/>
    <s v="N"/>
    <n v="1"/>
    <x v="0"/>
    <n v="9.1539169192330423"/>
    <x v="6"/>
  </r>
  <r>
    <n v="4096"/>
    <n v="1604954.45645382"/>
    <n v="9.3202930107655106"/>
    <n v="2"/>
    <s v="S"/>
    <s v="LT-FF"/>
    <s v="IC"/>
    <n v="96"/>
    <s v="Y"/>
    <s v="N"/>
    <n v="1"/>
    <x v="2"/>
    <n v="9.1539169192330423"/>
    <x v="6"/>
  </r>
  <r>
    <n v="15171"/>
    <n v="164649.57854903201"/>
    <n v="105.006108768516"/>
    <n v="1"/>
    <s v="W"/>
    <s v="MT"/>
    <s v="IU"/>
    <n v="171"/>
    <s v="DK"/>
    <s v="N"/>
    <n v="1"/>
    <x v="0"/>
    <n v="9.1539169192330423"/>
    <x v="0"/>
  </r>
  <r>
    <n v="15164"/>
    <n v="3060933.8651727098"/>
    <n v="59.7383607246963"/>
    <n v="1"/>
    <s v="S"/>
    <s v="MT"/>
    <s v="IC"/>
    <n v="652"/>
    <s v="DK"/>
    <s v="S"/>
    <n v="0"/>
    <x v="1"/>
    <n v="0"/>
    <x v="0"/>
  </r>
  <r>
    <n v="15164"/>
    <n v="3060933.8651727098"/>
    <n v="59.7383607246963"/>
    <n v="2"/>
    <s v="S"/>
    <s v="MT"/>
    <s v="IC"/>
    <n v="686"/>
    <s v="DK"/>
    <s v="S"/>
    <n v="0"/>
    <x v="1"/>
    <n v="0"/>
    <x v="0"/>
  </r>
  <r>
    <n v="15164"/>
    <n v="3060933.8651727098"/>
    <n v="59.7383607246963"/>
    <n v="3"/>
    <s v="S"/>
    <s v="LT-FF"/>
    <s v="IC"/>
    <n v="522"/>
    <s v="DK"/>
    <s v="S"/>
    <n v="0"/>
    <x v="1"/>
    <n v="0"/>
    <x v="0"/>
  </r>
  <r>
    <n v="15164"/>
    <n v="3060933.8651727098"/>
    <n v="59.7383607246963"/>
    <n v="4"/>
    <s v="S"/>
    <s v="LT-IC"/>
    <s v="IC"/>
    <n v="415"/>
    <s v="Y"/>
    <s v="S"/>
    <n v="0"/>
    <x v="1"/>
    <n v="0"/>
    <x v="0"/>
  </r>
  <r>
    <n v="15164"/>
    <n v="3060933.8651727098"/>
    <n v="59.7383607246963"/>
    <n v="5"/>
    <s v="S"/>
    <s v="MT"/>
    <s v="IC"/>
    <n v="738"/>
    <s v="DK"/>
    <s v="N"/>
    <n v="1"/>
    <x v="0"/>
    <n v="9.1539169192330423"/>
    <x v="0"/>
  </r>
  <r>
    <n v="15136"/>
    <n v="2053595.3925258301"/>
    <n v="92.654547578317505"/>
    <n v="1"/>
    <s v="S"/>
    <s v="MT"/>
    <s v="IC"/>
    <n v="367"/>
    <s v="N"/>
    <s v="N"/>
    <n v="1"/>
    <x v="0"/>
    <n v="9.1539169192330423"/>
    <x v="0"/>
  </r>
  <r>
    <n v="15136"/>
    <n v="2053595.3925258301"/>
    <n v="92.654547578317505"/>
    <n v="2"/>
    <s v="S"/>
    <s v="LT-FF"/>
    <s v="IC"/>
    <n v="380"/>
    <s v="N"/>
    <s v="N"/>
    <n v="1"/>
    <x v="2"/>
    <n v="9.1539169192330423"/>
    <x v="0"/>
  </r>
  <r>
    <n v="15136"/>
    <n v="2053595.3925258301"/>
    <n v="92.654547578317505"/>
    <n v="3"/>
    <s v="S"/>
    <s v="MT"/>
    <s v="IC"/>
    <n v="210"/>
    <s v="N"/>
    <s v="N"/>
    <n v="1"/>
    <x v="0"/>
    <n v="9.1539169192330423"/>
    <x v="0"/>
  </r>
  <r>
    <n v="15136"/>
    <n v="2053595.3925258301"/>
    <n v="92.654547578317505"/>
    <n v="4"/>
    <s v="S"/>
    <s v="LT-FF"/>
    <s v="IC"/>
    <n v="55"/>
    <s v="N"/>
    <s v="N"/>
    <n v="1"/>
    <x v="2"/>
    <n v="9.1539169192330423"/>
    <x v="0"/>
  </r>
  <r>
    <n v="15205"/>
    <n v="4025653.75775684"/>
    <n v="335.47114647973598"/>
    <n v="1"/>
    <s v="W"/>
    <s v="MT"/>
    <s v="IC"/>
    <n v="56"/>
    <s v="DK"/>
    <s v="S"/>
    <n v="0"/>
    <x v="1"/>
    <n v="0"/>
    <x v="5"/>
  </r>
  <r>
    <n v="15221"/>
    <n v="1509508.9172425501"/>
    <n v="450.19651572995701"/>
    <n v="1"/>
    <s v="S"/>
    <s v="MT"/>
    <s v="IC"/>
    <n v="100"/>
    <s v="DK"/>
    <s v="A"/>
    <n v="0"/>
    <x v="1"/>
    <n v="0"/>
    <x v="2"/>
  </r>
  <r>
    <n v="15167"/>
    <n v="1637126.4920679"/>
    <n v="11.7918010607328"/>
    <n v="2"/>
    <s v="S"/>
    <s v="MT"/>
    <s v="IC"/>
    <n v="1640"/>
    <s v="DK"/>
    <s v="A"/>
    <n v="0"/>
    <x v="1"/>
    <n v="0"/>
    <x v="7"/>
  </r>
  <r>
    <n v="15167"/>
    <n v="1637126.4920679"/>
    <n v="11.7918010607328"/>
    <n v="3"/>
    <s v="S"/>
    <s v="LT-FF"/>
    <s v="IC"/>
    <n v="360"/>
    <s v="NF"/>
    <s v="A"/>
    <n v="0"/>
    <x v="1"/>
    <n v="0"/>
    <x v="7"/>
  </r>
  <r>
    <n v="15167"/>
    <n v="1637126.4920679"/>
    <n v="11.7918010607328"/>
    <n v="4"/>
    <s v="W"/>
    <s v="MT"/>
    <s v="IC"/>
    <n v="1100"/>
    <s v="DK"/>
    <s v="N"/>
    <n v="1"/>
    <x v="0"/>
    <n v="9.1539169192330423"/>
    <x v="7"/>
  </r>
  <r>
    <n v="15167"/>
    <n v="1637126.4920679"/>
    <n v="11.7918010607328"/>
    <n v="5"/>
    <s v="W"/>
    <s v="LT-IC"/>
    <s v="IC"/>
    <n v="450"/>
    <s v="DK"/>
    <s v="S"/>
    <n v="0"/>
    <x v="1"/>
    <n v="0"/>
    <x v="7"/>
  </r>
  <r>
    <n v="15167"/>
    <n v="1637126.4920679"/>
    <n v="11.7918010607328"/>
    <n v="6"/>
    <s v="S"/>
    <s v="LT-FF"/>
    <s v="IC"/>
    <n v="1200"/>
    <s v="DK"/>
    <s v="S"/>
    <n v="0"/>
    <x v="1"/>
    <n v="0"/>
    <x v="7"/>
  </r>
  <r>
    <n v="15167"/>
    <n v="1637126.4920679"/>
    <n v="11.7918010607328"/>
    <n v="7"/>
    <s v="S"/>
    <s v="MT"/>
    <s v="IC"/>
    <n v="1200"/>
    <s v="DK"/>
    <s v="S"/>
    <n v="0"/>
    <x v="1"/>
    <n v="0"/>
    <x v="7"/>
  </r>
  <r>
    <n v="1918"/>
    <n v="1971834.6214201101"/>
    <n v="34.400464435103203"/>
    <n v="1"/>
    <s v="S"/>
    <s v="MT"/>
    <s v="IC"/>
    <n v="105"/>
    <s v="DK"/>
    <s v="A"/>
    <n v="0"/>
    <x v="1"/>
    <n v="0"/>
    <x v="3"/>
  </r>
  <r>
    <n v="1918"/>
    <n v="1971834.6214201101"/>
    <n v="34.400464435103203"/>
    <n v="2"/>
    <s v="S"/>
    <s v="LT-FF"/>
    <s v="IC"/>
    <n v="105"/>
    <s v="DK"/>
    <s v="A"/>
    <n v="0"/>
    <x v="1"/>
    <n v="0"/>
    <x v="3"/>
  </r>
  <r>
    <n v="15398"/>
    <n v="360827.82066241797"/>
    <n v="160.36792029440801"/>
    <n v="1"/>
    <s v="S"/>
    <s v="MT"/>
    <s v="IC"/>
    <n v="60"/>
    <s v="N"/>
    <s v="A"/>
    <n v="0"/>
    <x v="1"/>
    <n v="0"/>
    <x v="2"/>
  </r>
  <r>
    <n v="15398"/>
    <n v="360827.82066241797"/>
    <n v="160.36792029440801"/>
    <n v="2"/>
    <s v="S"/>
    <s v="LT-FF"/>
    <s v="IC"/>
    <n v="66"/>
    <s v="N"/>
    <s v="A"/>
    <n v="0"/>
    <x v="1"/>
    <n v="0"/>
    <x v="2"/>
  </r>
  <r>
    <n v="15399"/>
    <n v="481103.76088322402"/>
    <n v="160.36792029440801"/>
    <n v="1"/>
    <s v="S"/>
    <s v="MT"/>
    <s v="IC"/>
    <n v="25"/>
    <s v="N"/>
    <s v="A"/>
    <n v="0"/>
    <x v="1"/>
    <n v="0"/>
    <x v="2"/>
  </r>
  <r>
    <n v="15399"/>
    <n v="481103.76088322402"/>
    <n v="160.36792029440801"/>
    <n v="2"/>
    <s v="S"/>
    <s v="LT-FF"/>
    <s v="IC"/>
    <n v="49"/>
    <s v="N"/>
    <s v="A"/>
    <n v="0"/>
    <x v="1"/>
    <n v="0"/>
    <x v="2"/>
  </r>
  <r>
    <n v="15206"/>
    <n v="3625391.0305332299"/>
    <n v="97.814348978341002"/>
    <n v="3"/>
    <s v="S"/>
    <s v="LT-FF"/>
    <s v="IC"/>
    <n v="187"/>
    <s v="Y"/>
    <s v="A"/>
    <n v="0"/>
    <x v="1"/>
    <n v="0"/>
    <x v="0"/>
  </r>
  <r>
    <n v="15206"/>
    <n v="3625391.0305332299"/>
    <n v="97.814348978341002"/>
    <n v="5"/>
    <s v="S"/>
    <s v="MT"/>
    <s v="IC"/>
    <n v="587"/>
    <s v="N"/>
    <s v="S"/>
    <n v="0"/>
    <x v="1"/>
    <n v="0"/>
    <x v="0"/>
  </r>
  <r>
    <n v="15206"/>
    <n v="3625391.0305332299"/>
    <n v="97.814348978341002"/>
    <n v="7"/>
    <s v="S"/>
    <s v="LT-FF"/>
    <s v="IC"/>
    <n v="387"/>
    <s v="Y"/>
    <s v="S"/>
    <n v="0"/>
    <x v="1"/>
    <n v="0"/>
    <x v="0"/>
  </r>
  <r>
    <n v="15206"/>
    <n v="3625391.0305332299"/>
    <n v="97.814348978341002"/>
    <n v="8"/>
    <s v="S"/>
    <s v="MT"/>
    <s v="IC"/>
    <n v="555"/>
    <s v="N"/>
    <s v="S"/>
    <n v="0"/>
    <x v="1"/>
    <n v="0"/>
    <x v="0"/>
  </r>
  <r>
    <n v="15318"/>
    <n v="323491.90471057501"/>
    <n v="115.532823110919"/>
    <n v="1"/>
    <s v="W"/>
    <s v="MT"/>
    <s v="IC"/>
    <n v="400"/>
    <s v="N"/>
    <s v="N"/>
    <n v="1"/>
    <x v="0"/>
    <n v="9.1539169192330423"/>
    <x v="0"/>
  </r>
  <r>
    <n v="15318"/>
    <n v="323491.90471057501"/>
    <n v="115.532823110919"/>
    <n v="2"/>
    <s v="S"/>
    <s v="LT-FF"/>
    <s v="IC"/>
    <n v="40"/>
    <s v="DK"/>
    <s v="A"/>
    <n v="0"/>
    <x v="1"/>
    <n v="0"/>
    <x v="0"/>
  </r>
  <r>
    <n v="15317"/>
    <n v="661602.345026011"/>
    <n v="59.7383607246963"/>
    <n v="1"/>
    <s v="S"/>
    <s v="MT"/>
    <s v="IU"/>
    <n v="84"/>
    <s v="DK"/>
    <s v="N"/>
    <n v="1"/>
    <x v="0"/>
    <n v="9.1539169192330423"/>
    <x v="0"/>
  </r>
  <r>
    <n v="15317"/>
    <n v="661602.345026011"/>
    <n v="59.7383607246963"/>
    <n v="2"/>
    <s v="S"/>
    <s v="MT"/>
    <s v="IU"/>
    <n v="195"/>
    <s v="DK"/>
    <s v="N"/>
    <n v="1"/>
    <x v="0"/>
    <n v="9.1539169192330423"/>
    <x v="0"/>
  </r>
  <r>
    <n v="15317"/>
    <n v="661602.345026011"/>
    <n v="59.7383607246963"/>
    <n v="3"/>
    <s v="S"/>
    <s v="LT-FF"/>
    <s v="IU"/>
    <n v="100"/>
    <s v="DK"/>
    <s v="N"/>
    <n v="1"/>
    <x v="2"/>
    <n v="9.1539169192330423"/>
    <x v="0"/>
  </r>
  <r>
    <n v="15317"/>
    <n v="661602.345026011"/>
    <n v="59.7383607246963"/>
    <n v="4"/>
    <s v="S"/>
    <s v="MT"/>
    <s v="IU"/>
    <n v="319"/>
    <s v="DK"/>
    <s v="N"/>
    <n v="1"/>
    <x v="0"/>
    <n v="9.1539169192330423"/>
    <x v="0"/>
  </r>
  <r>
    <n v="15451"/>
    <n v="479923.34720275999"/>
    <n v="115.532823110919"/>
    <n v="2"/>
    <s v="W"/>
    <s v="MT"/>
    <s v="IC"/>
    <n v="121"/>
    <s v="N"/>
    <s v="N"/>
    <n v="1"/>
    <x v="0"/>
    <n v="9.1539169192330423"/>
    <x v="0"/>
  </r>
  <r>
    <n v="15435"/>
    <n v="2031840.30167976"/>
    <n v="42.418377905631601"/>
    <n v="1"/>
    <s v="S"/>
    <s v="MT"/>
    <s v="IC"/>
    <n v="110"/>
    <s v="N"/>
    <s v="N"/>
    <n v="1"/>
    <x v="0"/>
    <n v="9.1539169192330423"/>
    <x v="6"/>
  </r>
  <r>
    <n v="15435"/>
    <n v="2031840.30167976"/>
    <n v="42.418377905631601"/>
    <n v="2"/>
    <s v="S"/>
    <s v="LT-FF"/>
    <s v="IC"/>
    <n v="110"/>
    <s v="N"/>
    <s v="S"/>
    <n v="0"/>
    <x v="1"/>
    <n v="0"/>
    <x v="6"/>
  </r>
  <r>
    <n v="15046"/>
    <n v="1357388.09298021"/>
    <n v="42.418377905631601"/>
    <n v="1"/>
    <s v="S"/>
    <s v="MT"/>
    <s v="IC"/>
    <n v="35"/>
    <s v="DK"/>
    <s v="A"/>
    <n v="0"/>
    <x v="1"/>
    <n v="0"/>
    <x v="6"/>
  </r>
  <r>
    <n v="15356"/>
    <n v="247240.24145736801"/>
    <n v="115.532823110919"/>
    <n v="1"/>
    <s v="S"/>
    <s v="MT"/>
    <s v="IC"/>
    <n v="72"/>
    <s v="N"/>
    <s v="N"/>
    <n v="1"/>
    <x v="0"/>
    <n v="9.1539169192330423"/>
    <x v="0"/>
  </r>
  <r>
    <n v="15358"/>
    <n v="349529.14860019798"/>
    <n v="59.7383607246963"/>
    <n v="1"/>
    <s v="S"/>
    <s v="LT-FF"/>
    <s v="IU"/>
    <n v="446"/>
    <s v="N"/>
    <s v="S"/>
    <n v="0"/>
    <x v="1"/>
    <n v="0"/>
    <x v="0"/>
  </r>
  <r>
    <n v="15358"/>
    <n v="349529.14860019798"/>
    <n v="59.7383607246963"/>
    <n v="2"/>
    <s v="S"/>
    <s v="LT-IC"/>
    <s v="IU"/>
    <n v="286"/>
    <s v="DK"/>
    <s v="S"/>
    <n v="0"/>
    <x v="1"/>
    <n v="0"/>
    <x v="0"/>
  </r>
  <r>
    <n v="15172"/>
    <n v="716860.32869635499"/>
    <n v="59.7383607246963"/>
    <n v="3"/>
    <s v="S"/>
    <s v="LT-IC"/>
    <s v="IC"/>
    <n v="120"/>
    <s v="Y"/>
    <s v="N"/>
    <n v="1"/>
    <x v="2"/>
    <n v="9.1539169192330423"/>
    <x v="0"/>
  </r>
  <r>
    <n v="15172"/>
    <n v="716860.32869635499"/>
    <n v="59.7383607246963"/>
    <n v="4"/>
    <s v="S"/>
    <s v="LT-FF"/>
    <s v="IC"/>
    <n v="70"/>
    <s v="Y"/>
    <s v="N"/>
    <n v="1"/>
    <x v="2"/>
    <n v="9.1539169192330423"/>
    <x v="0"/>
  </r>
  <r>
    <n v="15408"/>
    <n v="3236845.5181005201"/>
    <n v="340.720580852686"/>
    <n v="1"/>
    <s v="S"/>
    <s v="MT"/>
    <s v="IC"/>
    <n v="48"/>
    <s v="DK"/>
    <s v="N"/>
    <n v="1"/>
    <x v="0"/>
    <n v="9.1539169192330423"/>
    <x v="2"/>
  </r>
  <r>
    <n v="15408"/>
    <n v="3236845.5181005201"/>
    <n v="340.720580852686"/>
    <n v="2"/>
    <s v="S"/>
    <s v="MT"/>
    <s v="IC"/>
    <n v="42"/>
    <s v="DK"/>
    <s v="N"/>
    <n v="1"/>
    <x v="0"/>
    <n v="9.1539169192330423"/>
    <x v="2"/>
  </r>
  <r>
    <n v="15387"/>
    <n v="4288456.7626801804"/>
    <n v="87.243551270067698"/>
    <n v="1"/>
    <s v="S"/>
    <s v="MT"/>
    <s v="IC"/>
    <n v="68"/>
    <s v="Y"/>
    <s v="A"/>
    <n v="0"/>
    <x v="1"/>
    <n v="0"/>
    <x v="3"/>
  </r>
  <r>
    <n v="15387"/>
    <n v="4288456.7626801804"/>
    <n v="87.243551270067698"/>
    <n v="2"/>
    <s v="S"/>
    <s v="LT-FF"/>
    <s v="IC"/>
    <n v="67"/>
    <s v="Y"/>
    <s v="A"/>
    <n v="0"/>
    <x v="1"/>
    <n v="0"/>
    <x v="3"/>
  </r>
  <r>
    <n v="15386"/>
    <n v="1538525.0065426"/>
    <n v="18.3557632287316"/>
    <n v="1"/>
    <s v="S"/>
    <s v="MT"/>
    <s v="IC"/>
    <n v="61"/>
    <s v="N"/>
    <s v="A"/>
    <n v="0"/>
    <x v="1"/>
    <n v="0"/>
    <x v="3"/>
  </r>
  <r>
    <n v="15386"/>
    <n v="1538525.0065426"/>
    <n v="18.3557632287316"/>
    <n v="2"/>
    <s v="S"/>
    <s v="LT-FF"/>
    <s v="IC"/>
    <n v="132"/>
    <s v="N"/>
    <s v="A"/>
    <n v="0"/>
    <x v="1"/>
    <n v="0"/>
    <x v="3"/>
  </r>
  <r>
    <n v="15524"/>
    <n v="503450.45419152098"/>
    <n v="97.814348978341002"/>
    <n v="1"/>
    <s v="S"/>
    <s v="MT"/>
    <s v="IC"/>
    <n v="352"/>
    <s v="N"/>
    <s v="N"/>
    <n v="1"/>
    <x v="0"/>
    <n v="9.1539169192330423"/>
    <x v="0"/>
  </r>
  <r>
    <n v="15524"/>
    <n v="503450.45419152098"/>
    <n v="97.814348978341002"/>
    <n v="2"/>
    <s v="S"/>
    <s v="LT-FF"/>
    <s v="IC"/>
    <n v="261"/>
    <s v="N"/>
    <s v="N"/>
    <n v="1"/>
    <x v="2"/>
    <n v="9.1539169192330423"/>
    <x v="0"/>
  </r>
  <r>
    <n v="6833"/>
    <n v="2775945.4775906499"/>
    <n v="34.400464435103203"/>
    <n v="1"/>
    <s v="S"/>
    <s v="MT"/>
    <s v="IC"/>
    <n v="86"/>
    <s v="N"/>
    <s v="N"/>
    <n v="1"/>
    <x v="0"/>
    <n v="9.1539169192330423"/>
    <x v="3"/>
  </r>
  <r>
    <n v="8101"/>
    <n v="1294160.80426768"/>
    <n v="285.812898469012"/>
    <n v="1"/>
    <s v="S"/>
    <s v="MT"/>
    <s v="O"/>
    <n v="60"/>
    <s v="Y"/>
    <s v="N"/>
    <n v="1"/>
    <x v="0"/>
    <n v="9.1539169192330423"/>
    <x v="8"/>
  </r>
  <r>
    <n v="8101"/>
    <n v="1294160.80426768"/>
    <n v="285.812898469012"/>
    <n v="2"/>
    <s v="S"/>
    <s v="LT-FF"/>
    <s v="O"/>
    <n v="60"/>
    <s v="Y"/>
    <s v="N"/>
    <n v="1"/>
    <x v="2"/>
    <n v="9.1539169192330423"/>
    <x v="8"/>
  </r>
  <r>
    <n v="15109"/>
    <n v="4776162.7677725097"/>
    <n v="334.46517981600198"/>
    <n v="1"/>
    <s v="W"/>
    <s v="MT"/>
    <s v="IC"/>
    <n v="172"/>
    <s v="DK"/>
    <s v="A"/>
    <n v="0"/>
    <x v="1"/>
    <n v="0"/>
    <x v="7"/>
  </r>
  <r>
    <n v="15109"/>
    <n v="4776162.7677725097"/>
    <n v="334.46517981600198"/>
    <n v="2"/>
    <s v="W"/>
    <s v="LT-IC"/>
    <s v="IC"/>
    <n v="102"/>
    <s v="DK"/>
    <s v="A"/>
    <n v="0"/>
    <x v="1"/>
    <n v="0"/>
    <x v="7"/>
  </r>
  <r>
    <n v="15425"/>
    <n v="1961449.33603468"/>
    <n v="59.7383607246963"/>
    <n v="1"/>
    <s v="S"/>
    <s v="LT-FF"/>
    <s v="IC"/>
    <n v="500"/>
    <s v="N"/>
    <s v="S"/>
    <n v="0"/>
    <x v="1"/>
    <n v="0"/>
    <x v="0"/>
  </r>
  <r>
    <n v="15425"/>
    <n v="1961449.33603468"/>
    <n v="59.7383607246963"/>
    <n v="2"/>
    <s v="W"/>
    <s v="MT"/>
    <s v="IC"/>
    <n v="200"/>
    <s v="N"/>
    <s v="N"/>
    <n v="1"/>
    <x v="0"/>
    <n v="9.1539169192330423"/>
    <x v="0"/>
  </r>
  <r>
    <n v="15286"/>
    <n v="890041.95763396495"/>
    <n v="160.36792029440801"/>
    <n v="1"/>
    <s v="S"/>
    <s v="LT-FF"/>
    <s v="IC"/>
    <n v="160"/>
    <s v="DK"/>
    <s v="N"/>
    <n v="1"/>
    <x v="2"/>
    <n v="9.1539169192330423"/>
    <x v="2"/>
  </r>
  <r>
    <n v="15286"/>
    <n v="890041.95763396495"/>
    <n v="160.36792029440801"/>
    <n v="2"/>
    <s v="S"/>
    <s v="MT"/>
    <s v="IC"/>
    <n v="80"/>
    <s v="DK"/>
    <s v="N"/>
    <n v="1"/>
    <x v="0"/>
    <n v="9.1539169192330423"/>
    <x v="2"/>
  </r>
  <r>
    <n v="15478"/>
    <n v="850431.08132124599"/>
    <n v="160.36792029440801"/>
    <n v="1"/>
    <s v="S"/>
    <s v="MT"/>
    <s v="IC"/>
    <n v="161"/>
    <s v="N"/>
    <s v="A"/>
    <n v="0"/>
    <x v="1"/>
    <n v="0"/>
    <x v="2"/>
  </r>
  <r>
    <n v="15478"/>
    <n v="850431.08132124599"/>
    <n v="160.36792029440801"/>
    <n v="2"/>
    <s v="S"/>
    <s v="LT-FF"/>
    <s v="IC"/>
    <n v="63"/>
    <s v="N"/>
    <s v="A"/>
    <n v="0"/>
    <x v="1"/>
    <n v="0"/>
    <x v="2"/>
  </r>
  <r>
    <n v="15393"/>
    <n v="383424.26807760098"/>
    <n v="86.201499118165799"/>
    <n v="2"/>
    <s v="S"/>
    <s v="MT"/>
    <s v="IC"/>
    <n v="95"/>
    <s v="DK"/>
    <s v="S"/>
    <n v="0"/>
    <x v="1"/>
    <n v="0"/>
    <x v="0"/>
  </r>
  <r>
    <n v="15393"/>
    <n v="383424.26807760098"/>
    <n v="86.201499118165799"/>
    <n v="4"/>
    <s v="W"/>
    <s v="LT-FF"/>
    <s v="IC"/>
    <n v="135"/>
    <s v="DK"/>
    <s v="A"/>
    <n v="0"/>
    <x v="1"/>
    <n v="0"/>
    <x v="0"/>
  </r>
  <r>
    <n v="15214"/>
    <n v="909723.95087667101"/>
    <n v="340.720580852686"/>
    <n v="1"/>
    <s v="S"/>
    <s v="MT"/>
    <s v="IC"/>
    <n v="96"/>
    <s v="N"/>
    <s v="S"/>
    <n v="0"/>
    <x v="1"/>
    <n v="0"/>
    <x v="2"/>
  </r>
  <r>
    <n v="15214"/>
    <n v="909723.95087667101"/>
    <n v="340.720580852686"/>
    <n v="2"/>
    <s v="S"/>
    <s v="LT-FF"/>
    <s v="O"/>
    <n v="96"/>
    <s v="N"/>
    <s v="S"/>
    <n v="0"/>
    <x v="1"/>
    <n v="0"/>
    <x v="2"/>
  </r>
  <r>
    <n v="15585"/>
    <n v="1107341.88777123"/>
    <n v="340.720580852686"/>
    <n v="1"/>
    <s v="S"/>
    <s v="MT"/>
    <s v="IC"/>
    <n v="60"/>
    <s v="N"/>
    <s v="N"/>
    <n v="1"/>
    <x v="0"/>
    <n v="9.1539169192330423"/>
    <x v="2"/>
  </r>
  <r>
    <n v="15585"/>
    <n v="1107341.88777123"/>
    <n v="340.720580852686"/>
    <n v="2"/>
    <s v="S"/>
    <s v="MT"/>
    <s v="IC"/>
    <n v="50"/>
    <s v="N"/>
    <s v="N"/>
    <n v="1"/>
    <x v="0"/>
    <n v="9.1539169192330423"/>
    <x v="2"/>
  </r>
  <r>
    <n v="15401"/>
    <n v="3368287.7311012698"/>
    <n v="59.7383607246963"/>
    <n v="1"/>
    <s v="W"/>
    <s v="MT"/>
    <s v="IC"/>
    <n v="80"/>
    <s v="DK"/>
    <s v="A"/>
    <n v="0"/>
    <x v="1"/>
    <n v="0"/>
    <x v="0"/>
  </r>
  <r>
    <n v="15401"/>
    <n v="3368287.7311012698"/>
    <n v="59.7383607246963"/>
    <n v="2"/>
    <s v="S"/>
    <s v="MT"/>
    <s v="IC"/>
    <n v="3927"/>
    <s v="DK"/>
    <s v="A"/>
    <n v="0"/>
    <x v="1"/>
    <n v="0"/>
    <x v="0"/>
  </r>
  <r>
    <n v="15401"/>
    <n v="3368287.7311012698"/>
    <n v="59.7383607246963"/>
    <n v="3"/>
    <s v="S"/>
    <s v="LT-FF"/>
    <s v="IC"/>
    <n v="168"/>
    <s v="DK"/>
    <s v="A"/>
    <n v="0"/>
    <x v="1"/>
    <n v="0"/>
    <x v="0"/>
  </r>
  <r>
    <n v="15531"/>
    <n v="4016476.2769701201"/>
    <n v="852.574034593531"/>
    <n v="1"/>
    <s v="S"/>
    <s v="MT"/>
    <s v="IC"/>
    <n v="510"/>
    <s v="Y"/>
    <s v="S"/>
    <n v="0"/>
    <x v="1"/>
    <n v="0"/>
    <x v="9"/>
  </r>
  <r>
    <n v="15531"/>
    <n v="4016476.2769701201"/>
    <n v="852.574034593531"/>
    <n v="2"/>
    <s v="S"/>
    <s v="LT-FF"/>
    <s v="IC"/>
    <n v="1020"/>
    <s v="Y"/>
    <s v="S"/>
    <n v="0"/>
    <x v="1"/>
    <n v="0"/>
    <x v="9"/>
  </r>
  <r>
    <n v="15531"/>
    <n v="4016476.2769701201"/>
    <n v="852.574034593531"/>
    <n v="3"/>
    <s v="S"/>
    <s v="MT"/>
    <s v="IC"/>
    <n v="350"/>
    <s v="DK"/>
    <s v="N"/>
    <n v="1"/>
    <x v="0"/>
    <n v="9.1539169192330423"/>
    <x v="9"/>
  </r>
  <r>
    <n v="15322"/>
    <n v="570038.44083142898"/>
    <n v="9.3202930107655106"/>
    <n v="1"/>
    <s v="S"/>
    <s v="MT"/>
    <s v="IC"/>
    <n v="72"/>
    <s v="N"/>
    <s v="N"/>
    <n v="1"/>
    <x v="0"/>
    <n v="9.1539169192330423"/>
    <x v="6"/>
  </r>
  <r>
    <n v="15322"/>
    <n v="570038.44083142898"/>
    <n v="9.3202930107655106"/>
    <n v="2"/>
    <s v="S"/>
    <s v="MT"/>
    <s v="IC"/>
    <n v="97"/>
    <s v="N"/>
    <s v="N"/>
    <n v="1"/>
    <x v="0"/>
    <n v="9.1539169192330423"/>
    <x v="6"/>
  </r>
  <r>
    <n v="15322"/>
    <n v="570038.44083142898"/>
    <n v="9.3202930107655106"/>
    <n v="3"/>
    <s v="S"/>
    <s v="LT-FF"/>
    <s v="IC"/>
    <n v="35"/>
    <s v="N"/>
    <s v="N"/>
    <n v="1"/>
    <x v="2"/>
    <n v="9.1539169192330423"/>
    <x v="6"/>
  </r>
  <r>
    <n v="15042"/>
    <n v="716860.32869635499"/>
    <n v="59.7383607246963"/>
    <n v="3"/>
    <s v="W"/>
    <s v="LT-FF"/>
    <s v="IC"/>
    <n v="400"/>
    <s v="Y"/>
    <s v="N"/>
    <n v="1"/>
    <x v="2"/>
    <n v="9.1539169192330423"/>
    <x v="0"/>
  </r>
  <r>
    <n v="15042"/>
    <n v="716860.32869635499"/>
    <n v="59.7383607246963"/>
    <n v="5"/>
    <s v="W"/>
    <s v="LT-IC"/>
    <s v="IC"/>
    <n v="400"/>
    <s v="Y"/>
    <s v="S"/>
    <n v="0"/>
    <x v="1"/>
    <n v="0"/>
    <x v="0"/>
  </r>
  <r>
    <n v="15063"/>
    <n v="1187714.58135769"/>
    <n v="42.418377905631601"/>
    <n v="1"/>
    <s v="S"/>
    <s v="LT-FF"/>
    <s v="IC"/>
    <n v="36"/>
    <s v="Y"/>
    <s v="N"/>
    <n v="1"/>
    <x v="2"/>
    <n v="9.1539169192330423"/>
    <x v="6"/>
  </r>
  <r>
    <n v="15063"/>
    <n v="1187714.58135769"/>
    <n v="42.418377905631601"/>
    <n v="2"/>
    <s v="S"/>
    <s v="MT"/>
    <s v="IC"/>
    <n v="36"/>
    <s v="Y"/>
    <s v="N"/>
    <n v="1"/>
    <x v="0"/>
    <n v="9.1539169192330423"/>
    <x v="6"/>
  </r>
  <r>
    <n v="15234"/>
    <n v="5074457.5068477998"/>
    <n v="127.11566900921299"/>
    <n v="1"/>
    <s v="S"/>
    <s v="MT"/>
    <s v="IU"/>
    <n v="56"/>
    <s v="N"/>
    <s v="N"/>
    <n v="1"/>
    <x v="0"/>
    <n v="9.1539169192330423"/>
    <x v="3"/>
  </r>
  <r>
    <n v="15332"/>
    <n v="415918.16319931002"/>
    <n v="115.532823110919"/>
    <n v="1"/>
    <s v="S"/>
    <s v="LT-FF"/>
    <s v="IU"/>
    <n v="628"/>
    <s v="N"/>
    <s v="A"/>
    <n v="0"/>
    <x v="1"/>
    <n v="0"/>
    <x v="0"/>
  </r>
  <r>
    <n v="15332"/>
    <n v="415918.16319931002"/>
    <n v="115.532823110919"/>
    <n v="2"/>
    <s v="W"/>
    <s v="MT"/>
    <s v="IU"/>
    <n v="360"/>
    <s v="N"/>
    <s v="A"/>
    <n v="0"/>
    <x v="1"/>
    <n v="0"/>
    <x v="0"/>
  </r>
  <r>
    <n v="15285"/>
    <n v="1111854.57093981"/>
    <n v="92.654547578317505"/>
    <n v="1"/>
    <s v="S"/>
    <s v="MT"/>
    <s v="IU"/>
    <n v="80"/>
    <s v="DK"/>
    <s v="S"/>
    <n v="0"/>
    <x v="1"/>
    <n v="0"/>
    <x v="0"/>
  </r>
  <r>
    <n v="15285"/>
    <n v="1111854.57093981"/>
    <n v="92.654547578317505"/>
    <n v="2"/>
    <s v="S"/>
    <s v="MT"/>
    <s v="IU"/>
    <n v="300"/>
    <s v="DK"/>
    <s v="S"/>
    <n v="0"/>
    <x v="1"/>
    <n v="0"/>
    <x v="0"/>
  </r>
  <r>
    <n v="15285"/>
    <n v="1111854.57093981"/>
    <n v="92.654547578317505"/>
    <n v="3"/>
    <s v="S"/>
    <s v="LT-FF"/>
    <s v="IU"/>
    <n v="150"/>
    <s v="DK"/>
    <s v="S"/>
    <n v="0"/>
    <x v="1"/>
    <n v="0"/>
    <x v="0"/>
  </r>
  <r>
    <n v="15579"/>
    <n v="1499170.5557518201"/>
    <n v="340.720580852686"/>
    <n v="1"/>
    <s v="S"/>
    <s v="LT-FF"/>
    <s v="IC"/>
    <n v="75"/>
    <s v="N"/>
    <s v="S"/>
    <n v="0"/>
    <x v="1"/>
    <n v="0"/>
    <x v="2"/>
  </r>
  <r>
    <n v="15579"/>
    <n v="1499170.5557518201"/>
    <n v="340.720580852686"/>
    <n v="2"/>
    <s v="S"/>
    <s v="MT"/>
    <s v="IC"/>
    <n v="142"/>
    <s v="N"/>
    <s v="S"/>
    <n v="0"/>
    <x v="1"/>
    <n v="0"/>
    <x v="2"/>
  </r>
  <r>
    <n v="15364"/>
    <n v="284464.947089947"/>
    <n v="86.201499118165799"/>
    <n v="1"/>
    <s v="S"/>
    <s v="MT"/>
    <s v="IC"/>
    <n v="160"/>
    <s v="N"/>
    <s v="N"/>
    <n v="1"/>
    <x v="0"/>
    <n v="9.1539169192330423"/>
    <x v="0"/>
  </r>
  <r>
    <n v="15364"/>
    <n v="284464.947089947"/>
    <n v="86.201499118165799"/>
    <n v="2"/>
    <s v="S"/>
    <s v="LT-FF"/>
    <s v="IC"/>
    <n v="160"/>
    <s v="N"/>
    <s v="N"/>
    <n v="1"/>
    <x v="2"/>
    <n v="9.1539169192330423"/>
    <x v="0"/>
  </r>
  <r>
    <n v="15502"/>
    <n v="3711672.4951454899"/>
    <n v="21.175192802226601"/>
    <n v="1"/>
    <s v="S"/>
    <s v="LT-FF"/>
    <s v="IU"/>
    <n v="410"/>
    <s v="DK"/>
    <s v="S"/>
    <n v="0"/>
    <x v="1"/>
    <n v="0"/>
    <x v="7"/>
  </r>
  <r>
    <n v="15502"/>
    <n v="3711672.4951454899"/>
    <n v="21.175192802226601"/>
    <n v="2"/>
    <s v="W"/>
    <s v="MT"/>
    <s v="IU"/>
    <n v="800"/>
    <s v="DK"/>
    <s v="S"/>
    <n v="0"/>
    <x v="1"/>
    <n v="0"/>
    <x v="7"/>
  </r>
  <r>
    <n v="15502"/>
    <n v="3711672.4951454899"/>
    <n v="21.175192802226601"/>
    <n v="3"/>
    <s v="W"/>
    <s v="LT-FF"/>
    <s v="IU"/>
    <n v="530"/>
    <s v="DK"/>
    <s v="S"/>
    <n v="0"/>
    <x v="1"/>
    <n v="0"/>
    <x v="7"/>
  </r>
  <r>
    <n v="15502"/>
    <n v="3711672.4951454899"/>
    <n v="21.175192802226601"/>
    <n v="4"/>
    <s v="S"/>
    <s v="LT-FF"/>
    <s v="IU"/>
    <n v="110"/>
    <s v="DK"/>
    <s v="S"/>
    <n v="0"/>
    <x v="1"/>
    <n v="0"/>
    <x v="7"/>
  </r>
  <r>
    <n v="15502"/>
    <n v="3711672.4951454899"/>
    <n v="21.175192802226601"/>
    <n v="5"/>
    <s v="W"/>
    <s v="MT"/>
    <s v="IU"/>
    <n v="650"/>
    <s v="DK"/>
    <s v="S"/>
    <n v="0"/>
    <x v="1"/>
    <n v="0"/>
    <x v="7"/>
  </r>
  <r>
    <n v="15502"/>
    <n v="3711672.4951454899"/>
    <n v="21.175192802226601"/>
    <n v="6"/>
    <s v="S"/>
    <s v="LT-FF"/>
    <s v="IC"/>
    <n v="160"/>
    <s v="DK"/>
    <s v="S"/>
    <n v="0"/>
    <x v="1"/>
    <n v="0"/>
    <x v="7"/>
  </r>
  <r>
    <n v="15502"/>
    <n v="3711672.4951454899"/>
    <n v="21.175192802226601"/>
    <n v="7"/>
    <s v="S"/>
    <s v="LT-FF"/>
    <s v="IC"/>
    <n v="216"/>
    <s v="DK"/>
    <s v="S"/>
    <n v="0"/>
    <x v="1"/>
    <n v="0"/>
    <x v="7"/>
  </r>
  <r>
    <n v="15502"/>
    <n v="3711672.4951454899"/>
    <n v="21.175192802226601"/>
    <n v="8"/>
    <s v="S"/>
    <s v="MT"/>
    <s v="IC"/>
    <n v="138"/>
    <s v="DK"/>
    <s v="S"/>
    <n v="0"/>
    <x v="1"/>
    <n v="0"/>
    <x v="7"/>
  </r>
  <r>
    <n v="15280"/>
    <n v="1621454.58262056"/>
    <n v="92.654547578317505"/>
    <n v="1"/>
    <s v="S"/>
    <s v="LT-FF"/>
    <s v="IC"/>
    <n v="130"/>
    <s v="N"/>
    <s v="N"/>
    <n v="1"/>
    <x v="2"/>
    <n v="9.1539169192330423"/>
    <x v="0"/>
  </r>
  <r>
    <n v="15363"/>
    <n v="1642023.8921829399"/>
    <n v="92.654547578317505"/>
    <n v="1"/>
    <s v="W"/>
    <s v="MT"/>
    <s v="IU"/>
    <n v="500"/>
    <s v="DK"/>
    <s v="S"/>
    <n v="0"/>
    <x v="1"/>
    <n v="0"/>
    <x v="0"/>
  </r>
  <r>
    <n v="15363"/>
    <n v="1642023.8921829399"/>
    <n v="92.654547578317505"/>
    <n v="2"/>
    <s v="S"/>
    <s v="LT-FF"/>
    <s v="IU"/>
    <n v="360"/>
    <s v="Y"/>
    <s v="S"/>
    <n v="0"/>
    <x v="1"/>
    <n v="0"/>
    <x v="0"/>
  </r>
  <r>
    <n v="15363"/>
    <n v="1642023.8921829399"/>
    <n v="92.654547578317505"/>
    <n v="3"/>
    <s v="S"/>
    <s v="MT"/>
    <s v="IU"/>
    <n v="120"/>
    <s v="Y"/>
    <s v="S"/>
    <n v="0"/>
    <x v="1"/>
    <n v="0"/>
    <x v="0"/>
  </r>
  <r>
    <n v="15273"/>
    <n v="3593536.0945018702"/>
    <n v="21.175192802226601"/>
    <n v="1"/>
    <s v="S"/>
    <s v="LT-FF"/>
    <s v="IC"/>
    <n v="1536"/>
    <s v="DK"/>
    <s v="S"/>
    <n v="0"/>
    <x v="1"/>
    <n v="0"/>
    <x v="7"/>
  </r>
  <r>
    <n v="15273"/>
    <n v="3593536.0945018702"/>
    <n v="21.175192802226601"/>
    <n v="2"/>
    <s v="S"/>
    <s v="MT"/>
    <s v="IC"/>
    <n v="440"/>
    <s v="DK"/>
    <s v="S"/>
    <n v="0"/>
    <x v="1"/>
    <n v="0"/>
    <x v="7"/>
  </r>
  <r>
    <n v="15273"/>
    <n v="3593536.0945018702"/>
    <n v="21.175192802226601"/>
    <n v="3"/>
    <s v="S"/>
    <s v="MT"/>
    <s v="IC"/>
    <n v="640"/>
    <s v="DK"/>
    <s v="S"/>
    <n v="0"/>
    <x v="1"/>
    <n v="0"/>
    <x v="7"/>
  </r>
  <r>
    <n v="15273"/>
    <n v="3593536.0945018702"/>
    <n v="21.175192802226601"/>
    <n v="4"/>
    <s v="S"/>
    <s v="MT"/>
    <s v="IC"/>
    <n v="2400"/>
    <s v="DK"/>
    <s v="S"/>
    <n v="0"/>
    <x v="1"/>
    <n v="0"/>
    <x v="7"/>
  </r>
  <r>
    <n v="15273"/>
    <n v="3593536.0945018702"/>
    <n v="21.175192802226601"/>
    <n v="6"/>
    <s v="S"/>
    <s v="LT-FF"/>
    <s v="IC"/>
    <n v="312"/>
    <s v="DK"/>
    <s v="S"/>
    <n v="0"/>
    <x v="1"/>
    <n v="0"/>
    <x v="7"/>
  </r>
  <r>
    <n v="15255"/>
    <n v="403223.45767109998"/>
    <n v="105.006108768516"/>
    <n v="1"/>
    <s v="S"/>
    <s v="MT"/>
    <s v="IU"/>
    <n v="220"/>
    <s v="N"/>
    <s v="N"/>
    <n v="1"/>
    <x v="0"/>
    <n v="9.1539169192330423"/>
    <x v="0"/>
  </r>
  <r>
    <n v="15158"/>
    <n v="519305.569779785"/>
    <n v="59.7383607246963"/>
    <n v="1"/>
    <s v="S"/>
    <s v="MT"/>
    <s v="IC"/>
    <n v="225"/>
    <s v="DK"/>
    <s v="N"/>
    <n v="1"/>
    <x v="0"/>
    <n v="9.1539169192330423"/>
    <x v="0"/>
  </r>
  <r>
    <n v="15560"/>
    <n v="3593832.5298375301"/>
    <n v="58.9288120197673"/>
    <n v="1"/>
    <s v="S"/>
    <s v="MT"/>
    <s v="IC"/>
    <n v="60"/>
    <s v="Y"/>
    <s v="N"/>
    <n v="1"/>
    <x v="0"/>
    <n v="9.1539169192330423"/>
    <x v="1"/>
  </r>
  <r>
    <n v="15370"/>
    <n v="5350758.3959729401"/>
    <n v="62.6831423346798"/>
    <n v="1"/>
    <s v="S"/>
    <s v="MT"/>
    <s v="IC"/>
    <n v="76"/>
    <s v="N"/>
    <s v="S"/>
    <n v="0"/>
    <x v="1"/>
    <n v="0"/>
    <x v="1"/>
  </r>
  <r>
    <n v="15370"/>
    <n v="5350758.3959729401"/>
    <n v="62.6831423346798"/>
    <n v="2"/>
    <s v="S"/>
    <s v="LT-FF"/>
    <s v="IC"/>
    <n v="76"/>
    <s v="N"/>
    <s v="S"/>
    <n v="0"/>
    <x v="1"/>
    <n v="0"/>
    <x v="1"/>
  </r>
  <r>
    <n v="15074"/>
    <n v="5825839.9880818697"/>
    <n v="92.654547578317505"/>
    <n v="1"/>
    <s v="W"/>
    <s v="MT"/>
    <s v="IC"/>
    <n v="408"/>
    <s v="N"/>
    <s v="A"/>
    <n v="0"/>
    <x v="1"/>
    <n v="0"/>
    <x v="0"/>
  </r>
  <r>
    <n v="15074"/>
    <n v="5825839.9880818697"/>
    <n v="92.654547578317505"/>
    <n v="2"/>
    <s v="S"/>
    <s v="MT"/>
    <s v="IC"/>
    <n v="1040"/>
    <s v="N"/>
    <s v="A"/>
    <n v="0"/>
    <x v="1"/>
    <n v="0"/>
    <x v="0"/>
  </r>
  <r>
    <n v="15338"/>
    <n v="329384.07868923101"/>
    <n v="115.532823110919"/>
    <n v="1"/>
    <s v="S"/>
    <s v="MT"/>
    <s v="IC"/>
    <n v="429"/>
    <s v="N"/>
    <s v="A"/>
    <n v="0"/>
    <x v="1"/>
    <n v="0"/>
    <x v="0"/>
  </r>
  <r>
    <n v="15496"/>
    <n v="3430381.23396071"/>
    <n v="21.175192802226601"/>
    <n v="1"/>
    <s v="S"/>
    <s v="MT"/>
    <s v="IU"/>
    <n v="490"/>
    <s v="DK"/>
    <s v="S"/>
    <n v="0"/>
    <x v="1"/>
    <n v="0"/>
    <x v="7"/>
  </r>
  <r>
    <n v="15496"/>
    <n v="3430381.23396071"/>
    <n v="21.175192802226601"/>
    <n v="2"/>
    <s v="W"/>
    <s v="MT"/>
    <s v="IC"/>
    <n v="700"/>
    <s v="DK"/>
    <s v="S"/>
    <n v="0"/>
    <x v="1"/>
    <n v="0"/>
    <x v="7"/>
  </r>
  <r>
    <n v="15496"/>
    <n v="3430381.23396071"/>
    <n v="21.175192802226601"/>
    <n v="3"/>
    <s v="S"/>
    <s v="LT-FF"/>
    <s v="IU"/>
    <n v="570"/>
    <s v="DK"/>
    <s v="S"/>
    <n v="0"/>
    <x v="1"/>
    <n v="0"/>
    <x v="7"/>
  </r>
  <r>
    <n v="15496"/>
    <n v="3430381.23396071"/>
    <n v="21.175192802226601"/>
    <n v="4"/>
    <s v="S"/>
    <s v="MT"/>
    <s v="IC"/>
    <n v="610"/>
    <s v="DK"/>
    <s v="S"/>
    <n v="0"/>
    <x v="1"/>
    <n v="0"/>
    <x v="7"/>
  </r>
  <r>
    <n v="15496"/>
    <n v="3430381.23396071"/>
    <n v="21.175192802226601"/>
    <n v="5"/>
    <s v="S"/>
    <s v="MT"/>
    <s v="IC"/>
    <n v="200"/>
    <s v="DK"/>
    <s v="N"/>
    <n v="1"/>
    <x v="0"/>
    <n v="9.1539169192330423"/>
    <x v="7"/>
  </r>
  <r>
    <n v="15496"/>
    <n v="3430381.23396071"/>
    <n v="21.175192802226601"/>
    <n v="6"/>
    <s v="S"/>
    <s v="LT-FF"/>
    <s v="IC"/>
    <n v="150"/>
    <s v="DK"/>
    <s v="S"/>
    <n v="0"/>
    <x v="1"/>
    <n v="0"/>
    <x v="7"/>
  </r>
  <r>
    <n v="15496"/>
    <n v="3430381.23396071"/>
    <n v="21.175192802226601"/>
    <n v="7"/>
    <s v="S"/>
    <s v="LT-FF"/>
    <s v="IC"/>
    <n v="200"/>
    <s v="DK"/>
    <s v="S"/>
    <n v="0"/>
    <x v="1"/>
    <n v="0"/>
    <x v="7"/>
  </r>
  <r>
    <n v="15544"/>
    <n v="1677026.6989569201"/>
    <n v="340.720580852686"/>
    <n v="1"/>
    <s v="S"/>
    <s v="MT"/>
    <s v="IC"/>
    <n v="112"/>
    <s v="DK"/>
    <s v="N"/>
    <n v="1"/>
    <x v="0"/>
    <n v="9.1539169192330423"/>
    <x v="2"/>
  </r>
  <r>
    <n v="2229"/>
    <n v="7381995.6631287904"/>
    <n v="34.400464435103203"/>
    <n v="2"/>
    <s v="S"/>
    <s v="MT"/>
    <s v="IC"/>
    <n v="64"/>
    <s v="N"/>
    <s v="N"/>
    <n v="1"/>
    <x v="0"/>
    <n v="9.1539169192330423"/>
    <x v="3"/>
  </r>
  <r>
    <n v="15515"/>
    <n v="1061688.55753088"/>
    <n v="111.03205998022101"/>
    <n v="1"/>
    <s v="S"/>
    <s v="LT-FF"/>
    <s v="IC"/>
    <n v="25"/>
    <s v="DK"/>
    <s v="A"/>
    <n v="0"/>
    <x v="1"/>
    <n v="0"/>
    <x v="8"/>
  </r>
  <r>
    <n v="15288"/>
    <n v="833913.18553092203"/>
    <n v="160.36792029440801"/>
    <n v="1"/>
    <s v="S"/>
    <s v="MT"/>
    <s v="IC"/>
    <n v="230"/>
    <s v="DK"/>
    <s v="N"/>
    <n v="1"/>
    <x v="0"/>
    <n v="9.1539169192330423"/>
    <x v="2"/>
  </r>
  <r>
    <n v="15288"/>
    <n v="833913.18553092203"/>
    <n v="160.36792029440801"/>
    <n v="2"/>
    <s v="S"/>
    <s v="LT-IC"/>
    <s v="IC"/>
    <n v="85"/>
    <s v="DK"/>
    <s v="N"/>
    <n v="1"/>
    <x v="2"/>
    <n v="9.1539169192330423"/>
    <x v="2"/>
  </r>
  <r>
    <n v="15474"/>
    <n v="4869068.5928501599"/>
    <n v="194.76274371400601"/>
    <n v="1"/>
    <s v="S"/>
    <s v="MT"/>
    <s v="IU"/>
    <n v="3000"/>
    <s v="Y"/>
    <s v="S"/>
    <n v="0"/>
    <x v="1"/>
    <n v="0"/>
    <x v="9"/>
  </r>
  <r>
    <n v="15474"/>
    <n v="4869068.5928501599"/>
    <n v="194.76274371400601"/>
    <n v="2"/>
    <s v="S"/>
    <s v="LT-IC"/>
    <s v="IU"/>
    <n v="5000"/>
    <s v="Y"/>
    <s v="S"/>
    <n v="0"/>
    <x v="1"/>
    <n v="0"/>
    <x v="9"/>
  </r>
  <r>
    <n v="15497"/>
    <n v="4149448.4311387199"/>
    <n v="21.175192802226601"/>
    <n v="1"/>
    <s v="S"/>
    <s v="LT-IC"/>
    <s v="IC"/>
    <n v="1509"/>
    <s v="Y"/>
    <s v="S"/>
    <n v="0"/>
    <x v="1"/>
    <n v="0"/>
    <x v="7"/>
  </r>
  <r>
    <n v="15497"/>
    <n v="4149448.4311387199"/>
    <n v="21.175192802226601"/>
    <n v="2"/>
    <s v="S"/>
    <s v="MT"/>
    <s v="IC"/>
    <n v="2290"/>
    <s v="Y"/>
    <s v="S"/>
    <n v="0"/>
    <x v="1"/>
    <n v="0"/>
    <x v="7"/>
  </r>
  <r>
    <n v="15497"/>
    <n v="4149448.4311387199"/>
    <n v="21.175192802226601"/>
    <n v="3"/>
    <s v="W"/>
    <s v="MT"/>
    <s v="IC"/>
    <n v="515"/>
    <s v="Y"/>
    <s v="S"/>
    <n v="0"/>
    <x v="1"/>
    <n v="0"/>
    <x v="7"/>
  </r>
  <r>
    <n v="15497"/>
    <n v="4149448.4311387199"/>
    <n v="21.175192802226601"/>
    <n v="4"/>
    <s v="S"/>
    <s v="LT-FF"/>
    <s v="IC"/>
    <n v="504"/>
    <s v="Y"/>
    <s v="S"/>
    <n v="0"/>
    <x v="1"/>
    <n v="0"/>
    <x v="7"/>
  </r>
  <r>
    <n v="15523"/>
    <n v="277394.308289318"/>
    <n v="115.532823110919"/>
    <n v="1"/>
    <s v="S"/>
    <s v="LT-FF"/>
    <s v="IU"/>
    <n v="68"/>
    <s v="N"/>
    <s v="A"/>
    <n v="0"/>
    <x v="1"/>
    <n v="0"/>
    <x v="0"/>
  </r>
  <r>
    <n v="15385"/>
    <n v="958519.60004113696"/>
    <n v="18.3557632287316"/>
    <n v="1"/>
    <s v="S"/>
    <s v="MT"/>
    <s v="IC"/>
    <n v="91"/>
    <s v="N"/>
    <s v="A"/>
    <n v="0"/>
    <x v="1"/>
    <n v="0"/>
    <x v="3"/>
  </r>
  <r>
    <n v="15385"/>
    <n v="958519.60004113696"/>
    <n v="18.3557632287316"/>
    <n v="2"/>
    <s v="S"/>
    <s v="LT-FF"/>
    <s v="IC"/>
    <n v="70"/>
    <s v="N"/>
    <s v="A"/>
    <n v="0"/>
    <x v="1"/>
    <n v="0"/>
    <x v="3"/>
  </r>
  <r>
    <n v="15147"/>
    <n v="1022161.74255806"/>
    <n v="340.720580852686"/>
    <n v="1"/>
    <s v="S"/>
    <s v="MT"/>
    <s v="IC"/>
    <n v="74"/>
    <s v="DK"/>
    <s v="N"/>
    <n v="1"/>
    <x v="0"/>
    <n v="9.1539169192330423"/>
    <x v="2"/>
  </r>
  <r>
    <n v="15147"/>
    <n v="1022161.74255806"/>
    <n v="340.720580852686"/>
    <n v="2"/>
    <s v="S"/>
    <s v="MT"/>
    <s v="IC"/>
    <n v="138"/>
    <s v="DK"/>
    <s v="N"/>
    <n v="1"/>
    <x v="0"/>
    <n v="9.1539169192330423"/>
    <x v="2"/>
  </r>
  <r>
    <n v="15147"/>
    <n v="1022161.74255806"/>
    <n v="340.720580852686"/>
    <n v="3"/>
    <s v="S"/>
    <s v="MT"/>
    <s v="O"/>
    <n v="91"/>
    <s v="DK"/>
    <s v="S"/>
    <n v="0"/>
    <x v="1"/>
    <n v="0"/>
    <x v="2"/>
  </r>
  <r>
    <n v="15404"/>
    <n v="1596217.1703705001"/>
    <n v="18.3557632287316"/>
    <n v="1"/>
    <s v="S"/>
    <s v="MT"/>
    <s v="IC"/>
    <n v="81"/>
    <s v="N"/>
    <s v="N"/>
    <n v="1"/>
    <x v="0"/>
    <n v="9.1539169192330423"/>
    <x v="3"/>
  </r>
  <r>
    <n v="15404"/>
    <n v="1596217.1703705001"/>
    <n v="18.3557632287316"/>
    <n v="2"/>
    <s v="S"/>
    <s v="LT-FF"/>
    <s v="IC"/>
    <n v="108"/>
    <s v="N"/>
    <s v="N"/>
    <n v="1"/>
    <x v="2"/>
    <n v="9.1539169192330423"/>
    <x v="3"/>
  </r>
  <r>
    <n v="15580"/>
    <n v="4117833.8682849999"/>
    <n v="21.175192802226601"/>
    <n v="1"/>
    <s v="S"/>
    <s v="LT-FF"/>
    <s v="IC"/>
    <n v="360"/>
    <s v="N"/>
    <s v="S"/>
    <n v="0"/>
    <x v="1"/>
    <n v="0"/>
    <x v="7"/>
  </r>
  <r>
    <n v="15580"/>
    <n v="4117833.8682849999"/>
    <n v="21.175192802226601"/>
    <n v="2"/>
    <s v="S"/>
    <s v="MT"/>
    <s v="IC"/>
    <n v="360"/>
    <s v="N"/>
    <s v="S"/>
    <n v="0"/>
    <x v="1"/>
    <n v="0"/>
    <x v="7"/>
  </r>
  <r>
    <n v="15580"/>
    <n v="4117833.8682849999"/>
    <n v="21.175192802226601"/>
    <n v="3"/>
    <s v="S"/>
    <s v="MT"/>
    <s v="IC"/>
    <n v="240"/>
    <s v="DK"/>
    <s v="S"/>
    <n v="0"/>
    <x v="1"/>
    <n v="0"/>
    <x v="7"/>
  </r>
  <r>
    <n v="15580"/>
    <n v="4117833.8682849999"/>
    <n v="21.175192802226601"/>
    <n v="4"/>
    <s v="S"/>
    <s v="MT"/>
    <s v="IU"/>
    <n v="800"/>
    <s v="DK"/>
    <s v="S"/>
    <n v="0"/>
    <x v="1"/>
    <n v="0"/>
    <x v="7"/>
  </r>
  <r>
    <n v="15580"/>
    <n v="4117833.8682849999"/>
    <n v="21.175192802226601"/>
    <n v="5"/>
    <s v="S"/>
    <s v="LT-FF"/>
    <s v="IU"/>
    <n v="600"/>
    <s v="DK"/>
    <s v="S"/>
    <n v="0"/>
    <x v="1"/>
    <n v="0"/>
    <x v="7"/>
  </r>
  <r>
    <n v="15580"/>
    <n v="4117833.8682849999"/>
    <n v="21.175192802226601"/>
    <n v="6"/>
    <s v="S"/>
    <s v="MT"/>
    <s v="IU"/>
    <n v="1890"/>
    <s v="DK"/>
    <s v="S"/>
    <n v="0"/>
    <x v="1"/>
    <n v="0"/>
    <x v="7"/>
  </r>
  <r>
    <n v="15550"/>
    <n v="11283352.3347138"/>
    <n v="34.400464435103203"/>
    <n v="1"/>
    <s v="S"/>
    <s v="LT-FF"/>
    <s v="IC"/>
    <n v="150"/>
    <s v="DK"/>
    <s v="A"/>
    <n v="0"/>
    <x v="1"/>
    <n v="0"/>
    <x v="3"/>
  </r>
  <r>
    <n v="15550"/>
    <n v="11283352.3347138"/>
    <n v="34.400464435103203"/>
    <n v="2"/>
    <s v="S"/>
    <s v="MT"/>
    <s v="IC"/>
    <n v="150"/>
    <s v="DK"/>
    <s v="A"/>
    <n v="0"/>
    <x v="1"/>
    <n v="0"/>
    <x v="3"/>
  </r>
  <r>
    <n v="15610"/>
    <n v="10460706.9648793"/>
    <n v="194.76274371400601"/>
    <n v="1"/>
    <s v="S"/>
    <s v="LT-IC"/>
    <s v="IC"/>
    <n v="200"/>
    <s v="DK"/>
    <s v="A"/>
    <n v="0"/>
    <x v="1"/>
    <n v="0"/>
    <x v="9"/>
  </r>
  <r>
    <n v="15562"/>
    <n v="5634237.9051271696"/>
    <n v="335.47114647973598"/>
    <n v="1"/>
    <s v="S"/>
    <s v="MT"/>
    <s v="IC"/>
    <n v="50"/>
    <s v="DK"/>
    <s v="A"/>
    <n v="0"/>
    <x v="1"/>
    <n v="0"/>
    <x v="5"/>
  </r>
  <r>
    <n v="15562"/>
    <n v="5634237.9051271696"/>
    <n v="335.47114647973598"/>
    <n v="2"/>
    <s v="S"/>
    <s v="LT-FF"/>
    <s v="IC"/>
    <n v="80"/>
    <s v="DK"/>
    <s v="A"/>
    <n v="0"/>
    <x v="1"/>
    <n v="0"/>
    <x v="5"/>
  </r>
  <r>
    <n v="15170"/>
    <n v="800693.36500381201"/>
    <n v="340.720580852686"/>
    <n v="1"/>
    <s v="S"/>
    <s v="MT"/>
    <s v="IC"/>
    <n v="80"/>
    <s v="DK"/>
    <s v="S"/>
    <n v="0"/>
    <x v="1"/>
    <n v="0"/>
    <x v="2"/>
  </r>
  <r>
    <n v="15170"/>
    <n v="800693.36500381201"/>
    <n v="340.720580852686"/>
    <n v="2"/>
    <s v="S"/>
    <s v="LT-FF"/>
    <s v="IC"/>
    <n v="105"/>
    <s v="DK"/>
    <s v="S"/>
    <n v="0"/>
    <x v="1"/>
    <n v="0"/>
    <x v="2"/>
  </r>
  <r>
    <n v="15320"/>
    <n v="513996.17011268402"/>
    <n v="3.7884089309287101"/>
    <n v="1"/>
    <s v="S"/>
    <s v="MT"/>
    <s v="IC"/>
    <n v="58"/>
    <s v="N"/>
    <s v="N"/>
    <n v="1"/>
    <x v="0"/>
    <n v="9.1539169192330423"/>
    <x v="1"/>
  </r>
  <r>
    <n v="15320"/>
    <n v="513996.17011268402"/>
    <n v="3.7884089309287101"/>
    <n v="2"/>
    <s v="S"/>
    <s v="LT-FF"/>
    <s v="IC"/>
    <n v="135"/>
    <s v="N"/>
    <s v="N"/>
    <n v="1"/>
    <x v="2"/>
    <n v="9.1539169192330423"/>
    <x v="1"/>
  </r>
  <r>
    <n v="15320"/>
    <n v="513996.17011268402"/>
    <n v="3.7884089309287101"/>
    <n v="3"/>
    <s v="S"/>
    <s v="MT"/>
    <s v="IC"/>
    <n v="135"/>
    <s v="N"/>
    <s v="N"/>
    <n v="1"/>
    <x v="0"/>
    <n v="9.1539169192330423"/>
    <x v="1"/>
  </r>
  <r>
    <n v="15380"/>
    <n v="1465109.82515599"/>
    <n v="50.114924753069602"/>
    <n v="1"/>
    <s v="W"/>
    <s v="MT"/>
    <s v="IC"/>
    <n v="43"/>
    <s v="DK"/>
    <s v="A"/>
    <n v="0"/>
    <x v="1"/>
    <n v="0"/>
    <x v="5"/>
  </r>
  <r>
    <n v="15689"/>
    <n v="6499044.5504697496"/>
    <n v="722.11606116330597"/>
    <n v="1"/>
    <s v="S"/>
    <s v="MT"/>
    <s v="IC"/>
    <n v="147"/>
    <s v="N"/>
    <s v="N"/>
    <n v="1"/>
    <x v="0"/>
    <n v="9.1539169192330423"/>
    <x v="9"/>
  </r>
  <r>
    <n v="15689"/>
    <n v="6499044.5504697496"/>
    <n v="722.11606116330597"/>
    <n v="2"/>
    <s v="S"/>
    <s v="LT-FF"/>
    <s v="IC"/>
    <n v="147"/>
    <s v="N"/>
    <s v="A"/>
    <n v="0"/>
    <x v="1"/>
    <n v="0"/>
    <x v="9"/>
  </r>
  <r>
    <n v="15578"/>
    <n v="1443660.6373616799"/>
    <n v="50.114924753069602"/>
    <n v="1"/>
    <s v="W"/>
    <s v="MT"/>
    <s v="IC"/>
    <n v="30"/>
    <s v="DK"/>
    <s v="A"/>
    <n v="0"/>
    <x v="1"/>
    <n v="0"/>
    <x v="5"/>
  </r>
  <r>
    <n v="15578"/>
    <n v="1443660.6373616799"/>
    <n v="50.114924753069602"/>
    <n v="2"/>
    <s v="W"/>
    <s v="MT"/>
    <s v="IC"/>
    <n v="118"/>
    <s v="DK"/>
    <s v="A"/>
    <n v="0"/>
    <x v="1"/>
    <n v="0"/>
    <x v="5"/>
  </r>
  <r>
    <n v="15578"/>
    <n v="1443660.6373616799"/>
    <n v="50.114924753069602"/>
    <n v="3"/>
    <s v="W"/>
    <s v="LT-FF"/>
    <s v="IC"/>
    <n v="41"/>
    <s v="DK"/>
    <s v="A"/>
    <n v="0"/>
    <x v="1"/>
    <n v="0"/>
    <x v="5"/>
  </r>
  <r>
    <n v="15578"/>
    <n v="1443660.6373616799"/>
    <n v="50.114924753069602"/>
    <n v="4"/>
    <s v="W"/>
    <s v="LT-IC"/>
    <s v="O"/>
    <n v="40"/>
    <s v="DK"/>
    <s v="A"/>
    <n v="0"/>
    <x v="1"/>
    <n v="0"/>
    <x v="5"/>
  </r>
  <r>
    <n v="15578"/>
    <n v="1443660.6373616799"/>
    <n v="50.114924753069602"/>
    <n v="5"/>
    <s v="W"/>
    <s v="MT"/>
    <s v="O"/>
    <n v="40"/>
    <s v="DK"/>
    <s v="A"/>
    <n v="0"/>
    <x v="1"/>
    <n v="0"/>
    <x v="5"/>
  </r>
  <r>
    <n v="15443"/>
    <n v="1928336.81106376"/>
    <n v="11.7918010607328"/>
    <n v="1"/>
    <s v="S"/>
    <s v="MT"/>
    <s v="IU"/>
    <n v="680"/>
    <s v="N"/>
    <s v="N"/>
    <n v="1"/>
    <x v="0"/>
    <n v="9.1539169192330423"/>
    <x v="7"/>
  </r>
  <r>
    <n v="15443"/>
    <n v="1928336.81106376"/>
    <n v="11.7918010607328"/>
    <n v="2"/>
    <s v="W"/>
    <s v="MT"/>
    <s v="IU"/>
    <n v="315"/>
    <s v="N"/>
    <s v="N"/>
    <n v="1"/>
    <x v="0"/>
    <n v="9.1539169192330423"/>
    <x v="7"/>
  </r>
  <r>
    <n v="15443"/>
    <n v="1928336.81106376"/>
    <n v="11.7918010607328"/>
    <n v="3"/>
    <s v="S"/>
    <s v="LT-FF"/>
    <s v="IC"/>
    <n v="100"/>
    <s v="N"/>
    <s v="N"/>
    <n v="1"/>
    <x v="2"/>
    <n v="9.1539169192330423"/>
    <x v="7"/>
  </r>
  <r>
    <n v="15443"/>
    <n v="1928336.81106376"/>
    <n v="11.7918010607328"/>
    <n v="4"/>
    <s v="S"/>
    <s v="MT"/>
    <s v="IU"/>
    <n v="247"/>
    <s v="N"/>
    <s v="S"/>
    <n v="0"/>
    <x v="1"/>
    <n v="0"/>
    <x v="7"/>
  </r>
  <r>
    <n v="15443"/>
    <n v="1928336.81106376"/>
    <n v="11.7918010607328"/>
    <n v="5"/>
    <s v="S"/>
    <s v="MT"/>
    <s v="IU"/>
    <n v="551"/>
    <s v="N"/>
    <s v="N"/>
    <n v="1"/>
    <x v="0"/>
    <n v="9.1539169192330423"/>
    <x v="7"/>
  </r>
  <r>
    <n v="15443"/>
    <n v="1928336.81106376"/>
    <n v="11.7918010607328"/>
    <n v="6"/>
    <s v="S"/>
    <s v="MT"/>
    <s v="IU"/>
    <n v="285"/>
    <s v="N"/>
    <s v="N"/>
    <n v="1"/>
    <x v="0"/>
    <n v="9.1539169192330423"/>
    <x v="7"/>
  </r>
  <r>
    <n v="15443"/>
    <n v="1928336.81106376"/>
    <n v="11.7918010607328"/>
    <n v="7"/>
    <s v="S"/>
    <s v="LT-FF"/>
    <s v="IU"/>
    <n v="805"/>
    <s v="N"/>
    <s v="S"/>
    <n v="0"/>
    <x v="1"/>
    <n v="0"/>
    <x v="7"/>
  </r>
  <r>
    <n v="15443"/>
    <n v="1928336.81106376"/>
    <n v="11.7918010607328"/>
    <n v="8"/>
    <s v="W"/>
    <s v="MT"/>
    <s v="IC"/>
    <n v="570"/>
    <s v="N"/>
    <s v="N"/>
    <n v="1"/>
    <x v="0"/>
    <n v="9.1539169192330423"/>
    <x v="7"/>
  </r>
  <r>
    <n v="15640"/>
    <n v="169348.52383089499"/>
    <n v="160.36792029440801"/>
    <n v="1"/>
    <s v="S"/>
    <s v="LT-IC"/>
    <s v="IC"/>
    <n v="56"/>
    <s v="DK"/>
    <s v="A"/>
    <n v="0"/>
    <x v="1"/>
    <n v="0"/>
    <x v="2"/>
  </r>
  <r>
    <n v="15442"/>
    <n v="4658098.42736529"/>
    <n v="14.4804897627317"/>
    <n v="1"/>
    <s v="S"/>
    <s v="MT"/>
    <s v="IC"/>
    <n v="261"/>
    <s v="Y"/>
    <s v="N"/>
    <n v="1"/>
    <x v="0"/>
    <n v="9.1539169192330423"/>
    <x v="5"/>
  </r>
  <r>
    <n v="15442"/>
    <n v="4658098.42736529"/>
    <n v="14.4804897627317"/>
    <n v="2"/>
    <s v="S"/>
    <s v="LT-IC"/>
    <s v="IC"/>
    <n v="87"/>
    <s v="Y"/>
    <s v="N"/>
    <n v="1"/>
    <x v="2"/>
    <n v="9.1539169192330423"/>
    <x v="5"/>
  </r>
  <r>
    <n v="3729"/>
    <n v="5942984.6352843503"/>
    <n v="138.434303174571"/>
    <n v="1"/>
    <s v="S"/>
    <s v="MT"/>
    <s v="IC"/>
    <n v="60"/>
    <s v="DK"/>
    <s v="N"/>
    <n v="1"/>
    <x v="0"/>
    <n v="9.1539169192330423"/>
    <x v="6"/>
  </r>
  <r>
    <n v="3729"/>
    <n v="5942984.6352843503"/>
    <n v="138.434303174571"/>
    <n v="2"/>
    <s v="S"/>
    <s v="LT-FF"/>
    <s v="IC"/>
    <n v="25"/>
    <s v="DK"/>
    <s v="N"/>
    <n v="1"/>
    <x v="2"/>
    <n v="9.1539169192330423"/>
    <x v="6"/>
  </r>
  <r>
    <n v="15613"/>
    <n v="3254070.1208534399"/>
    <n v="335.47114647973598"/>
    <n v="1"/>
    <s v="W"/>
    <s v="MT"/>
    <s v="IC"/>
    <n v="60"/>
    <s v="Y"/>
    <s v="A"/>
    <n v="0"/>
    <x v="1"/>
    <n v="0"/>
    <x v="5"/>
  </r>
  <r>
    <n v="15613"/>
    <n v="3254070.1208534399"/>
    <n v="335.47114647973598"/>
    <n v="2"/>
    <s v="W"/>
    <s v="LT-FF"/>
    <s v="IC"/>
    <n v="30"/>
    <s v="Y"/>
    <s v="A"/>
    <n v="0"/>
    <x v="1"/>
    <n v="0"/>
    <x v="5"/>
  </r>
  <r>
    <n v="15428"/>
    <n v="5285378.7633970603"/>
    <n v="14.4804897627317"/>
    <n v="1"/>
    <s v="W"/>
    <s v="MT"/>
    <s v="IC"/>
    <n v="630"/>
    <s v="Y"/>
    <s v="A"/>
    <n v="0"/>
    <x v="1"/>
    <n v="0"/>
    <x v="5"/>
  </r>
  <r>
    <n v="15428"/>
    <n v="5285378.7633970603"/>
    <n v="14.4804897627317"/>
    <n v="2"/>
    <s v="W"/>
    <s v="LT-FF"/>
    <s v="IC"/>
    <n v="252"/>
    <s v="Y"/>
    <s v="A"/>
    <n v="0"/>
    <x v="1"/>
    <n v="0"/>
    <x v="5"/>
  </r>
  <r>
    <n v="3150"/>
    <n v="2360380.3319721599"/>
    <n v="450.19651572995701"/>
    <n v="1"/>
    <s v="S"/>
    <s v="MT"/>
    <s v="IC"/>
    <n v="100"/>
    <s v="N"/>
    <s v="N"/>
    <n v="1"/>
    <x v="0"/>
    <n v="9.1539169192330423"/>
    <x v="2"/>
  </r>
  <r>
    <n v="3150"/>
    <n v="2360380.3319721599"/>
    <n v="450.19651572995701"/>
    <n v="2"/>
    <s v="S"/>
    <s v="LT-FF"/>
    <s v="IC"/>
    <n v="50"/>
    <s v="N"/>
    <s v="N"/>
    <n v="1"/>
    <x v="2"/>
    <n v="9.1539169192330423"/>
    <x v="2"/>
  </r>
  <r>
    <n v="15376"/>
    <n v="4207886.9457488498"/>
    <n v="115.111118745694"/>
    <n v="1"/>
    <s v="W"/>
    <s v="MT"/>
    <s v="IC"/>
    <n v="65"/>
    <s v="DK"/>
    <s v="A"/>
    <n v="0"/>
    <x v="1"/>
    <n v="0"/>
    <x v="5"/>
  </r>
  <r>
    <n v="15376"/>
    <n v="4207886.9457488498"/>
    <n v="115.111118745694"/>
    <n v="2"/>
    <s v="W"/>
    <s v="LT-FF"/>
    <s v="IC"/>
    <n v="31"/>
    <s v="DK"/>
    <s v="A"/>
    <n v="0"/>
    <x v="1"/>
    <n v="0"/>
    <x v="5"/>
  </r>
  <r>
    <n v="3476"/>
    <n v="11284154.0615853"/>
    <n v="29.685533528845401"/>
    <n v="1"/>
    <s v="S"/>
    <s v="MT"/>
    <s v="IC"/>
    <n v="36"/>
    <s v="Y"/>
    <s v="A"/>
    <n v="0"/>
    <x v="1"/>
    <n v="0"/>
    <x v="7"/>
  </r>
  <r>
    <n v="3840"/>
    <n v="4519993.7947312295"/>
    <n v="173.84591518197001"/>
    <n v="1"/>
    <s v="S"/>
    <s v="MT"/>
    <s v="IC"/>
    <n v="96"/>
    <s v="N"/>
    <s v="N"/>
    <n v="1"/>
    <x v="0"/>
    <n v="9.1539169192330423"/>
    <x v="7"/>
  </r>
  <r>
    <n v="3840"/>
    <n v="4519993.7947312295"/>
    <n v="173.84591518197001"/>
    <n v="2"/>
    <s v="S"/>
    <s v="LT-FF"/>
    <s v="IC"/>
    <n v="64"/>
    <s v="N"/>
    <s v="N"/>
    <n v="1"/>
    <x v="2"/>
    <n v="9.1539169192330423"/>
    <x v="7"/>
  </r>
  <r>
    <n v="15503"/>
    <n v="4596923.6090758201"/>
    <n v="29.685533528845401"/>
    <n v="1"/>
    <s v="S"/>
    <s v="LT-FF"/>
    <s v="IC"/>
    <n v="136"/>
    <s v="Y"/>
    <s v="S"/>
    <n v="0"/>
    <x v="1"/>
    <n v="0"/>
    <x v="7"/>
  </r>
  <r>
    <n v="15503"/>
    <n v="4596923.6090758201"/>
    <n v="29.685533528845401"/>
    <n v="2"/>
    <s v="S"/>
    <s v="LT-FF"/>
    <s v="IC"/>
    <n v="228"/>
    <s v="Y"/>
    <s v="S"/>
    <n v="0"/>
    <x v="1"/>
    <n v="0"/>
    <x v="7"/>
  </r>
  <r>
    <n v="15503"/>
    <n v="4596923.6090758201"/>
    <n v="29.685533528845401"/>
    <n v="3"/>
    <s v="S"/>
    <s v="LT-FF"/>
    <s v="IC"/>
    <n v="575"/>
    <s v="Y"/>
    <s v="N"/>
    <n v="1"/>
    <x v="2"/>
    <n v="9.1539169192330423"/>
    <x v="7"/>
  </r>
  <r>
    <n v="15503"/>
    <n v="4596923.6090758201"/>
    <n v="29.685533528845401"/>
    <n v="4"/>
    <s v="S"/>
    <s v="MT"/>
    <s v="IC"/>
    <n v="748"/>
    <s v="Y"/>
    <s v="A"/>
    <n v="0"/>
    <x v="1"/>
    <n v="0"/>
    <x v="7"/>
  </r>
  <r>
    <n v="15503"/>
    <n v="4596923.6090758201"/>
    <n v="29.685533528845401"/>
    <n v="5"/>
    <s v="S"/>
    <s v="MT"/>
    <s v="IC"/>
    <n v="756"/>
    <s v="Y"/>
    <s v="N"/>
    <n v="1"/>
    <x v="0"/>
    <n v="9.1539169192330423"/>
    <x v="7"/>
  </r>
  <r>
    <n v="15438"/>
    <n v="628629.47167320503"/>
    <n v="340.720580852686"/>
    <n v="1"/>
    <s v="S"/>
    <s v="MT"/>
    <s v="IC"/>
    <n v="102"/>
    <s v="DK"/>
    <s v="A"/>
    <n v="0"/>
    <x v="1"/>
    <n v="0"/>
    <x v="2"/>
  </r>
  <r>
    <n v="15438"/>
    <n v="628629.47167320503"/>
    <n v="340.720580852686"/>
    <n v="2"/>
    <s v="S"/>
    <s v="LT-IC"/>
    <s v="IC"/>
    <n v="102"/>
    <s v="DK"/>
    <s v="A"/>
    <n v="0"/>
    <x v="1"/>
    <n v="0"/>
    <x v="2"/>
  </r>
  <r>
    <n v="15603"/>
    <n v="873547.07456837804"/>
    <n v="92.654547578317505"/>
    <n v="1"/>
    <s v="W"/>
    <s v="LT-FF"/>
    <s v="IC"/>
    <n v="210"/>
    <s v="DK"/>
    <s v="S"/>
    <n v="0"/>
    <x v="1"/>
    <n v="0"/>
    <x v="0"/>
  </r>
  <r>
    <n v="15603"/>
    <n v="873547.07456837804"/>
    <n v="92.654547578317505"/>
    <n v="2"/>
    <s v="W"/>
    <s v="LT-IC"/>
    <s v="IC"/>
    <n v="275"/>
    <s v="DK"/>
    <s v="N"/>
    <n v="1"/>
    <x v="2"/>
    <n v="9.1539169192330423"/>
    <x v="0"/>
  </r>
  <r>
    <n v="15603"/>
    <n v="873547.07456837804"/>
    <n v="92.654547578317505"/>
    <n v="3"/>
    <s v="W"/>
    <s v="MT"/>
    <s v="IC"/>
    <n v="112"/>
    <s v="DK"/>
    <s v="S"/>
    <n v="0"/>
    <x v="1"/>
    <n v="0"/>
    <x v="0"/>
  </r>
  <r>
    <n v="1919"/>
    <n v="2222270.0025076699"/>
    <n v="34.400464435103203"/>
    <n v="2"/>
    <s v="S"/>
    <s v="MT"/>
    <s v="IC"/>
    <n v="80"/>
    <s v="DK"/>
    <s v="N"/>
    <n v="1"/>
    <x v="0"/>
    <n v="9.1539169192330423"/>
    <x v="3"/>
  </r>
  <r>
    <n v="15174"/>
    <n v="7922117.9294430902"/>
    <n v="852.574034593531"/>
    <n v="1"/>
    <s v="S"/>
    <s v="MT"/>
    <s v="IU"/>
    <n v="900"/>
    <s v="DK"/>
    <s v="N"/>
    <n v="1"/>
    <x v="0"/>
    <n v="9.1539169192330423"/>
    <x v="9"/>
  </r>
  <r>
    <n v="15174"/>
    <n v="7922117.9294430902"/>
    <n v="852.574034593531"/>
    <n v="2"/>
    <s v="S"/>
    <s v="MT"/>
    <s v="IU"/>
    <n v="40"/>
    <s v="DK"/>
    <s v="N"/>
    <n v="1"/>
    <x v="0"/>
    <n v="9.1539169192330423"/>
    <x v="9"/>
  </r>
  <r>
    <n v="15625"/>
    <n v="232533.48442689201"/>
    <n v="160.36792029440801"/>
    <n v="1"/>
    <s v="S"/>
    <s v="MT"/>
    <s v="IC"/>
    <n v="84"/>
    <s v="N"/>
    <s v="N"/>
    <n v="1"/>
    <x v="0"/>
    <n v="9.1539169192330423"/>
    <x v="2"/>
  </r>
  <r>
    <n v="15634"/>
    <n v="1347090.5304730299"/>
    <n v="160.36792029440801"/>
    <n v="1"/>
    <s v="S"/>
    <s v="MT"/>
    <s v="IC"/>
    <n v="112"/>
    <s v="DK"/>
    <s v="N"/>
    <n v="1"/>
    <x v="0"/>
    <n v="9.1539169192330423"/>
    <x v="2"/>
  </r>
  <r>
    <n v="15662"/>
    <n v="6127834.6152621703"/>
    <n v="57.162636336400801"/>
    <n v="1"/>
    <s v="S"/>
    <s v="MT"/>
    <s v="IC"/>
    <n v="180"/>
    <s v="DK"/>
    <s v="N"/>
    <n v="1"/>
    <x v="0"/>
    <n v="9.1539169192330423"/>
    <x v="3"/>
  </r>
  <r>
    <n v="15662"/>
    <n v="6127834.6152621703"/>
    <n v="57.162636336400801"/>
    <n v="2"/>
    <s v="S"/>
    <s v="LT-FF"/>
    <s v="IC"/>
    <n v="180"/>
    <s v="DK"/>
    <s v="N"/>
    <n v="1"/>
    <x v="2"/>
    <n v="9.1539169192330423"/>
    <x v="3"/>
  </r>
  <r>
    <n v="15417"/>
    <n v="5747445.8320532804"/>
    <n v="29.685533528845401"/>
    <n v="1"/>
    <s v="S"/>
    <s v="MT"/>
    <s v="IC"/>
    <n v="144"/>
    <s v="DK"/>
    <s v="A"/>
    <n v="0"/>
    <x v="1"/>
    <n v="0"/>
    <x v="7"/>
  </r>
  <r>
    <n v="15417"/>
    <n v="5747445.8320532804"/>
    <n v="29.685533528845401"/>
    <n v="2"/>
    <s v="S"/>
    <s v="LT-FF"/>
    <s v="IC"/>
    <n v="160"/>
    <s v="DK"/>
    <s v="A"/>
    <n v="0"/>
    <x v="1"/>
    <n v="0"/>
    <x v="7"/>
  </r>
  <r>
    <n v="6781"/>
    <n v="4113223.38860485"/>
    <n v="121.369825571108"/>
    <n v="1"/>
    <s v="S"/>
    <s v="MT"/>
    <s v="IC"/>
    <n v="56"/>
    <s v="DK"/>
    <s v="N"/>
    <n v="1"/>
    <x v="0"/>
    <n v="9.1539169192330423"/>
    <x v="6"/>
  </r>
  <r>
    <n v="8270"/>
    <n v="1346395.2328274699"/>
    <n v="18.3557632287316"/>
    <n v="1"/>
    <s v="S"/>
    <s v="MT"/>
    <s v="IC"/>
    <n v="56"/>
    <s v="DK"/>
    <s v="N"/>
    <n v="1"/>
    <x v="0"/>
    <n v="9.1539169192330423"/>
    <x v="3"/>
  </r>
  <r>
    <n v="8270"/>
    <n v="1346395.2328274699"/>
    <n v="18.3557632287316"/>
    <n v="2"/>
    <s v="S"/>
    <s v="LT-FF"/>
    <s v="IC"/>
    <n v="56"/>
    <s v="DK"/>
    <s v="N"/>
    <n v="1"/>
    <x v="2"/>
    <n v="9.1539169192330423"/>
    <x v="3"/>
  </r>
  <r>
    <n v="15688"/>
    <n v="2228650.4004784999"/>
    <n v="11.7918010607328"/>
    <n v="1"/>
    <s v="S"/>
    <s v="MT"/>
    <s v="IC"/>
    <n v="429"/>
    <s v="DK"/>
    <s v="S"/>
    <n v="0"/>
    <x v="1"/>
    <n v="0"/>
    <x v="7"/>
  </r>
  <r>
    <n v="15688"/>
    <n v="2228650.4004784999"/>
    <n v="11.7918010607328"/>
    <n v="2"/>
    <s v="S"/>
    <s v="MT"/>
    <s v="IC"/>
    <n v="244"/>
    <s v="DK"/>
    <s v="S"/>
    <n v="0"/>
    <x v="1"/>
    <n v="0"/>
    <x v="7"/>
  </r>
  <r>
    <n v="15688"/>
    <n v="2228650.4004784999"/>
    <n v="11.7918010607328"/>
    <n v="3"/>
    <s v="S"/>
    <s v="LT-IC"/>
    <s v="IC"/>
    <n v="377"/>
    <s v="DK"/>
    <s v="S"/>
    <n v="0"/>
    <x v="1"/>
    <n v="0"/>
    <x v="7"/>
  </r>
  <r>
    <n v="15688"/>
    <n v="2228650.4004784999"/>
    <n v="11.7918010607328"/>
    <n v="5"/>
    <s v="S"/>
    <s v="MT"/>
    <s v="IC"/>
    <n v="793"/>
    <s v="DK"/>
    <s v="S"/>
    <n v="0"/>
    <x v="1"/>
    <n v="0"/>
    <x v="7"/>
  </r>
  <r>
    <n v="15688"/>
    <n v="2228650.4004784999"/>
    <n v="11.7918010607328"/>
    <n v="6"/>
    <s v="S"/>
    <s v="LT-IC"/>
    <s v="IC"/>
    <n v="75"/>
    <s v="DK"/>
    <s v="N"/>
    <n v="1"/>
    <x v="2"/>
    <n v="9.1539169192330423"/>
    <x v="7"/>
  </r>
  <r>
    <n v="15688"/>
    <n v="2228650.4004784999"/>
    <n v="11.7918010607328"/>
    <n v="7"/>
    <s v="S"/>
    <s v="LT-FF"/>
    <s v="IC"/>
    <n v="195"/>
    <s v="DK"/>
    <s v="S"/>
    <n v="0"/>
    <x v="1"/>
    <n v="0"/>
    <x v="7"/>
  </r>
  <r>
    <n v="15688"/>
    <n v="2228650.4004784999"/>
    <n v="11.7918010607328"/>
    <n v="8"/>
    <s v="S"/>
    <s v="MT"/>
    <s v="IC"/>
    <n v="665"/>
    <s v="DK"/>
    <s v="N"/>
    <n v="1"/>
    <x v="0"/>
    <n v="9.1539169192330423"/>
    <x v="7"/>
  </r>
  <r>
    <n v="15688"/>
    <n v="2228650.4004784999"/>
    <n v="11.7918010607328"/>
    <n v="9"/>
    <s v="S"/>
    <s v="MT"/>
    <s v="NF"/>
    <n v="-1"/>
    <s v="DK"/>
    <s v="S"/>
    <n v="0"/>
    <x v="1"/>
    <n v="0"/>
    <x v="7"/>
  </r>
  <r>
    <n v="15804"/>
    <n v="911995.12497107999"/>
    <n v="42.418377905631601"/>
    <n v="1"/>
    <s v="S"/>
    <s v="LT-FF"/>
    <s v="IC"/>
    <n v="28"/>
    <s v="Y"/>
    <s v="A"/>
    <n v="0"/>
    <x v="1"/>
    <n v="0"/>
    <x v="6"/>
  </r>
  <r>
    <n v="15804"/>
    <n v="911995.12497107999"/>
    <n v="42.418377905631601"/>
    <n v="2"/>
    <s v="S"/>
    <s v="MT"/>
    <s v="IC"/>
    <n v="56"/>
    <s v="Y"/>
    <s v="A"/>
    <n v="0"/>
    <x v="1"/>
    <n v="0"/>
    <x v="6"/>
  </r>
  <r>
    <n v="15654"/>
    <n v="4274716.8281537397"/>
    <n v="29.685533528845401"/>
    <n v="1"/>
    <s v="S"/>
    <s v="MT"/>
    <s v="IC"/>
    <n v="49"/>
    <s v="Y"/>
    <s v="A"/>
    <n v="0"/>
    <x v="1"/>
    <n v="0"/>
    <x v="7"/>
  </r>
  <r>
    <n v="15654"/>
    <n v="4274716.8281537397"/>
    <n v="29.685533528845401"/>
    <n v="2"/>
    <s v="S"/>
    <s v="LT-FF"/>
    <s v="IC"/>
    <n v="36"/>
    <s v="Y"/>
    <s v="A"/>
    <n v="0"/>
    <x v="1"/>
    <n v="0"/>
    <x v="7"/>
  </r>
  <r>
    <n v="15477"/>
    <n v="1515383.2536698701"/>
    <n v="14.4804897627317"/>
    <n v="1"/>
    <s v="W"/>
    <s v="MT"/>
    <s v="IU"/>
    <n v="56"/>
    <s v="DK"/>
    <s v="N"/>
    <n v="1"/>
    <x v="0"/>
    <n v="9.1539169192330423"/>
    <x v="5"/>
  </r>
  <r>
    <n v="15477"/>
    <n v="1515383.2536698701"/>
    <n v="14.4804897627317"/>
    <n v="2"/>
    <s v="W"/>
    <s v="MT"/>
    <s v="IU"/>
    <n v="56"/>
    <s v="DK"/>
    <s v="N"/>
    <n v="1"/>
    <x v="0"/>
    <n v="9.1539169192330423"/>
    <x v="5"/>
  </r>
  <r>
    <n v="15477"/>
    <n v="1515383.2536698701"/>
    <n v="14.4804897627317"/>
    <n v="3"/>
    <s v="W"/>
    <s v="MT"/>
    <s v="IU"/>
    <n v="56"/>
    <s v="DK"/>
    <s v="N"/>
    <n v="1"/>
    <x v="0"/>
    <n v="9.1539169192330423"/>
    <x v="5"/>
  </r>
  <r>
    <n v="15477"/>
    <n v="1515383.2536698701"/>
    <n v="14.4804897627317"/>
    <n v="4"/>
    <s v="W"/>
    <s v="MT"/>
    <s v="IU"/>
    <n v="56"/>
    <s v="DK"/>
    <s v="N"/>
    <n v="1"/>
    <x v="0"/>
    <n v="9.1539169192330423"/>
    <x v="5"/>
  </r>
  <r>
    <n v="15477"/>
    <n v="1515383.2536698701"/>
    <n v="14.4804897627317"/>
    <n v="5"/>
    <s v="W"/>
    <s v="MT"/>
    <s v="IU"/>
    <n v="56"/>
    <s v="DK"/>
    <s v="N"/>
    <n v="1"/>
    <x v="0"/>
    <n v="9.1539169192330423"/>
    <x v="5"/>
  </r>
  <r>
    <n v="15626"/>
    <n v="1544085.5059276901"/>
    <n v="24.082310556134701"/>
    <n v="1"/>
    <s v="S"/>
    <s v="MT"/>
    <s v="IC"/>
    <n v="80"/>
    <s v="DK"/>
    <s v="A"/>
    <n v="0"/>
    <x v="1"/>
    <n v="0"/>
    <x v="6"/>
  </r>
  <r>
    <n v="15626"/>
    <n v="1544085.5059276901"/>
    <n v="24.082310556134701"/>
    <n v="2"/>
    <s v="S"/>
    <s v="LT-FF"/>
    <s v="IC"/>
    <n v="60"/>
    <s v="DK"/>
    <s v="A"/>
    <n v="0"/>
    <x v="1"/>
    <n v="0"/>
    <x v="6"/>
  </r>
  <r>
    <n v="15473"/>
    <n v="4210426.6706204396"/>
    <n v="62.6831423346798"/>
    <n v="1"/>
    <s v="S"/>
    <s v="MT"/>
    <s v="IC"/>
    <n v="78"/>
    <s v="DK"/>
    <s v="N"/>
    <n v="1"/>
    <x v="0"/>
    <n v="9.1539169192330423"/>
    <x v="1"/>
  </r>
  <r>
    <n v="15670"/>
    <n v="3627026.43818097"/>
    <n v="57.162636336400801"/>
    <n v="1"/>
    <s v="S"/>
    <s v="MT"/>
    <s v="IC"/>
    <n v="92"/>
    <s v="DK"/>
    <s v="N"/>
    <n v="1"/>
    <x v="0"/>
    <n v="9.1539169192330423"/>
    <x v="3"/>
  </r>
  <r>
    <n v="15672"/>
    <n v="3518531.7544144802"/>
    <n v="57.162636336400801"/>
    <n v="1"/>
    <s v="S"/>
    <s v="MT"/>
    <s v="IC"/>
    <n v="92"/>
    <s v="DK"/>
    <s v="N"/>
    <n v="1"/>
    <x v="0"/>
    <n v="9.1539169192330423"/>
    <x v="3"/>
  </r>
  <r>
    <n v="15493"/>
    <n v="2628746.7665893198"/>
    <n v="16.381546498344399"/>
    <n v="1"/>
    <s v="S"/>
    <s v="LT-FF"/>
    <s v="IC"/>
    <n v="55"/>
    <s v="Y"/>
    <s v="N"/>
    <n v="1"/>
    <x v="2"/>
    <n v="9.1539169192330423"/>
    <x v="6"/>
  </r>
  <r>
    <n v="15493"/>
    <n v="2628746.7665893198"/>
    <n v="16.381546498344399"/>
    <n v="2"/>
    <s v="S"/>
    <s v="MT"/>
    <s v="IC"/>
    <n v="55"/>
    <s v="Y"/>
    <s v="N"/>
    <n v="1"/>
    <x v="0"/>
    <n v="9.1539169192330423"/>
    <x v="6"/>
  </r>
  <r>
    <n v="15543"/>
    <n v="2943786.9397915802"/>
    <n v="59.7383607246963"/>
    <n v="1"/>
    <s v="S"/>
    <s v="LT-FF"/>
    <s v="IC"/>
    <n v="360"/>
    <s v="N"/>
    <s v="N"/>
    <n v="1"/>
    <x v="2"/>
    <n v="9.1539169192330423"/>
    <x v="0"/>
  </r>
  <r>
    <n v="15543"/>
    <n v="2943786.9397915802"/>
    <n v="59.7383607246963"/>
    <n v="2"/>
    <s v="S"/>
    <s v="MT"/>
    <s v="IC"/>
    <n v="204"/>
    <s v="N"/>
    <s v="N"/>
    <n v="1"/>
    <x v="0"/>
    <n v="9.1539169192330423"/>
    <x v="0"/>
  </r>
  <r>
    <n v="15543"/>
    <n v="2943786.9397915802"/>
    <n v="59.7383607246963"/>
    <n v="3"/>
    <s v="S"/>
    <s v="MT"/>
    <s v="IC"/>
    <n v="224"/>
    <s v="N"/>
    <s v="N"/>
    <n v="1"/>
    <x v="0"/>
    <n v="9.1539169192330423"/>
    <x v="0"/>
  </r>
  <r>
    <n v="15543"/>
    <n v="2943786.9397915802"/>
    <n v="59.7383607246963"/>
    <n v="4"/>
    <s v="S"/>
    <s v="MT"/>
    <s v="IC"/>
    <n v="126"/>
    <s v="N"/>
    <s v="N"/>
    <n v="1"/>
    <x v="0"/>
    <n v="9.1539169192330423"/>
    <x v="0"/>
  </r>
  <r>
    <n v="15543"/>
    <n v="2943786.9397915802"/>
    <n v="59.7383607246963"/>
    <n v="5"/>
    <s v="S"/>
    <s v="LT-IC"/>
    <s v="IC"/>
    <n v="288"/>
    <s v="N"/>
    <s v="S"/>
    <n v="0"/>
    <x v="1"/>
    <n v="0"/>
    <x v="0"/>
  </r>
  <r>
    <n v="15543"/>
    <n v="2943786.9397915802"/>
    <n v="59.7383607246963"/>
    <n v="6"/>
    <s v="S"/>
    <s v="MT"/>
    <s v="IC"/>
    <n v="280"/>
    <s v="N"/>
    <s v="N"/>
    <n v="1"/>
    <x v="0"/>
    <n v="9.1539169192330423"/>
    <x v="0"/>
  </r>
  <r>
    <n v="15778"/>
    <n v="1109114.8682810999"/>
    <n v="9.3202930107655106"/>
    <n v="1"/>
    <s v="S"/>
    <s v="LT-FF"/>
    <s v="IC"/>
    <n v="42"/>
    <s v="Y"/>
    <s v="A"/>
    <n v="0"/>
    <x v="1"/>
    <n v="0"/>
    <x v="6"/>
  </r>
  <r>
    <n v="15778"/>
    <n v="1109114.8682810999"/>
    <n v="9.3202930107655106"/>
    <n v="2"/>
    <s v="S"/>
    <s v="MT"/>
    <s v="IC"/>
    <n v="63"/>
    <s v="Y"/>
    <s v="A"/>
    <n v="0"/>
    <x v="1"/>
    <n v="0"/>
    <x v="6"/>
  </r>
  <r>
    <n v="15377"/>
    <n v="2387151.6415463099"/>
    <n v="13.261953564146101"/>
    <n v="1"/>
    <s v="S"/>
    <s v="MT"/>
    <s v="IU"/>
    <n v="53"/>
    <s v="N"/>
    <s v="N"/>
    <n v="1"/>
    <x v="0"/>
    <n v="9.1539169192330423"/>
    <x v="8"/>
  </r>
  <r>
    <n v="15715"/>
    <n v="6338458.8243360901"/>
    <n v="143.53394076847999"/>
    <n v="1"/>
    <s v="S"/>
    <s v="MT"/>
    <s v="IC"/>
    <n v="70"/>
    <s v="DK"/>
    <s v="A"/>
    <n v="0"/>
    <x v="1"/>
    <n v="0"/>
    <x v="3"/>
  </r>
  <r>
    <n v="15715"/>
    <n v="6338458.8243360901"/>
    <n v="143.53394076847999"/>
    <n v="2"/>
    <s v="S"/>
    <s v="LT-FF"/>
    <s v="IC"/>
    <n v="70"/>
    <s v="DK"/>
    <s v="A"/>
    <n v="0"/>
    <x v="1"/>
    <n v="0"/>
    <x v="3"/>
  </r>
  <r>
    <n v="15693"/>
    <n v="952798.06929919496"/>
    <n v="4.3309003149963399"/>
    <n v="1"/>
    <s v="S"/>
    <s v="MT"/>
    <s v="IC"/>
    <n v="290"/>
    <s v="N"/>
    <s v="N"/>
    <n v="1"/>
    <x v="0"/>
    <n v="9.1539169192330423"/>
    <x v="1"/>
  </r>
  <r>
    <n v="15693"/>
    <n v="952798.06929919496"/>
    <n v="4.3309003149963399"/>
    <n v="2"/>
    <s v="S"/>
    <s v="LT-FF"/>
    <s v="IC"/>
    <n v="140"/>
    <s v="N"/>
    <s v="N"/>
    <n v="1"/>
    <x v="2"/>
    <n v="9.1539169192330423"/>
    <x v="1"/>
  </r>
  <r>
    <n v="15693"/>
    <n v="952798.06929919496"/>
    <n v="4.3309003149963399"/>
    <n v="3"/>
    <s v="S"/>
    <s v="MT"/>
    <s v="IC"/>
    <n v="130"/>
    <s v="N"/>
    <s v="N"/>
    <n v="1"/>
    <x v="0"/>
    <n v="9.1539169192330423"/>
    <x v="1"/>
  </r>
  <r>
    <n v="15693"/>
    <n v="952798.06929919496"/>
    <n v="4.3309003149963399"/>
    <n v="4"/>
    <s v="S"/>
    <s v="LT-FF"/>
    <s v="IC"/>
    <n v="60"/>
    <s v="N"/>
    <s v="N"/>
    <n v="1"/>
    <x v="2"/>
    <n v="9.1539169192330423"/>
    <x v="1"/>
  </r>
  <r>
    <n v="15693"/>
    <n v="952798.06929919496"/>
    <n v="4.3309003149963399"/>
    <n v="5"/>
    <s v="S"/>
    <s v="LT-FF"/>
    <s v="IU"/>
    <n v="110"/>
    <s v="N"/>
    <s v="N"/>
    <n v="1"/>
    <x v="2"/>
    <n v="9.1539169192330423"/>
    <x v="1"/>
  </r>
  <r>
    <n v="15678"/>
    <n v="2132877.35408444"/>
    <n v="16.381546498344399"/>
    <n v="1"/>
    <s v="S"/>
    <s v="LT-IC"/>
    <s v="IC"/>
    <n v="150"/>
    <s v="DK"/>
    <s v="B"/>
    <n v="0"/>
    <x v="1"/>
    <n v="0"/>
    <x v="6"/>
  </r>
  <r>
    <n v="15678"/>
    <n v="2132877.35408444"/>
    <n v="16.381546498344399"/>
    <n v="2"/>
    <s v="S"/>
    <s v="MT"/>
    <s v="IC"/>
    <n v="130"/>
    <s v="DK"/>
    <s v="B"/>
    <n v="0"/>
    <x v="1"/>
    <n v="0"/>
    <x v="6"/>
  </r>
  <r>
    <n v="15678"/>
    <n v="2132877.35408444"/>
    <n v="16.381546498344399"/>
    <n v="3"/>
    <s v="S"/>
    <s v="MT"/>
    <s v="IC"/>
    <n v="130"/>
    <s v="DK"/>
    <s v="B"/>
    <n v="0"/>
    <x v="1"/>
    <n v="0"/>
    <x v="6"/>
  </r>
  <r>
    <n v="15011"/>
    <n v="4240222.6688823598"/>
    <n v="58.9288120197673"/>
    <n v="1"/>
    <s v="S"/>
    <s v="LT-FF"/>
    <s v="IC"/>
    <n v="42"/>
    <s v="N"/>
    <s v="N"/>
    <n v="1"/>
    <x v="2"/>
    <n v="9.1539169192330423"/>
    <x v="1"/>
  </r>
  <r>
    <n v="15011"/>
    <n v="4240222.6688823598"/>
    <n v="58.9288120197673"/>
    <n v="2"/>
    <s v="S"/>
    <s v="MT"/>
    <s v="IC"/>
    <n v="77"/>
    <s v="N"/>
    <s v="N"/>
    <n v="1"/>
    <x v="0"/>
    <n v="9.1539169192330423"/>
    <x v="1"/>
  </r>
  <r>
    <n v="15396"/>
    <n v="10827059.3611218"/>
    <n v="26.394908180552601"/>
    <n v="1"/>
    <s v="S"/>
    <s v="LT-FF"/>
    <s v="IC"/>
    <n v="109"/>
    <s v="N"/>
    <s v="N"/>
    <n v="1"/>
    <x v="2"/>
    <n v="9.1539169192330423"/>
    <x v="4"/>
  </r>
  <r>
    <n v="15396"/>
    <n v="10827059.3611218"/>
    <n v="26.394908180552601"/>
    <n v="2"/>
    <s v="S"/>
    <s v="MT"/>
    <s v="IC"/>
    <n v="158"/>
    <s v="N"/>
    <s v="N"/>
    <n v="1"/>
    <x v="0"/>
    <n v="9.1539169192330423"/>
    <x v="4"/>
  </r>
  <r>
    <n v="15632"/>
    <n v="3283907.1493995399"/>
    <n v="117.282398192841"/>
    <n v="1"/>
    <s v="S"/>
    <s v="LT-FF"/>
    <s v="IC"/>
    <n v="640"/>
    <s v="Y"/>
    <s v="B"/>
    <n v="0"/>
    <x v="1"/>
    <n v="0"/>
    <x v="8"/>
  </r>
  <r>
    <n v="15632"/>
    <n v="3283907.1493995399"/>
    <n v="117.282398192841"/>
    <n v="2"/>
    <s v="S"/>
    <s v="MT"/>
    <s v="IC"/>
    <n v="512"/>
    <s v="Y"/>
    <s v="B"/>
    <n v="0"/>
    <x v="1"/>
    <n v="0"/>
    <x v="8"/>
  </r>
  <r>
    <n v="15632"/>
    <n v="3283907.1493995399"/>
    <n v="117.282398192841"/>
    <n v="3"/>
    <s v="S"/>
    <s v="LT-FF"/>
    <s v="IC"/>
    <n v="195"/>
    <s v="Y"/>
    <s v="B"/>
    <n v="0"/>
    <x v="1"/>
    <n v="0"/>
    <x v="8"/>
  </r>
  <r>
    <n v="15632"/>
    <n v="3283907.1493995399"/>
    <n v="117.282398192841"/>
    <n v="4"/>
    <s v="S"/>
    <s v="MT"/>
    <s v="IC"/>
    <n v="450"/>
    <s v="Y"/>
    <s v="B"/>
    <n v="0"/>
    <x v="1"/>
    <n v="0"/>
    <x v="8"/>
  </r>
  <r>
    <n v="15108"/>
    <n v="1406550.9929728401"/>
    <n v="42.418377905631601"/>
    <n v="1"/>
    <s v="S"/>
    <s v="MT"/>
    <s v="IC"/>
    <n v="36"/>
    <s v="DK"/>
    <s v="A"/>
    <n v="0"/>
    <x v="1"/>
    <n v="0"/>
    <x v="6"/>
  </r>
  <r>
    <n v="15108"/>
    <n v="1406550.9929728401"/>
    <n v="42.418377905631601"/>
    <n v="2"/>
    <s v="S"/>
    <s v="LT-FF"/>
    <s v="IC"/>
    <n v="36"/>
    <s v="DK"/>
    <s v="A"/>
    <n v="0"/>
    <x v="1"/>
    <n v="0"/>
    <x v="6"/>
  </r>
  <r>
    <n v="15182"/>
    <n v="896075.41087044403"/>
    <n v="59.7383607246963"/>
    <n v="1"/>
    <s v="S"/>
    <s v="LT-IC"/>
    <s v="IU"/>
    <n v="156"/>
    <s v="DK"/>
    <s v="S"/>
    <n v="0"/>
    <x v="1"/>
    <n v="0"/>
    <x v="0"/>
  </r>
  <r>
    <n v="15182"/>
    <n v="896075.41087044403"/>
    <n v="59.7383607246963"/>
    <n v="2"/>
    <s v="S"/>
    <s v="LT-IC"/>
    <s v="IU"/>
    <n v="98"/>
    <s v="DK"/>
    <s v="S"/>
    <n v="0"/>
    <x v="1"/>
    <n v="0"/>
    <x v="0"/>
  </r>
  <r>
    <n v="15182"/>
    <n v="896075.41087044403"/>
    <n v="59.7383607246963"/>
    <n v="3"/>
    <s v="S"/>
    <s v="MT"/>
    <s v="IU"/>
    <n v="142"/>
    <s v="DK"/>
    <s v="S"/>
    <n v="0"/>
    <x v="1"/>
    <n v="0"/>
    <x v="0"/>
  </r>
  <r>
    <n v="15182"/>
    <n v="896075.41087044403"/>
    <n v="59.7383607246963"/>
    <n v="4"/>
    <s v="S"/>
    <s v="MT"/>
    <s v="IU"/>
    <n v="70"/>
    <s v="DK"/>
    <s v="S"/>
    <n v="0"/>
    <x v="1"/>
    <n v="0"/>
    <x v="0"/>
  </r>
  <r>
    <n v="15182"/>
    <n v="896075.41087044403"/>
    <n v="59.7383607246963"/>
    <n v="5"/>
    <s v="S"/>
    <s v="MT"/>
    <s v="IC"/>
    <n v="165"/>
    <s v="NF"/>
    <s v="S"/>
    <n v="0"/>
    <x v="1"/>
    <n v="0"/>
    <x v="0"/>
  </r>
  <r>
    <n v="15679"/>
    <n v="3521732.8620493198"/>
    <n v="57.162636336400801"/>
    <n v="1"/>
    <s v="S"/>
    <s v="MT"/>
    <s v="IC"/>
    <n v="80"/>
    <s v="Y"/>
    <s v="A"/>
    <n v="0"/>
    <x v="1"/>
    <n v="0"/>
    <x v="3"/>
  </r>
  <r>
    <n v="15679"/>
    <n v="3521732.8620493198"/>
    <n v="57.162636336400801"/>
    <n v="2"/>
    <s v="S"/>
    <s v="LT-FF"/>
    <s v="IC"/>
    <n v="64"/>
    <s v="Y"/>
    <s v="A"/>
    <n v="0"/>
    <x v="1"/>
    <n v="0"/>
    <x v="3"/>
  </r>
  <r>
    <n v="15680"/>
    <n v="4501214.63567355"/>
    <n v="57.162636336400801"/>
    <n v="1"/>
    <s v="S"/>
    <s v="MT"/>
    <s v="IC"/>
    <n v="80"/>
    <s v="Y"/>
    <s v="A"/>
    <n v="0"/>
    <x v="1"/>
    <n v="0"/>
    <x v="3"/>
  </r>
  <r>
    <n v="15680"/>
    <n v="4501214.63567355"/>
    <n v="57.162636336400801"/>
    <n v="2"/>
    <s v="S"/>
    <s v="LT-FF"/>
    <s v="IC"/>
    <n v="64"/>
    <s v="Y"/>
    <s v="A"/>
    <n v="0"/>
    <x v="1"/>
    <n v="0"/>
    <x v="3"/>
  </r>
  <r>
    <n v="15762"/>
    <n v="5726610.0708169704"/>
    <n v="57.162636336400801"/>
    <n v="1"/>
    <s v="S"/>
    <s v="LT-FF"/>
    <s v="IC"/>
    <n v="64"/>
    <s v="DK"/>
    <s v="A"/>
    <n v="0"/>
    <x v="1"/>
    <n v="0"/>
    <x v="3"/>
  </r>
  <r>
    <n v="15815"/>
    <n v="2656110.2781677698"/>
    <n v="24.082310556134701"/>
    <n v="1"/>
    <s v="S"/>
    <s v="MT"/>
    <s v="IC"/>
    <n v="90"/>
    <s v="DK"/>
    <s v="N"/>
    <n v="1"/>
    <x v="0"/>
    <n v="9.1539169192330423"/>
    <x v="6"/>
  </r>
  <r>
    <n v="15691"/>
    <n v="4775571.14985241"/>
    <n v="29.685533528845401"/>
    <n v="1"/>
    <s v="S"/>
    <s v="MT"/>
    <s v="IC"/>
    <n v="516"/>
    <s v="DK"/>
    <s v="A"/>
    <n v="0"/>
    <x v="1"/>
    <n v="0"/>
    <x v="7"/>
  </r>
  <r>
    <n v="15691"/>
    <n v="4775571.14985241"/>
    <n v="29.685533528845401"/>
    <n v="2"/>
    <s v="S"/>
    <s v="LT-FF"/>
    <s v="IC"/>
    <n v="1034"/>
    <s v="DK"/>
    <s v="A"/>
    <n v="0"/>
    <x v="1"/>
    <n v="0"/>
    <x v="7"/>
  </r>
  <r>
    <n v="15691"/>
    <n v="4775571.14985241"/>
    <n v="29.685533528845401"/>
    <n v="3"/>
    <s v="S"/>
    <s v="LT-IC"/>
    <s v="IC"/>
    <n v="324"/>
    <s v="DK"/>
    <s v="A"/>
    <n v="0"/>
    <x v="1"/>
    <n v="0"/>
    <x v="7"/>
  </r>
  <r>
    <n v="15650"/>
    <n v="3066088.5881669102"/>
    <n v="29.997051139942201"/>
    <n v="1"/>
    <s v="S"/>
    <s v="MT"/>
    <s v="IC"/>
    <n v="200"/>
    <s v="DK"/>
    <s v="N"/>
    <n v="1"/>
    <x v="0"/>
    <n v="9.1539169192330423"/>
    <x v="8"/>
  </r>
  <r>
    <n v="15650"/>
    <n v="3066088.5881669102"/>
    <n v="29.997051139942201"/>
    <n v="2"/>
    <s v="S"/>
    <s v="LT-FF"/>
    <s v="IC"/>
    <n v="200"/>
    <s v="DK"/>
    <s v="N"/>
    <n v="1"/>
    <x v="2"/>
    <n v="9.1539169192330423"/>
    <x v="8"/>
  </r>
  <r>
    <n v="15760"/>
    <n v="5501185.5281244097"/>
    <n v="18.3557632287316"/>
    <n v="1"/>
    <s v="S"/>
    <s v="MT"/>
    <s v="IC"/>
    <n v="70"/>
    <s v="N"/>
    <s v="A"/>
    <n v="0"/>
    <x v="1"/>
    <n v="0"/>
    <x v="3"/>
  </r>
  <r>
    <n v="15760"/>
    <n v="5501185.5281244097"/>
    <n v="18.3557632287316"/>
    <n v="2"/>
    <s v="S"/>
    <s v="LT-FF"/>
    <s v="IC"/>
    <n v="70"/>
    <s v="N"/>
    <s v="A"/>
    <n v="0"/>
    <x v="1"/>
    <n v="0"/>
    <x v="3"/>
  </r>
  <r>
    <n v="15825"/>
    <n v="841159.64959698694"/>
    <n v="16.381546498344399"/>
    <n v="1"/>
    <s v="S"/>
    <s v="MT"/>
    <s v="IU"/>
    <n v="80"/>
    <s v="N"/>
    <s v="N"/>
    <n v="1"/>
    <x v="0"/>
    <n v="9.1539169192330423"/>
    <x v="6"/>
  </r>
  <r>
    <n v="15825"/>
    <n v="841159.64959698694"/>
    <n v="16.381546498344399"/>
    <n v="2"/>
    <s v="S"/>
    <s v="LT-FF"/>
    <s v="IU"/>
    <n v="40"/>
    <s v="N"/>
    <s v="N"/>
    <n v="1"/>
    <x v="2"/>
    <n v="9.1539169192330423"/>
    <x v="6"/>
  </r>
  <r>
    <n v="15796"/>
    <n v="10920895.7843627"/>
    <n v="66.187247177955896"/>
    <n v="1"/>
    <s v="S"/>
    <s v="MT"/>
    <s v="IC"/>
    <n v="38"/>
    <s v="DK"/>
    <s v="N"/>
    <n v="1"/>
    <x v="0"/>
    <n v="9.1539169192330423"/>
    <x v="5"/>
  </r>
  <r>
    <n v="15052"/>
    <n v="1904850.15725698"/>
    <n v="160.36792029440801"/>
    <n v="1"/>
    <s v="S"/>
    <s v="MT"/>
    <s v="IC"/>
    <n v="292"/>
    <s v="N"/>
    <s v="A"/>
    <n v="0"/>
    <x v="1"/>
    <n v="0"/>
    <x v="2"/>
  </r>
  <r>
    <n v="15052"/>
    <n v="1904850.15725698"/>
    <n v="160.36792029440801"/>
    <n v="2"/>
    <s v="S"/>
    <s v="LT-FF"/>
    <s v="IC"/>
    <n v="132"/>
    <s v="N"/>
    <s v="A"/>
    <n v="0"/>
    <x v="1"/>
    <n v="0"/>
    <x v="2"/>
  </r>
  <r>
    <n v="15684"/>
    <n v="5404154.1775287101"/>
    <n v="140.53189903858299"/>
    <n v="1"/>
    <s v="S"/>
    <s v="MT"/>
    <s v="IC"/>
    <n v="74"/>
    <s v="Y"/>
    <s v="A"/>
    <n v="0"/>
    <x v="1"/>
    <n v="0"/>
    <x v="8"/>
  </r>
  <r>
    <n v="15684"/>
    <n v="5404154.1775287101"/>
    <n v="140.53189903858299"/>
    <n v="2"/>
    <s v="S"/>
    <s v="MT"/>
    <s v="IC"/>
    <n v="74"/>
    <s v="Y"/>
    <s v="A"/>
    <n v="0"/>
    <x v="1"/>
    <n v="0"/>
    <x v="8"/>
  </r>
  <r>
    <n v="15684"/>
    <n v="5404154.1775287101"/>
    <n v="140.53189903858299"/>
    <n v="3"/>
    <s v="S"/>
    <s v="LT-FF"/>
    <s v="IC"/>
    <n v="74"/>
    <s v="Y"/>
    <s v="A"/>
    <n v="0"/>
    <x v="1"/>
    <n v="0"/>
    <x v="8"/>
  </r>
  <r>
    <n v="15684"/>
    <n v="5404154.1775287101"/>
    <n v="140.53189903858299"/>
    <n v="4"/>
    <s v="S"/>
    <s v="MT"/>
    <s v="IC"/>
    <n v="110"/>
    <s v="Y"/>
    <s v="A"/>
    <n v="0"/>
    <x v="1"/>
    <n v="0"/>
    <x v="8"/>
  </r>
  <r>
    <n v="15684"/>
    <n v="5404154.1775287101"/>
    <n v="140.53189903858299"/>
    <n v="5"/>
    <s v="S"/>
    <s v="LT-FF"/>
    <s v="IC"/>
    <n v="48"/>
    <s v="Y"/>
    <s v="A"/>
    <n v="0"/>
    <x v="1"/>
    <n v="0"/>
    <x v="8"/>
  </r>
  <r>
    <n v="15816"/>
    <n v="825629.94351655699"/>
    <n v="16.381546498344399"/>
    <n v="1"/>
    <s v="S"/>
    <s v="MT"/>
    <s v="IC"/>
    <n v="100"/>
    <s v="DK"/>
    <s v="A"/>
    <n v="0"/>
    <x v="1"/>
    <n v="0"/>
    <x v="6"/>
  </r>
  <r>
    <n v="15816"/>
    <n v="825629.94351655699"/>
    <n v="16.381546498344399"/>
    <n v="2"/>
    <s v="S"/>
    <s v="LT-FF"/>
    <s v="IC"/>
    <n v="50"/>
    <s v="DK"/>
    <s v="A"/>
    <n v="0"/>
    <x v="1"/>
    <n v="0"/>
    <x v="6"/>
  </r>
  <r>
    <n v="15870"/>
    <n v="4066918.0934518198"/>
    <n v="29.685533528845401"/>
    <n v="2"/>
    <s v="W"/>
    <s v="MT"/>
    <s v="IC"/>
    <n v="1200"/>
    <s v="Y"/>
    <s v="A"/>
    <n v="0"/>
    <x v="1"/>
    <n v="0"/>
    <x v="7"/>
  </r>
  <r>
    <n v="15862"/>
    <n v="3341700.7892234498"/>
    <n v="15.5572662440571"/>
    <n v="1"/>
    <s v="S"/>
    <s v="LT-IC"/>
    <s v="O"/>
    <n v="64"/>
    <s v="DK"/>
    <s v="N"/>
    <n v="1"/>
    <x v="2"/>
    <n v="9.1539169192330423"/>
    <x v="5"/>
  </r>
  <r>
    <n v="15862"/>
    <n v="3341700.7892234498"/>
    <n v="15.5572662440571"/>
    <n v="2"/>
    <s v="S"/>
    <s v="LT-IC"/>
    <s v="O"/>
    <n v="64"/>
    <s v="DK"/>
    <s v="N"/>
    <n v="1"/>
    <x v="2"/>
    <n v="9.1539169192330423"/>
    <x v="5"/>
  </r>
  <r>
    <n v="15862"/>
    <n v="3341700.7892234498"/>
    <n v="15.5572662440571"/>
    <n v="3"/>
    <s v="S"/>
    <s v="LT-IC"/>
    <s v="O"/>
    <n v="64"/>
    <s v="DK"/>
    <s v="N"/>
    <n v="1"/>
    <x v="2"/>
    <n v="9.1539169192330423"/>
    <x v="5"/>
  </r>
  <r>
    <n v="15862"/>
    <n v="3341700.7892234498"/>
    <n v="15.5572662440571"/>
    <n v="4"/>
    <s v="S"/>
    <s v="LT-IC"/>
    <s v="O"/>
    <n v="64"/>
    <s v="DK"/>
    <s v="N"/>
    <n v="1"/>
    <x v="2"/>
    <n v="9.1539169192330423"/>
    <x v="5"/>
  </r>
  <r>
    <n v="15493"/>
    <n v="2628746.7665893198"/>
    <n v="16.381546498344399"/>
    <n v="3"/>
    <s v="S"/>
    <s v="LT-FF"/>
    <s v="IC"/>
    <n v="55"/>
    <s v="DK"/>
    <s v="N"/>
    <n v="1"/>
    <x v="2"/>
    <n v="9.1539169192330423"/>
    <x v="6"/>
  </r>
  <r>
    <n v="15493"/>
    <n v="2628746.7665893198"/>
    <n v="16.381546498344399"/>
    <n v="4"/>
    <s v="S"/>
    <s v="MT"/>
    <s v="IC"/>
    <n v="55"/>
    <s v="DK"/>
    <s v="N"/>
    <n v="1"/>
    <x v="0"/>
    <n v="9.1539169192330423"/>
    <x v="6"/>
  </r>
  <r>
    <n v="15687"/>
    <n v="3326131.4419171899"/>
    <n v="4.3309003149963399"/>
    <n v="1"/>
    <s v="S"/>
    <s v="MT"/>
    <s v="IC"/>
    <n v="1300"/>
    <s v="Y"/>
    <s v="N"/>
    <n v="1"/>
    <x v="0"/>
    <n v="9.1539169192330423"/>
    <x v="1"/>
  </r>
  <r>
    <n v="15687"/>
    <n v="3326131.4419171899"/>
    <n v="4.3309003149963399"/>
    <n v="2"/>
    <s v="S"/>
    <s v="LT-FF"/>
    <s v="IC"/>
    <n v="300"/>
    <s v="Y"/>
    <s v="N"/>
    <n v="1"/>
    <x v="2"/>
    <n v="9.1539169192330423"/>
    <x v="1"/>
  </r>
  <r>
    <n v="15826"/>
    <n v="4749685.3646152597"/>
    <n v="29.685533528845401"/>
    <n v="1"/>
    <s v="W"/>
    <s v="MT"/>
    <s v="IC"/>
    <n v="550"/>
    <s v="N"/>
    <s v="S"/>
    <n v="0"/>
    <x v="1"/>
    <n v="0"/>
    <x v="7"/>
  </r>
  <r>
    <n v="15826"/>
    <n v="4749685.3646152597"/>
    <n v="29.685533528845401"/>
    <n v="2"/>
    <s v="S"/>
    <s v="MT"/>
    <s v="IC"/>
    <n v="900"/>
    <s v="N"/>
    <s v="N"/>
    <n v="1"/>
    <x v="0"/>
    <n v="9.1539169192330423"/>
    <x v="7"/>
  </r>
  <r>
    <n v="15826"/>
    <n v="4749685.3646152597"/>
    <n v="29.685533528845401"/>
    <n v="3"/>
    <s v="S"/>
    <s v="MT"/>
    <s v="IC"/>
    <n v="150"/>
    <s v="N"/>
    <s v="S"/>
    <n v="0"/>
    <x v="1"/>
    <n v="0"/>
    <x v="7"/>
  </r>
  <r>
    <n v="15826"/>
    <n v="4749685.3646152597"/>
    <n v="29.685533528845401"/>
    <n v="4"/>
    <s v="S"/>
    <s v="MT"/>
    <s v="IC"/>
    <n v="570"/>
    <s v="N"/>
    <s v="S"/>
    <n v="0"/>
    <x v="1"/>
    <n v="0"/>
    <x v="7"/>
  </r>
  <r>
    <n v="15826"/>
    <n v="4749685.3646152597"/>
    <n v="29.685533528845401"/>
    <n v="5"/>
    <s v="W"/>
    <s v="MT"/>
    <s v="IC"/>
    <n v="460"/>
    <s v="N"/>
    <s v="S"/>
    <n v="0"/>
    <x v="1"/>
    <n v="0"/>
    <x v="7"/>
  </r>
  <r>
    <n v="15826"/>
    <n v="4749685.3646152597"/>
    <n v="29.685533528845401"/>
    <n v="6"/>
    <s v="S"/>
    <s v="MT"/>
    <s v="IC"/>
    <n v="150"/>
    <s v="DK"/>
    <s v="S"/>
    <n v="0"/>
    <x v="1"/>
    <n v="0"/>
    <x v="7"/>
  </r>
  <r>
    <n v="15826"/>
    <n v="4749685.3646152597"/>
    <n v="29.685533528845401"/>
    <n v="7"/>
    <s v="S"/>
    <s v="MT"/>
    <s v="IC"/>
    <n v="300"/>
    <s v="N"/>
    <s v="S"/>
    <n v="0"/>
    <x v="1"/>
    <n v="0"/>
    <x v="7"/>
  </r>
  <r>
    <n v="15826"/>
    <n v="4749685.3646152597"/>
    <n v="29.685533528845401"/>
    <n v="8"/>
    <s v="S"/>
    <s v="LT-FF"/>
    <s v="IC"/>
    <n v="200"/>
    <s v="N"/>
    <s v="S"/>
    <n v="0"/>
    <x v="1"/>
    <n v="0"/>
    <x v="7"/>
  </r>
  <r>
    <n v="15627"/>
    <n v="1860742.9345110201"/>
    <n v="14.4804897627317"/>
    <n v="1"/>
    <s v="W"/>
    <s v="LT-IC"/>
    <s v="IC"/>
    <n v="300"/>
    <s v="DK"/>
    <s v="A"/>
    <n v="0"/>
    <x v="1"/>
    <n v="0"/>
    <x v="5"/>
  </r>
  <r>
    <n v="15627"/>
    <n v="1860742.9345110201"/>
    <n v="14.4804897627317"/>
    <n v="2"/>
    <s v="W"/>
    <s v="MT"/>
    <s v="IC"/>
    <n v="160"/>
    <s v="DK"/>
    <s v="A"/>
    <n v="0"/>
    <x v="1"/>
    <n v="0"/>
    <x v="5"/>
  </r>
  <r>
    <n v="15627"/>
    <n v="1860742.9345110201"/>
    <n v="14.4804897627317"/>
    <n v="3"/>
    <s v="W"/>
    <s v="MT"/>
    <s v="IC"/>
    <n v="250"/>
    <s v="DK"/>
    <s v="A"/>
    <n v="0"/>
    <x v="1"/>
    <n v="0"/>
    <x v="5"/>
  </r>
  <r>
    <n v="15627"/>
    <n v="1860742.9345110201"/>
    <n v="14.4804897627317"/>
    <n v="4"/>
    <s v="W"/>
    <s v="MT"/>
    <s v="IC"/>
    <n v="112"/>
    <s v="DK"/>
    <s v="A"/>
    <n v="0"/>
    <x v="1"/>
    <n v="0"/>
    <x v="5"/>
  </r>
  <r>
    <n v="15627"/>
    <n v="1860742.9345110201"/>
    <n v="14.4804897627317"/>
    <n v="5"/>
    <s v="W"/>
    <s v="LT-FF"/>
    <s v="IC"/>
    <n v="300"/>
    <s v="DK"/>
    <s v="A"/>
    <n v="0"/>
    <x v="1"/>
    <n v="0"/>
    <x v="5"/>
  </r>
  <r>
    <n v="15782"/>
    <n v="340668.32451499102"/>
    <n v="86.201499118165799"/>
    <n v="2"/>
    <s v="S"/>
    <s v="MT"/>
    <s v="O"/>
    <n v="63"/>
    <s v="N"/>
    <s v="A"/>
    <n v="0"/>
    <x v="1"/>
    <n v="0"/>
    <x v="0"/>
  </r>
  <r>
    <n v="15782"/>
    <n v="340668.32451499102"/>
    <n v="86.201499118165799"/>
    <n v="3"/>
    <s v="S"/>
    <s v="LT-FF"/>
    <s v="O"/>
    <n v="63"/>
    <s v="N"/>
    <s v="A"/>
    <n v="0"/>
    <x v="1"/>
    <n v="0"/>
    <x v="0"/>
  </r>
  <r>
    <n v="3283"/>
    <n v="5727931.8223056598"/>
    <n v="4.3309003149963399"/>
    <n v="1"/>
    <s v="S"/>
    <s v="MT"/>
    <s v="IC"/>
    <n v="1200"/>
    <s v="N"/>
    <s v="A"/>
    <n v="0"/>
    <x v="1"/>
    <n v="0"/>
    <x v="1"/>
  </r>
  <r>
    <n v="3283"/>
    <n v="5727931.8223056598"/>
    <n v="4.3309003149963399"/>
    <n v="2"/>
    <s v="S"/>
    <s v="LT-FF"/>
    <s v="IC"/>
    <n v="525"/>
    <s v="N"/>
    <s v="A"/>
    <n v="0"/>
    <x v="1"/>
    <n v="0"/>
    <x v="1"/>
  </r>
  <r>
    <n v="3283"/>
    <n v="5727931.8223056598"/>
    <n v="4.3309003149963399"/>
    <n v="3"/>
    <s v="S"/>
    <s v="LT-IC"/>
    <s v="IC"/>
    <n v="525"/>
    <s v="N"/>
    <s v="A"/>
    <n v="0"/>
    <x v="1"/>
    <n v="0"/>
    <x v="1"/>
  </r>
  <r>
    <n v="15824"/>
    <n v="322393.60670194001"/>
    <n v="86.201499118165799"/>
    <n v="1"/>
    <s v="W"/>
    <s v="LT-FF"/>
    <s v="IC"/>
    <n v="50"/>
    <s v="N"/>
    <s v="N"/>
    <n v="1"/>
    <x v="2"/>
    <n v="9.1539169192330423"/>
    <x v="0"/>
  </r>
  <r>
    <n v="15831"/>
    <n v="3773376.3394344999"/>
    <n v="11.7918010607328"/>
    <n v="1"/>
    <s v="S"/>
    <s v="MT"/>
    <s v="IC"/>
    <n v="488"/>
    <s v="DK"/>
    <s v="S"/>
    <n v="0"/>
    <x v="1"/>
    <n v="0"/>
    <x v="7"/>
  </r>
  <r>
    <n v="15831"/>
    <n v="3773376.3394344999"/>
    <n v="11.7918010607328"/>
    <n v="2"/>
    <s v="S"/>
    <s v="LT-FF"/>
    <s v="IC"/>
    <n v="736"/>
    <s v="DK"/>
    <s v="S"/>
    <n v="0"/>
    <x v="1"/>
    <n v="0"/>
    <x v="7"/>
  </r>
  <r>
    <n v="15831"/>
    <n v="3773376.3394344999"/>
    <n v="11.7918010607328"/>
    <n v="3"/>
    <s v="S"/>
    <s v="MT"/>
    <s v="IC"/>
    <n v="1014"/>
    <s v="DK"/>
    <s v="S"/>
    <n v="0"/>
    <x v="1"/>
    <n v="0"/>
    <x v="7"/>
  </r>
  <r>
    <n v="15831"/>
    <n v="3773376.3394344999"/>
    <n v="11.7918010607328"/>
    <n v="4"/>
    <s v="S"/>
    <s v="LT-IC"/>
    <s v="IC"/>
    <n v="260"/>
    <s v="DK"/>
    <s v="S"/>
    <n v="0"/>
    <x v="1"/>
    <n v="0"/>
    <x v="7"/>
  </r>
  <r>
    <n v="15831"/>
    <n v="3773376.3394344999"/>
    <n v="11.7918010607328"/>
    <n v="5"/>
    <s v="W"/>
    <s v="MT"/>
    <s v="IC"/>
    <n v="308"/>
    <s v="Y"/>
    <s v="N"/>
    <n v="1"/>
    <x v="0"/>
    <n v="9.1539169192330423"/>
    <x v="7"/>
  </r>
  <r>
    <n v="15817"/>
    <n v="218089.79276895901"/>
    <n v="86.201499118165799"/>
    <n v="1"/>
    <s v="S"/>
    <s v="MT"/>
    <s v="IU"/>
    <n v="96"/>
    <s v="DK"/>
    <s v="N"/>
    <n v="1"/>
    <x v="0"/>
    <n v="9.1539169192330423"/>
    <x v="0"/>
  </r>
  <r>
    <n v="15706"/>
    <n v="1075290.49304453"/>
    <n v="59.7383607246963"/>
    <n v="1"/>
    <s v="S"/>
    <s v="MT"/>
    <s v="IC"/>
    <n v="190"/>
    <s v="N"/>
    <s v="S"/>
    <n v="0"/>
    <x v="1"/>
    <n v="0"/>
    <x v="0"/>
  </r>
  <r>
    <n v="15706"/>
    <n v="1075290.49304453"/>
    <n v="59.7383607246963"/>
    <n v="2"/>
    <s v="S"/>
    <s v="LT-FF"/>
    <s v="IC"/>
    <n v="130"/>
    <s v="N"/>
    <s v="S"/>
    <n v="0"/>
    <x v="1"/>
    <n v="0"/>
    <x v="0"/>
  </r>
  <r>
    <n v="15706"/>
    <n v="1075290.49304453"/>
    <n v="59.7383607246963"/>
    <n v="3"/>
    <s v="S"/>
    <s v="MT"/>
    <s v="IC"/>
    <n v="240"/>
    <s v="N"/>
    <s v="S"/>
    <n v="0"/>
    <x v="1"/>
    <n v="0"/>
    <x v="0"/>
  </r>
  <r>
    <n v="15744"/>
    <n v="763840.88855590497"/>
    <n v="4.3309003149963399"/>
    <n v="1"/>
    <s v="S"/>
    <s v="MT"/>
    <s v="IC"/>
    <n v="100"/>
    <s v="N"/>
    <s v="N"/>
    <n v="1"/>
    <x v="0"/>
    <n v="9.1539169192330423"/>
    <x v="1"/>
  </r>
  <r>
    <n v="15744"/>
    <n v="763840.88855590497"/>
    <n v="4.3309003149963399"/>
    <n v="2"/>
    <s v="S"/>
    <s v="MT"/>
    <s v="IC"/>
    <n v="100"/>
    <s v="N"/>
    <s v="N"/>
    <n v="1"/>
    <x v="0"/>
    <n v="9.1539169192330423"/>
    <x v="1"/>
  </r>
  <r>
    <n v="15744"/>
    <n v="763840.88855590497"/>
    <n v="4.3309003149963399"/>
    <n v="3"/>
    <s v="S"/>
    <s v="MT"/>
    <s v="IC"/>
    <n v="100"/>
    <s v="N"/>
    <s v="N"/>
    <n v="1"/>
    <x v="0"/>
    <n v="9.1539169192330423"/>
    <x v="1"/>
  </r>
  <r>
    <n v="15744"/>
    <n v="763840.88855590497"/>
    <n v="4.3309003149963399"/>
    <n v="4"/>
    <s v="S"/>
    <s v="LT-FF"/>
    <s v="IC"/>
    <n v="50"/>
    <s v="N"/>
    <s v="S"/>
    <n v="0"/>
    <x v="1"/>
    <n v="0"/>
    <x v="1"/>
  </r>
  <r>
    <n v="15833"/>
    <n v="1945928.9975965701"/>
    <n v="17.690263614514301"/>
    <n v="1"/>
    <s v="S"/>
    <s v="MT"/>
    <s v="IC"/>
    <n v="50"/>
    <s v="N"/>
    <s v="N"/>
    <n v="1"/>
    <x v="0"/>
    <n v="9.1539169192330423"/>
    <x v="1"/>
  </r>
  <r>
    <n v="15833"/>
    <n v="1945928.9975965701"/>
    <n v="17.690263614514301"/>
    <n v="2"/>
    <s v="S"/>
    <s v="LT-FF"/>
    <s v="IC"/>
    <n v="50"/>
    <s v="N"/>
    <s v="N"/>
    <n v="1"/>
    <x v="2"/>
    <n v="9.1539169192330423"/>
    <x v="1"/>
  </r>
  <r>
    <n v="15839"/>
    <n v="641926.95130121603"/>
    <n v="3.7884089309287101"/>
    <n v="1"/>
    <s v="S"/>
    <s v="MT"/>
    <s v="IC"/>
    <n v="210"/>
    <s v="N"/>
    <s v="N"/>
    <n v="1"/>
    <x v="0"/>
    <n v="9.1539169192330423"/>
    <x v="1"/>
  </r>
  <r>
    <n v="15839"/>
    <n v="641926.95130121603"/>
    <n v="3.7884089309287101"/>
    <n v="2"/>
    <s v="S"/>
    <s v="MT"/>
    <s v="IC"/>
    <n v="105"/>
    <s v="N"/>
    <s v="N"/>
    <n v="1"/>
    <x v="0"/>
    <n v="9.1539169192330423"/>
    <x v="1"/>
  </r>
  <r>
    <n v="15839"/>
    <n v="641926.95130121603"/>
    <n v="3.7884089309287101"/>
    <n v="3"/>
    <s v="S"/>
    <s v="LT-FF"/>
    <s v="IC"/>
    <n v="105"/>
    <s v="NF"/>
    <s v="NF"/>
    <n v="0"/>
    <x v="1"/>
    <n v="0"/>
    <x v="1"/>
  </r>
  <r>
    <n v="15892"/>
    <n v="1252280.1489190101"/>
    <n v="24.082310556134701"/>
    <n v="1"/>
    <s v="S"/>
    <s v="MT"/>
    <s v="IC"/>
    <n v="60"/>
    <s v="N"/>
    <s v="N"/>
    <n v="1"/>
    <x v="0"/>
    <n v="9.1539169192330423"/>
    <x v="6"/>
  </r>
  <r>
    <n v="15892"/>
    <n v="1252280.1489190101"/>
    <n v="24.082310556134701"/>
    <n v="2"/>
    <s v="S"/>
    <s v="LT-FF"/>
    <s v="IC"/>
    <n v="30"/>
    <s v="N"/>
    <s v="N"/>
    <n v="1"/>
    <x v="2"/>
    <n v="9.1539169192330423"/>
    <x v="6"/>
  </r>
  <r>
    <n v="15814"/>
    <n v="1499123.8321193899"/>
    <n v="24.082310556134701"/>
    <n v="1"/>
    <s v="S"/>
    <s v="LT-FF"/>
    <s v="IC"/>
    <n v="100"/>
    <s v="DK"/>
    <s v="A"/>
    <n v="0"/>
    <x v="1"/>
    <n v="0"/>
    <x v="6"/>
  </r>
  <r>
    <n v="15676"/>
    <n v="5698092.9290304901"/>
    <n v="34.400464435103203"/>
    <n v="1"/>
    <s v="S"/>
    <s v="MT"/>
    <s v="IC"/>
    <n v="64"/>
    <s v="DK"/>
    <s v="N"/>
    <n v="1"/>
    <x v="0"/>
    <n v="9.1539169192330423"/>
    <x v="3"/>
  </r>
  <r>
    <n v="15806"/>
    <n v="636642.34630446194"/>
    <n v="4.3309003149963399"/>
    <n v="1"/>
    <s v="S"/>
    <s v="MT"/>
    <s v="IC"/>
    <n v="100"/>
    <s v="N"/>
    <s v="N"/>
    <n v="1"/>
    <x v="0"/>
    <n v="9.1539169192330423"/>
    <x v="1"/>
  </r>
  <r>
    <n v="15806"/>
    <n v="636642.34630446194"/>
    <n v="4.3309003149963399"/>
    <n v="2"/>
    <s v="S"/>
    <s v="LT-FF"/>
    <s v="IC"/>
    <n v="50"/>
    <s v="N"/>
    <s v="N"/>
    <n v="1"/>
    <x v="2"/>
    <n v="9.1539169192330423"/>
    <x v="1"/>
  </r>
  <r>
    <n v="15775"/>
    <n v="597383.60724696296"/>
    <n v="59.7383607246963"/>
    <n v="1"/>
    <s v="S"/>
    <s v="LT-FF"/>
    <s v="IC"/>
    <n v="100"/>
    <s v="N"/>
    <s v="A"/>
    <n v="0"/>
    <x v="1"/>
    <n v="0"/>
    <x v="0"/>
  </r>
  <r>
    <n v="15775"/>
    <n v="597383.60724696296"/>
    <n v="59.7383607246963"/>
    <n v="2"/>
    <s v="S"/>
    <s v="MT"/>
    <s v="IC"/>
    <n v="270"/>
    <s v="N"/>
    <s v="A"/>
    <n v="0"/>
    <x v="1"/>
    <n v="0"/>
    <x v="0"/>
  </r>
  <r>
    <n v="15775"/>
    <n v="597383.60724696296"/>
    <n v="59.7383607246963"/>
    <n v="3"/>
    <s v="S"/>
    <s v="MT"/>
    <s v="IC"/>
    <n v="230"/>
    <s v="N"/>
    <s v="A"/>
    <n v="0"/>
    <x v="1"/>
    <n v="0"/>
    <x v="0"/>
  </r>
  <r>
    <n v="15837"/>
    <n v="4782339.4514969904"/>
    <n v="29.685533528845401"/>
    <n v="1"/>
    <s v="W"/>
    <s v="MT"/>
    <s v="IC"/>
    <n v="900"/>
    <s v="DK"/>
    <s v="S"/>
    <n v="0"/>
    <x v="1"/>
    <n v="0"/>
    <x v="7"/>
  </r>
  <r>
    <n v="15837"/>
    <n v="4782339.4514969904"/>
    <n v="29.685533528845401"/>
    <n v="2"/>
    <s v="S"/>
    <s v="MT"/>
    <s v="IC"/>
    <n v="280"/>
    <s v="DK"/>
    <s v="S"/>
    <n v="0"/>
    <x v="1"/>
    <n v="0"/>
    <x v="7"/>
  </r>
  <r>
    <n v="15837"/>
    <n v="4782339.4514969904"/>
    <n v="29.685533528845401"/>
    <n v="3"/>
    <s v="S"/>
    <s v="MT"/>
    <s v="IC"/>
    <n v="930"/>
    <s v="DK"/>
    <s v="S"/>
    <n v="0"/>
    <x v="1"/>
    <n v="0"/>
    <x v="7"/>
  </r>
  <r>
    <n v="15837"/>
    <n v="4782339.4514969904"/>
    <n v="29.685533528845401"/>
    <n v="4"/>
    <s v="S"/>
    <s v="LT-FF"/>
    <s v="IC"/>
    <n v="600"/>
    <s v="DK"/>
    <s v="S"/>
    <n v="0"/>
    <x v="1"/>
    <n v="0"/>
    <x v="7"/>
  </r>
  <r>
    <n v="15837"/>
    <n v="4782339.4514969904"/>
    <n v="29.685533528845401"/>
    <n v="5"/>
    <s v="S"/>
    <s v="LT-FF"/>
    <s v="IC"/>
    <n v="650"/>
    <s v="DK"/>
    <s v="S"/>
    <n v="0"/>
    <x v="1"/>
    <n v="0"/>
    <x v="7"/>
  </r>
  <r>
    <n v="15837"/>
    <n v="4782339.4514969904"/>
    <n v="29.685533528845401"/>
    <n v="6"/>
    <s v="S"/>
    <s v="MT"/>
    <s v="IC"/>
    <n v="250"/>
    <s v="DK"/>
    <s v="S"/>
    <n v="0"/>
    <x v="1"/>
    <n v="0"/>
    <x v="7"/>
  </r>
  <r>
    <n v="15874"/>
    <n v="1100807.1615957499"/>
    <n v="16.381546498344399"/>
    <n v="1"/>
    <s v="S"/>
    <s v="MT"/>
    <s v="IC"/>
    <n v="63"/>
    <s v="DK"/>
    <s v="A"/>
    <n v="0"/>
    <x v="1"/>
    <n v="0"/>
    <x v="6"/>
  </r>
  <r>
    <n v="15874"/>
    <n v="1100807.1615957499"/>
    <n v="16.381546498344399"/>
    <n v="2"/>
    <s v="S"/>
    <s v="LT-FF"/>
    <s v="IC"/>
    <n v="40"/>
    <s v="DK"/>
    <s v="A"/>
    <n v="0"/>
    <x v="1"/>
    <n v="0"/>
    <x v="6"/>
  </r>
  <r>
    <n v="15655"/>
    <n v="894852.99524279695"/>
    <n v="160.36792029440801"/>
    <n v="1"/>
    <s v="S"/>
    <s v="MT"/>
    <s v="IC"/>
    <n v="100"/>
    <s v="N"/>
    <s v="N"/>
    <n v="1"/>
    <x v="0"/>
    <n v="9.1539169192330423"/>
    <x v="2"/>
  </r>
  <r>
    <n v="15655"/>
    <n v="894852.99524279695"/>
    <n v="160.36792029440801"/>
    <n v="2"/>
    <s v="S"/>
    <s v="LT-FF"/>
    <s v="IC"/>
    <n v="25"/>
    <s v="N"/>
    <s v="N"/>
    <n v="1"/>
    <x v="2"/>
    <n v="9.1539169192330423"/>
    <x v="2"/>
  </r>
  <r>
    <n v="15655"/>
    <n v="894852.99524279695"/>
    <n v="160.36792029440801"/>
    <n v="3"/>
    <s v="S"/>
    <s v="MT"/>
    <s v="IC"/>
    <n v="50"/>
    <s v="Y"/>
    <s v="N"/>
    <n v="1"/>
    <x v="0"/>
    <n v="9.1539169192330423"/>
    <x v="2"/>
  </r>
  <r>
    <n v="15808"/>
    <n v="4925248.9829979204"/>
    <n v="14.4804897627317"/>
    <n v="1"/>
    <s v="S"/>
    <s v="LT-FF"/>
    <s v="IC"/>
    <n v="170"/>
    <s v="N"/>
    <s v="A"/>
    <n v="0"/>
    <x v="1"/>
    <n v="0"/>
    <x v="5"/>
  </r>
  <r>
    <n v="15808"/>
    <n v="4925248.9829979204"/>
    <n v="14.4804897627317"/>
    <n v="2"/>
    <s v="S"/>
    <s v="MT"/>
    <s v="IC"/>
    <n v="170"/>
    <s v="N"/>
    <s v="A"/>
    <n v="0"/>
    <x v="1"/>
    <n v="0"/>
    <x v="5"/>
  </r>
  <r>
    <n v="15808"/>
    <n v="4925248.9829979204"/>
    <n v="14.4804897627317"/>
    <n v="3"/>
    <s v="S"/>
    <s v="MT"/>
    <s v="IC"/>
    <n v="170"/>
    <s v="N"/>
    <s v="A"/>
    <n v="0"/>
    <x v="1"/>
    <n v="0"/>
    <x v="5"/>
  </r>
  <r>
    <n v="15808"/>
    <n v="4925248.9829979204"/>
    <n v="14.4804897627317"/>
    <n v="4"/>
    <s v="S"/>
    <s v="MT"/>
    <s v="IC"/>
    <n v="190"/>
    <s v="N"/>
    <s v="A"/>
    <n v="0"/>
    <x v="1"/>
    <n v="0"/>
    <x v="5"/>
  </r>
  <r>
    <n v="15808"/>
    <n v="4925248.9829979204"/>
    <n v="14.4804897627317"/>
    <n v="5"/>
    <s v="S"/>
    <s v="MT"/>
    <s v="IC"/>
    <n v="530"/>
    <s v="N"/>
    <s v="N"/>
    <n v="1"/>
    <x v="0"/>
    <n v="9.1539169192330423"/>
    <x v="5"/>
  </r>
  <r>
    <n v="15808"/>
    <n v="4925248.9829979204"/>
    <n v="14.4804897627317"/>
    <n v="6"/>
    <s v="S"/>
    <s v="LT-FF"/>
    <s v="IC"/>
    <n v="250"/>
    <s v="N"/>
    <s v="A"/>
    <n v="0"/>
    <x v="1"/>
    <n v="0"/>
    <x v="5"/>
  </r>
  <r>
    <n v="15764"/>
    <n v="475931.44230172999"/>
    <n v="9.3202930107655106"/>
    <n v="1"/>
    <s v="S"/>
    <s v="MT"/>
    <s v="IC"/>
    <n v="50"/>
    <s v="Y"/>
    <s v="A"/>
    <n v="0"/>
    <x v="1"/>
    <n v="0"/>
    <x v="6"/>
  </r>
  <r>
    <n v="15764"/>
    <n v="475931.44230172999"/>
    <n v="9.3202930107655106"/>
    <n v="2"/>
    <s v="S"/>
    <s v="LT-FF"/>
    <s v="IC"/>
    <n v="41"/>
    <s v="Y"/>
    <s v="A"/>
    <n v="0"/>
    <x v="1"/>
    <n v="0"/>
    <x v="6"/>
  </r>
  <r>
    <n v="15746"/>
    <n v="962906.62745280401"/>
    <n v="18.3557632287316"/>
    <n v="1"/>
    <s v="S"/>
    <s v="MT"/>
    <s v="IC"/>
    <n v="60"/>
    <s v="DK"/>
    <s v="N"/>
    <n v="1"/>
    <x v="0"/>
    <n v="9.1539169192330423"/>
    <x v="3"/>
  </r>
  <r>
    <n v="15574"/>
    <n v="6320005.8886577599"/>
    <n v="17.690263614514301"/>
    <n v="1"/>
    <s v="S"/>
    <s v="MT"/>
    <s v="IC"/>
    <n v="68"/>
    <s v="DK"/>
    <s v="A"/>
    <n v="0"/>
    <x v="1"/>
    <n v="0"/>
    <x v="1"/>
  </r>
  <r>
    <n v="15574"/>
    <n v="6320005.8886577599"/>
    <n v="17.690263614514301"/>
    <n v="2"/>
    <s v="S"/>
    <s v="MT"/>
    <s v="IC"/>
    <n v="68"/>
    <s v="DK"/>
    <s v="A"/>
    <n v="0"/>
    <x v="1"/>
    <n v="0"/>
    <x v="1"/>
  </r>
  <r>
    <n v="15574"/>
    <n v="6320005.8886577599"/>
    <n v="17.690263614514301"/>
    <n v="3"/>
    <s v="S"/>
    <s v="LT-FF"/>
    <s v="IC"/>
    <n v="136"/>
    <s v="DK"/>
    <s v="A"/>
    <n v="0"/>
    <x v="1"/>
    <n v="0"/>
    <x v="1"/>
  </r>
  <r>
    <n v="15840"/>
    <n v="4614489.7274022102"/>
    <n v="97.814348978341002"/>
    <n v="1"/>
    <s v="W"/>
    <s v="MT"/>
    <s v="IC"/>
    <n v="736"/>
    <s v="N"/>
    <s v="N"/>
    <n v="1"/>
    <x v="0"/>
    <n v="9.1539169192330423"/>
    <x v="0"/>
  </r>
  <r>
    <n v="15840"/>
    <n v="4614489.7274022102"/>
    <n v="97.814348978341002"/>
    <n v="10"/>
    <s v="W"/>
    <s v="MT"/>
    <s v="IC"/>
    <n v="78"/>
    <s v="N"/>
    <s v="N"/>
    <n v="1"/>
    <x v="0"/>
    <n v="9.1539169192330423"/>
    <x v="0"/>
  </r>
  <r>
    <n v="15903"/>
    <n v="949190.44248582097"/>
    <n v="97.814348978341002"/>
    <n v="1"/>
    <s v="W"/>
    <s v="MT"/>
    <s v="IC"/>
    <n v="485"/>
    <s v="DK"/>
    <s v="N"/>
    <n v="1"/>
    <x v="0"/>
    <n v="9.1539169192330423"/>
    <x v="0"/>
  </r>
  <r>
    <n v="15907"/>
    <n v="4696922.7772930302"/>
    <n v="55.639536791085099"/>
    <n v="1"/>
    <s v="S"/>
    <s v="MT"/>
    <s v="IC"/>
    <n v="273"/>
    <s v="DK"/>
    <s v="A"/>
    <n v="0"/>
    <x v="1"/>
    <n v="0"/>
    <x v="8"/>
  </r>
  <r>
    <n v="15907"/>
    <n v="4696922.7772930302"/>
    <n v="55.639536791085099"/>
    <n v="2"/>
    <s v="S"/>
    <s v="LT-FF"/>
    <s v="IC"/>
    <n v="297"/>
    <s v="DK"/>
    <s v="A"/>
    <n v="0"/>
    <x v="1"/>
    <n v="0"/>
    <x v="8"/>
  </r>
  <r>
    <n v="15865"/>
    <n v="628642.24755407998"/>
    <n v="160.36792029440801"/>
    <n v="1"/>
    <s v="S"/>
    <s v="MT"/>
    <s v="IC"/>
    <n v="110"/>
    <s v="DK"/>
    <s v="A"/>
    <n v="0"/>
    <x v="1"/>
    <n v="0"/>
    <x v="2"/>
  </r>
  <r>
    <n v="15865"/>
    <n v="628642.24755407998"/>
    <n v="160.36792029440801"/>
    <n v="2"/>
    <s v="S"/>
    <s v="LT-IC"/>
    <s v="IC"/>
    <n v="60"/>
    <s v="DK"/>
    <s v="A"/>
    <n v="0"/>
    <x v="1"/>
    <n v="0"/>
    <x v="2"/>
  </r>
  <r>
    <n v="15905"/>
    <n v="940222.05944599502"/>
    <n v="59.7383607246963"/>
    <n v="1"/>
    <s v="S"/>
    <s v="MT"/>
    <s v="IC"/>
    <n v="243"/>
    <s v="DK"/>
    <s v="N"/>
    <n v="1"/>
    <x v="0"/>
    <n v="9.1539169192330423"/>
    <x v="0"/>
  </r>
  <r>
    <n v="15905"/>
    <n v="940222.05944599502"/>
    <n v="59.7383607246963"/>
    <n v="2"/>
    <s v="S"/>
    <s v="MT"/>
    <s v="IC"/>
    <n v="260"/>
    <s v="DK"/>
    <s v="N"/>
    <n v="1"/>
    <x v="0"/>
    <n v="9.1539169192330423"/>
    <x v="0"/>
  </r>
  <r>
    <n v="15905"/>
    <n v="940222.05944599502"/>
    <n v="59.7383607246963"/>
    <n v="3"/>
    <s v="S"/>
    <s v="LT-IC"/>
    <s v="IC"/>
    <n v="270"/>
    <s v="DK"/>
    <s v="N"/>
    <n v="1"/>
    <x v="2"/>
    <n v="9.1539169192330423"/>
    <x v="0"/>
  </r>
  <r>
    <n v="15905"/>
    <n v="940222.05944599502"/>
    <n v="59.7383607246963"/>
    <n v="4"/>
    <s v="S"/>
    <s v="MT"/>
    <s v="IC"/>
    <n v="90"/>
    <s v="DK"/>
    <s v="N"/>
    <n v="1"/>
    <x v="0"/>
    <n v="9.1539169192330423"/>
    <x v="0"/>
  </r>
  <r>
    <n v="15905"/>
    <n v="940222.05944599502"/>
    <n v="59.7383607246963"/>
    <n v="5"/>
    <s v="S"/>
    <s v="MT"/>
    <s v="IC"/>
    <n v="90"/>
    <s v="DK"/>
    <s v="N"/>
    <n v="1"/>
    <x v="0"/>
    <n v="9.1539169192330423"/>
    <x v="0"/>
  </r>
  <r>
    <n v="15918"/>
    <n v="1012621.56629418"/>
    <n v="340.720580852686"/>
    <n v="1"/>
    <s v="S"/>
    <s v="MT"/>
    <s v="NF"/>
    <n v="40"/>
    <s v="DK"/>
    <s v="N"/>
    <n v="1"/>
    <x v="0"/>
    <n v="9.1539169192330423"/>
    <x v="2"/>
  </r>
  <r>
    <n v="15918"/>
    <n v="1012621.56629418"/>
    <n v="340.720580852686"/>
    <n v="2"/>
    <s v="S"/>
    <s v="LT-FF"/>
    <s v="NF"/>
    <n v="63"/>
    <s v="DK"/>
    <s v="N"/>
    <n v="1"/>
    <x v="2"/>
    <n v="9.1539169192330423"/>
    <x v="2"/>
  </r>
  <r>
    <n v="15726"/>
    <n v="641471.68117763195"/>
    <n v="160.36792029440801"/>
    <n v="1"/>
    <s v="S"/>
    <s v="MT"/>
    <s v="IC"/>
    <n v="105"/>
    <s v="Y"/>
    <s v="S"/>
    <n v="0"/>
    <x v="1"/>
    <n v="0"/>
    <x v="2"/>
  </r>
  <r>
    <n v="15726"/>
    <n v="641471.68117763195"/>
    <n v="160.36792029440801"/>
    <n v="2"/>
    <s v="S"/>
    <s v="LT-FF"/>
    <s v="IC"/>
    <n v="105"/>
    <s v="Y"/>
    <s v="S"/>
    <n v="0"/>
    <x v="1"/>
    <n v="0"/>
    <x v="2"/>
  </r>
  <r>
    <n v="15671"/>
    <n v="9899425.36073789"/>
    <n v="57.162636336400801"/>
    <n v="1"/>
    <s v="S"/>
    <s v="DK"/>
    <s v="NF"/>
    <n v="-1"/>
    <s v="DK"/>
    <s v="NF"/>
    <n v="0"/>
    <x v="1"/>
    <n v="0"/>
    <x v="3"/>
  </r>
  <r>
    <n v="15698"/>
    <n v="4334096.1123741399"/>
    <n v="21.175192802226601"/>
    <n v="1"/>
    <s v="S"/>
    <s v="LT-FF"/>
    <s v="IC"/>
    <n v="510"/>
    <s v="Y"/>
    <s v="A"/>
    <n v="0"/>
    <x v="1"/>
    <n v="0"/>
    <x v="7"/>
  </r>
  <r>
    <n v="15698"/>
    <n v="4334096.1123741399"/>
    <n v="21.175192802226601"/>
    <n v="2"/>
    <s v="S"/>
    <s v="LT-FF"/>
    <s v="IC"/>
    <n v="450"/>
    <s v="Y"/>
    <s v="A"/>
    <n v="0"/>
    <x v="1"/>
    <n v="0"/>
    <x v="7"/>
  </r>
  <r>
    <n v="15698"/>
    <n v="4334096.1123741399"/>
    <n v="21.175192802226601"/>
    <n v="3"/>
    <s v="S"/>
    <s v="LT-FF"/>
    <s v="IC"/>
    <n v="102"/>
    <s v="Y"/>
    <s v="A"/>
    <n v="0"/>
    <x v="1"/>
    <n v="0"/>
    <x v="7"/>
  </r>
  <r>
    <n v="15698"/>
    <n v="4334096.1123741399"/>
    <n v="21.175192802226601"/>
    <n v="4"/>
    <s v="S"/>
    <s v="LT-IC"/>
    <s v="IC"/>
    <n v="342"/>
    <s v="Y"/>
    <s v="A"/>
    <n v="0"/>
    <x v="1"/>
    <n v="0"/>
    <x v="7"/>
  </r>
  <r>
    <n v="15698"/>
    <n v="4334096.1123741399"/>
    <n v="21.175192802226601"/>
    <n v="5"/>
    <s v="S"/>
    <s v="LT-FF"/>
    <s v="IC"/>
    <n v="792"/>
    <s v="Y"/>
    <s v="A"/>
    <n v="0"/>
    <x v="1"/>
    <n v="0"/>
    <x v="7"/>
  </r>
  <r>
    <n v="15753"/>
    <n v="717806.81123777002"/>
    <n v="160.36792029440801"/>
    <n v="1"/>
    <s v="S"/>
    <s v="LT-FF"/>
    <s v="IC"/>
    <n v="44"/>
    <s v="DK"/>
    <s v="A"/>
    <n v="0"/>
    <x v="1"/>
    <n v="0"/>
    <x v="2"/>
  </r>
  <r>
    <n v="15753"/>
    <n v="717806.81123777002"/>
    <n v="160.36792029440801"/>
    <n v="2"/>
    <s v="S"/>
    <s v="MT"/>
    <s v="IC"/>
    <n v="65"/>
    <s v="DK"/>
    <s v="A"/>
    <n v="0"/>
    <x v="1"/>
    <n v="0"/>
    <x v="2"/>
  </r>
  <r>
    <n v="15893"/>
    <n v="1357388.09298021"/>
    <n v="42.418377905631601"/>
    <n v="1"/>
    <s v="S"/>
    <s v="MT"/>
    <s v="IC"/>
    <n v="36"/>
    <s v="DK"/>
    <s v="N"/>
    <n v="1"/>
    <x v="0"/>
    <n v="9.1539169192330423"/>
    <x v="6"/>
  </r>
  <r>
    <n v="15893"/>
    <n v="1357388.09298021"/>
    <n v="42.418377905631601"/>
    <n v="2"/>
    <s v="S"/>
    <s v="LT-FF"/>
    <s v="IC"/>
    <n v="20"/>
    <s v="DK"/>
    <s v="N"/>
    <n v="1"/>
    <x v="2"/>
    <n v="9.1539169192330423"/>
    <x v="6"/>
  </r>
  <r>
    <n v="15846"/>
    <n v="8002700.0562866405"/>
    <n v="66.187247177955896"/>
    <n v="1"/>
    <s v="W"/>
    <s v="LT-FF"/>
    <s v="IC"/>
    <n v="48"/>
    <s v="DK"/>
    <s v="A"/>
    <n v="0"/>
    <x v="1"/>
    <n v="0"/>
    <x v="5"/>
  </r>
  <r>
    <n v="15846"/>
    <n v="8002700.0562866405"/>
    <n v="66.187247177955896"/>
    <n v="2"/>
    <s v="W"/>
    <s v="MT"/>
    <s v="IC"/>
    <n v="90"/>
    <s v="DK"/>
    <s v="A"/>
    <n v="0"/>
    <x v="1"/>
    <n v="0"/>
    <x v="5"/>
  </r>
  <r>
    <n v="15674"/>
    <n v="5453944.2954923399"/>
    <n v="57.162636336400801"/>
    <n v="1"/>
    <s v="S"/>
    <s v="DK"/>
    <s v="NF"/>
    <n v="-1"/>
    <s v="DK"/>
    <s v="NF"/>
    <n v="0"/>
    <x v="1"/>
    <n v="0"/>
    <x v="3"/>
  </r>
  <r>
    <n v="15890"/>
    <n v="1158121.8919035599"/>
    <n v="97.814348978341002"/>
    <n v="1"/>
    <s v="S"/>
    <s v="LT-FF"/>
    <s v="IC"/>
    <n v="430"/>
    <s v="DK"/>
    <s v="S"/>
    <n v="0"/>
    <x v="1"/>
    <n v="0"/>
    <x v="0"/>
  </r>
  <r>
    <n v="15890"/>
    <n v="1158121.8919035599"/>
    <n v="97.814348978341002"/>
    <n v="2"/>
    <s v="S"/>
    <s v="MT"/>
    <s v="IC"/>
    <n v="475"/>
    <s v="DK"/>
    <s v="A"/>
    <n v="0"/>
    <x v="1"/>
    <n v="0"/>
    <x v="0"/>
  </r>
  <r>
    <n v="15890"/>
    <n v="1158121.8919035599"/>
    <n v="97.814348978341002"/>
    <n v="3"/>
    <s v="S"/>
    <s v="MT"/>
    <s v="IC"/>
    <n v="691"/>
    <s v="DK"/>
    <s v="A"/>
    <n v="0"/>
    <x v="1"/>
    <n v="0"/>
    <x v="0"/>
  </r>
  <r>
    <n v="15890"/>
    <n v="1158121.8919035599"/>
    <n v="97.814348978341002"/>
    <n v="4"/>
    <s v="W"/>
    <s v="MT"/>
    <s v="IC"/>
    <n v="425"/>
    <s v="DK"/>
    <s v="A"/>
    <n v="0"/>
    <x v="1"/>
    <n v="0"/>
    <x v="0"/>
  </r>
  <r>
    <n v="15890"/>
    <n v="1158121.8919035599"/>
    <n v="97.814348978341002"/>
    <n v="5"/>
    <s v="S"/>
    <s v="MT"/>
    <s v="NF"/>
    <n v="1200"/>
    <s v="DK"/>
    <s v="A"/>
    <n v="0"/>
    <x v="1"/>
    <n v="0"/>
    <x v="0"/>
  </r>
  <r>
    <n v="15854"/>
    <n v="6320078.5305375503"/>
    <n v="97.814348978341002"/>
    <n v="1"/>
    <s v="S"/>
    <s v="LT-FF"/>
    <s v="IC"/>
    <n v="104"/>
    <s v="Y"/>
    <s v="A"/>
    <n v="0"/>
    <x v="1"/>
    <n v="0"/>
    <x v="0"/>
  </r>
  <r>
    <n v="15854"/>
    <n v="6320078.5305375503"/>
    <n v="97.814348978341002"/>
    <n v="2"/>
    <s v="S"/>
    <s v="LT-FF"/>
    <s v="IC"/>
    <n v="68"/>
    <s v="Y"/>
    <s v="A"/>
    <n v="0"/>
    <x v="1"/>
    <n v="0"/>
    <x v="0"/>
  </r>
  <r>
    <n v="15854"/>
    <n v="6320078.5305375503"/>
    <n v="97.814348978341002"/>
    <n v="3"/>
    <s v="S"/>
    <s v="LT-IC"/>
    <s v="IC"/>
    <n v="144"/>
    <s v="Y"/>
    <s v="A"/>
    <n v="0"/>
    <x v="1"/>
    <n v="0"/>
    <x v="0"/>
  </r>
  <r>
    <n v="15854"/>
    <n v="6320078.5305375503"/>
    <n v="97.814348978341002"/>
    <n v="4"/>
    <s v="S"/>
    <s v="LT-FF"/>
    <s v="IC"/>
    <n v="224"/>
    <s v="Y"/>
    <s v="A"/>
    <n v="0"/>
    <x v="1"/>
    <n v="0"/>
    <x v="0"/>
  </r>
  <r>
    <n v="15854"/>
    <n v="6320078.5305375503"/>
    <n v="97.814348978341002"/>
    <n v="5"/>
    <s v="S"/>
    <s v="LT-FF"/>
    <s v="IC"/>
    <n v="612"/>
    <s v="Y"/>
    <s v="A"/>
    <n v="0"/>
    <x v="1"/>
    <n v="0"/>
    <x v="0"/>
  </r>
  <r>
    <n v="15854"/>
    <n v="6320078.5305375503"/>
    <n v="97.814348978341002"/>
    <n v="6"/>
    <s v="S"/>
    <s v="LT-IC"/>
    <s v="IC"/>
    <n v="216"/>
    <s v="Y"/>
    <s v="A"/>
    <n v="0"/>
    <x v="1"/>
    <n v="0"/>
    <x v="0"/>
  </r>
  <r>
    <n v="15854"/>
    <n v="6320078.5305375503"/>
    <n v="97.814348978341002"/>
    <n v="7"/>
    <s v="S"/>
    <s v="MT"/>
    <s v="IC"/>
    <n v="518"/>
    <s v="DK"/>
    <s v="A"/>
    <n v="0"/>
    <x v="1"/>
    <n v="0"/>
    <x v="0"/>
  </r>
  <r>
    <n v="15854"/>
    <n v="6320078.5305375503"/>
    <n v="97.814348978341002"/>
    <n v="8"/>
    <s v="S"/>
    <s v="LT-FF"/>
    <s v="IC"/>
    <n v="110"/>
    <s v="Y"/>
    <s v="A"/>
    <n v="0"/>
    <x v="1"/>
    <n v="0"/>
    <x v="0"/>
  </r>
  <r>
    <n v="15854"/>
    <n v="6320078.5305375503"/>
    <n v="97.814348978341002"/>
    <n v="9"/>
    <s v="S"/>
    <s v="MT"/>
    <s v="IC"/>
    <n v="144"/>
    <s v="Y"/>
    <s v="N"/>
    <n v="1"/>
    <x v="0"/>
    <n v="9.1539169192330423"/>
    <x v="0"/>
  </r>
  <r>
    <n v="15854"/>
    <n v="6320078.5305375503"/>
    <n v="97.814348978341002"/>
    <n v="10"/>
    <s v="S"/>
    <s v="MT"/>
    <s v="IC"/>
    <n v="70"/>
    <s v="Y"/>
    <s v="A"/>
    <n v="0"/>
    <x v="1"/>
    <n v="0"/>
    <x v="0"/>
  </r>
  <r>
    <n v="15854"/>
    <n v="6320078.5305375503"/>
    <n v="97.814348978341002"/>
    <n v="11"/>
    <s v="S"/>
    <s v="MT"/>
    <s v="IC"/>
    <n v="645"/>
    <s v="Y"/>
    <s v="A"/>
    <n v="0"/>
    <x v="1"/>
    <n v="0"/>
    <x v="0"/>
  </r>
  <r>
    <n v="15854"/>
    <n v="6320078.5305375503"/>
    <n v="97.814348978341002"/>
    <n v="12"/>
    <s v="S"/>
    <s v="MT"/>
    <s v="IC"/>
    <n v="512"/>
    <s v="DK"/>
    <s v="S"/>
    <n v="0"/>
    <x v="1"/>
    <n v="0"/>
    <x v="0"/>
  </r>
  <r>
    <n v="15854"/>
    <n v="6320078.5305375503"/>
    <n v="97.814348978341002"/>
    <n v="13"/>
    <s v="S"/>
    <s v="MT"/>
    <s v="IC"/>
    <n v="848"/>
    <s v="DK"/>
    <s v="S"/>
    <n v="0"/>
    <x v="1"/>
    <n v="0"/>
    <x v="0"/>
  </r>
  <r>
    <n v="15883"/>
    <n v="2084249.1687984599"/>
    <n v="17.690263614514301"/>
    <n v="1"/>
    <s v="S"/>
    <s v="MT"/>
    <s v="IC"/>
    <n v="90"/>
    <s v="DK"/>
    <s v="A"/>
    <n v="0"/>
    <x v="1"/>
    <n v="0"/>
    <x v="1"/>
  </r>
  <r>
    <n v="15883"/>
    <n v="2084249.1687984599"/>
    <n v="17.690263614514301"/>
    <n v="2"/>
    <s v="S"/>
    <s v="MT"/>
    <s v="IC"/>
    <n v="135"/>
    <s v="DK"/>
    <s v="A"/>
    <n v="0"/>
    <x v="1"/>
    <n v="0"/>
    <x v="1"/>
  </r>
  <r>
    <n v="15883"/>
    <n v="2084249.1687984599"/>
    <n v="17.690263614514301"/>
    <n v="3"/>
    <s v="S"/>
    <s v="LT-FF"/>
    <s v="IC"/>
    <n v="135"/>
    <s v="DK"/>
    <s v="A"/>
    <n v="0"/>
    <x v="1"/>
    <n v="0"/>
    <x v="1"/>
  </r>
  <r>
    <n v="15883"/>
    <n v="2084249.1687984599"/>
    <n v="17.690263614514301"/>
    <n v="4"/>
    <s v="S"/>
    <s v="MT"/>
    <s v="IC"/>
    <n v="64"/>
    <s v="DK"/>
    <s v="A"/>
    <n v="0"/>
    <x v="1"/>
    <n v="0"/>
    <x v="1"/>
  </r>
  <r>
    <n v="15883"/>
    <n v="2084249.1687984599"/>
    <n v="17.690263614514301"/>
    <n v="5"/>
    <s v="S"/>
    <s v="MT"/>
    <s v="IC"/>
    <n v="120"/>
    <s v="DK"/>
    <s v="A"/>
    <n v="0"/>
    <x v="1"/>
    <n v="0"/>
    <x v="1"/>
  </r>
  <r>
    <n v="15877"/>
    <n v="462800.00766050903"/>
    <n v="4.3309003149963399"/>
    <n v="1"/>
    <s v="S"/>
    <s v="MT"/>
    <s v="IC"/>
    <n v="340"/>
    <s v="DK"/>
    <s v="N"/>
    <n v="1"/>
    <x v="0"/>
    <n v="9.1539169192330423"/>
    <x v="1"/>
  </r>
  <r>
    <n v="15877"/>
    <n v="462800.00766050903"/>
    <n v="4.3309003149963399"/>
    <n v="2"/>
    <s v="S"/>
    <s v="LT-FF"/>
    <s v="IC"/>
    <n v="60"/>
    <s v="DK"/>
    <s v="N"/>
    <n v="1"/>
    <x v="2"/>
    <n v="9.1539169192330423"/>
    <x v="1"/>
  </r>
  <r>
    <n v="15889"/>
    <n v="511692.81748267898"/>
    <n v="3.7884089309287101"/>
    <n v="1"/>
    <s v="S"/>
    <s v="MT"/>
    <s v="IC"/>
    <n v="64"/>
    <s v="DK"/>
    <s v="N"/>
    <n v="1"/>
    <x v="0"/>
    <n v="9.1539169192330423"/>
    <x v="1"/>
  </r>
  <r>
    <n v="15889"/>
    <n v="511692.81748267898"/>
    <n v="3.7884089309287101"/>
    <n v="2"/>
    <s v="S"/>
    <s v="MT"/>
    <s v="IC"/>
    <n v="112"/>
    <s v="DK"/>
    <s v="N"/>
    <n v="1"/>
    <x v="0"/>
    <n v="9.1539169192330423"/>
    <x v="1"/>
  </r>
  <r>
    <n v="15889"/>
    <n v="511692.81748267898"/>
    <n v="3.7884089309287101"/>
    <n v="3"/>
    <s v="S"/>
    <s v="LT-FF"/>
    <s v="IC"/>
    <n v="112"/>
    <s v="Y"/>
    <s v="N"/>
    <n v="1"/>
    <x v="2"/>
    <n v="9.1539169192330423"/>
    <x v="1"/>
  </r>
  <r>
    <n v="15889"/>
    <n v="511692.81748267898"/>
    <n v="3.7884089309287101"/>
    <n v="4"/>
    <s v="S"/>
    <s v="MT"/>
    <s v="IC"/>
    <n v="84"/>
    <s v="DK"/>
    <s v="N"/>
    <n v="1"/>
    <x v="0"/>
    <n v="9.1539169192330423"/>
    <x v="1"/>
  </r>
  <r>
    <n v="15889"/>
    <n v="511692.81748267898"/>
    <n v="3.7884089309287101"/>
    <n v="5"/>
    <s v="S"/>
    <s v="MT"/>
    <s v="IC"/>
    <n v="48"/>
    <s v="DK"/>
    <s v="N"/>
    <n v="1"/>
    <x v="0"/>
    <n v="9.1539169192330423"/>
    <x v="1"/>
  </r>
  <r>
    <n v="15951"/>
    <n v="5920775.0566998096"/>
    <n v="143.53394076847999"/>
    <n v="1"/>
    <s v="S"/>
    <s v="MT"/>
    <s v="IC"/>
    <n v="126"/>
    <s v="DK"/>
    <s v="A"/>
    <n v="0"/>
    <x v="1"/>
    <n v="0"/>
    <x v="3"/>
  </r>
  <r>
    <n v="15951"/>
    <n v="5920775.0566998096"/>
    <n v="143.53394076847999"/>
    <n v="2"/>
    <s v="S"/>
    <s v="LT-FF"/>
    <s v="IC"/>
    <n v="126"/>
    <s v="DK"/>
    <s v="A"/>
    <n v="0"/>
    <x v="1"/>
    <n v="0"/>
    <x v="3"/>
  </r>
  <r>
    <n v="15871"/>
    <n v="5181639.2779539702"/>
    <n v="62.6831423346798"/>
    <n v="1"/>
    <s v="S"/>
    <s v="MT"/>
    <s v="IC"/>
    <n v="96"/>
    <s v="DK"/>
    <s v="A"/>
    <n v="0"/>
    <x v="1"/>
    <n v="0"/>
    <x v="1"/>
  </r>
  <r>
    <n v="15871"/>
    <n v="5181639.2779539702"/>
    <n v="62.6831423346798"/>
    <n v="2"/>
    <s v="S"/>
    <s v="LT-FF"/>
    <s v="IC"/>
    <n v="72"/>
    <s v="DK"/>
    <s v="A"/>
    <n v="0"/>
    <x v="1"/>
    <n v="0"/>
    <x v="1"/>
  </r>
  <r>
    <n v="15899"/>
    <n v="3355129.4780249302"/>
    <n v="14.4804897627317"/>
    <n v="1"/>
    <s v="S"/>
    <s v="MT"/>
    <s v="IC"/>
    <n v="200"/>
    <s v="N"/>
    <s v="A"/>
    <n v="0"/>
    <x v="1"/>
    <n v="0"/>
    <x v="5"/>
  </r>
  <r>
    <n v="15899"/>
    <n v="3355129.4780249302"/>
    <n v="14.4804897627317"/>
    <n v="2"/>
    <s v="S"/>
    <s v="MT"/>
    <s v="IC"/>
    <n v="155"/>
    <s v="N"/>
    <s v="A"/>
    <n v="0"/>
    <x v="1"/>
    <n v="0"/>
    <x v="5"/>
  </r>
  <r>
    <n v="15899"/>
    <n v="3355129.4780249302"/>
    <n v="14.4804897627317"/>
    <n v="3"/>
    <s v="S"/>
    <s v="LT-FF"/>
    <s v="IC"/>
    <n v="195"/>
    <s v="N"/>
    <s v="N"/>
    <n v="1"/>
    <x v="2"/>
    <n v="9.1539169192330423"/>
    <x v="5"/>
  </r>
  <r>
    <n v="15359"/>
    <n v="3095787.1976275002"/>
    <n v="340.720580852686"/>
    <n v="1"/>
    <s v="S"/>
    <s v="MT"/>
    <s v="IC"/>
    <n v="162"/>
    <s v="N"/>
    <s v="A"/>
    <n v="0"/>
    <x v="1"/>
    <n v="0"/>
    <x v="2"/>
  </r>
  <r>
    <n v="15362"/>
    <n v="1506666.4085305801"/>
    <n v="340.720580852686"/>
    <n v="1"/>
    <s v="S"/>
    <s v="MT"/>
    <s v="IC"/>
    <n v="108"/>
    <s v="DK"/>
    <s v="A"/>
    <n v="0"/>
    <x v="1"/>
    <n v="0"/>
    <x v="2"/>
  </r>
  <r>
    <n v="15362"/>
    <n v="1506666.4085305801"/>
    <n v="340.720580852686"/>
    <n v="2"/>
    <s v="S"/>
    <s v="LT-FF"/>
    <s v="O"/>
    <n v="64"/>
    <s v="DK"/>
    <s v="A"/>
    <n v="0"/>
    <x v="1"/>
    <n v="0"/>
    <x v="2"/>
  </r>
  <r>
    <n v="15395"/>
    <n v="1094719.3631983299"/>
    <n v="18.3557632287316"/>
    <n v="1"/>
    <s v="S"/>
    <s v="MT"/>
    <s v="IC"/>
    <n v="76"/>
    <s v="N"/>
    <s v="A"/>
    <n v="0"/>
    <x v="1"/>
    <n v="0"/>
    <x v="3"/>
  </r>
  <r>
    <n v="15395"/>
    <n v="1094719.3631983299"/>
    <n v="18.3557632287316"/>
    <n v="2"/>
    <s v="S"/>
    <s v="LT-FF"/>
    <s v="IC"/>
    <n v="155"/>
    <s v="DK"/>
    <s v="N"/>
    <n v="1"/>
    <x v="2"/>
    <n v="9.1539169192330423"/>
    <x v="3"/>
  </r>
  <r>
    <n v="15395"/>
    <n v="1094719.3631983299"/>
    <n v="18.3557632287316"/>
    <n v="3"/>
    <s v="S"/>
    <s v="LT-FF"/>
    <s v="IC"/>
    <n v="70"/>
    <s v="N"/>
    <s v="N"/>
    <n v="1"/>
    <x v="2"/>
    <n v="9.1539169192330423"/>
    <x v="3"/>
  </r>
  <r>
    <n v="15419"/>
    <n v="5843426.9905463299"/>
    <n v="311.64943949580498"/>
    <n v="1"/>
    <s v="S"/>
    <s v="MT"/>
    <s v="IC"/>
    <n v="250"/>
    <s v="DK"/>
    <s v="N"/>
    <n v="1"/>
    <x v="0"/>
    <n v="9.1539169192330423"/>
    <x v="5"/>
  </r>
  <r>
    <n v="15213"/>
    <n v="2932238.0510044098"/>
    <n v="24.082310556134701"/>
    <n v="1"/>
    <s v="S"/>
    <s v="LT-FF"/>
    <s v="IC"/>
    <n v="50"/>
    <s v="Y"/>
    <s v="A"/>
    <n v="0"/>
    <x v="1"/>
    <n v="0"/>
    <x v="6"/>
  </r>
  <r>
    <n v="15213"/>
    <n v="2932238.0510044098"/>
    <n v="24.082310556134701"/>
    <n v="2"/>
    <s v="S"/>
    <s v="MT"/>
    <s v="IC"/>
    <n v="100"/>
    <s v="DK"/>
    <s v="A"/>
    <n v="0"/>
    <x v="1"/>
    <n v="0"/>
    <x v="6"/>
  </r>
  <r>
    <n v="15213"/>
    <n v="2932238.0510044098"/>
    <n v="24.082310556134701"/>
    <n v="3"/>
    <s v="S"/>
    <s v="MT"/>
    <s v="IC"/>
    <n v="60"/>
    <s v="Y"/>
    <s v="A"/>
    <n v="0"/>
    <x v="1"/>
    <n v="0"/>
    <x v="6"/>
  </r>
  <r>
    <n v="15213"/>
    <n v="2932238.0510044098"/>
    <n v="24.082310556134701"/>
    <n v="4"/>
    <s v="S"/>
    <s v="LT-FF"/>
    <s v="IC"/>
    <n v="18"/>
    <s v="Y"/>
    <s v="A"/>
    <n v="0"/>
    <x v="1"/>
    <n v="0"/>
    <x v="6"/>
  </r>
  <r>
    <n v="15948"/>
    <n v="1185509.9096174899"/>
    <n v="97.814348978341002"/>
    <n v="1"/>
    <s v="S"/>
    <s v="MT"/>
    <s v="IC"/>
    <n v="148"/>
    <s v="N"/>
    <s v="N"/>
    <n v="1"/>
    <x v="0"/>
    <n v="9.1539169192330423"/>
    <x v="0"/>
  </r>
  <r>
    <n v="15948"/>
    <n v="1185509.9096174899"/>
    <n v="97.814348978341002"/>
    <n v="2"/>
    <s v="S"/>
    <s v="LT-FF"/>
    <s v="IC"/>
    <n v="120"/>
    <s v="N"/>
    <s v="S"/>
    <n v="0"/>
    <x v="1"/>
    <n v="0"/>
    <x v="0"/>
  </r>
  <r>
    <n v="15948"/>
    <n v="1185509.9096174899"/>
    <n v="97.814348978341002"/>
    <n v="3"/>
    <s v="W"/>
    <s v="MT"/>
    <s v="IC"/>
    <n v="180"/>
    <s v="DK"/>
    <s v="S"/>
    <n v="0"/>
    <x v="1"/>
    <n v="0"/>
    <x v="0"/>
  </r>
  <r>
    <n v="15948"/>
    <n v="1185509.9096174899"/>
    <n v="97.814348978341002"/>
    <n v="4"/>
    <s v="S"/>
    <s v="LT-FF"/>
    <s v="IC"/>
    <n v="175"/>
    <s v="DK"/>
    <s v="S"/>
    <n v="0"/>
    <x v="1"/>
    <n v="0"/>
    <x v="0"/>
  </r>
  <r>
    <n v="15948"/>
    <n v="1185509.9096174899"/>
    <n v="97.814348978341002"/>
    <n v="5"/>
    <s v="S"/>
    <s v="MT"/>
    <s v="IC"/>
    <n v="125"/>
    <s v="N"/>
    <s v="A"/>
    <n v="0"/>
    <x v="1"/>
    <n v="0"/>
    <x v="0"/>
  </r>
  <r>
    <n v="15933"/>
    <n v="1599704.76538396"/>
    <n v="18.3557632287316"/>
    <n v="1"/>
    <s v="S"/>
    <s v="MT"/>
    <s v="IC"/>
    <n v="80"/>
    <s v="DK"/>
    <s v="N"/>
    <n v="1"/>
    <x v="0"/>
    <n v="9.1539169192330423"/>
    <x v="3"/>
  </r>
  <r>
    <n v="15933"/>
    <n v="1599704.76538396"/>
    <n v="18.3557632287316"/>
    <n v="2"/>
    <s v="S"/>
    <s v="LT-FF"/>
    <s v="IC"/>
    <n v="80"/>
    <s v="DK"/>
    <s v="N"/>
    <n v="1"/>
    <x v="2"/>
    <n v="9.1539169192330423"/>
    <x v="3"/>
  </r>
  <r>
    <n v="15925"/>
    <n v="2630714.0394766601"/>
    <n v="100.987103242866"/>
    <n v="1"/>
    <s v="S"/>
    <s v="MT"/>
    <s v="IC"/>
    <n v="87"/>
    <s v="N"/>
    <s v="N"/>
    <n v="1"/>
    <x v="0"/>
    <n v="9.1539169192330423"/>
    <x v="5"/>
  </r>
  <r>
    <n v="15885"/>
    <n v="258604.497354497"/>
    <n v="86.201499118165799"/>
    <n v="1"/>
    <s v="S"/>
    <s v="LT-FF"/>
    <s v="IC"/>
    <n v="112"/>
    <s v="N"/>
    <s v="N"/>
    <n v="1"/>
    <x v="2"/>
    <n v="9.1539169192330423"/>
    <x v="0"/>
  </r>
  <r>
    <n v="15878"/>
    <n v="549158.15994153603"/>
    <n v="4.3309003149963399"/>
    <n v="1"/>
    <s v="S"/>
    <s v="MT"/>
    <s v="IC"/>
    <n v="130"/>
    <s v="N"/>
    <s v="S"/>
    <n v="0"/>
    <x v="1"/>
    <n v="0"/>
    <x v="1"/>
  </r>
  <r>
    <n v="15878"/>
    <n v="549158.15994153603"/>
    <n v="4.3309003149963399"/>
    <n v="2"/>
    <s v="S"/>
    <s v="LT-FF"/>
    <s v="IC"/>
    <n v="100"/>
    <s v="N"/>
    <s v="S"/>
    <n v="0"/>
    <x v="1"/>
    <n v="0"/>
    <x v="1"/>
  </r>
  <r>
    <n v="15959"/>
    <n v="4547603.7964629"/>
    <n v="34.400464435103203"/>
    <n v="1"/>
    <s v="S"/>
    <s v="MT"/>
    <s v="IC"/>
    <n v="86"/>
    <s v="DK"/>
    <s v="N"/>
    <n v="1"/>
    <x v="0"/>
    <n v="9.1539169192330423"/>
    <x v="3"/>
  </r>
  <r>
    <n v="15961"/>
    <n v="3986876.2261707201"/>
    <n v="34.400464435103203"/>
    <n v="1"/>
    <s v="S"/>
    <s v="MT"/>
    <s v="IC"/>
    <n v="86"/>
    <s v="Y"/>
    <s v="N"/>
    <n v="1"/>
    <x v="0"/>
    <n v="9.1539169192330423"/>
    <x v="3"/>
  </r>
  <r>
    <n v="15961"/>
    <n v="3986876.2261707201"/>
    <n v="34.400464435103203"/>
    <n v="2"/>
    <s v="S"/>
    <s v="LT-FF"/>
    <s v="IC"/>
    <n v="35"/>
    <s v="DK"/>
    <s v="N"/>
    <n v="1"/>
    <x v="2"/>
    <n v="9.1539169192330423"/>
    <x v="3"/>
  </r>
  <r>
    <n v="15963"/>
    <n v="581995.37642112898"/>
    <n v="97.814348978341002"/>
    <n v="1"/>
    <s v="W"/>
    <s v="MT"/>
    <s v="IC"/>
    <n v="115"/>
    <s v="DK"/>
    <s v="A"/>
    <n v="0"/>
    <x v="1"/>
    <n v="0"/>
    <x v="0"/>
  </r>
  <r>
    <n v="15963"/>
    <n v="581995.37642112898"/>
    <n v="97.814348978341002"/>
    <n v="2"/>
    <s v="S"/>
    <s v="MT"/>
    <s v="IC"/>
    <n v="300"/>
    <s v="NF"/>
    <s v="A"/>
    <n v="0"/>
    <x v="1"/>
    <n v="0"/>
    <x v="0"/>
  </r>
  <r>
    <n v="15958"/>
    <n v="3398004.3641661098"/>
    <n v="21.175192802226601"/>
    <n v="1"/>
    <s v="W"/>
    <s v="MT"/>
    <s v="IC"/>
    <n v="1425"/>
    <s v="DK"/>
    <s v="S"/>
    <n v="0"/>
    <x v="1"/>
    <n v="0"/>
    <x v="7"/>
  </r>
  <r>
    <n v="15958"/>
    <n v="3398004.3641661098"/>
    <n v="21.175192802226601"/>
    <n v="2"/>
    <s v="W"/>
    <s v="LT-FF"/>
    <s v="IC"/>
    <n v="2345"/>
    <s v="Y"/>
    <s v="S"/>
    <n v="0"/>
    <x v="1"/>
    <n v="0"/>
    <x v="7"/>
  </r>
  <r>
    <n v="15958"/>
    <n v="3398004.3641661098"/>
    <n v="21.175192802226601"/>
    <n v="3"/>
    <s v="S"/>
    <s v="MT"/>
    <s v="IC"/>
    <n v="2144"/>
    <s v="DK"/>
    <s v="S"/>
    <n v="0"/>
    <x v="1"/>
    <n v="0"/>
    <x v="7"/>
  </r>
  <r>
    <n v="15958"/>
    <n v="3398004.3641661098"/>
    <n v="21.175192802226601"/>
    <n v="4"/>
    <s v="S"/>
    <s v="MT"/>
    <s v="IC"/>
    <n v="1134"/>
    <s v="DK"/>
    <s v="S"/>
    <n v="0"/>
    <x v="1"/>
    <n v="0"/>
    <x v="7"/>
  </r>
  <r>
    <n v="15958"/>
    <n v="3398004.3641661098"/>
    <n v="21.175192802226601"/>
    <n v="5"/>
    <s v="S"/>
    <s v="MT"/>
    <s v="IC"/>
    <n v="1002"/>
    <s v="DK"/>
    <s v="N"/>
    <n v="1"/>
    <x v="0"/>
    <n v="9.1539169192330423"/>
    <x v="7"/>
  </r>
  <r>
    <n v="15958"/>
    <n v="3398004.3641661098"/>
    <n v="21.175192802226601"/>
    <n v="6"/>
    <s v="S"/>
    <s v="LT-FF"/>
    <s v="IC"/>
    <n v="328"/>
    <s v="DK"/>
    <s v="N"/>
    <n v="1"/>
    <x v="2"/>
    <n v="9.1539169192330423"/>
    <x v="7"/>
  </r>
  <r>
    <n v="15958"/>
    <n v="3398004.3641661098"/>
    <n v="21.175192802226601"/>
    <n v="7"/>
    <s v="S"/>
    <s v="MT"/>
    <s v="IC"/>
    <n v="225"/>
    <s v="DK"/>
    <s v="N"/>
    <n v="1"/>
    <x v="0"/>
    <n v="9.1539169192330423"/>
    <x v="7"/>
  </r>
  <r>
    <n v="15916"/>
    <n v="561287.72103042796"/>
    <n v="160.36792029440801"/>
    <n v="1"/>
    <s v="S"/>
    <s v="MT"/>
    <s v="IC"/>
    <n v="120"/>
    <s v="N"/>
    <s v="A"/>
    <n v="0"/>
    <x v="1"/>
    <n v="0"/>
    <x v="2"/>
  </r>
  <r>
    <n v="15811"/>
    <n v="477534.53269958199"/>
    <n v="9.3202930107655106"/>
    <n v="1"/>
    <s v="S"/>
    <s v="MT"/>
    <s v="NF"/>
    <n v="180"/>
    <s v="DK"/>
    <s v="N"/>
    <n v="1"/>
    <x v="0"/>
    <n v="9.1539169192330423"/>
    <x v="6"/>
  </r>
  <r>
    <n v="15811"/>
    <n v="477534.53269958199"/>
    <n v="9.3202930107655106"/>
    <n v="2"/>
    <s v="S"/>
    <s v="LT-FF"/>
    <s v="IC"/>
    <n v="48"/>
    <s v="DK"/>
    <s v="N"/>
    <n v="1"/>
    <x v="2"/>
    <n v="9.1539169192330423"/>
    <x v="6"/>
  </r>
  <r>
    <n v="15821"/>
    <n v="1651997.0566255399"/>
    <n v="16.381546498344399"/>
    <n v="1"/>
    <s v="S"/>
    <s v="LT-FF"/>
    <s v="IC"/>
    <n v="88"/>
    <s v="DK"/>
    <s v="A"/>
    <n v="0"/>
    <x v="1"/>
    <n v="0"/>
    <x v="6"/>
  </r>
  <r>
    <n v="15821"/>
    <n v="1651997.0566255399"/>
    <n v="16.381546498344399"/>
    <n v="2"/>
    <s v="S"/>
    <s v="MT"/>
    <s v="IC"/>
    <n v="101"/>
    <s v="DK"/>
    <s v="A"/>
    <n v="0"/>
    <x v="1"/>
    <n v="0"/>
    <x v="6"/>
  </r>
  <r>
    <n v="15822"/>
    <n v="1705335.3720241501"/>
    <n v="16.381546498344399"/>
    <n v="1"/>
    <s v="S"/>
    <s v="LT-FF"/>
    <s v="IC"/>
    <n v="110"/>
    <s v="Y"/>
    <s v="A"/>
    <n v="0"/>
    <x v="1"/>
    <n v="0"/>
    <x v="6"/>
  </r>
  <r>
    <n v="15822"/>
    <n v="1705335.3720241501"/>
    <n v="16.381546498344399"/>
    <n v="2"/>
    <s v="S"/>
    <s v="MT"/>
    <s v="IC"/>
    <n v="140"/>
    <s v="DK"/>
    <s v="A"/>
    <n v="0"/>
    <x v="1"/>
    <n v="0"/>
    <x v="6"/>
  </r>
  <r>
    <n v="15876"/>
    <n v="1993091.24039287"/>
    <n v="17.690263614514301"/>
    <n v="1"/>
    <s v="S"/>
    <s v="MT"/>
    <s v="IC"/>
    <n v="96"/>
    <s v="DK"/>
    <s v="A"/>
    <n v="0"/>
    <x v="1"/>
    <n v="0"/>
    <x v="1"/>
  </r>
  <r>
    <n v="15876"/>
    <n v="1993091.24039287"/>
    <n v="17.690263614514301"/>
    <n v="2"/>
    <s v="S"/>
    <s v="MT"/>
    <s v="IC"/>
    <n v="130"/>
    <s v="DK"/>
    <s v="A"/>
    <n v="0"/>
    <x v="1"/>
    <n v="0"/>
    <x v="1"/>
  </r>
  <r>
    <n v="15876"/>
    <n v="1993091.24039287"/>
    <n v="17.690263614514301"/>
    <n v="3"/>
    <s v="S"/>
    <s v="LT-FF"/>
    <s v="IC"/>
    <n v="70"/>
    <s v="DK"/>
    <s v="A"/>
    <n v="0"/>
    <x v="1"/>
    <n v="0"/>
    <x v="1"/>
  </r>
  <r>
    <n v="15876"/>
    <n v="1993091.24039287"/>
    <n v="17.690263614514301"/>
    <n v="4"/>
    <s v="S"/>
    <s v="MT"/>
    <s v="IC"/>
    <n v="90"/>
    <s v="DK"/>
    <s v="A"/>
    <n v="0"/>
    <x v="1"/>
    <n v="0"/>
    <x v="1"/>
  </r>
  <r>
    <n v="15900"/>
    <n v="1687577.7756199399"/>
    <n v="16.381546498344399"/>
    <n v="1"/>
    <s v="S"/>
    <s v="MT"/>
    <s v="IC"/>
    <n v="96"/>
    <s v="N"/>
    <s v="S"/>
    <n v="0"/>
    <x v="1"/>
    <n v="0"/>
    <x v="6"/>
  </r>
  <r>
    <n v="15900"/>
    <n v="1687577.7756199399"/>
    <n v="16.381546498344399"/>
    <n v="2"/>
    <s v="S"/>
    <s v="LT-FF"/>
    <s v="IC"/>
    <n v="40"/>
    <s v="N"/>
    <s v="S"/>
    <n v="0"/>
    <x v="1"/>
    <n v="0"/>
    <x v="6"/>
  </r>
  <r>
    <n v="15937"/>
    <n v="477562.49357861403"/>
    <n v="9.3202930107655106"/>
    <n v="1"/>
    <s v="S"/>
    <s v="LT-FF"/>
    <s v="IC"/>
    <n v="49"/>
    <s v="DK"/>
    <s v="A"/>
    <n v="0"/>
    <x v="1"/>
    <n v="0"/>
    <x v="6"/>
  </r>
  <r>
    <n v="15937"/>
    <n v="477562.49357861403"/>
    <n v="9.3202930107655106"/>
    <n v="2"/>
    <s v="S"/>
    <s v="MT"/>
    <s v="IC"/>
    <n v="56"/>
    <s v="DK"/>
    <s v="A"/>
    <n v="0"/>
    <x v="1"/>
    <n v="0"/>
    <x v="6"/>
  </r>
  <r>
    <n v="15964"/>
    <n v="1413388.85874156"/>
    <n v="11.7918010607328"/>
    <n v="3"/>
    <s v="S"/>
    <s v="MT"/>
    <s v="IC"/>
    <n v="150"/>
    <s v="DK"/>
    <s v="A"/>
    <n v="0"/>
    <x v="1"/>
    <n v="0"/>
    <x v="7"/>
  </r>
  <r>
    <n v="15901"/>
    <n v="4605383.9861315396"/>
    <n v="29.685533528845401"/>
    <n v="1"/>
    <s v="W"/>
    <s v="MT"/>
    <s v="IC"/>
    <n v="700"/>
    <s v="DK"/>
    <s v="A"/>
    <n v="0"/>
    <x v="1"/>
    <n v="0"/>
    <x v="7"/>
  </r>
  <r>
    <n v="15901"/>
    <n v="4605383.9861315396"/>
    <n v="29.685533528845401"/>
    <n v="2"/>
    <s v="S"/>
    <s v="MT"/>
    <s v="IC"/>
    <n v="315"/>
    <s v="DK"/>
    <s v="A"/>
    <n v="0"/>
    <x v="1"/>
    <n v="0"/>
    <x v="7"/>
  </r>
  <r>
    <n v="15901"/>
    <n v="4605383.9861315396"/>
    <n v="29.685533528845401"/>
    <n v="3"/>
    <s v="S"/>
    <s v="LT-IC"/>
    <s v="IC"/>
    <n v="350"/>
    <s v="DK"/>
    <s v="A"/>
    <n v="0"/>
    <x v="1"/>
    <n v="0"/>
    <x v="7"/>
  </r>
  <r>
    <n v="15901"/>
    <n v="4605383.9861315396"/>
    <n v="29.685533528845401"/>
    <n v="4"/>
    <s v="S"/>
    <s v="MT"/>
    <s v="IC"/>
    <n v="100"/>
    <s v="DK"/>
    <s v="A"/>
    <n v="0"/>
    <x v="1"/>
    <n v="0"/>
    <x v="7"/>
  </r>
  <r>
    <n v="15901"/>
    <n v="4605383.9861315396"/>
    <n v="29.685533528845401"/>
    <n v="5"/>
    <s v="S"/>
    <s v="LT-FF"/>
    <s v="IC"/>
    <n v="290"/>
    <s v="DK"/>
    <s v="A"/>
    <n v="0"/>
    <x v="1"/>
    <n v="0"/>
    <x v="7"/>
  </r>
  <r>
    <n v="15901"/>
    <n v="4605383.9861315396"/>
    <n v="29.685533528845401"/>
    <n v="6"/>
    <s v="S"/>
    <s v="LT-FF"/>
    <s v="IC"/>
    <n v="700"/>
    <s v="DK"/>
    <s v="A"/>
    <n v="0"/>
    <x v="1"/>
    <n v="0"/>
    <x v="7"/>
  </r>
  <r>
    <n v="15901"/>
    <n v="4605383.9861315396"/>
    <n v="29.685533528845401"/>
    <n v="7"/>
    <s v="S"/>
    <s v="MT"/>
    <s v="IC"/>
    <n v="570"/>
    <s v="DK"/>
    <s v="A"/>
    <n v="0"/>
    <x v="1"/>
    <n v="0"/>
    <x v="7"/>
  </r>
  <r>
    <n v="15901"/>
    <n v="4605383.9861315396"/>
    <n v="29.685533528845401"/>
    <n v="8"/>
    <s v="W"/>
    <s v="MT"/>
    <s v="IC"/>
    <n v="415"/>
    <s v="DK"/>
    <s v="A"/>
    <n v="0"/>
    <x v="1"/>
    <n v="0"/>
    <x v="7"/>
  </r>
  <r>
    <n v="15901"/>
    <n v="4605383.9861315396"/>
    <n v="29.685533528845401"/>
    <n v="9"/>
    <s v="S"/>
    <s v="MT"/>
    <s v="IC"/>
    <n v="78"/>
    <s v="DK"/>
    <s v="A"/>
    <n v="0"/>
    <x v="1"/>
    <n v="0"/>
    <x v="7"/>
  </r>
  <r>
    <n v="15901"/>
    <n v="4605383.9861315396"/>
    <n v="29.685533528845401"/>
    <n v="10"/>
    <s v="S"/>
    <s v="MT"/>
    <s v="IC"/>
    <n v="56"/>
    <s v="DK"/>
    <s v="A"/>
    <n v="0"/>
    <x v="1"/>
    <n v="0"/>
    <x v="7"/>
  </r>
  <r>
    <n v="15921"/>
    <n v="8214482.4753151899"/>
    <n v="29.997051139942201"/>
    <n v="1"/>
    <s v="S"/>
    <s v="MT"/>
    <s v="IC"/>
    <n v="200"/>
    <s v="Y"/>
    <s v="N"/>
    <n v="1"/>
    <x v="0"/>
    <n v="9.1539169192330423"/>
    <x v="8"/>
  </r>
  <r>
    <n v="15921"/>
    <n v="8214482.4753151899"/>
    <n v="29.997051139942201"/>
    <n v="2"/>
    <s v="S"/>
    <s v="LT-FF"/>
    <s v="IC"/>
    <n v="200"/>
    <s v="Y"/>
    <s v="N"/>
    <n v="1"/>
    <x v="2"/>
    <n v="9.1539169192330423"/>
    <x v="8"/>
  </r>
  <r>
    <n v="15944"/>
    <n v="1228197.83836287"/>
    <n v="24.082310556134701"/>
    <n v="1"/>
    <s v="S"/>
    <s v="LT-FF"/>
    <s v="IC"/>
    <n v="50"/>
    <s v="N"/>
    <s v="B"/>
    <n v="0"/>
    <x v="1"/>
    <n v="0"/>
    <x v="6"/>
  </r>
  <r>
    <n v="15730"/>
    <n v="676662.87278890098"/>
    <n v="3.7884089309287101"/>
    <n v="1"/>
    <s v="S"/>
    <s v="MT"/>
    <s v="IC"/>
    <n v="140"/>
    <s v="N"/>
    <s v="B"/>
    <n v="0"/>
    <x v="1"/>
    <n v="0"/>
    <x v="1"/>
  </r>
  <r>
    <n v="15730"/>
    <n v="676662.87278890098"/>
    <n v="3.7884089309287101"/>
    <n v="2"/>
    <s v="S"/>
    <s v="MT"/>
    <s v="IC"/>
    <n v="140"/>
    <s v="N"/>
    <s v="B"/>
    <n v="0"/>
    <x v="1"/>
    <n v="0"/>
    <x v="1"/>
  </r>
  <r>
    <n v="15730"/>
    <n v="676662.87278890098"/>
    <n v="3.7884089309287101"/>
    <n v="3"/>
    <s v="S"/>
    <s v="LT-FF"/>
    <s v="IC"/>
    <n v="84"/>
    <s v="N"/>
    <s v="B"/>
    <n v="0"/>
    <x v="1"/>
    <n v="0"/>
    <x v="1"/>
  </r>
  <r>
    <n v="15730"/>
    <n v="676662.87278890098"/>
    <n v="3.7884089309287101"/>
    <n v="4"/>
    <s v="S"/>
    <s v="LT-FF"/>
    <s v="IC"/>
    <n v="72"/>
    <s v="N"/>
    <s v="B"/>
    <n v="0"/>
    <x v="1"/>
    <n v="0"/>
    <x v="1"/>
  </r>
  <r>
    <n v="15924"/>
    <n v="2559127.9261130998"/>
    <n v="21.175192802226601"/>
    <n v="1"/>
    <s v="S"/>
    <s v="MT"/>
    <s v="IC"/>
    <n v="60"/>
    <s v="DK"/>
    <s v="N"/>
    <n v="1"/>
    <x v="0"/>
    <n v="9.1539169192330423"/>
    <x v="7"/>
  </r>
  <r>
    <n v="15743"/>
    <n v="3225413.2024288499"/>
    <n v="13.261953564146101"/>
    <n v="1"/>
    <s v="S"/>
    <s v="MT"/>
    <s v="IC"/>
    <n v="29"/>
    <s v="Y"/>
    <s v="N"/>
    <n v="1"/>
    <x v="0"/>
    <n v="9.1539169192330423"/>
    <x v="8"/>
  </r>
  <r>
    <n v="15743"/>
    <n v="3225413.2024288499"/>
    <n v="13.261953564146101"/>
    <n v="2"/>
    <s v="S"/>
    <s v="LT-FF"/>
    <s v="IC"/>
    <n v="43"/>
    <s v="Y"/>
    <s v="N"/>
    <n v="1"/>
    <x v="2"/>
    <n v="9.1539169192330423"/>
    <x v="8"/>
  </r>
  <r>
    <n v="15743"/>
    <n v="3225413.2024288499"/>
    <n v="13.261953564146101"/>
    <n v="3"/>
    <s v="S"/>
    <s v="MT"/>
    <s v="IC"/>
    <n v="135"/>
    <s v="Y"/>
    <s v="N"/>
    <n v="1"/>
    <x v="0"/>
    <n v="9.1539169192330423"/>
    <x v="8"/>
  </r>
  <r>
    <n v="15792"/>
    <n v="498297.00350291497"/>
    <n v="3.7884089309287101"/>
    <n v="1"/>
    <s v="S"/>
    <s v="MT"/>
    <s v="IC"/>
    <n v="81"/>
    <s v="DK"/>
    <s v="B"/>
    <n v="0"/>
    <x v="1"/>
    <n v="0"/>
    <x v="1"/>
  </r>
  <r>
    <n v="15792"/>
    <n v="498297.00350291497"/>
    <n v="3.7884089309287101"/>
    <n v="2"/>
    <s v="S"/>
    <s v="LT-IC"/>
    <s v="IC"/>
    <n v="90"/>
    <s v="DK"/>
    <s v="S"/>
    <n v="0"/>
    <x v="1"/>
    <n v="0"/>
    <x v="1"/>
  </r>
  <r>
    <n v="15792"/>
    <n v="498297.00350291497"/>
    <n v="3.7884089309287101"/>
    <n v="3"/>
    <s v="S"/>
    <s v="MT"/>
    <s v="IC"/>
    <n v="90"/>
    <s v="DK"/>
    <s v="S"/>
    <n v="0"/>
    <x v="1"/>
    <n v="0"/>
    <x v="1"/>
  </r>
  <r>
    <n v="15935"/>
    <n v="1241065.9627145701"/>
    <n v="16.381546498344399"/>
    <n v="1"/>
    <s v="S"/>
    <s v="MT"/>
    <s v="IC"/>
    <n v="500"/>
    <s v="Y"/>
    <s v="N"/>
    <n v="1"/>
    <x v="0"/>
    <n v="9.1539169192330423"/>
    <x v="6"/>
  </r>
  <r>
    <n v="15935"/>
    <n v="1241065.9627145701"/>
    <n v="16.381546498344399"/>
    <n v="2"/>
    <s v="S"/>
    <s v="LT-FF"/>
    <s v="IC"/>
    <n v="500"/>
    <s v="Y"/>
    <s v="N"/>
    <n v="1"/>
    <x v="2"/>
    <n v="9.1539169192330423"/>
    <x v="6"/>
  </r>
  <r>
    <n v="15818"/>
    <n v="472922.24048355501"/>
    <n v="3.7884089309287101"/>
    <n v="1"/>
    <s v="S"/>
    <s v="MT"/>
    <s v="IC"/>
    <n v="224"/>
    <s v="DK"/>
    <s v="A"/>
    <n v="0"/>
    <x v="1"/>
    <n v="0"/>
    <x v="1"/>
  </r>
  <r>
    <n v="15818"/>
    <n v="472922.24048355501"/>
    <n v="3.7884089309287101"/>
    <n v="2"/>
    <s v="S"/>
    <s v="MT"/>
    <s v="IC"/>
    <n v="80"/>
    <s v="DK"/>
    <s v="A"/>
    <n v="0"/>
    <x v="1"/>
    <n v="0"/>
    <x v="1"/>
  </r>
  <r>
    <n v="15818"/>
    <n v="472922.24048355501"/>
    <n v="3.7884089309287101"/>
    <n v="3"/>
    <s v="S"/>
    <s v="MT"/>
    <s v="IC"/>
    <n v="80"/>
    <s v="DK"/>
    <s v="A"/>
    <n v="0"/>
    <x v="1"/>
    <n v="0"/>
    <x v="1"/>
  </r>
  <r>
    <n v="15818"/>
    <n v="472922.24048355501"/>
    <n v="3.7884089309287101"/>
    <n v="4"/>
    <s v="DK"/>
    <s v="LT-FF"/>
    <s v="IC"/>
    <n v="126"/>
    <s v="DK"/>
    <s v="A"/>
    <n v="0"/>
    <x v="1"/>
    <n v="0"/>
    <x v="1"/>
  </r>
  <r>
    <n v="15818"/>
    <n v="472922.24048355501"/>
    <n v="3.7884089309287101"/>
    <n v="5"/>
    <s v="W"/>
    <s v="LT-FF"/>
    <s v="IC"/>
    <n v="75"/>
    <s v="DK"/>
    <s v="A"/>
    <n v="0"/>
    <x v="1"/>
    <n v="0"/>
    <x v="1"/>
  </r>
  <r>
    <n v="15830"/>
    <n v="1083871.3719565701"/>
    <n v="3.7884089309287101"/>
    <n v="1"/>
    <s v="S"/>
    <s v="LT-IC"/>
    <s v="IC"/>
    <n v="28"/>
    <s v="DK"/>
    <s v="A"/>
    <n v="0"/>
    <x v="1"/>
    <n v="0"/>
    <x v="1"/>
  </r>
  <r>
    <n v="15830"/>
    <n v="1083871.3719565701"/>
    <n v="3.7884089309287101"/>
    <n v="2"/>
    <s v="S"/>
    <s v="MT"/>
    <s v="IC"/>
    <n v="63"/>
    <s v="DK"/>
    <s v="A"/>
    <n v="0"/>
    <x v="1"/>
    <n v="0"/>
    <x v="1"/>
  </r>
  <r>
    <n v="15830"/>
    <n v="1083871.3719565701"/>
    <n v="3.7884089309287101"/>
    <n v="3"/>
    <s v="S"/>
    <s v="MT"/>
    <s v="IC"/>
    <n v="130"/>
    <s v="DK"/>
    <s v="A"/>
    <n v="0"/>
    <x v="1"/>
    <n v="0"/>
    <x v="1"/>
  </r>
  <r>
    <n v="15830"/>
    <n v="1083871.3719565701"/>
    <n v="3.7884089309287101"/>
    <n v="4"/>
    <s v="S"/>
    <s v="LT-FF"/>
    <s v="IC"/>
    <n v="56"/>
    <s v="DK"/>
    <s v="A"/>
    <n v="0"/>
    <x v="1"/>
    <n v="0"/>
    <x v="1"/>
  </r>
  <r>
    <n v="15830"/>
    <n v="1083871.3719565701"/>
    <n v="3.7884089309287101"/>
    <n v="5"/>
    <s v="S"/>
    <s v="LT-FF"/>
    <s v="IC"/>
    <n v="112"/>
    <s v="DK"/>
    <s v="A"/>
    <n v="0"/>
    <x v="1"/>
    <n v="0"/>
    <x v="1"/>
  </r>
  <r>
    <n v="15830"/>
    <n v="1083871.3719565701"/>
    <n v="3.7884089309287101"/>
    <n v="6"/>
    <s v="S"/>
    <s v="LT-FF"/>
    <s v="IC"/>
    <n v="98"/>
    <s v="DK"/>
    <s v="A"/>
    <n v="0"/>
    <x v="1"/>
    <n v="0"/>
    <x v="1"/>
  </r>
  <r>
    <n v="15832"/>
    <n v="12062781.5649167"/>
    <n v="55.695112172147098"/>
    <n v="1"/>
    <s v="S"/>
    <s v="LT-FF"/>
    <s v="IC"/>
    <n v="72"/>
    <s v="DK"/>
    <s v="N"/>
    <n v="1"/>
    <x v="2"/>
    <n v="9.1539169192330423"/>
    <x v="8"/>
  </r>
  <r>
    <n v="15832"/>
    <n v="12062781.5649167"/>
    <n v="55.695112172147098"/>
    <n v="2"/>
    <s v="S"/>
    <s v="MT"/>
    <s v="IC"/>
    <n v="54"/>
    <s v="DK"/>
    <s v="N"/>
    <n v="1"/>
    <x v="0"/>
    <n v="9.1539169192330423"/>
    <x v="8"/>
  </r>
  <r>
    <n v="15832"/>
    <n v="12062781.5649167"/>
    <n v="55.695112172147098"/>
    <n v="3"/>
    <s v="S"/>
    <s v="MT"/>
    <s v="IC"/>
    <n v="72"/>
    <s v="DK"/>
    <s v="N"/>
    <n v="1"/>
    <x v="0"/>
    <n v="9.1539169192330423"/>
    <x v="8"/>
  </r>
  <r>
    <n v="15850"/>
    <n v="6618790.9050427601"/>
    <n v="66.187247177955896"/>
    <n v="1"/>
    <s v="S"/>
    <s v="MT"/>
    <s v="IC"/>
    <n v="60"/>
    <s v="N"/>
    <s v="A"/>
    <n v="0"/>
    <x v="1"/>
    <n v="0"/>
    <x v="5"/>
  </r>
  <r>
    <n v="15850"/>
    <n v="6618790.9050427601"/>
    <n v="66.187247177955896"/>
    <n v="2"/>
    <s v="S"/>
    <s v="LT-FF"/>
    <s v="IC"/>
    <n v="102"/>
    <s v="N"/>
    <s v="A"/>
    <n v="0"/>
    <x v="1"/>
    <n v="0"/>
    <x v="5"/>
  </r>
  <r>
    <n v="15850"/>
    <n v="6618790.9050427601"/>
    <n v="66.187247177955896"/>
    <n v="3"/>
    <s v="S"/>
    <s v="MT"/>
    <s v="IC"/>
    <n v="91"/>
    <s v="N"/>
    <s v="A"/>
    <n v="0"/>
    <x v="1"/>
    <n v="0"/>
    <x v="5"/>
  </r>
  <r>
    <n v="15850"/>
    <n v="6618790.9050427601"/>
    <n v="66.187247177955896"/>
    <n v="4"/>
    <s v="S"/>
    <s v="MT"/>
    <s v="IC"/>
    <n v="32"/>
    <s v="DK"/>
    <s v="A"/>
    <n v="0"/>
    <x v="1"/>
    <n v="0"/>
    <x v="5"/>
  </r>
  <r>
    <n v="15850"/>
    <n v="6618790.9050427601"/>
    <n v="66.187247177955896"/>
    <n v="5"/>
    <s v="S"/>
    <s v="LT-FF"/>
    <s v="IC"/>
    <n v="50"/>
    <s v="DK"/>
    <s v="A"/>
    <n v="0"/>
    <x v="1"/>
    <n v="0"/>
    <x v="5"/>
  </r>
  <r>
    <n v="15850"/>
    <n v="6618790.9050427601"/>
    <n v="66.187247177955896"/>
    <n v="6"/>
    <s v="S"/>
    <s v="MT"/>
    <s v="IU"/>
    <n v="145"/>
    <s v="N"/>
    <s v="A"/>
    <n v="0"/>
    <x v="1"/>
    <n v="0"/>
    <x v="5"/>
  </r>
  <r>
    <n v="15850"/>
    <n v="6618790.9050427601"/>
    <n v="66.187247177955896"/>
    <n v="7"/>
    <s v="S"/>
    <s v="MT"/>
    <s v="IC"/>
    <n v="600"/>
    <s v="DK"/>
    <s v="N"/>
    <n v="1"/>
    <x v="0"/>
    <n v="9.1539169192330423"/>
    <x v="5"/>
  </r>
  <r>
    <n v="1607"/>
    <n v="3212384.1698787999"/>
    <n v="34.400464435103203"/>
    <n v="1"/>
    <s v="S"/>
    <s v="LT-FF"/>
    <s v="IU"/>
    <n v="36"/>
    <s v="Y"/>
    <s v="N"/>
    <n v="1"/>
    <x v="2"/>
    <n v="9.1539169192330423"/>
    <x v="3"/>
  </r>
  <r>
    <n v="6781"/>
    <n v="4113223.38860485"/>
    <n v="121.369825571108"/>
    <n v="2"/>
    <s v="S"/>
    <s v="LT-FF"/>
    <s v="IC"/>
    <n v="243"/>
    <s v="N"/>
    <s v="N"/>
    <n v="1"/>
    <x v="2"/>
    <n v="9.1539169192330423"/>
    <x v="6"/>
  </r>
  <r>
    <n v="1809"/>
    <n v="4039080.1813016701"/>
    <n v="100.987103242866"/>
    <n v="1"/>
    <s v="S"/>
    <s v="MT"/>
    <s v="IU"/>
    <n v="65"/>
    <s v="DK"/>
    <s v="N"/>
    <n v="1"/>
    <x v="0"/>
    <n v="9.1539169192330423"/>
    <x v="5"/>
  </r>
  <r>
    <n v="15721"/>
    <n v="3227873.51628525"/>
    <n v="97.814348978341002"/>
    <n v="1"/>
    <s v="S"/>
    <s v="MT"/>
    <s v="IC"/>
    <n v="560"/>
    <s v="N"/>
    <s v="N"/>
    <n v="1"/>
    <x v="0"/>
    <n v="9.1539169192330423"/>
    <x v="0"/>
  </r>
  <r>
    <n v="15721"/>
    <n v="3227873.51628525"/>
    <n v="97.814348978341002"/>
    <n v="2"/>
    <s v="S"/>
    <s v="LT-FF"/>
    <s v="IC"/>
    <n v="360"/>
    <s v="Y"/>
    <s v="A"/>
    <n v="0"/>
    <x v="1"/>
    <n v="0"/>
    <x v="0"/>
  </r>
  <r>
    <n v="15730"/>
    <n v="676662.87278890098"/>
    <n v="3.7884089309287101"/>
    <n v="5"/>
    <s v="S"/>
    <s v="MT"/>
    <s v="O"/>
    <n v="108"/>
    <s v="N"/>
    <s v="N"/>
    <n v="1"/>
    <x v="0"/>
    <n v="9.1539169192330423"/>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8" applyNumberFormats="0" applyBorderFormats="0" applyFontFormats="0" applyPatternFormats="0" applyAlignmentFormats="0" applyWidthHeightFormats="1" dataCaption="Values" updatedVersion="3" minRefreshableVersion="3" showCalcMbrs="0" useAutoFormatting="1" colGrandTotals="0" itemPrintTitles="1" createdVersion="3" indent="0" outline="1" outlineData="1" multipleFieldFilters="0">
  <location ref="P656:R668" firstHeaderRow="1" firstDataRow="3" firstDataCol="1"/>
  <pivotFields count="14">
    <pivotField showAll="0"/>
    <pivotField showAll="0"/>
    <pivotField showAll="0"/>
    <pivotField showAll="0"/>
    <pivotField showAll="0"/>
    <pivotField showAll="0"/>
    <pivotField showAll="0"/>
    <pivotField showAll="0"/>
    <pivotField showAll="0"/>
    <pivotField showAll="0"/>
    <pivotField showAll="0"/>
    <pivotField axis="axisCol" dataField="1" numFmtId="1" showAll="0">
      <items count="4">
        <item h="1" x="1"/>
        <item h="1" x="0"/>
        <item x="2"/>
        <item t="default"/>
      </items>
    </pivotField>
    <pivotField numFmtId="169" showAll="0"/>
    <pivotField axis="axisRow" showAll="0">
      <items count="11">
        <item x="5"/>
        <item x="0"/>
        <item x="1"/>
        <item x="4"/>
        <item x="8"/>
        <item x="6"/>
        <item x="2"/>
        <item x="7"/>
        <item x="3"/>
        <item x="9"/>
        <item t="default"/>
      </items>
    </pivotField>
  </pivotFields>
  <rowFields count="1">
    <field x="13"/>
  </rowFields>
  <rowItems count="10">
    <i>
      <x/>
    </i>
    <i>
      <x v="1"/>
    </i>
    <i>
      <x v="2"/>
    </i>
    <i>
      <x v="3"/>
    </i>
    <i>
      <x v="4"/>
    </i>
    <i>
      <x v="5"/>
    </i>
    <i>
      <x v="6"/>
    </i>
    <i>
      <x v="7"/>
    </i>
    <i>
      <x v="8"/>
    </i>
    <i t="grand">
      <x/>
    </i>
  </rowItems>
  <colFields count="2">
    <field x="11"/>
    <field x="-2"/>
  </colFields>
  <colItems count="2">
    <i>
      <x v="2"/>
      <x/>
    </i>
    <i r="1" i="1">
      <x v="1"/>
    </i>
  </colItems>
  <dataFields count="2">
    <dataField name="Sum of Savings" fld="11" baseField="0" baseItem="0"/>
    <dataField name="Sum of Savings2" fld="11" showDataAs="percentOfCol" baseField="0" baseItem="0" numFmtId="10"/>
  </dataFields>
  <formats count="6">
    <format dxfId="7">
      <pivotArea outline="0" collapsedLevelsAreSubtotals="1" fieldPosition="0">
        <references count="1">
          <reference field="11" count="2" selected="0">
            <x v="1"/>
            <x v="2"/>
          </reference>
        </references>
      </pivotArea>
    </format>
    <format dxfId="6">
      <pivotArea grandCol="1" outline="0" collapsedLevelsAreSubtotals="1" fieldPosition="0"/>
    </format>
    <format dxfId="5">
      <pivotArea outline="0" fieldPosition="0">
        <references count="1">
          <reference field="4294967294" count="1">
            <x v="1"/>
          </reference>
        </references>
      </pivotArea>
    </format>
    <format dxfId="4">
      <pivotArea field="13" grandCol="1" collapsedLevelsAreSubtotals="1" axis="axisRow" fieldPosition="0">
        <references count="2">
          <reference field="4294967294" count="1" selected="0">
            <x v="1"/>
          </reference>
          <reference field="13" count="9">
            <x v="0"/>
            <x v="1"/>
            <x v="2"/>
            <x v="3"/>
            <x v="4"/>
            <x v="5"/>
            <x v="6"/>
            <x v="7"/>
            <x v="8"/>
          </reference>
        </references>
      </pivotArea>
    </format>
    <format dxfId="3">
      <pivotArea grandRow="1" grandCol="1" outline="0" collapsedLevelsAreSubtotals="1" fieldPosition="0">
        <references count="1">
          <reference field="4294967294" count="1" selected="0">
            <x v="1"/>
          </reference>
        </references>
      </pivotArea>
    </format>
    <format dxfId="2">
      <pivotArea outline="0" collapsedLevelsAreSubtotals="1" fieldPosition="0">
        <references count="2">
          <reference field="4294967294" count="1" selected="0">
            <x v="1"/>
          </reference>
          <reference field="11" count="0" selected="0"/>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hyperlink" Target="file:///C:\Users\grist\AppData\Downloads\qryUtilitySavingsData_commrefrigeration.xlsx"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ivotTable" Target="../pivotTables/pivotTable1.xml"/><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8" Type="http://schemas.openxmlformats.org/officeDocument/2006/relationships/hyperlink" Target="http://rtf.nwcouncil.org/meetings/2013/07" TargetMode="External"/><Relationship Id="rId13" Type="http://schemas.openxmlformats.org/officeDocument/2006/relationships/hyperlink" Target="http://rtf.nwcouncil.org/measures/measure.asp?id=108" TargetMode="External"/><Relationship Id="rId18" Type="http://schemas.openxmlformats.org/officeDocument/2006/relationships/hyperlink" Target="http://rtf.nwcouncil.org/meetings/2014/03" TargetMode="External"/><Relationship Id="rId26" Type="http://schemas.openxmlformats.org/officeDocument/2006/relationships/hyperlink" Target="file:///C:\Users\grist\AppData\Downloads\BPA_Grocery_Opp_Assessment_05JUN13.pdf" TargetMode="External"/><Relationship Id="rId3" Type="http://schemas.openxmlformats.org/officeDocument/2006/relationships/hyperlink" Target="http://rtf.nwcouncil.org/measures/measure.asp?id=105" TargetMode="External"/><Relationship Id="rId21" Type="http://schemas.openxmlformats.org/officeDocument/2006/relationships/hyperlink" Target="http://rtf.nwcouncil.org/measures/Default.asp?sort=LatestRTFDecision&amp;order=asc" TargetMode="External"/><Relationship Id="rId7" Type="http://schemas.openxmlformats.org/officeDocument/2006/relationships/hyperlink" Target="http://rtf.nwcouncil.org/measures/measure.asp?id=106" TargetMode="External"/><Relationship Id="rId12" Type="http://schemas.openxmlformats.org/officeDocument/2006/relationships/hyperlink" Target="http://rtf.nwcouncil.org/meetings/2014/03" TargetMode="External"/><Relationship Id="rId17" Type="http://schemas.openxmlformats.org/officeDocument/2006/relationships/hyperlink" Target="http://rtf.nwcouncil.org/measures/measure.asp?id=111" TargetMode="External"/><Relationship Id="rId25" Type="http://schemas.openxmlformats.org/officeDocument/2006/relationships/hyperlink" Target="file:///C:\Users\grist\AppData\Downloads\CBSA%20Report%20Refrigeration%20Tables%202014-11-26.xlsx" TargetMode="External"/><Relationship Id="rId2" Type="http://schemas.openxmlformats.org/officeDocument/2006/relationships/hyperlink" Target="http://rtf.nwcouncil.org/meetings/2014/03" TargetMode="External"/><Relationship Id="rId16" Type="http://schemas.openxmlformats.org/officeDocument/2006/relationships/hyperlink" Target="http://rtf.nwcouncil.org/meetings/2014/07" TargetMode="External"/><Relationship Id="rId20" Type="http://schemas.openxmlformats.org/officeDocument/2006/relationships/hyperlink" Target="http://rtf.nwcouncil.org/measures/Default.asp?sort=Measure&amp;order=asc" TargetMode="External"/><Relationship Id="rId1" Type="http://schemas.openxmlformats.org/officeDocument/2006/relationships/hyperlink" Target="http://rtf.nwcouncil.org/measures/measure.asp?id=160" TargetMode="External"/><Relationship Id="rId6" Type="http://schemas.openxmlformats.org/officeDocument/2006/relationships/hyperlink" Target="http://rtf.nwcouncil.org/meetings/2012/12" TargetMode="External"/><Relationship Id="rId11" Type="http://schemas.openxmlformats.org/officeDocument/2006/relationships/hyperlink" Target="http://rtf.nwcouncil.org/measures/measure.asp?id=162" TargetMode="External"/><Relationship Id="rId24" Type="http://schemas.openxmlformats.org/officeDocument/2006/relationships/hyperlink" Target="http://rtf.nwcouncil.org/meetings/2013/09" TargetMode="External"/><Relationship Id="rId5" Type="http://schemas.openxmlformats.org/officeDocument/2006/relationships/hyperlink" Target="http://rtf.nwcouncil.org/measures/measure.asp?id=104" TargetMode="External"/><Relationship Id="rId15" Type="http://schemas.openxmlformats.org/officeDocument/2006/relationships/hyperlink" Target="http://rtf.nwcouncil.org/measures/measure.asp?id=110" TargetMode="External"/><Relationship Id="rId23" Type="http://schemas.openxmlformats.org/officeDocument/2006/relationships/hyperlink" Target="http://rtf.nwcouncil.org/measures/measure.asp?id=158" TargetMode="External"/><Relationship Id="rId28" Type="http://schemas.openxmlformats.org/officeDocument/2006/relationships/printerSettings" Target="../printerSettings/printerSettings4.bin"/><Relationship Id="rId10" Type="http://schemas.openxmlformats.org/officeDocument/2006/relationships/hyperlink" Target="http://rtf.nwcouncil.org/meetings/2012/12" TargetMode="External"/><Relationship Id="rId19" Type="http://schemas.openxmlformats.org/officeDocument/2006/relationships/hyperlink" Target="http://rtf.nwcouncil.org/measures/Default.asp?sort=Sector&amp;order=asc" TargetMode="External"/><Relationship Id="rId4" Type="http://schemas.openxmlformats.org/officeDocument/2006/relationships/hyperlink" Target="http://rtf.nwcouncil.org/meetings/2014/06" TargetMode="External"/><Relationship Id="rId9" Type="http://schemas.openxmlformats.org/officeDocument/2006/relationships/hyperlink" Target="http://rtf.nwcouncil.org/measures/measure.asp?id=107" TargetMode="External"/><Relationship Id="rId14" Type="http://schemas.openxmlformats.org/officeDocument/2006/relationships/hyperlink" Target="http://rtf.nwcouncil.org/meetings/2014/06" TargetMode="External"/><Relationship Id="rId22" Type="http://schemas.openxmlformats.org/officeDocument/2006/relationships/hyperlink" Target="http://rtf.nwcouncil.org/measures/Default.asp?sort=SunsetDate&amp;order=asc" TargetMode="External"/><Relationship Id="rId27" Type="http://schemas.openxmlformats.org/officeDocument/2006/relationships/hyperlink" Target="file:///C:\Users\grist\AppData\Downloads\WalkinCoolerandFreezers_analysis.xlsx" TargetMode="External"/></Relationships>
</file>

<file path=xl/worksheets/sheet1.xml><?xml version="1.0" encoding="utf-8"?>
<worksheet xmlns="http://schemas.openxmlformats.org/spreadsheetml/2006/main" xmlns:r="http://schemas.openxmlformats.org/officeDocument/2006/relationships">
  <dimension ref="A1:BD10"/>
  <sheetViews>
    <sheetView zoomScale="85" zoomScaleNormal="85" workbookViewId="0">
      <selection activeCell="A8" sqref="A8"/>
    </sheetView>
  </sheetViews>
  <sheetFormatPr defaultRowHeight="12.75"/>
  <cols>
    <col min="1" max="2" width="21.85546875" customWidth="1"/>
    <col min="3" max="3" width="40.28515625" bestFit="1" customWidth="1"/>
    <col min="4" max="4" width="12.28515625" bestFit="1" customWidth="1"/>
    <col min="5" max="5" width="30.5703125" bestFit="1" customWidth="1"/>
    <col min="6" max="8" width="11.85546875" customWidth="1"/>
    <col min="10" max="10" width="21" customWidth="1"/>
    <col min="32" max="32" width="9.28515625" bestFit="1" customWidth="1"/>
  </cols>
  <sheetData>
    <row r="1" spans="1:56" ht="15.75" thickBot="1">
      <c r="A1" s="52" t="s">
        <v>50</v>
      </c>
      <c r="B1" s="52" t="s">
        <v>51</v>
      </c>
      <c r="C1" s="52" t="s">
        <v>52</v>
      </c>
      <c r="D1" s="52" t="s">
        <v>53</v>
      </c>
      <c r="E1" s="52" t="s">
        <v>54</v>
      </c>
      <c r="F1" s="52" t="s">
        <v>55</v>
      </c>
      <c r="G1" s="52" t="s">
        <v>56</v>
      </c>
      <c r="H1" s="52" t="s">
        <v>57</v>
      </c>
      <c r="I1" s="52" t="s">
        <v>47</v>
      </c>
      <c r="J1" s="52" t="s">
        <v>48</v>
      </c>
      <c r="K1" s="53">
        <v>2016</v>
      </c>
      <c r="L1" s="56">
        <v>2017</v>
      </c>
      <c r="M1" s="56">
        <v>2018</v>
      </c>
      <c r="N1" s="56">
        <v>2019</v>
      </c>
      <c r="O1" s="56">
        <v>2020</v>
      </c>
      <c r="P1" s="56">
        <v>2021</v>
      </c>
      <c r="Q1" s="56">
        <v>2022</v>
      </c>
      <c r="R1" s="56">
        <v>2023</v>
      </c>
      <c r="S1" s="56">
        <v>2024</v>
      </c>
      <c r="T1" s="56">
        <v>2025</v>
      </c>
      <c r="U1" s="56">
        <v>2026</v>
      </c>
      <c r="V1" s="56">
        <v>2027</v>
      </c>
      <c r="W1" s="56">
        <v>2028</v>
      </c>
      <c r="X1" s="56">
        <v>2029</v>
      </c>
      <c r="Y1" s="56">
        <v>2030</v>
      </c>
      <c r="Z1" s="56">
        <v>2031</v>
      </c>
      <c r="AA1" s="56">
        <v>2032</v>
      </c>
      <c r="AB1" s="56">
        <v>2033</v>
      </c>
      <c r="AC1" s="56">
        <v>2034</v>
      </c>
      <c r="AD1" s="56">
        <v>2035</v>
      </c>
      <c r="AE1" s="58" t="s">
        <v>58</v>
      </c>
      <c r="AF1" s="59" t="s">
        <v>59</v>
      </c>
      <c r="AG1" s="60"/>
      <c r="AH1" s="60"/>
      <c r="AI1" s="60"/>
      <c r="AJ1" s="60"/>
      <c r="AK1" s="60"/>
      <c r="AL1" s="60"/>
      <c r="AM1" s="60"/>
      <c r="AN1" s="60"/>
      <c r="AO1" s="60"/>
      <c r="AP1" s="60"/>
      <c r="AQ1" s="61"/>
      <c r="AR1" s="62"/>
      <c r="AS1" s="59" t="s">
        <v>60</v>
      </c>
      <c r="AT1" s="60"/>
      <c r="AU1" s="60"/>
      <c r="AV1" s="60"/>
      <c r="AW1" s="60"/>
      <c r="AX1" s="60"/>
      <c r="AY1" s="60"/>
      <c r="AZ1" s="60"/>
      <c r="BA1" s="60"/>
      <c r="BB1" s="60"/>
      <c r="BC1" s="60"/>
      <c r="BD1" s="61"/>
    </row>
    <row r="2" spans="1:56" ht="15">
      <c r="A2" s="52"/>
      <c r="B2" s="52"/>
      <c r="C2" s="52"/>
      <c r="D2" s="52"/>
      <c r="E2" s="52"/>
      <c r="F2" s="52" t="s">
        <v>61</v>
      </c>
      <c r="G2" s="52" t="s">
        <v>45</v>
      </c>
      <c r="H2" s="52" t="s">
        <v>46</v>
      </c>
      <c r="I2" s="52">
        <v>1000</v>
      </c>
      <c r="J2" s="52"/>
      <c r="K2" s="54" t="str">
        <f t="shared" ref="K2:AD2" si="0">CONCATENATE("aMW_",K$1)</f>
        <v>aMW_2016</v>
      </c>
      <c r="L2" s="57" t="str">
        <f t="shared" si="0"/>
        <v>aMW_2017</v>
      </c>
      <c r="M2" s="57" t="str">
        <f t="shared" si="0"/>
        <v>aMW_2018</v>
      </c>
      <c r="N2" s="57" t="str">
        <f t="shared" si="0"/>
        <v>aMW_2019</v>
      </c>
      <c r="O2" s="57" t="str">
        <f t="shared" si="0"/>
        <v>aMW_2020</v>
      </c>
      <c r="P2" s="57" t="str">
        <f t="shared" si="0"/>
        <v>aMW_2021</v>
      </c>
      <c r="Q2" s="57" t="str">
        <f t="shared" si="0"/>
        <v>aMW_2022</v>
      </c>
      <c r="R2" s="57" t="str">
        <f t="shared" si="0"/>
        <v>aMW_2023</v>
      </c>
      <c r="S2" s="57" t="str">
        <f t="shared" si="0"/>
        <v>aMW_2024</v>
      </c>
      <c r="T2" s="57" t="str">
        <f t="shared" si="0"/>
        <v>aMW_2025</v>
      </c>
      <c r="U2" s="57" t="str">
        <f t="shared" si="0"/>
        <v>aMW_2026</v>
      </c>
      <c r="V2" s="57" t="str">
        <f t="shared" si="0"/>
        <v>aMW_2027</v>
      </c>
      <c r="W2" s="57" t="str">
        <f t="shared" si="0"/>
        <v>aMW_2028</v>
      </c>
      <c r="X2" s="57" t="str">
        <f t="shared" si="0"/>
        <v>aMW_2029</v>
      </c>
      <c r="Y2" s="57" t="str">
        <f t="shared" si="0"/>
        <v>aMW_2030</v>
      </c>
      <c r="Z2" s="57" t="str">
        <f t="shared" si="0"/>
        <v>aMW_2031</v>
      </c>
      <c r="AA2" s="57" t="str">
        <f t="shared" si="0"/>
        <v>aMW_2032</v>
      </c>
      <c r="AB2" s="57" t="str">
        <f t="shared" si="0"/>
        <v>aMW_2033</v>
      </c>
      <c r="AC2" s="57" t="str">
        <f t="shared" si="0"/>
        <v>aMW_2034</v>
      </c>
      <c r="AD2" s="57" t="str">
        <f t="shared" si="0"/>
        <v>aMW_2035</v>
      </c>
      <c r="AE2" s="63" t="s">
        <v>58</v>
      </c>
      <c r="AF2" s="64" t="s">
        <v>62</v>
      </c>
      <c r="AG2" s="64" t="s">
        <v>63</v>
      </c>
      <c r="AH2" s="64" t="s">
        <v>64</v>
      </c>
      <c r="AI2" s="64" t="s">
        <v>65</v>
      </c>
      <c r="AJ2" s="64" t="s">
        <v>66</v>
      </c>
      <c r="AK2" s="64" t="s">
        <v>67</v>
      </c>
      <c r="AL2" s="64" t="s">
        <v>68</v>
      </c>
      <c r="AM2" s="64" t="s">
        <v>69</v>
      </c>
      <c r="AN2" s="64" t="s">
        <v>70</v>
      </c>
      <c r="AO2" s="64" t="s">
        <v>71</v>
      </c>
      <c r="AP2" s="64" t="s">
        <v>72</v>
      </c>
      <c r="AQ2" s="64" t="s">
        <v>73</v>
      </c>
      <c r="AR2" s="64"/>
      <c r="AS2" s="64" t="s">
        <v>62</v>
      </c>
      <c r="AT2" s="64" t="s">
        <v>63</v>
      </c>
      <c r="AU2" s="64" t="s">
        <v>64</v>
      </c>
      <c r="AV2" s="64" t="s">
        <v>65</v>
      </c>
      <c r="AW2" s="64" t="s">
        <v>66</v>
      </c>
      <c r="AX2" s="64" t="s">
        <v>67</v>
      </c>
      <c r="AY2" s="64" t="s">
        <v>68</v>
      </c>
      <c r="AZ2" s="64" t="s">
        <v>69</v>
      </c>
      <c r="BA2" s="64" t="s">
        <v>70</v>
      </c>
      <c r="BB2" s="64" t="s">
        <v>71</v>
      </c>
      <c r="BC2" s="64" t="s">
        <v>72</v>
      </c>
      <c r="BD2" s="64" t="s">
        <v>73</v>
      </c>
    </row>
    <row r="3" spans="1:56" ht="15">
      <c r="A3" s="55" t="str">
        <f>VLOOKUP(CONCATENATE(C3,"-",B3),[1]!ACHIEV,2,FALSE)</f>
        <v>Retro12Med</v>
      </c>
      <c r="B3" s="55" t="s">
        <v>1115</v>
      </c>
      <c r="C3" s="55" t="str">
        <f>[1]MLIST!$B$81</f>
        <v>Grocery Refrigeration Bundle</v>
      </c>
      <c r="D3" s="55" t="s">
        <v>74</v>
      </c>
      <c r="E3" s="55" t="s">
        <v>513</v>
      </c>
      <c r="F3" s="65">
        <f t="shared" ref="F3:F10" si="1">VLOOKUP(J3,MeasOut,14,FALSE)</f>
        <v>2.9938474467657912</v>
      </c>
      <c r="G3" s="66">
        <f t="shared" ref="G3:G10" si="2">VLOOKUP(J3,MeasOut,3,FALSE)</f>
        <v>24683.109868457159</v>
      </c>
      <c r="H3" s="66">
        <f t="shared" ref="H3:H10" si="3">VLOOKUP(J3,MeasOut,11,FALSE)</f>
        <v>25.193019573764719</v>
      </c>
      <c r="I3" s="24" t="str">
        <f>'SC-Retro'!C95</f>
        <v>Grocery Refrigeration Bundle</v>
      </c>
      <c r="J3" s="24" t="str">
        <f>'SC-Retro'!D95</f>
        <v>Replace Shaded Pole with ECM in Walk-in Cooler</v>
      </c>
      <c r="K3" s="45">
        <f>VLOOKUP(forRPM!$J3,'SC-Retro'!$D$95:$Y$102,COLUMN()-9,FALSE)</f>
        <v>1.0395927622608139</v>
      </c>
      <c r="L3" s="45">
        <f>VLOOKUP(forRPM!$J3,'SC-Retro'!$D$95:$Y$102,COLUMN()-9,FALSE)</f>
        <v>1.0395927622608139</v>
      </c>
      <c r="M3" s="45">
        <f>VLOOKUP(forRPM!$J3,'SC-Retro'!$D$95:$Y$102,COLUMN()-9,FALSE)</f>
        <v>1.0395927622608139</v>
      </c>
      <c r="N3" s="45">
        <f>VLOOKUP(forRPM!$J3,'SC-Retro'!$D$95:$Y$102,COLUMN()-9,FALSE)</f>
        <v>1.0395927622608139</v>
      </c>
      <c r="O3" s="45">
        <f>VLOOKUP(forRPM!$J3,'SC-Retro'!$D$95:$Y$102,COLUMN()-9,FALSE)</f>
        <v>1.0395927622608139</v>
      </c>
      <c r="P3" s="45">
        <f>VLOOKUP(forRPM!$J3,'SC-Retro'!$D$95:$Y$102,COLUMN()-9,FALSE)</f>
        <v>0.93563348603473251</v>
      </c>
      <c r="Q3" s="45">
        <f>VLOOKUP(forRPM!$J3,'SC-Retro'!$D$95:$Y$102,COLUMN()-9,FALSE)</f>
        <v>0.74850678882778621</v>
      </c>
      <c r="R3" s="45">
        <f>VLOOKUP(forRPM!$J3,'SC-Retro'!$D$95:$Y$102,COLUMN()-9,FALSE)</f>
        <v>0.59880543106222872</v>
      </c>
      <c r="S3" s="45">
        <f>VLOOKUP(forRPM!$J3,'SC-Retro'!$D$95:$Y$102,COLUMN()-9,FALSE)</f>
        <v>0.47904434484978309</v>
      </c>
      <c r="T3" s="45">
        <f>VLOOKUP(forRPM!$J3,'SC-Retro'!$D$95:$Y$102,COLUMN()-9,FALSE)</f>
        <v>0.38323547587982643</v>
      </c>
      <c r="U3" s="45">
        <f>VLOOKUP(forRPM!$J3,'SC-Retro'!$D$95:$Y$102,COLUMN()-9,FALSE)</f>
        <v>0.30658838070386119</v>
      </c>
      <c r="V3" s="45">
        <f>VLOOKUP(forRPM!$J3,'SC-Retro'!$D$95:$Y$102,COLUMN()-9,FALSE)</f>
        <v>0.24527070456308894</v>
      </c>
      <c r="W3" s="45">
        <f>VLOOKUP(forRPM!$J3,'SC-Retro'!$D$95:$Y$102,COLUMN()-9,FALSE)</f>
        <v>0.19621656365047113</v>
      </c>
      <c r="X3" s="45">
        <f>VLOOKUP(forRPM!$J3,'SC-Retro'!$D$95:$Y$102,COLUMN()-9,FALSE)</f>
        <v>0.15697325092037692</v>
      </c>
      <c r="Y3" s="45">
        <f>VLOOKUP(forRPM!$J3,'SC-Retro'!$D$95:$Y$102,COLUMN()-9,FALSE)</f>
        <v>0.12557860073630153</v>
      </c>
      <c r="Z3" s="45">
        <f>VLOOKUP(forRPM!$J3,'SC-Retro'!$D$95:$Y$102,COLUMN()-9,FALSE)</f>
        <v>0.10046288058904121</v>
      </c>
      <c r="AA3" s="45">
        <f>VLOOKUP(forRPM!$J3,'SC-Retro'!$D$95:$Y$102,COLUMN()-9,FALSE)</f>
        <v>6.8523387945203988E-4</v>
      </c>
      <c r="AB3" s="45">
        <f>VLOOKUP(forRPM!$J3,'SC-Retro'!$D$95:$Y$102,COLUMN()-9,FALSE)</f>
        <v>2.4472638551866106E-4</v>
      </c>
      <c r="AC3" s="45">
        <f>VLOOKUP(forRPM!$J3,'SC-Retro'!$D$95:$Y$102,COLUMN()-9,FALSE)</f>
        <v>8.3429449609114103E-5</v>
      </c>
      <c r="AD3" s="45">
        <f>VLOOKUP(forRPM!$J3,'SC-Retro'!$D$95:$Y$102,COLUMN()-9,FALSE)</f>
        <v>2.7205255307526281E-5</v>
      </c>
      <c r="AE3" s="45">
        <f>VLOOKUP(forRPM!$J3,'SC-Retro'!$D$95:$Y$102,COLUMN()-9,FALSE)</f>
        <v>9.5048833349104456</v>
      </c>
      <c r="AF3" s="475">
        <f t="shared" ref="AF3:AO10" si="4">VLOOKUP($J3,MeasOut,COLUMN()-17,FALSE)</f>
        <v>1051.5832695389836</v>
      </c>
      <c r="AG3" s="475">
        <f t="shared" si="4"/>
        <v>1072.6646527257947</v>
      </c>
      <c r="AH3" s="475">
        <f t="shared" si="4"/>
        <v>1161.5027918089163</v>
      </c>
      <c r="AI3" s="475">
        <f t="shared" si="4"/>
        <v>1158.1991674110968</v>
      </c>
      <c r="AJ3" s="475">
        <f t="shared" si="4"/>
        <v>1188.7262303096425</v>
      </c>
      <c r="AK3" s="475">
        <f t="shared" si="4"/>
        <v>1260.5256516339375</v>
      </c>
      <c r="AL3" s="475">
        <f t="shared" si="4"/>
        <v>1215.9553998615065</v>
      </c>
      <c r="AM3" s="475">
        <f t="shared" si="4"/>
        <v>1348.2762933033671</v>
      </c>
      <c r="AN3" s="475">
        <f t="shared" si="4"/>
        <v>1188.6312098798933</v>
      </c>
      <c r="AO3" s="475">
        <f t="shared" si="4"/>
        <v>1249.8086502961085</v>
      </c>
      <c r="AP3" s="475">
        <f t="shared" ref="AP3:BD10" si="5">VLOOKUP($J3,MeasOut,COLUMN()-17,FALSE)</f>
        <v>1124.8576720467631</v>
      </c>
      <c r="AQ3" s="475">
        <f t="shared" si="5"/>
        <v>1070.6690934803592</v>
      </c>
      <c r="AR3" s="475">
        <f t="shared" si="5"/>
        <v>0</v>
      </c>
      <c r="AS3" s="475">
        <f t="shared" si="5"/>
        <v>846.73585746465881</v>
      </c>
      <c r="AT3" s="475">
        <f t="shared" si="5"/>
        <v>831.96349316784017</v>
      </c>
      <c r="AU3" s="475">
        <f t="shared" si="5"/>
        <v>788.17976447651381</v>
      </c>
      <c r="AV3" s="475">
        <f t="shared" si="5"/>
        <v>871.22504576165079</v>
      </c>
      <c r="AW3" s="475">
        <f t="shared" si="5"/>
        <v>880.75766300411533</v>
      </c>
      <c r="AX3" s="475">
        <f t="shared" si="5"/>
        <v>863.63027834765091</v>
      </c>
      <c r="AY3" s="475">
        <f t="shared" si="5"/>
        <v>980.54695379425971</v>
      </c>
      <c r="AZ3" s="475">
        <f t="shared" si="5"/>
        <v>912.69205139224948</v>
      </c>
      <c r="BA3" s="475">
        <f t="shared" si="5"/>
        <v>977.74613928351528</v>
      </c>
      <c r="BB3" s="475">
        <f t="shared" si="5"/>
        <v>847.8395314438219</v>
      </c>
      <c r="BC3" s="475">
        <f t="shared" si="5"/>
        <v>927.99265698849592</v>
      </c>
      <c r="BD3" s="475">
        <f t="shared" si="5"/>
        <v>862.40035103601861</v>
      </c>
    </row>
    <row r="4" spans="1:56" ht="15">
      <c r="A4" s="55" t="str">
        <f>VLOOKUP(CONCATENATE(C4,"-",B4),[1]!ACHIEV,2,FALSE)</f>
        <v>Retro12Med</v>
      </c>
      <c r="B4" s="55" t="s">
        <v>1115</v>
      </c>
      <c r="C4" s="55" t="str">
        <f>[1]MLIST!$B$81</f>
        <v>Grocery Refrigeration Bundle</v>
      </c>
      <c r="D4" s="55" t="s">
        <v>74</v>
      </c>
      <c r="E4" s="55" t="s">
        <v>513</v>
      </c>
      <c r="F4" s="65">
        <f t="shared" si="1"/>
        <v>3.8219746112465022E-2</v>
      </c>
      <c r="G4" s="66">
        <f t="shared" si="2"/>
        <v>315.10696827843861</v>
      </c>
      <c r="H4" s="66">
        <f t="shared" si="3"/>
        <v>48.117445709431557</v>
      </c>
      <c r="I4" t="str">
        <f>'SC-Retro'!C96</f>
        <v>Grocery Refrigeration Bundle</v>
      </c>
      <c r="J4" t="str">
        <f>'SC-Retro'!D96</f>
        <v>ECM Controllers on Walk-In Evaporator Motors</v>
      </c>
      <c r="K4" s="45">
        <f>VLOOKUP(forRPM!$J4,'SC-Retro'!$D$95:$Y$102,COLUMN()-9,FALSE)</f>
        <v>0.34841809782733707</v>
      </c>
      <c r="L4" s="45">
        <f>VLOOKUP(forRPM!$J4,'SC-Retro'!$D$95:$Y$102,COLUMN()-9,FALSE)</f>
        <v>0.34841809782733707</v>
      </c>
      <c r="M4" s="45">
        <f>VLOOKUP(forRPM!$J4,'SC-Retro'!$D$95:$Y$102,COLUMN()-9,FALSE)</f>
        <v>0.34841809782733707</v>
      </c>
      <c r="N4" s="45">
        <f>VLOOKUP(forRPM!$J4,'SC-Retro'!$D$95:$Y$102,COLUMN()-9,FALSE)</f>
        <v>0.34841809782733707</v>
      </c>
      <c r="O4" s="45">
        <f>VLOOKUP(forRPM!$J4,'SC-Retro'!$D$95:$Y$102,COLUMN()-9,FALSE)</f>
        <v>0.34841809782733707</v>
      </c>
      <c r="P4" s="45">
        <f>VLOOKUP(forRPM!$J4,'SC-Retro'!$D$95:$Y$102,COLUMN()-9,FALSE)</f>
        <v>0.3135762880446033</v>
      </c>
      <c r="Q4" s="45">
        <f>VLOOKUP(forRPM!$J4,'SC-Retro'!$D$95:$Y$102,COLUMN()-9,FALSE)</f>
        <v>0.2508610304356827</v>
      </c>
      <c r="R4" s="45">
        <f>VLOOKUP(forRPM!$J4,'SC-Retro'!$D$95:$Y$102,COLUMN()-9,FALSE)</f>
        <v>0.20068882434854615</v>
      </c>
      <c r="S4" s="45">
        <f>VLOOKUP(forRPM!$J4,'SC-Retro'!$D$95:$Y$102,COLUMN()-9,FALSE)</f>
        <v>0.16055105947883694</v>
      </c>
      <c r="T4" s="45">
        <f>VLOOKUP(forRPM!$J4,'SC-Retro'!$D$95:$Y$102,COLUMN()-9,FALSE)</f>
        <v>0.12844084758306953</v>
      </c>
      <c r="U4" s="45">
        <f>VLOOKUP(forRPM!$J4,'SC-Retro'!$D$95:$Y$102,COLUMN()-9,FALSE)</f>
        <v>0.10275267806645565</v>
      </c>
      <c r="V4" s="45">
        <f>VLOOKUP(forRPM!$J4,'SC-Retro'!$D$95:$Y$102,COLUMN()-9,FALSE)</f>
        <v>8.2202142453164526E-2</v>
      </c>
      <c r="W4" s="45">
        <f>VLOOKUP(forRPM!$J4,'SC-Retro'!$D$95:$Y$102,COLUMN()-9,FALSE)</f>
        <v>6.5761713962531609E-2</v>
      </c>
      <c r="X4" s="45">
        <f>VLOOKUP(forRPM!$J4,'SC-Retro'!$D$95:$Y$102,COLUMN()-9,FALSE)</f>
        <v>5.2609371170025294E-2</v>
      </c>
      <c r="Y4" s="45">
        <f>VLOOKUP(forRPM!$J4,'SC-Retro'!$D$95:$Y$102,COLUMN()-9,FALSE)</f>
        <v>4.2087496936020222E-2</v>
      </c>
      <c r="Z4" s="45">
        <f>VLOOKUP(forRPM!$J4,'SC-Retro'!$D$95:$Y$102,COLUMN()-9,FALSE)</f>
        <v>3.366999754881618E-2</v>
      </c>
      <c r="AA4" s="45">
        <f>VLOOKUP(forRPM!$J4,'SC-Retro'!$D$95:$Y$102,COLUMN()-9,FALSE)</f>
        <v>2.296552010676939E-4</v>
      </c>
      <c r="AB4" s="45">
        <f>VLOOKUP(forRPM!$J4,'SC-Retro'!$D$95:$Y$102,COLUMN()-9,FALSE)</f>
        <v>8.201971466705881E-5</v>
      </c>
      <c r="AC4" s="45">
        <f>VLOOKUP(forRPM!$J4,'SC-Retro'!$D$95:$Y$102,COLUMN()-9,FALSE)</f>
        <v>2.7961266363930806E-5</v>
      </c>
      <c r="AD4" s="45">
        <f>VLOOKUP(forRPM!$J4,'SC-Retro'!$D$95:$Y$102,COLUMN()-9,FALSE)</f>
        <v>9.1178042491770644E-6</v>
      </c>
      <c r="AE4" s="45">
        <f>VLOOKUP(forRPM!$J4,'SC-Retro'!$D$95:$Y$102,COLUMN()-9,FALSE)</f>
        <v>3.1855486992986761</v>
      </c>
      <c r="AF4" s="475">
        <f t="shared" si="4"/>
        <v>13.424613742865834</v>
      </c>
      <c r="AG4" s="475">
        <f t="shared" si="4"/>
        <v>13.693740719916692</v>
      </c>
      <c r="AH4" s="475">
        <f t="shared" si="4"/>
        <v>14.82785699712672</v>
      </c>
      <c r="AI4" s="475">
        <f t="shared" si="4"/>
        <v>14.785682608491118</v>
      </c>
      <c r="AJ4" s="475">
        <f t="shared" si="4"/>
        <v>15.175394046461037</v>
      </c>
      <c r="AK4" s="475">
        <f t="shared" si="4"/>
        <v>16.091992404537343</v>
      </c>
      <c r="AL4" s="475">
        <f t="shared" si="4"/>
        <v>15.523004258948566</v>
      </c>
      <c r="AM4" s="475">
        <f t="shared" si="4"/>
        <v>17.212225584566124</v>
      </c>
      <c r="AN4" s="475">
        <f t="shared" si="4"/>
        <v>15.174181006463145</v>
      </c>
      <c r="AO4" s="475">
        <f t="shared" si="4"/>
        <v>15.955178128759442</v>
      </c>
      <c r="AP4" s="475">
        <f t="shared" si="5"/>
        <v>14.360041853411436</v>
      </c>
      <c r="AQ4" s="475">
        <f t="shared" si="5"/>
        <v>13.668265217550893</v>
      </c>
      <c r="AR4" s="475">
        <f t="shared" si="5"/>
        <v>0</v>
      </c>
      <c r="AS4" s="475">
        <f t="shared" si="5"/>
        <v>10.8095118646008</v>
      </c>
      <c r="AT4" s="475">
        <f t="shared" si="5"/>
        <v>10.62092643299667</v>
      </c>
      <c r="AU4" s="475">
        <f t="shared" si="5"/>
        <v>10.061979117144856</v>
      </c>
      <c r="AV4" s="475">
        <f t="shared" si="5"/>
        <v>11.122143211339091</v>
      </c>
      <c r="AW4" s="475">
        <f t="shared" si="5"/>
        <v>11.243837525185272</v>
      </c>
      <c r="AX4" s="475">
        <f t="shared" si="5"/>
        <v>11.025187675859195</v>
      </c>
      <c r="AY4" s="475">
        <f t="shared" si="5"/>
        <v>12.517757264436643</v>
      </c>
      <c r="AZ4" s="475">
        <f t="shared" si="5"/>
        <v>11.651515016491603</v>
      </c>
      <c r="BA4" s="475">
        <f t="shared" si="5"/>
        <v>12.48200179545829</v>
      </c>
      <c r="BB4" s="475">
        <f t="shared" si="5"/>
        <v>10.823601473381673</v>
      </c>
      <c r="BC4" s="475">
        <f t="shared" si="5"/>
        <v>11.84684402762316</v>
      </c>
      <c r="BD4" s="475">
        <f t="shared" si="5"/>
        <v>11.009486304823021</v>
      </c>
    </row>
    <row r="5" spans="1:56" ht="15">
      <c r="A5" s="55" t="str">
        <f>VLOOKUP(CONCATENATE(C5,"-",B5),[1]!ACHIEV,2,FALSE)</f>
        <v>Retro12Med</v>
      </c>
      <c r="B5" s="55" t="s">
        <v>1115</v>
      </c>
      <c r="C5" s="55" t="str">
        <f>[1]MLIST!$B$81</f>
        <v>Grocery Refrigeration Bundle</v>
      </c>
      <c r="D5" s="55" t="s">
        <v>74</v>
      </c>
      <c r="E5" s="55" t="s">
        <v>513</v>
      </c>
      <c r="F5" s="65">
        <f t="shared" si="1"/>
        <v>1.9168740227522432E-2</v>
      </c>
      <c r="G5" s="66">
        <f t="shared" si="2"/>
        <v>158.03882111193784</v>
      </c>
      <c r="H5" s="66">
        <f t="shared" si="3"/>
        <v>33.346726388081237</v>
      </c>
      <c r="I5" t="str">
        <f>'SC-Retro'!C97</f>
        <v>Grocery Refrigeration Bundle</v>
      </c>
      <c r="J5" t="str">
        <f>'SC-Retro'!D97</f>
        <v>Strip Curtains: Walk-In Coolers/ Freezers</v>
      </c>
      <c r="K5" s="45">
        <f>VLOOKUP(forRPM!$J5,'SC-Retro'!$D$95:$Y$102,COLUMN()-9,FALSE)</f>
        <v>3.8949754605936623E-2</v>
      </c>
      <c r="L5" s="45">
        <f>VLOOKUP(forRPM!$J5,'SC-Retro'!$D$95:$Y$102,COLUMN()-9,FALSE)</f>
        <v>3.8949754605936623E-2</v>
      </c>
      <c r="M5" s="45">
        <f>VLOOKUP(forRPM!$J5,'SC-Retro'!$D$95:$Y$102,COLUMN()-9,FALSE)</f>
        <v>3.8949754605936623E-2</v>
      </c>
      <c r="N5" s="45">
        <f>VLOOKUP(forRPM!$J5,'SC-Retro'!$D$95:$Y$102,COLUMN()-9,FALSE)</f>
        <v>3.8949754605936623E-2</v>
      </c>
      <c r="O5" s="45">
        <f>VLOOKUP(forRPM!$J5,'SC-Retro'!$D$95:$Y$102,COLUMN()-9,FALSE)</f>
        <v>3.8949754605936623E-2</v>
      </c>
      <c r="P5" s="45">
        <f>VLOOKUP(forRPM!$J5,'SC-Retro'!$D$95:$Y$102,COLUMN()-9,FALSE)</f>
        <v>3.5054779145342961E-2</v>
      </c>
      <c r="Q5" s="45">
        <f>VLOOKUP(forRPM!$J5,'SC-Retro'!$D$95:$Y$102,COLUMN()-9,FALSE)</f>
        <v>2.8043823316274381E-2</v>
      </c>
      <c r="R5" s="45">
        <f>VLOOKUP(forRPM!$J5,'SC-Retro'!$D$95:$Y$102,COLUMN()-9,FALSE)</f>
        <v>2.2435058653019504E-2</v>
      </c>
      <c r="S5" s="45">
        <f>VLOOKUP(forRPM!$J5,'SC-Retro'!$D$95:$Y$102,COLUMN()-9,FALSE)</f>
        <v>1.7948046922415604E-2</v>
      </c>
      <c r="T5" s="45">
        <f>VLOOKUP(forRPM!$J5,'SC-Retro'!$D$95:$Y$102,COLUMN()-9,FALSE)</f>
        <v>1.4358437537932481E-2</v>
      </c>
      <c r="U5" s="45">
        <f>VLOOKUP(forRPM!$J5,'SC-Retro'!$D$95:$Y$102,COLUMN()-9,FALSE)</f>
        <v>1.1486750030345985E-2</v>
      </c>
      <c r="V5" s="45">
        <f>VLOOKUP(forRPM!$J5,'SC-Retro'!$D$95:$Y$102,COLUMN()-9,FALSE)</f>
        <v>9.1894000242767858E-3</v>
      </c>
      <c r="W5" s="45">
        <f>VLOOKUP(forRPM!$J5,'SC-Retro'!$D$95:$Y$102,COLUMN()-9,FALSE)</f>
        <v>7.35152001942143E-3</v>
      </c>
      <c r="X5" s="45">
        <f>VLOOKUP(forRPM!$J5,'SC-Retro'!$D$95:$Y$102,COLUMN()-9,FALSE)</f>
        <v>5.8812160155371444E-3</v>
      </c>
      <c r="Y5" s="45">
        <f>VLOOKUP(forRPM!$J5,'SC-Retro'!$D$95:$Y$102,COLUMN()-9,FALSE)</f>
        <v>4.7049728124297146E-3</v>
      </c>
      <c r="Z5" s="45">
        <f>VLOOKUP(forRPM!$J5,'SC-Retro'!$D$95:$Y$102,COLUMN()-9,FALSE)</f>
        <v>3.7639782499437726E-3</v>
      </c>
      <c r="AA5" s="45">
        <f>VLOOKUP(forRPM!$J5,'SC-Retro'!$D$95:$Y$102,COLUMN()-9,FALSE)</f>
        <v>2.5673217841848519E-5</v>
      </c>
      <c r="AB5" s="45">
        <f>VLOOKUP(forRPM!$J5,'SC-Retro'!$D$95:$Y$102,COLUMN()-9,FALSE)</f>
        <v>9.1690063720915817E-6</v>
      </c>
      <c r="AC5" s="45">
        <f>VLOOKUP(forRPM!$J5,'SC-Retro'!$D$95:$Y$102,COLUMN()-9,FALSE)</f>
        <v>3.1257976268673739E-6</v>
      </c>
      <c r="AD5" s="45">
        <f>VLOOKUP(forRPM!$J5,'SC-Retro'!$D$95:$Y$102,COLUMN()-9,FALSE)</f>
        <v>1.019281834855792E-6</v>
      </c>
      <c r="AE5" s="45">
        <f>VLOOKUP(forRPM!$J5,'SC-Retro'!$D$95:$Y$102,COLUMN()-9,FALSE)</f>
        <v>0.35611336178188896</v>
      </c>
      <c r="AF5" s="475">
        <f t="shared" si="4"/>
        <v>6.7329838543301044</v>
      </c>
      <c r="AG5" s="475">
        <f t="shared" si="4"/>
        <v>6.8679618601003671</v>
      </c>
      <c r="AH5" s="475">
        <f t="shared" si="4"/>
        <v>7.436766797780308</v>
      </c>
      <c r="AI5" s="475">
        <f t="shared" si="4"/>
        <v>7.41561464523509</v>
      </c>
      <c r="AJ5" s="475">
        <f t="shared" si="4"/>
        <v>7.6110706091799472</v>
      </c>
      <c r="AK5" s="475">
        <f t="shared" si="4"/>
        <v>8.0707815598293031</v>
      </c>
      <c r="AL5" s="475">
        <f t="shared" si="4"/>
        <v>7.7854111148442211</v>
      </c>
      <c r="AM5" s="475">
        <f t="shared" si="4"/>
        <v>8.6326235657661154</v>
      </c>
      <c r="AN5" s="475">
        <f t="shared" si="4"/>
        <v>7.6104622208213026</v>
      </c>
      <c r="AO5" s="475">
        <f t="shared" si="4"/>
        <v>8.00216369658955</v>
      </c>
      <c r="AP5" s="475">
        <f t="shared" si="5"/>
        <v>7.2021386833498289</v>
      </c>
      <c r="AQ5" s="475">
        <f t="shared" si="5"/>
        <v>6.8551848708032992</v>
      </c>
      <c r="AR5" s="475">
        <f t="shared" si="5"/>
        <v>0</v>
      </c>
      <c r="AS5" s="475">
        <f t="shared" si="5"/>
        <v>5.4214050587655906</v>
      </c>
      <c r="AT5" s="475">
        <f t="shared" si="5"/>
        <v>5.3268218781636705</v>
      </c>
      <c r="AU5" s="475">
        <f t="shared" si="5"/>
        <v>5.0464873132268311</v>
      </c>
      <c r="AV5" s="475">
        <f t="shared" si="5"/>
        <v>5.5782022560827205</v>
      </c>
      <c r="AW5" s="475">
        <f t="shared" si="5"/>
        <v>5.6392368501488281</v>
      </c>
      <c r="AX5" s="475">
        <f t="shared" si="5"/>
        <v>5.529575154590062</v>
      </c>
      <c r="AY5" s="475">
        <f t="shared" si="5"/>
        <v>6.2781588482323913</v>
      </c>
      <c r="AZ5" s="475">
        <f t="shared" si="5"/>
        <v>5.8437035126029357</v>
      </c>
      <c r="BA5" s="475">
        <f t="shared" si="5"/>
        <v>6.260226042123672</v>
      </c>
      <c r="BB5" s="475">
        <f t="shared" si="5"/>
        <v>5.4284715643837398</v>
      </c>
      <c r="BC5" s="475">
        <f t="shared" si="5"/>
        <v>5.941668869627077</v>
      </c>
      <c r="BD5" s="475">
        <f t="shared" si="5"/>
        <v>5.5217002853608754</v>
      </c>
    </row>
    <row r="6" spans="1:56" ht="15">
      <c r="A6" s="55" t="str">
        <f>VLOOKUP(CONCATENATE(C6,"-",B6),[1]!ACHIEV,2,FALSE)</f>
        <v>Retro12Med</v>
      </c>
      <c r="B6" s="55" t="s">
        <v>1115</v>
      </c>
      <c r="C6" s="55" t="str">
        <f>[1]MLIST!$B$81</f>
        <v>Grocery Refrigeration Bundle</v>
      </c>
      <c r="D6" s="55" t="s">
        <v>74</v>
      </c>
      <c r="E6" s="55" t="s">
        <v>513</v>
      </c>
      <c r="F6" s="65">
        <f t="shared" si="1"/>
        <v>3.9745416908487471E-2</v>
      </c>
      <c r="G6" s="66">
        <f t="shared" si="2"/>
        <v>327.68553166582842</v>
      </c>
      <c r="H6" s="66">
        <f t="shared" si="3"/>
        <v>26.78709741439247</v>
      </c>
      <c r="I6" t="str">
        <f>'SC-Retro'!C98</f>
        <v>Grocery Refrigeration Bundle</v>
      </c>
      <c r="J6" t="str">
        <f>'SC-Retro'!D98</f>
        <v>Anti Sweat Heater Controls</v>
      </c>
      <c r="K6" s="45">
        <f>VLOOKUP(forRPM!$J6,'SC-Retro'!$D$95:$Y$102,COLUMN()-9,FALSE)</f>
        <v>0.90529072093520824</v>
      </c>
      <c r="L6" s="45">
        <f>VLOOKUP(forRPM!$J6,'SC-Retro'!$D$95:$Y$102,COLUMN()-9,FALSE)</f>
        <v>0.90529072093520824</v>
      </c>
      <c r="M6" s="45">
        <f>VLOOKUP(forRPM!$J6,'SC-Retro'!$D$95:$Y$102,COLUMN()-9,FALSE)</f>
        <v>0.90529072093520824</v>
      </c>
      <c r="N6" s="45">
        <f>VLOOKUP(forRPM!$J6,'SC-Retro'!$D$95:$Y$102,COLUMN()-9,FALSE)</f>
        <v>0.90529072093520824</v>
      </c>
      <c r="O6" s="45">
        <f>VLOOKUP(forRPM!$J6,'SC-Retro'!$D$95:$Y$102,COLUMN()-9,FALSE)</f>
        <v>0.90529072093520824</v>
      </c>
      <c r="P6" s="45">
        <f>VLOOKUP(forRPM!$J6,'SC-Retro'!$D$95:$Y$102,COLUMN()-9,FALSE)</f>
        <v>0.81476164884168745</v>
      </c>
      <c r="Q6" s="45">
        <f>VLOOKUP(forRPM!$J6,'SC-Retro'!$D$95:$Y$102,COLUMN()-9,FALSE)</f>
        <v>0.65180931907334994</v>
      </c>
      <c r="R6" s="45">
        <f>VLOOKUP(forRPM!$J6,'SC-Retro'!$D$95:$Y$102,COLUMN()-9,FALSE)</f>
        <v>0.52144745525867997</v>
      </c>
      <c r="S6" s="45">
        <f>VLOOKUP(forRPM!$J6,'SC-Retro'!$D$95:$Y$102,COLUMN()-9,FALSE)</f>
        <v>0.41715796420694395</v>
      </c>
      <c r="T6" s="45">
        <f>VLOOKUP(forRPM!$J6,'SC-Retro'!$D$95:$Y$102,COLUMN()-9,FALSE)</f>
        <v>0.33372637136555516</v>
      </c>
      <c r="U6" s="45">
        <f>VLOOKUP(forRPM!$J6,'SC-Retro'!$D$95:$Y$102,COLUMN()-9,FALSE)</f>
        <v>0.26698109709244416</v>
      </c>
      <c r="V6" s="45">
        <f>VLOOKUP(forRPM!$J6,'SC-Retro'!$D$95:$Y$102,COLUMN()-9,FALSE)</f>
        <v>0.21358487767395529</v>
      </c>
      <c r="W6" s="45">
        <f>VLOOKUP(forRPM!$J6,'SC-Retro'!$D$95:$Y$102,COLUMN()-9,FALSE)</f>
        <v>0.17086790213916425</v>
      </c>
      <c r="X6" s="45">
        <f>VLOOKUP(forRPM!$J6,'SC-Retro'!$D$95:$Y$102,COLUMN()-9,FALSE)</f>
        <v>0.13669432171133142</v>
      </c>
      <c r="Y6" s="45">
        <f>VLOOKUP(forRPM!$J6,'SC-Retro'!$D$95:$Y$102,COLUMN()-9,FALSE)</f>
        <v>0.10935545736906511</v>
      </c>
      <c r="Z6" s="45">
        <f>VLOOKUP(forRPM!$J6,'SC-Retro'!$D$95:$Y$102,COLUMN()-9,FALSE)</f>
        <v>8.7484365895252089E-2</v>
      </c>
      <c r="AA6" s="45">
        <f>VLOOKUP(forRPM!$J6,'SC-Retro'!$D$95:$Y$102,COLUMN()-9,FALSE)</f>
        <v>5.9671045745770244E-4</v>
      </c>
      <c r="AB6" s="45">
        <f>VLOOKUP(forRPM!$J6,'SC-Retro'!$D$95:$Y$102,COLUMN()-9,FALSE)</f>
        <v>2.1311087766353077E-4</v>
      </c>
      <c r="AC6" s="45">
        <f>VLOOKUP(forRPM!$J6,'SC-Retro'!$D$95:$Y$102,COLUMN()-9,FALSE)</f>
        <v>7.2651435567530455E-5</v>
      </c>
      <c r="AD6" s="45">
        <f>VLOOKUP(forRPM!$J6,'SC-Retro'!$D$95:$Y$102,COLUMN()-9,FALSE)</f>
        <v>2.3690685511331024E-5</v>
      </c>
      <c r="AE6" s="45">
        <f>VLOOKUP(forRPM!$J6,'SC-Retro'!$D$95:$Y$102,COLUMN()-9,FALSE)</f>
        <v>8.2769744067411786</v>
      </c>
      <c r="AF6" s="475">
        <f t="shared" si="4"/>
        <v>13.960502732685475</v>
      </c>
      <c r="AG6" s="475">
        <f t="shared" si="4"/>
        <v>14.240372825823501</v>
      </c>
      <c r="AH6" s="475">
        <f t="shared" si="4"/>
        <v>15.41976120082145</v>
      </c>
      <c r="AI6" s="475">
        <f t="shared" si="4"/>
        <v>15.375903278420552</v>
      </c>
      <c r="AJ6" s="475">
        <f t="shared" si="4"/>
        <v>15.781171370221635</v>
      </c>
      <c r="AK6" s="475">
        <f t="shared" si="4"/>
        <v>16.734358860587939</v>
      </c>
      <c r="AL6" s="475">
        <f t="shared" si="4"/>
        <v>16.14265762333044</v>
      </c>
      <c r="AM6" s="475">
        <f t="shared" si="4"/>
        <v>17.899309947493339</v>
      </c>
      <c r="AN6" s="475">
        <f t="shared" si="4"/>
        <v>15.779909907617958</v>
      </c>
      <c r="AO6" s="475">
        <f t="shared" si="4"/>
        <v>16.592083178959275</v>
      </c>
      <c r="AP6" s="475">
        <f t="shared" si="5"/>
        <v>14.933271628955776</v>
      </c>
      <c r="AQ6" s="475">
        <f t="shared" si="5"/>
        <v>14.213880382375489</v>
      </c>
      <c r="AR6" s="475">
        <f t="shared" si="5"/>
        <v>0</v>
      </c>
      <c r="AS6" s="475">
        <f t="shared" si="5"/>
        <v>11.241010193306366</v>
      </c>
      <c r="AT6" s="475">
        <f t="shared" si="5"/>
        <v>11.044896734574396</v>
      </c>
      <c r="AU6" s="475">
        <f t="shared" si="5"/>
        <v>10.463637140828299</v>
      </c>
      <c r="AV6" s="475">
        <f t="shared" si="5"/>
        <v>11.566121280601703</v>
      </c>
      <c r="AW6" s="475">
        <f t="shared" si="5"/>
        <v>11.692673435735754</v>
      </c>
      <c r="AX6" s="475">
        <f t="shared" si="5"/>
        <v>11.465295436078959</v>
      </c>
      <c r="AY6" s="475">
        <f t="shared" si="5"/>
        <v>13.017446002133942</v>
      </c>
      <c r="AZ6" s="475">
        <f t="shared" si="5"/>
        <v>12.116624756827649</v>
      </c>
      <c r="BA6" s="475">
        <f t="shared" si="5"/>
        <v>12.980263232339464</v>
      </c>
      <c r="BB6" s="475">
        <f t="shared" si="5"/>
        <v>11.255662236609464</v>
      </c>
      <c r="BC6" s="475">
        <f t="shared" si="5"/>
        <v>12.319750987936086</v>
      </c>
      <c r="BD6" s="475">
        <f t="shared" si="5"/>
        <v>11.448967291563523</v>
      </c>
    </row>
    <row r="7" spans="1:56" ht="15">
      <c r="A7" s="55" t="str">
        <f>VLOOKUP(CONCATENATE(C7,"-",B7),[1]!ACHIEV,2,FALSE)</f>
        <v>Retro12Med</v>
      </c>
      <c r="B7" s="55" t="s">
        <v>1115</v>
      </c>
      <c r="C7" s="55" t="str">
        <f>[1]MLIST!$B$81</f>
        <v>Grocery Refrigeration Bundle</v>
      </c>
      <c r="D7" s="55" t="s">
        <v>74</v>
      </c>
      <c r="E7" s="55" t="s">
        <v>513</v>
      </c>
      <c r="F7" s="65">
        <f t="shared" si="1"/>
        <v>9.2244704843154786E-3</v>
      </c>
      <c r="G7" s="66">
        <f t="shared" si="2"/>
        <v>76.05217783847597</v>
      </c>
      <c r="H7" s="66">
        <f t="shared" si="3"/>
        <v>114.26662643390905</v>
      </c>
      <c r="I7" t="str">
        <f>'SC-Retro'!C99</f>
        <v>Grocery Refrigeration Bundle</v>
      </c>
      <c r="J7" t="str">
        <f>'SC-Retro'!D99</f>
        <v>LED Case Lighting</v>
      </c>
      <c r="K7" s="45">
        <f>VLOOKUP(forRPM!$J7,'SC-Retro'!$D$95:$Y$102,COLUMN()-9,FALSE)</f>
        <v>0.63584218919886504</v>
      </c>
      <c r="L7" s="45">
        <f>VLOOKUP(forRPM!$J7,'SC-Retro'!$D$95:$Y$102,COLUMN()-9,FALSE)</f>
        <v>0.63584218919886504</v>
      </c>
      <c r="M7" s="45">
        <f>VLOOKUP(forRPM!$J7,'SC-Retro'!$D$95:$Y$102,COLUMN()-9,FALSE)</f>
        <v>0.63584218919886504</v>
      </c>
      <c r="N7" s="45">
        <f>VLOOKUP(forRPM!$J7,'SC-Retro'!$D$95:$Y$102,COLUMN()-9,FALSE)</f>
        <v>0.63584218919886504</v>
      </c>
      <c r="O7" s="45">
        <f>VLOOKUP(forRPM!$J7,'SC-Retro'!$D$95:$Y$102,COLUMN()-9,FALSE)</f>
        <v>0.63584218919886504</v>
      </c>
      <c r="P7" s="45">
        <f>VLOOKUP(forRPM!$J7,'SC-Retro'!$D$95:$Y$102,COLUMN()-9,FALSE)</f>
        <v>0.57225797027897862</v>
      </c>
      <c r="Q7" s="45">
        <f>VLOOKUP(forRPM!$J7,'SC-Retro'!$D$95:$Y$102,COLUMN()-9,FALSE)</f>
        <v>0.45780637622318293</v>
      </c>
      <c r="R7" s="45">
        <f>VLOOKUP(forRPM!$J7,'SC-Retro'!$D$95:$Y$102,COLUMN()-9,FALSE)</f>
        <v>0.36624510097854629</v>
      </c>
      <c r="S7" s="45">
        <f>VLOOKUP(forRPM!$J7,'SC-Retro'!$D$95:$Y$102,COLUMN()-9,FALSE)</f>
        <v>0.29299608078283707</v>
      </c>
      <c r="T7" s="45">
        <f>VLOOKUP(forRPM!$J7,'SC-Retro'!$D$95:$Y$102,COLUMN()-9,FALSE)</f>
        <v>0.23439686462626966</v>
      </c>
      <c r="U7" s="45">
        <f>VLOOKUP(forRPM!$J7,'SC-Retro'!$D$95:$Y$102,COLUMN()-9,FALSE)</f>
        <v>0.18751749170101575</v>
      </c>
      <c r="V7" s="45">
        <f>VLOOKUP(forRPM!$J7,'SC-Retro'!$D$95:$Y$102,COLUMN()-9,FALSE)</f>
        <v>0.15001399336081259</v>
      </c>
      <c r="W7" s="45">
        <f>VLOOKUP(forRPM!$J7,'SC-Retro'!$D$95:$Y$102,COLUMN()-9,FALSE)</f>
        <v>0.12001119468865008</v>
      </c>
      <c r="X7" s="45">
        <f>VLOOKUP(forRPM!$J7,'SC-Retro'!$D$95:$Y$102,COLUMN()-9,FALSE)</f>
        <v>9.6008955750920069E-2</v>
      </c>
      <c r="Y7" s="45">
        <f>VLOOKUP(forRPM!$J7,'SC-Retro'!$D$95:$Y$102,COLUMN()-9,FALSE)</f>
        <v>7.6807164600736041E-2</v>
      </c>
      <c r="Z7" s="45">
        <f>VLOOKUP(forRPM!$J7,'SC-Retro'!$D$95:$Y$102,COLUMN()-9,FALSE)</f>
        <v>6.1445731680588825E-2</v>
      </c>
      <c r="AA7" s="45">
        <f>VLOOKUP(forRPM!$J7,'SC-Retro'!$D$95:$Y$102,COLUMN()-9,FALSE)</f>
        <v>4.1910700597462157E-4</v>
      </c>
      <c r="AB7" s="45">
        <f>VLOOKUP(forRPM!$J7,'SC-Retro'!$D$95:$Y$102,COLUMN()-9,FALSE)</f>
        <v>1.4968107356241094E-4</v>
      </c>
      <c r="AC7" s="45">
        <f>VLOOKUP(forRPM!$J7,'SC-Retro'!$D$95:$Y$102,COLUMN()-9,FALSE)</f>
        <v>5.1027638714751659E-5</v>
      </c>
      <c r="AD7" s="45">
        <f>VLOOKUP(forRPM!$J7,'SC-Retro'!$D$95:$Y$102,COLUMN()-9,FALSE)</f>
        <v>1.6639447407110513E-5</v>
      </c>
      <c r="AE7" s="45">
        <f>VLOOKUP(forRPM!$J7,'SC-Retro'!$D$95:$Y$102,COLUMN()-9,FALSE)</f>
        <v>5.8134358444417904</v>
      </c>
      <c r="AF7" s="475">
        <f t="shared" si="4"/>
        <v>3.2400778610618284</v>
      </c>
      <c r="AG7" s="475">
        <f t="shared" si="4"/>
        <v>3.3050326058953909</v>
      </c>
      <c r="AH7" s="475">
        <f t="shared" si="4"/>
        <v>3.5787555682123404</v>
      </c>
      <c r="AI7" s="475">
        <f t="shared" si="4"/>
        <v>3.5685766308112816</v>
      </c>
      <c r="AJ7" s="475">
        <f t="shared" si="4"/>
        <v>3.6626348604597827</v>
      </c>
      <c r="AK7" s="475">
        <f t="shared" si="4"/>
        <v>3.8838591060412928</v>
      </c>
      <c r="AL7" s="475">
        <f t="shared" si="4"/>
        <v>3.746531810892221</v>
      </c>
      <c r="AM7" s="475">
        <f t="shared" si="4"/>
        <v>4.1542313339027475</v>
      </c>
      <c r="AN7" s="475">
        <f t="shared" si="4"/>
        <v>3.6623420889792002</v>
      </c>
      <c r="AO7" s="475">
        <f t="shared" si="4"/>
        <v>3.8508384981850141</v>
      </c>
      <c r="AP7" s="475">
        <f t="shared" si="5"/>
        <v>3.4658467337941543</v>
      </c>
      <c r="AQ7" s="475">
        <f t="shared" si="5"/>
        <v>3.2988840035746185</v>
      </c>
      <c r="AR7" s="475">
        <f t="shared" si="5"/>
        <v>0</v>
      </c>
      <c r="AS7" s="475">
        <f t="shared" si="5"/>
        <v>2.6089138020816911</v>
      </c>
      <c r="AT7" s="475">
        <f t="shared" si="5"/>
        <v>2.5633980432253849</v>
      </c>
      <c r="AU7" s="475">
        <f t="shared" si="5"/>
        <v>2.4284941377365716</v>
      </c>
      <c r="AV7" s="475">
        <f t="shared" si="5"/>
        <v>2.6843684799325893</v>
      </c>
      <c r="AW7" s="475">
        <f t="shared" si="5"/>
        <v>2.7137398316647503</v>
      </c>
      <c r="AX7" s="475">
        <f t="shared" si="5"/>
        <v>2.6609679195862812</v>
      </c>
      <c r="AY7" s="475">
        <f t="shared" si="5"/>
        <v>3.0212048524823163</v>
      </c>
      <c r="AZ7" s="475">
        <f t="shared" si="5"/>
        <v>2.8121342316330047</v>
      </c>
      <c r="BA7" s="475">
        <f t="shared" si="5"/>
        <v>3.0125751439731823</v>
      </c>
      <c r="BB7" s="475">
        <f t="shared" si="5"/>
        <v>2.6123143788399004</v>
      </c>
      <c r="BC7" s="475">
        <f t="shared" si="5"/>
        <v>2.8592775771856309</v>
      </c>
      <c r="BD7" s="475">
        <f t="shared" si="5"/>
        <v>2.6571783383247971</v>
      </c>
    </row>
    <row r="8" spans="1:56" ht="15">
      <c r="A8" s="55" t="str">
        <f>VLOOKUP(CONCATENATE(C8,"-",B8),[1]!ACHIEV,2,FALSE)</f>
        <v>Retro12Med</v>
      </c>
      <c r="B8" s="55" t="s">
        <v>1115</v>
      </c>
      <c r="C8" s="55" t="str">
        <f>[1]MLIST!$B$81</f>
        <v>Grocery Refrigeration Bundle</v>
      </c>
      <c r="D8" s="55" t="s">
        <v>74</v>
      </c>
      <c r="E8" s="55" t="s">
        <v>513</v>
      </c>
      <c r="F8" s="65">
        <f t="shared" si="1"/>
        <v>1.3015525691405315E-4</v>
      </c>
      <c r="G8" s="66">
        <f t="shared" si="2"/>
        <v>1.0730795618318514</v>
      </c>
      <c r="H8" s="66">
        <f t="shared" si="3"/>
        <v>20.142663735761651</v>
      </c>
      <c r="I8" t="str">
        <f>'SC-Retro'!C100</f>
        <v>Grocery Refrigeration Bundle</v>
      </c>
      <c r="J8" t="str">
        <f>'SC-Retro'!D100</f>
        <v>Grocery Retrocommisioning</v>
      </c>
      <c r="K8" s="45">
        <f>VLOOKUP(forRPM!$J8,'SC-Retro'!$D$95:$Y$102,COLUMN()-9,FALSE)</f>
        <v>2.8015495400627808</v>
      </c>
      <c r="L8" s="45">
        <f>VLOOKUP(forRPM!$J8,'SC-Retro'!$D$95:$Y$102,COLUMN()-9,FALSE)</f>
        <v>2.8015495400627808</v>
      </c>
      <c r="M8" s="45">
        <f>VLOOKUP(forRPM!$J8,'SC-Retro'!$D$95:$Y$102,COLUMN()-9,FALSE)</f>
        <v>2.8015495400627808</v>
      </c>
      <c r="N8" s="45">
        <f>VLOOKUP(forRPM!$J8,'SC-Retro'!$D$95:$Y$102,COLUMN()-9,FALSE)</f>
        <v>2.8015495400627808</v>
      </c>
      <c r="O8" s="45">
        <f>VLOOKUP(forRPM!$J8,'SC-Retro'!$D$95:$Y$102,COLUMN()-9,FALSE)</f>
        <v>2.8015495400627808</v>
      </c>
      <c r="P8" s="45">
        <f>VLOOKUP(forRPM!$J8,'SC-Retro'!$D$95:$Y$102,COLUMN()-9,FALSE)</f>
        <v>2.5213945860565028</v>
      </c>
      <c r="Q8" s="45">
        <f>VLOOKUP(forRPM!$J8,'SC-Retro'!$D$95:$Y$102,COLUMN()-9,FALSE)</f>
        <v>2.0171156688452023</v>
      </c>
      <c r="R8" s="45">
        <f>VLOOKUP(forRPM!$J8,'SC-Retro'!$D$95:$Y$102,COLUMN()-9,FALSE)</f>
        <v>1.6136925350761619</v>
      </c>
      <c r="S8" s="45">
        <f>VLOOKUP(forRPM!$J8,'SC-Retro'!$D$95:$Y$102,COLUMN()-9,FALSE)</f>
        <v>1.2909540280609297</v>
      </c>
      <c r="T8" s="45">
        <f>VLOOKUP(forRPM!$J8,'SC-Retro'!$D$95:$Y$102,COLUMN()-9,FALSE)</f>
        <v>1.0327632224487435</v>
      </c>
      <c r="U8" s="45">
        <f>VLOOKUP(forRPM!$J8,'SC-Retro'!$D$95:$Y$102,COLUMN()-9,FALSE)</f>
        <v>0.82621057795899477</v>
      </c>
      <c r="V8" s="45">
        <f>VLOOKUP(forRPM!$J8,'SC-Retro'!$D$95:$Y$102,COLUMN()-9,FALSE)</f>
        <v>0.66096846236719586</v>
      </c>
      <c r="W8" s="45">
        <f>VLOOKUP(forRPM!$J8,'SC-Retro'!$D$95:$Y$102,COLUMN()-9,FALSE)</f>
        <v>0.52877476989375671</v>
      </c>
      <c r="X8" s="45">
        <f>VLOOKUP(forRPM!$J8,'SC-Retro'!$D$95:$Y$102,COLUMN()-9,FALSE)</f>
        <v>0.42301981591500543</v>
      </c>
      <c r="Y8" s="45">
        <f>VLOOKUP(forRPM!$J8,'SC-Retro'!$D$95:$Y$102,COLUMN()-9,FALSE)</f>
        <v>0.33841585273200431</v>
      </c>
      <c r="Z8" s="45">
        <f>VLOOKUP(forRPM!$J8,'SC-Retro'!$D$95:$Y$102,COLUMN()-9,FALSE)</f>
        <v>0.27073268218560337</v>
      </c>
      <c r="AA8" s="45">
        <f>VLOOKUP(forRPM!$J8,'SC-Retro'!$D$95:$Y$102,COLUMN()-9,FALSE)</f>
        <v>1.8466044873566342E-3</v>
      </c>
      <c r="AB8" s="45">
        <f>VLOOKUP(forRPM!$J8,'SC-Retro'!$D$95:$Y$102,COLUMN()-9,FALSE)</f>
        <v>6.5950160262757236E-4</v>
      </c>
      <c r="AC8" s="45">
        <f>VLOOKUP(forRPM!$J8,'SC-Retro'!$D$95:$Y$102,COLUMN()-9,FALSE)</f>
        <v>2.2483009180614686E-4</v>
      </c>
      <c r="AD8" s="45">
        <f>VLOOKUP(forRPM!$J8,'SC-Retro'!$D$95:$Y$102,COLUMN()-9,FALSE)</f>
        <v>7.3314160372126016E-5</v>
      </c>
      <c r="AE8" s="45">
        <f>VLOOKUP(forRPM!$J8,'SC-Retro'!$D$95:$Y$102,COLUMN()-9,FALSE)</f>
        <v>25.614262143726041</v>
      </c>
      <c r="AF8" s="476">
        <f t="shared" si="4"/>
        <v>4.5716788529497066E-2</v>
      </c>
      <c r="AG8" s="476">
        <f t="shared" si="4"/>
        <v>4.6633285743724578E-2</v>
      </c>
      <c r="AH8" s="476">
        <f t="shared" si="4"/>
        <v>5.0495456753346712E-2</v>
      </c>
      <c r="AI8" s="476">
        <f t="shared" si="4"/>
        <v>5.0351834177416795E-2</v>
      </c>
      <c r="AJ8" s="476">
        <f t="shared" si="4"/>
        <v>5.1678975184111679E-2</v>
      </c>
      <c r="AK8" s="476">
        <f t="shared" si="4"/>
        <v>5.4800400806128365E-2</v>
      </c>
      <c r="AL8" s="476">
        <f t="shared" si="4"/>
        <v>5.2862742767996997E-2</v>
      </c>
      <c r="AM8" s="476">
        <f t="shared" si="4"/>
        <v>5.861529368692487E-2</v>
      </c>
      <c r="AN8" s="476">
        <f t="shared" si="4"/>
        <v>5.1674844242683968E-2</v>
      </c>
      <c r="AO8" s="476">
        <f t="shared" si="4"/>
        <v>5.4334487266017875E-2</v>
      </c>
      <c r="AP8" s="476">
        <f t="shared" si="5"/>
        <v>4.8902337844618823E-2</v>
      </c>
      <c r="AQ8" s="476">
        <f t="shared" si="5"/>
        <v>4.6546530312495962E-2</v>
      </c>
      <c r="AR8" s="476">
        <f t="shared" si="5"/>
        <v>0</v>
      </c>
      <c r="AS8" s="476">
        <f t="shared" si="5"/>
        <v>3.6811201982154727E-2</v>
      </c>
      <c r="AT8" s="476">
        <f t="shared" si="5"/>
        <v>3.61689845998504E-2</v>
      </c>
      <c r="AU8" s="476">
        <f t="shared" si="5"/>
        <v>3.4265520058719225E-2</v>
      </c>
      <c r="AV8" s="476">
        <f t="shared" si="5"/>
        <v>3.7875850950108959E-2</v>
      </c>
      <c r="AW8" s="476">
        <f t="shared" si="5"/>
        <v>3.8290274286073067E-2</v>
      </c>
      <c r="AX8" s="476">
        <f t="shared" si="5"/>
        <v>3.7545674172050514E-2</v>
      </c>
      <c r="AY8" s="476">
        <f t="shared" si="5"/>
        <v>4.2628538346285369E-2</v>
      </c>
      <c r="AZ8" s="476">
        <f t="shared" si="5"/>
        <v>3.9678597705671781E-2</v>
      </c>
      <c r="BA8" s="476">
        <f t="shared" si="5"/>
        <v>4.2506775050494078E-2</v>
      </c>
      <c r="BB8" s="476">
        <f t="shared" si="5"/>
        <v>3.6859183374948305E-2</v>
      </c>
      <c r="BC8" s="476">
        <f t="shared" si="5"/>
        <v>4.0343779979561983E-2</v>
      </c>
      <c r="BD8" s="476">
        <f t="shared" si="5"/>
        <v>3.749220401096931E-2</v>
      </c>
    </row>
    <row r="9" spans="1:56" ht="15">
      <c r="A9" s="55" t="str">
        <f>VLOOKUP(CONCATENATE(C9,"-",B9),[1]!ACHIEV,2,FALSE)</f>
        <v>Retro12Med</v>
      </c>
      <c r="B9" s="55" t="s">
        <v>1115</v>
      </c>
      <c r="C9" s="55" t="str">
        <f>[1]MLIST!$B$81</f>
        <v>Grocery Refrigeration Bundle</v>
      </c>
      <c r="D9" s="55" t="s">
        <v>74</v>
      </c>
      <c r="E9" s="55" t="s">
        <v>513</v>
      </c>
      <c r="F9" s="65">
        <f t="shared" si="1"/>
        <v>9.5183963535297192E-2</v>
      </c>
      <c r="G9" s="66">
        <f t="shared" si="2"/>
        <v>784.75482516486318</v>
      </c>
      <c r="H9" s="66">
        <f t="shared" si="3"/>
        <v>40.022187069886158</v>
      </c>
      <c r="I9" t="str">
        <f>'SC-Retro'!C101</f>
        <v>Grocery Refrigeration Bundle</v>
      </c>
      <c r="J9" t="str">
        <f>'SC-Retro'!D101</f>
        <v>Floating Head Pressure Control</v>
      </c>
      <c r="K9" s="45">
        <f>VLOOKUP(forRPM!$J9,'SC-Retro'!$D$95:$Y$102,COLUMN()-9,FALSE)</f>
        <v>0.97184328238036022</v>
      </c>
      <c r="L9" s="45">
        <f>VLOOKUP(forRPM!$J9,'SC-Retro'!$D$95:$Y$102,COLUMN()-9,FALSE)</f>
        <v>0.97184328238036022</v>
      </c>
      <c r="M9" s="45">
        <f>VLOOKUP(forRPM!$J9,'SC-Retro'!$D$95:$Y$102,COLUMN()-9,FALSE)</f>
        <v>0.97184328238036022</v>
      </c>
      <c r="N9" s="45">
        <f>VLOOKUP(forRPM!$J9,'SC-Retro'!$D$95:$Y$102,COLUMN()-9,FALSE)</f>
        <v>0.97184328238036022</v>
      </c>
      <c r="O9" s="45">
        <f>VLOOKUP(forRPM!$J9,'SC-Retro'!$D$95:$Y$102,COLUMN()-9,FALSE)</f>
        <v>0.97184328238036022</v>
      </c>
      <c r="P9" s="45">
        <f>VLOOKUP(forRPM!$J9,'SC-Retro'!$D$95:$Y$102,COLUMN()-9,FALSE)</f>
        <v>0.8746589541423242</v>
      </c>
      <c r="Q9" s="45">
        <f>VLOOKUP(forRPM!$J9,'SC-Retro'!$D$95:$Y$102,COLUMN()-9,FALSE)</f>
        <v>0.69972716331385931</v>
      </c>
      <c r="R9" s="45">
        <f>VLOOKUP(forRPM!$J9,'SC-Retro'!$D$95:$Y$102,COLUMN()-9,FALSE)</f>
        <v>0.55978173065108738</v>
      </c>
      <c r="S9" s="45">
        <f>VLOOKUP(forRPM!$J9,'SC-Retro'!$D$95:$Y$102,COLUMN()-9,FALSE)</f>
        <v>0.44782538452087001</v>
      </c>
      <c r="T9" s="45">
        <f>VLOOKUP(forRPM!$J9,'SC-Retro'!$D$95:$Y$102,COLUMN()-9,FALSE)</f>
        <v>0.35826030761669597</v>
      </c>
      <c r="U9" s="45">
        <f>VLOOKUP(forRPM!$J9,'SC-Retro'!$D$95:$Y$102,COLUMN()-9,FALSE)</f>
        <v>0.28660824609335678</v>
      </c>
      <c r="V9" s="45">
        <f>VLOOKUP(forRPM!$J9,'SC-Retro'!$D$95:$Y$102,COLUMN()-9,FALSE)</f>
        <v>0.22928659687468542</v>
      </c>
      <c r="W9" s="45">
        <f>VLOOKUP(forRPM!$J9,'SC-Retro'!$D$95:$Y$102,COLUMN()-9,FALSE)</f>
        <v>0.18342927749974833</v>
      </c>
      <c r="X9" s="45">
        <f>VLOOKUP(forRPM!$J9,'SC-Retro'!$D$95:$Y$102,COLUMN()-9,FALSE)</f>
        <v>0.14674342199979867</v>
      </c>
      <c r="Y9" s="45">
        <f>VLOOKUP(forRPM!$J9,'SC-Retro'!$D$95:$Y$102,COLUMN()-9,FALSE)</f>
        <v>0.11739473759983893</v>
      </c>
      <c r="Z9" s="45">
        <f>VLOOKUP(forRPM!$J9,'SC-Retro'!$D$95:$Y$102,COLUMN()-9,FALSE)</f>
        <v>9.3915790079871136E-2</v>
      </c>
      <c r="AA9" s="45">
        <f>VLOOKUP(forRPM!$J9,'SC-Retro'!$D$95:$Y$102,COLUMN()-9,FALSE)</f>
        <v>6.4057770194231767E-4</v>
      </c>
      <c r="AB9" s="45">
        <f>VLOOKUP(forRPM!$J9,'SC-Retro'!$D$95:$Y$102,COLUMN()-9,FALSE)</f>
        <v>2.2877775069375536E-4</v>
      </c>
      <c r="AC9" s="45">
        <f>VLOOKUP(forRPM!$J9,'SC-Retro'!$D$95:$Y$102,COLUMN()-9,FALSE)</f>
        <v>7.7992415009683189E-5</v>
      </c>
      <c r="AD9" s="45">
        <f>VLOOKUP(forRPM!$J9,'SC-Retro'!$D$95:$Y$102,COLUMN()-9,FALSE)</f>
        <v>2.5432309242481004E-5</v>
      </c>
      <c r="AE9" s="45">
        <f>VLOOKUP(forRPM!$J9,'SC-Retro'!$D$95:$Y$102,COLUMN()-9,FALSE)</f>
        <v>8.8854572234163935</v>
      </c>
      <c r="AF9" s="475">
        <f t="shared" si="4"/>
        <v>33.433187683045482</v>
      </c>
      <c r="AG9" s="475">
        <f t="shared" si="4"/>
        <v>34.103432124088982</v>
      </c>
      <c r="AH9" s="475">
        <f t="shared" si="4"/>
        <v>36.927880043159263</v>
      </c>
      <c r="AI9" s="475">
        <f t="shared" si="4"/>
        <v>36.822847281868754</v>
      </c>
      <c r="AJ9" s="475">
        <f t="shared" si="4"/>
        <v>37.793400021592966</v>
      </c>
      <c r="AK9" s="475">
        <f t="shared" si="4"/>
        <v>40.076132733498504</v>
      </c>
      <c r="AL9" s="475">
        <f t="shared" si="4"/>
        <v>38.659102208429815</v>
      </c>
      <c r="AM9" s="475">
        <f t="shared" si="4"/>
        <v>42.866005639643049</v>
      </c>
      <c r="AN9" s="475">
        <f t="shared" si="4"/>
        <v>37.790379018926274</v>
      </c>
      <c r="AO9" s="475">
        <f t="shared" si="4"/>
        <v>39.735405063606827</v>
      </c>
      <c r="AP9" s="475">
        <f t="shared" si="5"/>
        <v>35.762814753357858</v>
      </c>
      <c r="AQ9" s="475">
        <f t="shared" si="5"/>
        <v>34.039986927956747</v>
      </c>
      <c r="AR9" s="475">
        <f t="shared" si="5"/>
        <v>0</v>
      </c>
      <c r="AS9" s="475">
        <f t="shared" si="5"/>
        <v>26.920434796372472</v>
      </c>
      <c r="AT9" s="475">
        <f t="shared" si="5"/>
        <v>26.450774197574262</v>
      </c>
      <c r="AU9" s="475">
        <f t="shared" si="5"/>
        <v>25.058749751005799</v>
      </c>
      <c r="AV9" s="475">
        <f t="shared" si="5"/>
        <v>27.699024235987384</v>
      </c>
      <c r="AW9" s="475">
        <f t="shared" si="5"/>
        <v>28.002096556182888</v>
      </c>
      <c r="AX9" s="475">
        <f t="shared" si="5"/>
        <v>27.457562345411041</v>
      </c>
      <c r="AY9" s="475">
        <f t="shared" si="5"/>
        <v>31.174716532542465</v>
      </c>
      <c r="AZ9" s="475">
        <f t="shared" si="5"/>
        <v>29.017392663919392</v>
      </c>
      <c r="BA9" s="475">
        <f t="shared" si="5"/>
        <v>31.085669702000775</v>
      </c>
      <c r="BB9" s="475">
        <f t="shared" si="5"/>
        <v>26.955524113933059</v>
      </c>
      <c r="BC9" s="475">
        <f t="shared" si="5"/>
        <v>29.503847739215356</v>
      </c>
      <c r="BD9" s="475">
        <f t="shared" si="5"/>
        <v>27.418459031543815</v>
      </c>
    </row>
    <row r="10" spans="1:56" ht="15">
      <c r="A10" s="55" t="str">
        <f>VLOOKUP(CONCATENATE(C10,"-",B10),[1]!ACHIEV,2,FALSE)</f>
        <v>Retro12Med</v>
      </c>
      <c r="B10" s="55" t="s">
        <v>1115</v>
      </c>
      <c r="C10" s="55" t="str">
        <f>[1]MLIST!$B$81</f>
        <v>Grocery Refrigeration Bundle</v>
      </c>
      <c r="D10" s="55" t="s">
        <v>74</v>
      </c>
      <c r="E10" s="55" t="s">
        <v>513</v>
      </c>
      <c r="F10" s="65">
        <f t="shared" si="1"/>
        <v>1.6517423168757918E-3</v>
      </c>
      <c r="G10" s="66">
        <f t="shared" si="2"/>
        <v>13.617974130869133</v>
      </c>
      <c r="H10" s="66">
        <f t="shared" si="3"/>
        <v>41.263403879376824</v>
      </c>
      <c r="I10" t="str">
        <f>'SC-Retro'!C102</f>
        <v>Grocery Refrigeration Bundle</v>
      </c>
      <c r="J10" t="str">
        <f>'SC-Retro'!D102</f>
        <v>LED Motion Sensors on Display Case</v>
      </c>
      <c r="K10" s="45">
        <f>VLOOKUP(forRPM!$J10,'SC-Retro'!$D$95:$Y$102,COLUMN()-9,FALSE)</f>
        <v>0.16729877347697694</v>
      </c>
      <c r="L10" s="45">
        <f>VLOOKUP(forRPM!$J10,'SC-Retro'!$D$95:$Y$102,COLUMN()-9,FALSE)</f>
        <v>0.16729877347697694</v>
      </c>
      <c r="M10" s="45">
        <f>VLOOKUP(forRPM!$J10,'SC-Retro'!$D$95:$Y$102,COLUMN()-9,FALSE)</f>
        <v>0.16729877347697694</v>
      </c>
      <c r="N10" s="45">
        <f>VLOOKUP(forRPM!$J10,'SC-Retro'!$D$95:$Y$102,COLUMN()-9,FALSE)</f>
        <v>0.16729877347697694</v>
      </c>
      <c r="O10" s="45">
        <f>VLOOKUP(forRPM!$J10,'SC-Retro'!$D$95:$Y$102,COLUMN()-9,FALSE)</f>
        <v>0.16729877347697694</v>
      </c>
      <c r="P10" s="45">
        <f>VLOOKUP(forRPM!$J10,'SC-Retro'!$D$95:$Y$102,COLUMN()-9,FALSE)</f>
        <v>0.15056889612927923</v>
      </c>
      <c r="Q10" s="45">
        <f>VLOOKUP(forRPM!$J10,'SC-Retro'!$D$95:$Y$102,COLUMN()-9,FALSE)</f>
        <v>0.12045511690342341</v>
      </c>
      <c r="R10" s="45">
        <f>VLOOKUP(forRPM!$J10,'SC-Retro'!$D$95:$Y$102,COLUMN()-9,FALSE)</f>
        <v>9.6364093522738711E-2</v>
      </c>
      <c r="S10" s="45">
        <f>VLOOKUP(forRPM!$J10,'SC-Retro'!$D$95:$Y$102,COLUMN()-9,FALSE)</f>
        <v>7.7091274818190988E-2</v>
      </c>
      <c r="T10" s="45">
        <f>VLOOKUP(forRPM!$J10,'SC-Retro'!$D$95:$Y$102,COLUMN()-9,FALSE)</f>
        <v>6.1673019854552778E-2</v>
      </c>
      <c r="U10" s="45">
        <f>VLOOKUP(forRPM!$J10,'SC-Retro'!$D$95:$Y$102,COLUMN()-9,FALSE)</f>
        <v>4.9338415883642218E-2</v>
      </c>
      <c r="V10" s="45">
        <f>VLOOKUP(forRPM!$J10,'SC-Retro'!$D$95:$Y$102,COLUMN()-9,FALSE)</f>
        <v>3.9470732706913772E-2</v>
      </c>
      <c r="W10" s="45">
        <f>VLOOKUP(forRPM!$J10,'SC-Retro'!$D$95:$Y$102,COLUMN()-9,FALSE)</f>
        <v>3.1576586165531023E-2</v>
      </c>
      <c r="X10" s="45">
        <f>VLOOKUP(forRPM!$J10,'SC-Retro'!$D$95:$Y$102,COLUMN()-9,FALSE)</f>
        <v>2.5261268932424818E-2</v>
      </c>
      <c r="Y10" s="45">
        <f>VLOOKUP(forRPM!$J10,'SC-Retro'!$D$95:$Y$102,COLUMN()-9,FALSE)</f>
        <v>2.0209015145939854E-2</v>
      </c>
      <c r="Z10" s="45">
        <f>VLOOKUP(forRPM!$J10,'SC-Retro'!$D$95:$Y$102,COLUMN()-9,FALSE)</f>
        <v>1.6167212116751879E-2</v>
      </c>
      <c r="AA10" s="45">
        <f>VLOOKUP(forRPM!$J10,'SC-Retro'!$D$95:$Y$102,COLUMN()-9,FALSE)</f>
        <v>1.10272783477148E-4</v>
      </c>
      <c r="AB10" s="45">
        <f>VLOOKUP(forRPM!$J10,'SC-Retro'!$D$95:$Y$102,COLUMN()-9,FALSE)</f>
        <v>3.9383136956136419E-5</v>
      </c>
      <c r="AC10" s="45">
        <f>VLOOKUP(forRPM!$J10,'SC-Retro'!$D$95:$Y$102,COLUMN()-9,FALSE)</f>
        <v>1.3426069416941877E-5</v>
      </c>
      <c r="AD10" s="45">
        <f>VLOOKUP(forRPM!$J10,'SC-Retro'!$D$95:$Y$102,COLUMN()-9,FALSE)</f>
        <v>4.3780661142534036E-6</v>
      </c>
      <c r="AE10" s="45">
        <f>VLOOKUP(forRPM!$J10,'SC-Retro'!$D$95:$Y$102,COLUMN()-9,FALSE)</f>
        <v>1.5295944543843758</v>
      </c>
      <c r="AF10" s="475">
        <f t="shared" si="4"/>
        <v>0.58017137375938654</v>
      </c>
      <c r="AG10" s="475">
        <f t="shared" si="4"/>
        <v>0.5918022311517851</v>
      </c>
      <c r="AH10" s="475">
        <f t="shared" si="4"/>
        <v>0.64081532092514948</v>
      </c>
      <c r="AI10" s="475">
        <f t="shared" si="4"/>
        <v>0.63899267086900302</v>
      </c>
      <c r="AJ10" s="475">
        <f t="shared" si="4"/>
        <v>0.65583482548644279</v>
      </c>
      <c r="AK10" s="475">
        <f t="shared" si="4"/>
        <v>0.69544744591459717</v>
      </c>
      <c r="AL10" s="475">
        <f t="shared" si="4"/>
        <v>0.67085749193886535</v>
      </c>
      <c r="AM10" s="475">
        <f t="shared" si="4"/>
        <v>0.74386055004085405</v>
      </c>
      <c r="AN10" s="475">
        <f t="shared" si="4"/>
        <v>0.65578240155116374</v>
      </c>
      <c r="AO10" s="475">
        <f t="shared" si="4"/>
        <v>0.68953474497225964</v>
      </c>
      <c r="AP10" s="475">
        <f t="shared" si="5"/>
        <v>0.62059775937787764</v>
      </c>
      <c r="AQ10" s="475">
        <f t="shared" si="5"/>
        <v>0.59070125666656914</v>
      </c>
      <c r="AR10" s="475">
        <f t="shared" si="5"/>
        <v>0</v>
      </c>
      <c r="AS10" s="475">
        <f t="shared" si="5"/>
        <v>0.46715454673596046</v>
      </c>
      <c r="AT10" s="475">
        <f t="shared" si="5"/>
        <v>0.45900445236300919</v>
      </c>
      <c r="AU10" s="475">
        <f t="shared" si="5"/>
        <v>0.43484843280757118</v>
      </c>
      <c r="AV10" s="475">
        <f t="shared" si="5"/>
        <v>0.48066553195993322</v>
      </c>
      <c r="AW10" s="475">
        <f t="shared" si="5"/>
        <v>0.48592479368583313</v>
      </c>
      <c r="AX10" s="475">
        <f t="shared" si="5"/>
        <v>0.47647540572685321</v>
      </c>
      <c r="AY10" s="475">
        <f t="shared" si="5"/>
        <v>0.54097976802901959</v>
      </c>
      <c r="AZ10" s="475">
        <f t="shared" si="5"/>
        <v>0.50354338701837265</v>
      </c>
      <c r="BA10" s="475">
        <f t="shared" si="5"/>
        <v>0.53943452434797845</v>
      </c>
      <c r="BB10" s="475">
        <f t="shared" si="5"/>
        <v>0.46776345719243267</v>
      </c>
      <c r="BC10" s="475">
        <f t="shared" si="5"/>
        <v>0.51198491858820872</v>
      </c>
      <c r="BD10" s="475">
        <f t="shared" si="5"/>
        <v>0.47579683976000708</v>
      </c>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dimension ref="B1:Z230"/>
  <sheetViews>
    <sheetView workbookViewId="0">
      <selection activeCell="C12" sqref="C12:F12"/>
    </sheetView>
  </sheetViews>
  <sheetFormatPr defaultRowHeight="15"/>
  <cols>
    <col min="1" max="1" width="3.85546875" style="93" customWidth="1"/>
    <col min="2" max="2" width="29.85546875" style="93" customWidth="1"/>
    <col min="3" max="9" width="9.140625" style="93"/>
    <col min="10" max="10" width="32.5703125" style="93" customWidth="1"/>
    <col min="11" max="18" width="9.140625" style="93"/>
    <col min="19" max="19" width="47.85546875" style="93" customWidth="1"/>
    <col min="20" max="20" width="19" style="93" customWidth="1"/>
    <col min="21" max="23" width="9.140625" style="93"/>
    <col min="24" max="24" width="56.5703125" style="93" customWidth="1"/>
    <col min="25" max="25" width="17.140625" style="93" customWidth="1"/>
    <col min="26" max="26" width="10.7109375" style="93" customWidth="1"/>
    <col min="27" max="16384" width="9.140625" style="93"/>
  </cols>
  <sheetData>
    <row r="1" spans="2:26">
      <c r="B1" s="93" t="s">
        <v>488</v>
      </c>
      <c r="C1" s="221" t="s">
        <v>489</v>
      </c>
    </row>
    <row r="4" spans="2:26">
      <c r="B4" s="116" t="s">
        <v>490</v>
      </c>
      <c r="D4" s="112"/>
      <c r="E4" s="112"/>
      <c r="F4" s="112"/>
      <c r="G4" s="112"/>
      <c r="J4" s="116" t="s">
        <v>491</v>
      </c>
      <c r="S4" s="116" t="s">
        <v>492</v>
      </c>
      <c r="X4" s="116" t="s">
        <v>492</v>
      </c>
    </row>
    <row r="5" spans="2:26" s="209" customFormat="1" ht="30">
      <c r="B5" s="222" t="s">
        <v>493</v>
      </c>
      <c r="C5" s="222" t="s">
        <v>494</v>
      </c>
      <c r="D5" s="222"/>
      <c r="E5" s="222"/>
      <c r="F5" s="222"/>
      <c r="G5" s="222"/>
      <c r="J5" s="223" t="s">
        <v>495</v>
      </c>
      <c r="K5" s="223" t="s">
        <v>174</v>
      </c>
      <c r="L5" s="223"/>
      <c r="M5" s="223"/>
      <c r="N5" s="223"/>
      <c r="O5" s="223"/>
      <c r="P5" s="223"/>
      <c r="S5" s="224" t="s">
        <v>178</v>
      </c>
      <c r="T5" s="224" t="s">
        <v>495</v>
      </c>
      <c r="X5" s="224" t="s">
        <v>178</v>
      </c>
      <c r="Y5" s="224" t="s">
        <v>495</v>
      </c>
      <c r="Z5" s="224" t="s">
        <v>496</v>
      </c>
    </row>
    <row r="6" spans="2:26">
      <c r="B6" s="225" t="s">
        <v>497</v>
      </c>
      <c r="C6" s="226">
        <v>2010</v>
      </c>
      <c r="D6" s="226">
        <v>2011</v>
      </c>
      <c r="E6" s="226">
        <v>2012</v>
      </c>
      <c r="F6" s="226">
        <v>2013</v>
      </c>
      <c r="G6" s="226" t="s">
        <v>498</v>
      </c>
      <c r="J6" s="225" t="s">
        <v>178</v>
      </c>
      <c r="K6" s="225">
        <v>2010</v>
      </c>
      <c r="L6" s="225">
        <v>2011</v>
      </c>
      <c r="M6" s="225">
        <v>2012</v>
      </c>
      <c r="N6" s="225">
        <v>2013</v>
      </c>
      <c r="O6" s="225" t="s">
        <v>499</v>
      </c>
      <c r="P6" s="225" t="s">
        <v>177</v>
      </c>
      <c r="S6" s="227" t="s">
        <v>500</v>
      </c>
      <c r="T6" s="228">
        <v>0.91350099637379978</v>
      </c>
      <c r="X6" s="227" t="s">
        <v>500</v>
      </c>
      <c r="Y6" s="229">
        <v>0.9135009963738</v>
      </c>
    </row>
    <row r="7" spans="2:26">
      <c r="B7" s="227"/>
      <c r="C7" s="230"/>
      <c r="D7" s="230"/>
      <c r="E7" s="230"/>
      <c r="F7" s="230"/>
      <c r="G7" s="230"/>
      <c r="J7" s="231" t="s">
        <v>500</v>
      </c>
      <c r="K7" s="179">
        <v>2.1356962581000016E-2</v>
      </c>
      <c r="L7" s="179">
        <v>4.3446686840999997E-2</v>
      </c>
      <c r="M7" s="179">
        <v>8.0484582650000039E-2</v>
      </c>
      <c r="N7" s="179">
        <v>0.7682127643018013</v>
      </c>
      <c r="O7" s="179"/>
      <c r="P7" s="179">
        <v>0.91350099637380133</v>
      </c>
      <c r="S7" s="232" t="s">
        <v>501</v>
      </c>
      <c r="T7" s="179">
        <v>9.248517375000001E-3</v>
      </c>
      <c r="X7" s="233" t="s">
        <v>501</v>
      </c>
      <c r="Y7" s="234">
        <v>9.248517375000001E-3</v>
      </c>
    </row>
    <row r="8" spans="2:26">
      <c r="B8" s="227" t="s">
        <v>74</v>
      </c>
      <c r="C8" s="230"/>
      <c r="D8" s="230"/>
      <c r="E8" s="230"/>
      <c r="F8" s="230"/>
      <c r="G8" s="230"/>
      <c r="J8" s="231" t="s">
        <v>502</v>
      </c>
      <c r="K8" s="179">
        <v>0.35379920889999994</v>
      </c>
      <c r="L8" s="179">
        <v>0.62444045160000017</v>
      </c>
      <c r="M8" s="179">
        <v>0.31798189430000018</v>
      </c>
      <c r="N8" s="179">
        <v>0.66427520389999928</v>
      </c>
      <c r="O8" s="179"/>
      <c r="P8" s="179">
        <v>1.9604967586999995</v>
      </c>
      <c r="S8" s="232" t="s">
        <v>503</v>
      </c>
      <c r="T8" s="179">
        <v>2.8462037230000025E-2</v>
      </c>
      <c r="X8" s="235"/>
      <c r="Y8" s="236">
        <v>2.5517137000000004E-3</v>
      </c>
    </row>
    <row r="9" spans="2:26">
      <c r="B9" s="232" t="s">
        <v>75</v>
      </c>
      <c r="C9" s="237">
        <v>41.361659399640871</v>
      </c>
      <c r="D9" s="237">
        <v>43.98019688641638</v>
      </c>
      <c r="E9" s="237">
        <v>37.647564314443514</v>
      </c>
      <c r="F9" s="237">
        <v>37.56709690470808</v>
      </c>
      <c r="G9" s="237">
        <v>160.55651750520883</v>
      </c>
      <c r="J9" s="231" t="s">
        <v>504</v>
      </c>
      <c r="K9" s="179">
        <v>3.7796070628899963</v>
      </c>
      <c r="L9" s="179">
        <v>2.2580015675399898</v>
      </c>
      <c r="M9" s="179">
        <v>1.3919661222099964</v>
      </c>
      <c r="N9" s="179">
        <v>3.9997523372100163</v>
      </c>
      <c r="O9" s="179"/>
      <c r="P9" s="179">
        <v>11.429327089849998</v>
      </c>
      <c r="S9" s="232" t="s">
        <v>505</v>
      </c>
      <c r="T9" s="179">
        <v>9.7732760150000014E-2</v>
      </c>
      <c r="X9" s="235" t="s">
        <v>506</v>
      </c>
      <c r="Y9" s="236"/>
    </row>
    <row r="10" spans="2:26">
      <c r="B10" s="232" t="s">
        <v>507</v>
      </c>
      <c r="C10" s="237">
        <v>16.71883490640181</v>
      </c>
      <c r="D10" s="237">
        <v>19.830366667477392</v>
      </c>
      <c r="E10" s="237">
        <v>19.405465758408127</v>
      </c>
      <c r="F10" s="237">
        <v>14.911059753778318</v>
      </c>
      <c r="G10" s="237">
        <v>70.865727086065647</v>
      </c>
      <c r="J10" s="231" t="s">
        <v>499</v>
      </c>
      <c r="K10" s="179"/>
      <c r="L10" s="179"/>
      <c r="M10" s="179"/>
      <c r="N10" s="179"/>
      <c r="O10" s="179"/>
      <c r="P10" s="179"/>
      <c r="S10" s="232" t="s">
        <v>508</v>
      </c>
      <c r="T10" s="179"/>
      <c r="X10" s="235" t="s">
        <v>509</v>
      </c>
      <c r="Y10" s="236"/>
    </row>
    <row r="11" spans="2:26">
      <c r="B11" s="232" t="s">
        <v>510</v>
      </c>
      <c r="C11" s="237">
        <v>8.7704785710757278</v>
      </c>
      <c r="D11" s="237">
        <v>9.4772303634235868</v>
      </c>
      <c r="E11" s="237">
        <v>9.2203421438725854</v>
      </c>
      <c r="F11" s="237">
        <v>10.144947680630139</v>
      </c>
      <c r="G11" s="237">
        <v>37.612998759002039</v>
      </c>
      <c r="J11" s="238" t="s">
        <v>177</v>
      </c>
      <c r="K11" s="239">
        <v>4.1547632343709964</v>
      </c>
      <c r="L11" s="239">
        <v>2.9258887059809897</v>
      </c>
      <c r="M11" s="239">
        <v>1.7904325991599965</v>
      </c>
      <c r="N11" s="239">
        <v>5.4322403054118169</v>
      </c>
      <c r="O11" s="239"/>
      <c r="P11" s="239">
        <v>14.3033248449238</v>
      </c>
      <c r="S11" s="232" t="s">
        <v>511</v>
      </c>
      <c r="T11" s="179">
        <v>0.77398131195679976</v>
      </c>
      <c r="X11" s="235" t="s">
        <v>512</v>
      </c>
      <c r="Y11" s="236">
        <v>2.4595269999999999E-5</v>
      </c>
    </row>
    <row r="12" spans="2:26">
      <c r="B12" s="240" t="s">
        <v>513</v>
      </c>
      <c r="C12" s="241">
        <v>12.239050365445109</v>
      </c>
      <c r="D12" s="241">
        <v>10.673892161696585</v>
      </c>
      <c r="E12" s="241">
        <v>4.9627778422227493</v>
      </c>
      <c r="F12" s="241">
        <v>6.0547288002705386</v>
      </c>
      <c r="G12" s="242">
        <v>33.930449169634983</v>
      </c>
      <c r="L12" s="112"/>
      <c r="M12" s="112"/>
      <c r="N12" s="112"/>
      <c r="O12" s="112"/>
      <c r="P12" s="112"/>
      <c r="S12" s="232" t="s">
        <v>514</v>
      </c>
      <c r="T12" s="179">
        <v>2.934817262E-3</v>
      </c>
      <c r="X12" s="235" t="s">
        <v>515</v>
      </c>
      <c r="Y12" s="236"/>
    </row>
    <row r="13" spans="2:26">
      <c r="B13" s="232" t="s">
        <v>516</v>
      </c>
      <c r="C13" s="237">
        <v>6.546000380476471</v>
      </c>
      <c r="D13" s="237">
        <v>9.5963696693088423</v>
      </c>
      <c r="E13" s="237">
        <v>5.0905503930698615</v>
      </c>
      <c r="F13" s="237">
        <v>11.036982853111112</v>
      </c>
      <c r="G13" s="237">
        <v>32.269903295966287</v>
      </c>
      <c r="L13" s="112"/>
      <c r="M13" s="112"/>
      <c r="N13" s="112"/>
      <c r="O13" s="112"/>
      <c r="P13" s="112"/>
      <c r="S13" s="232" t="s">
        <v>517</v>
      </c>
      <c r="T13" s="179">
        <v>1.1415524E-3</v>
      </c>
      <c r="X13" s="235" t="s">
        <v>518</v>
      </c>
      <c r="Y13" s="236"/>
    </row>
    <row r="14" spans="2:26">
      <c r="B14" s="232" t="s">
        <v>514</v>
      </c>
      <c r="C14" s="237">
        <v>5.402946599842835</v>
      </c>
      <c r="D14" s="237">
        <v>8.3263142826617695</v>
      </c>
      <c r="E14" s="237">
        <v>9.4616129801433999</v>
      </c>
      <c r="F14" s="237">
        <v>0.37670141467970097</v>
      </c>
      <c r="G14" s="237">
        <v>23.567575277327705</v>
      </c>
      <c r="L14" s="112"/>
      <c r="M14" s="112"/>
      <c r="N14" s="112"/>
      <c r="O14" s="112"/>
      <c r="P14" s="112"/>
      <c r="S14" s="227" t="s">
        <v>502</v>
      </c>
      <c r="T14" s="228">
        <v>1.9604967587</v>
      </c>
      <c r="X14" s="235" t="s">
        <v>519</v>
      </c>
      <c r="Y14" s="236">
        <v>2.1027394999999999E-3</v>
      </c>
    </row>
    <row r="15" spans="2:26">
      <c r="B15" s="232" t="s">
        <v>520</v>
      </c>
      <c r="C15" s="237">
        <v>1.4789408023445958</v>
      </c>
      <c r="D15" s="237">
        <v>2.6092356065391868</v>
      </c>
      <c r="E15" s="237">
        <v>2.5273570614426717</v>
      </c>
      <c r="F15" s="237">
        <v>3.0310806940542534</v>
      </c>
      <c r="G15" s="237">
        <v>9.6466141643807077</v>
      </c>
      <c r="P15" s="112"/>
      <c r="S15" s="232" t="s">
        <v>521</v>
      </c>
      <c r="T15" s="179">
        <v>1.1033101363000002</v>
      </c>
      <c r="X15" s="235" t="s">
        <v>522</v>
      </c>
      <c r="Y15" s="236"/>
    </row>
    <row r="16" spans="2:26">
      <c r="B16" s="232" t="s">
        <v>523</v>
      </c>
      <c r="C16" s="237">
        <v>7.7255943324416876E-3</v>
      </c>
      <c r="D16" s="237">
        <v>0.43720713630318642</v>
      </c>
      <c r="E16" s="237">
        <v>1.3581189885735512</v>
      </c>
      <c r="F16" s="237">
        <v>3.1548561096424237</v>
      </c>
      <c r="G16" s="237">
        <v>4.957907828851603</v>
      </c>
      <c r="S16" s="232" t="s">
        <v>176</v>
      </c>
      <c r="T16" s="179">
        <v>0.14427446330000007</v>
      </c>
      <c r="X16" s="235" t="s">
        <v>524</v>
      </c>
      <c r="Y16" s="236">
        <v>4.5622144999999999E-3</v>
      </c>
    </row>
    <row r="17" spans="2:25">
      <c r="B17" s="232" t="s">
        <v>525</v>
      </c>
      <c r="C17" s="237">
        <v>0.11888169599495768</v>
      </c>
      <c r="D17" s="237">
        <v>1.3281305794785112</v>
      </c>
      <c r="E17" s="237">
        <v>0.50019934269721489</v>
      </c>
      <c r="F17" s="237">
        <v>1.6896820318920618</v>
      </c>
      <c r="G17" s="237">
        <v>3.6368936500627456</v>
      </c>
      <c r="S17" s="232" t="s">
        <v>526</v>
      </c>
      <c r="T17" s="179">
        <v>0.14785618410000004</v>
      </c>
      <c r="X17" s="235" t="s">
        <v>527</v>
      </c>
      <c r="Y17" s="236">
        <v>7.2544049999999999E-6</v>
      </c>
    </row>
    <row r="18" spans="2:25">
      <c r="B18" s="232" t="s">
        <v>528</v>
      </c>
      <c r="C18" s="237">
        <v>0.42958679383445997</v>
      </c>
      <c r="D18" s="237">
        <v>0.10875641688653559</v>
      </c>
      <c r="E18" s="237">
        <v>0.21454289206303656</v>
      </c>
      <c r="F18" s="237">
        <v>0.79090385962626897</v>
      </c>
      <c r="G18" s="237">
        <v>1.5437899624103011</v>
      </c>
      <c r="P18" s="179"/>
      <c r="S18" s="232" t="s">
        <v>529</v>
      </c>
      <c r="T18" s="179">
        <v>9.4094640000000007E-2</v>
      </c>
      <c r="X18" s="235" t="s">
        <v>530</v>
      </c>
      <c r="Y18" s="236"/>
    </row>
    <row r="19" spans="2:25">
      <c r="B19" s="232" t="s">
        <v>531</v>
      </c>
      <c r="C19" s="237">
        <v>0.14184263348579407</v>
      </c>
      <c r="D19" s="237">
        <v>0.36981302362983115</v>
      </c>
      <c r="E19" s="237">
        <v>1.2712756433757022E-2</v>
      </c>
      <c r="F19" s="237">
        <v>0.10402083006920293</v>
      </c>
      <c r="G19" s="237">
        <v>0.62838924361858517</v>
      </c>
      <c r="P19" s="179"/>
      <c r="S19" s="232" t="s">
        <v>514</v>
      </c>
      <c r="T19" s="179">
        <v>0.47096133499999948</v>
      </c>
      <c r="X19" s="235" t="s">
        <v>152</v>
      </c>
      <c r="Y19" s="236"/>
    </row>
    <row r="20" spans="2:25">
      <c r="B20" s="232" t="s">
        <v>532</v>
      </c>
      <c r="C20" s="237">
        <v>0.19884335160168121</v>
      </c>
      <c r="D20" s="237">
        <v>0.12164793907140847</v>
      </c>
      <c r="E20" s="237">
        <v>0.12409034174925182</v>
      </c>
      <c r="F20" s="237">
        <v>0.14512239123723703</v>
      </c>
      <c r="G20" s="237">
        <v>0.58970402365957852</v>
      </c>
      <c r="P20" s="179"/>
      <c r="S20" s="227" t="s">
        <v>504</v>
      </c>
      <c r="T20" s="228">
        <v>11.429327089850013</v>
      </c>
      <c r="X20" s="233" t="s">
        <v>503</v>
      </c>
      <c r="Y20" s="234">
        <v>2.8462037230000025E-2</v>
      </c>
    </row>
    <row r="21" spans="2:25">
      <c r="P21" s="179"/>
      <c r="S21" s="232" t="s">
        <v>533</v>
      </c>
      <c r="T21" s="179">
        <v>4.6234684700000002E-3</v>
      </c>
      <c r="X21" s="235"/>
      <c r="Y21" s="236">
        <v>2.2304793980000022E-2</v>
      </c>
    </row>
    <row r="22" spans="2:25">
      <c r="P22" s="179"/>
      <c r="S22" s="232" t="s">
        <v>534</v>
      </c>
      <c r="T22" s="179">
        <v>2.052745654059998</v>
      </c>
      <c r="X22" s="235" t="s">
        <v>535</v>
      </c>
      <c r="Y22" s="236"/>
    </row>
    <row r="23" spans="2:25">
      <c r="S23" s="232" t="s">
        <v>536</v>
      </c>
      <c r="T23" s="179">
        <v>0.40830027889999992</v>
      </c>
      <c r="X23" s="235" t="s">
        <v>537</v>
      </c>
      <c r="Y23" s="236"/>
    </row>
    <row r="24" spans="2:25">
      <c r="S24" s="232" t="s">
        <v>538</v>
      </c>
      <c r="T24" s="179">
        <v>0.26187672950000013</v>
      </c>
      <c r="X24" s="235" t="s">
        <v>539</v>
      </c>
      <c r="Y24" s="236"/>
    </row>
    <row r="25" spans="2:25">
      <c r="S25" s="232" t="s">
        <v>540</v>
      </c>
      <c r="T25" s="179">
        <v>0.15281393647000008</v>
      </c>
      <c r="X25" s="235" t="s">
        <v>541</v>
      </c>
      <c r="Y25" s="236"/>
    </row>
    <row r="26" spans="2:25">
      <c r="S26" s="232" t="s">
        <v>542</v>
      </c>
      <c r="T26" s="179">
        <v>1.3722920149999998</v>
      </c>
      <c r="X26" s="235" t="s">
        <v>543</v>
      </c>
      <c r="Y26" s="236">
        <v>1.079286E-3</v>
      </c>
    </row>
    <row r="27" spans="2:25">
      <c r="P27" s="112"/>
      <c r="S27" s="232" t="s">
        <v>544</v>
      </c>
      <c r="T27" s="179"/>
      <c r="X27" s="235" t="s">
        <v>545</v>
      </c>
      <c r="Y27" s="236"/>
    </row>
    <row r="28" spans="2:25">
      <c r="P28" s="112"/>
      <c r="S28" s="232" t="s">
        <v>546</v>
      </c>
      <c r="T28" s="179">
        <v>2.6192107571000065</v>
      </c>
      <c r="X28" s="235" t="s">
        <v>547</v>
      </c>
      <c r="Y28" s="236"/>
    </row>
    <row r="29" spans="2:25">
      <c r="P29" s="112"/>
      <c r="S29" s="232" t="s">
        <v>176</v>
      </c>
      <c r="T29" s="179">
        <v>5.7474311E-2</v>
      </c>
      <c r="X29" s="235" t="s">
        <v>548</v>
      </c>
      <c r="Y29" s="236"/>
    </row>
    <row r="30" spans="2:25">
      <c r="P30" s="112"/>
      <c r="S30" s="232" t="s">
        <v>549</v>
      </c>
      <c r="T30" s="179">
        <v>0.55206893855999994</v>
      </c>
      <c r="X30" s="235" t="s">
        <v>550</v>
      </c>
      <c r="Y30" s="236"/>
    </row>
    <row r="31" spans="2:25">
      <c r="P31" s="112"/>
      <c r="S31" s="232" t="s">
        <v>152</v>
      </c>
      <c r="T31" s="179">
        <v>0.13131239926999996</v>
      </c>
      <c r="X31" s="235" t="s">
        <v>551</v>
      </c>
      <c r="Y31" s="236"/>
    </row>
    <row r="32" spans="2:25">
      <c r="L32" s="112"/>
      <c r="M32" s="112"/>
      <c r="N32" s="112"/>
      <c r="O32" s="112"/>
      <c r="P32" s="112"/>
      <c r="S32" s="232" t="s">
        <v>552</v>
      </c>
      <c r="T32" s="179">
        <v>5.8092695399999998E-2</v>
      </c>
      <c r="X32" s="235" t="s">
        <v>553</v>
      </c>
      <c r="Y32" s="236">
        <v>2.9792441300000002E-3</v>
      </c>
    </row>
    <row r="33" spans="12:25">
      <c r="L33" s="112"/>
      <c r="M33" s="112"/>
      <c r="N33" s="112"/>
      <c r="O33" s="112"/>
      <c r="P33" s="112"/>
      <c r="S33" s="232" t="s">
        <v>514</v>
      </c>
      <c r="T33" s="179">
        <v>3.7585159061200093</v>
      </c>
      <c r="X33" s="235" t="s">
        <v>554</v>
      </c>
      <c r="Y33" s="236">
        <v>4.7685760000000001E-4</v>
      </c>
    </row>
    <row r="34" spans="12:25">
      <c r="L34" s="112"/>
      <c r="M34" s="112"/>
      <c r="N34" s="112"/>
      <c r="O34" s="112"/>
      <c r="P34" s="112"/>
      <c r="S34" s="227" t="s">
        <v>499</v>
      </c>
      <c r="T34" s="228"/>
      <c r="X34" s="235" t="s">
        <v>555</v>
      </c>
      <c r="Y34" s="236">
        <v>1.6085510000000001E-4</v>
      </c>
    </row>
    <row r="35" spans="12:25">
      <c r="L35" s="112"/>
      <c r="M35" s="112"/>
      <c r="N35" s="112"/>
      <c r="O35" s="112"/>
      <c r="P35" s="112"/>
      <c r="S35" s="232" t="s">
        <v>499</v>
      </c>
      <c r="T35" s="179"/>
      <c r="X35" s="235" t="s">
        <v>556</v>
      </c>
      <c r="Y35" s="236"/>
    </row>
    <row r="36" spans="12:25">
      <c r="L36" s="112"/>
      <c r="M36" s="112"/>
      <c r="N36" s="112"/>
      <c r="O36" s="112"/>
      <c r="P36" s="112"/>
      <c r="S36" s="238" t="s">
        <v>177</v>
      </c>
      <c r="T36" s="239">
        <v>14.303324844923811</v>
      </c>
      <c r="X36" s="235" t="s">
        <v>557</v>
      </c>
      <c r="Y36" s="236">
        <v>1.215235E-4</v>
      </c>
    </row>
    <row r="37" spans="12:25">
      <c r="X37" s="235" t="s">
        <v>558</v>
      </c>
      <c r="Y37" s="236">
        <v>3.4723950000000001E-4</v>
      </c>
    </row>
    <row r="38" spans="12:25">
      <c r="X38" s="235" t="s">
        <v>559</v>
      </c>
      <c r="Y38" s="236">
        <v>1.38543E-4</v>
      </c>
    </row>
    <row r="39" spans="12:25">
      <c r="S39" s="93" t="s">
        <v>560</v>
      </c>
      <c r="T39" s="179">
        <f>SUM(T14,T20)</f>
        <v>13.389823848550012</v>
      </c>
      <c r="X39" s="235" t="s">
        <v>561</v>
      </c>
      <c r="Y39" s="236"/>
    </row>
    <row r="40" spans="12:25">
      <c r="S40" s="93" t="s">
        <v>562</v>
      </c>
      <c r="T40" s="179">
        <f>SUM(T15,T16,T17,T18,T19,T21,T23,T24,T25,T29,T30,T33)</f>
        <v>7.1561703277200088</v>
      </c>
      <c r="X40" s="235" t="s">
        <v>563</v>
      </c>
      <c r="Y40" s="236">
        <v>7.8154829999999996E-4</v>
      </c>
    </row>
    <row r="41" spans="12:25">
      <c r="S41" s="243" t="s">
        <v>564</v>
      </c>
      <c r="T41" s="244">
        <f>T40/T39</f>
        <v>0.5344484295433769</v>
      </c>
      <c r="X41" s="235" t="s">
        <v>565</v>
      </c>
      <c r="Y41" s="236">
        <v>7.2146120000000005E-5</v>
      </c>
    </row>
    <row r="42" spans="12:25">
      <c r="X42" s="235" t="s">
        <v>566</v>
      </c>
      <c r="Y42" s="236"/>
    </row>
    <row r="43" spans="12:25">
      <c r="X43" s="235" t="s">
        <v>567</v>
      </c>
      <c r="Y43" s="236"/>
    </row>
    <row r="44" spans="12:25">
      <c r="X44" s="235" t="s">
        <v>568</v>
      </c>
      <c r="Y44" s="236"/>
    </row>
    <row r="45" spans="12:25">
      <c r="X45" s="235" t="s">
        <v>569</v>
      </c>
      <c r="Y45" s="236"/>
    </row>
    <row r="46" spans="12:25">
      <c r="X46" s="235" t="s">
        <v>570</v>
      </c>
      <c r="Y46" s="236"/>
    </row>
    <row r="47" spans="12:25">
      <c r="X47" s="233" t="s">
        <v>505</v>
      </c>
      <c r="Y47" s="234">
        <v>9.7732760150000014E-2</v>
      </c>
    </row>
    <row r="48" spans="12:25">
      <c r="X48" s="235"/>
      <c r="Y48" s="236">
        <v>9.7732760150000014E-2</v>
      </c>
    </row>
    <row r="49" spans="24:25">
      <c r="X49" s="233" t="s">
        <v>508</v>
      </c>
      <c r="Y49" s="234"/>
    </row>
    <row r="50" spans="24:25">
      <c r="X50" s="235" t="s">
        <v>571</v>
      </c>
      <c r="Y50" s="236"/>
    </row>
    <row r="51" spans="24:25">
      <c r="X51" s="233" t="s">
        <v>511</v>
      </c>
      <c r="Y51" s="234">
        <v>0.77398131195679998</v>
      </c>
    </row>
    <row r="52" spans="24:25">
      <c r="X52" s="235"/>
      <c r="Y52" s="236">
        <v>0.74334811140979995</v>
      </c>
    </row>
    <row r="53" spans="24:25">
      <c r="X53" s="235" t="s">
        <v>572</v>
      </c>
      <c r="Y53" s="236"/>
    </row>
    <row r="54" spans="24:25">
      <c r="X54" s="235" t="s">
        <v>573</v>
      </c>
      <c r="Y54" s="236">
        <v>1.6050229000000001E-4</v>
      </c>
    </row>
    <row r="55" spans="24:25">
      <c r="X55" s="235" t="s">
        <v>574</v>
      </c>
      <c r="Y55" s="236"/>
    </row>
    <row r="56" spans="24:25">
      <c r="X56" s="235" t="s">
        <v>575</v>
      </c>
      <c r="Y56" s="236"/>
    </row>
    <row r="57" spans="24:25">
      <c r="X57" s="235" t="s">
        <v>524</v>
      </c>
      <c r="Y57" s="236">
        <v>1.2352740599999999E-3</v>
      </c>
    </row>
    <row r="58" spans="24:25">
      <c r="X58" s="235" t="s">
        <v>576</v>
      </c>
      <c r="Y58" s="236"/>
    </row>
    <row r="59" spans="24:25">
      <c r="X59" s="235" t="s">
        <v>577</v>
      </c>
      <c r="Y59" s="236"/>
    </row>
    <row r="60" spans="24:25">
      <c r="X60" s="235" t="s">
        <v>578</v>
      </c>
      <c r="Y60" s="236">
        <v>1.0467000000000001E-2</v>
      </c>
    </row>
    <row r="61" spans="24:25">
      <c r="X61" s="235" t="s">
        <v>579</v>
      </c>
      <c r="Y61" s="236"/>
    </row>
    <row r="62" spans="24:25">
      <c r="X62" s="235" t="s">
        <v>580</v>
      </c>
      <c r="Y62" s="236">
        <v>1.0500830100000001E-2</v>
      </c>
    </row>
    <row r="63" spans="24:25">
      <c r="X63" s="235" t="s">
        <v>581</v>
      </c>
      <c r="Y63" s="236">
        <v>5.3110210699999997E-3</v>
      </c>
    </row>
    <row r="64" spans="24:25">
      <c r="X64" s="235" t="s">
        <v>582</v>
      </c>
      <c r="Y64" s="236">
        <v>4.2278949999999997E-4</v>
      </c>
    </row>
    <row r="65" spans="24:25">
      <c r="X65" s="235" t="s">
        <v>583</v>
      </c>
      <c r="Y65" s="236">
        <v>2.441365E-3</v>
      </c>
    </row>
    <row r="66" spans="24:25">
      <c r="X66" s="235" t="s">
        <v>584</v>
      </c>
      <c r="Y66" s="236">
        <v>1.9977166999999999E-5</v>
      </c>
    </row>
    <row r="67" spans="24:25">
      <c r="X67" s="235" t="s">
        <v>585</v>
      </c>
      <c r="Y67" s="236">
        <v>7.4441359999999999E-5</v>
      </c>
    </row>
    <row r="68" spans="24:25">
      <c r="X68" s="235" t="s">
        <v>530</v>
      </c>
      <c r="Y68" s="236"/>
    </row>
    <row r="69" spans="24:25">
      <c r="X69" s="233" t="s">
        <v>514</v>
      </c>
      <c r="Y69" s="234">
        <v>2.934817262E-3</v>
      </c>
    </row>
    <row r="70" spans="24:25">
      <c r="X70" s="235"/>
      <c r="Y70" s="236">
        <v>1.4523972510000001E-3</v>
      </c>
    </row>
    <row r="71" spans="24:25">
      <c r="X71" s="235" t="s">
        <v>586</v>
      </c>
      <c r="Y71" s="236">
        <v>1.4824200110000001E-3</v>
      </c>
    </row>
    <row r="72" spans="24:25">
      <c r="X72" s="233" t="s">
        <v>517</v>
      </c>
      <c r="Y72" s="234">
        <v>1.1415524E-3</v>
      </c>
    </row>
    <row r="73" spans="24:25">
      <c r="X73" s="235"/>
      <c r="Y73" s="236">
        <v>1.1415524E-3</v>
      </c>
    </row>
    <row r="74" spans="24:25">
      <c r="X74" s="235" t="s">
        <v>587</v>
      </c>
      <c r="Y74" s="236"/>
    </row>
    <row r="75" spans="24:25">
      <c r="X75" s="227" t="s">
        <v>502</v>
      </c>
      <c r="Y75" s="229">
        <v>1.9604967587000002</v>
      </c>
    </row>
    <row r="76" spans="24:25">
      <c r="X76" s="233" t="s">
        <v>521</v>
      </c>
      <c r="Y76" s="234">
        <v>1.1033101362999997</v>
      </c>
    </row>
    <row r="77" spans="24:25">
      <c r="X77" s="235"/>
      <c r="Y77" s="236">
        <v>0.94559674629999968</v>
      </c>
    </row>
    <row r="78" spans="24:25">
      <c r="X78" s="235" t="s">
        <v>588</v>
      </c>
      <c r="Y78" s="236"/>
    </row>
    <row r="79" spans="24:25">
      <c r="X79" s="235" t="s">
        <v>589</v>
      </c>
      <c r="Y79" s="236"/>
    </row>
    <row r="80" spans="24:25">
      <c r="X80" s="235" t="s">
        <v>590</v>
      </c>
      <c r="Y80" s="236"/>
    </row>
    <row r="81" spans="24:26">
      <c r="X81" s="235" t="s">
        <v>591</v>
      </c>
      <c r="Y81" s="236"/>
    </row>
    <row r="82" spans="24:26">
      <c r="X82" s="235" t="s">
        <v>592</v>
      </c>
      <c r="Y82" s="236"/>
    </row>
    <row r="83" spans="24:26">
      <c r="X83" s="235" t="s">
        <v>593</v>
      </c>
      <c r="Y83" s="236">
        <v>8.6586449999999995E-2</v>
      </c>
      <c r="Z83" s="245" t="s">
        <v>594</v>
      </c>
    </row>
    <row r="84" spans="24:26">
      <c r="X84" s="235" t="s">
        <v>595</v>
      </c>
      <c r="Y84" s="236">
        <v>6.6828765999999998E-2</v>
      </c>
      <c r="Z84" s="245" t="s">
        <v>594</v>
      </c>
    </row>
    <row r="85" spans="24:26">
      <c r="X85" s="235" t="s">
        <v>596</v>
      </c>
      <c r="Y85" s="236">
        <v>4.2981740000000001E-3</v>
      </c>
      <c r="Z85" s="245" t="s">
        <v>594</v>
      </c>
    </row>
    <row r="86" spans="24:26">
      <c r="X86" s="233" t="s">
        <v>176</v>
      </c>
      <c r="Y86" s="234">
        <v>0.14427446330000007</v>
      </c>
    </row>
    <row r="87" spans="24:26">
      <c r="X87" s="235"/>
      <c r="Y87" s="236">
        <v>0.14427446330000007</v>
      </c>
    </row>
    <row r="88" spans="24:26">
      <c r="X88" s="235" t="s">
        <v>597</v>
      </c>
      <c r="Y88" s="236"/>
      <c r="Z88" s="245" t="s">
        <v>594</v>
      </c>
    </row>
    <row r="89" spans="24:26">
      <c r="X89" s="235" t="s">
        <v>598</v>
      </c>
      <c r="Y89" s="236"/>
      <c r="Z89" s="245" t="s">
        <v>594</v>
      </c>
    </row>
    <row r="90" spans="24:26">
      <c r="X90" s="235" t="s">
        <v>599</v>
      </c>
      <c r="Y90" s="236"/>
      <c r="Z90" s="245" t="s">
        <v>594</v>
      </c>
    </row>
    <row r="91" spans="24:26">
      <c r="X91" s="235" t="s">
        <v>600</v>
      </c>
      <c r="Y91" s="236"/>
      <c r="Z91" s="245" t="s">
        <v>594</v>
      </c>
    </row>
    <row r="92" spans="24:26">
      <c r="X92" s="233" t="s">
        <v>526</v>
      </c>
      <c r="Y92" s="234">
        <v>0.14785618410000004</v>
      </c>
    </row>
    <row r="93" spans="24:26">
      <c r="X93" s="235"/>
      <c r="Y93" s="236">
        <v>0.14785618410000004</v>
      </c>
      <c r="Z93" s="245" t="s">
        <v>601</v>
      </c>
    </row>
    <row r="94" spans="24:26">
      <c r="X94" s="235" t="s">
        <v>590</v>
      </c>
      <c r="Y94" s="236"/>
    </row>
    <row r="95" spans="24:26">
      <c r="X95" s="235" t="s">
        <v>602</v>
      </c>
      <c r="Y95" s="236"/>
    </row>
    <row r="96" spans="24:26">
      <c r="X96" s="233" t="s">
        <v>529</v>
      </c>
      <c r="Y96" s="234">
        <v>9.4094640000000007E-2</v>
      </c>
    </row>
    <row r="97" spans="24:26">
      <c r="X97" s="235" t="s">
        <v>603</v>
      </c>
      <c r="Y97" s="236">
        <v>1.6974570000000001E-2</v>
      </c>
      <c r="Z97" s="245" t="s">
        <v>594</v>
      </c>
    </row>
    <row r="98" spans="24:26">
      <c r="X98" s="235" t="s">
        <v>604</v>
      </c>
      <c r="Y98" s="236">
        <v>1.753497E-2</v>
      </c>
      <c r="Z98" s="245" t="s">
        <v>601</v>
      </c>
    </row>
    <row r="99" spans="24:26">
      <c r="X99" s="235" t="s">
        <v>605</v>
      </c>
      <c r="Y99" s="236">
        <v>5.9585100000000002E-2</v>
      </c>
      <c r="Z99" s="245" t="s">
        <v>601</v>
      </c>
    </row>
    <row r="100" spans="24:26">
      <c r="X100" s="233" t="s">
        <v>514</v>
      </c>
      <c r="Y100" s="234">
        <v>0.47096133500000015</v>
      </c>
    </row>
    <row r="101" spans="24:26">
      <c r="X101" s="235"/>
      <c r="Y101" s="236">
        <v>0.29276612700000021</v>
      </c>
      <c r="Z101" s="245" t="s">
        <v>601</v>
      </c>
    </row>
    <row r="102" spans="24:26">
      <c r="X102" s="235" t="s">
        <v>606</v>
      </c>
      <c r="Y102" s="236">
        <v>4.0572147999999995E-2</v>
      </c>
      <c r="Z102" s="245" t="s">
        <v>601</v>
      </c>
    </row>
    <row r="103" spans="24:26">
      <c r="X103" s="235" t="s">
        <v>607</v>
      </c>
      <c r="Y103" s="236">
        <v>0.13762305999999999</v>
      </c>
      <c r="Z103" s="245" t="s">
        <v>601</v>
      </c>
    </row>
    <row r="104" spans="24:26">
      <c r="X104" s="227" t="s">
        <v>504</v>
      </c>
      <c r="Y104" s="229">
        <v>11.429327089850018</v>
      </c>
    </row>
    <row r="105" spans="24:26">
      <c r="X105" s="233" t="s">
        <v>533</v>
      </c>
      <c r="Y105" s="234">
        <v>4.6234684700000002E-3</v>
      </c>
    </row>
    <row r="106" spans="24:26">
      <c r="X106" s="235"/>
      <c r="Y106" s="236">
        <v>4.6234684700000002E-3</v>
      </c>
      <c r="Z106" s="245" t="s">
        <v>601</v>
      </c>
    </row>
    <row r="107" spans="24:26">
      <c r="X107" s="235" t="s">
        <v>608</v>
      </c>
      <c r="Y107" s="236"/>
    </row>
    <row r="108" spans="24:26">
      <c r="X108" s="235" t="s">
        <v>609</v>
      </c>
      <c r="Y108" s="236"/>
    </row>
    <row r="109" spans="24:26">
      <c r="X109" s="235" t="s">
        <v>610</v>
      </c>
      <c r="Y109" s="236"/>
    </row>
    <row r="110" spans="24:26">
      <c r="X110" s="235" t="s">
        <v>611</v>
      </c>
      <c r="Y110" s="236"/>
    </row>
    <row r="111" spans="24:26">
      <c r="X111" s="235" t="s">
        <v>612</v>
      </c>
      <c r="Y111" s="236"/>
    </row>
    <row r="112" spans="24:26">
      <c r="X112" s="233" t="s">
        <v>534</v>
      </c>
      <c r="Y112" s="234">
        <v>2.0527456540599984</v>
      </c>
    </row>
    <row r="113" spans="24:26">
      <c r="X113" s="235"/>
      <c r="Y113" s="236">
        <v>1.6123774157599984</v>
      </c>
      <c r="Z113" s="245" t="s">
        <v>594</v>
      </c>
    </row>
    <row r="114" spans="24:26">
      <c r="X114" s="235" t="s">
        <v>613</v>
      </c>
      <c r="Y114" s="236"/>
    </row>
    <row r="115" spans="24:26">
      <c r="X115" s="235" t="s">
        <v>614</v>
      </c>
      <c r="Y115" s="236"/>
    </row>
    <row r="116" spans="24:26">
      <c r="X116" s="235" t="s">
        <v>615</v>
      </c>
      <c r="Y116" s="236"/>
    </row>
    <row r="117" spans="24:26">
      <c r="X117" s="235" t="s">
        <v>616</v>
      </c>
      <c r="Y117" s="236"/>
    </row>
    <row r="118" spans="24:26">
      <c r="X118" s="235" t="s">
        <v>617</v>
      </c>
      <c r="Y118" s="236"/>
    </row>
    <row r="119" spans="24:26">
      <c r="X119" s="235" t="s">
        <v>618</v>
      </c>
      <c r="Y119" s="236"/>
    </row>
    <row r="120" spans="24:26">
      <c r="X120" s="235" t="s">
        <v>619</v>
      </c>
      <c r="Y120" s="236"/>
    </row>
    <row r="121" spans="24:26">
      <c r="X121" s="235" t="s">
        <v>620</v>
      </c>
      <c r="Y121" s="236"/>
    </row>
    <row r="122" spans="24:26">
      <c r="X122" s="235" t="s">
        <v>621</v>
      </c>
      <c r="Y122" s="236"/>
    </row>
    <row r="123" spans="24:26">
      <c r="X123" s="235" t="s">
        <v>622</v>
      </c>
      <c r="Y123" s="236"/>
    </row>
    <row r="124" spans="24:26">
      <c r="X124" s="235" t="s">
        <v>623</v>
      </c>
      <c r="Y124" s="236"/>
    </row>
    <row r="125" spans="24:26">
      <c r="X125" s="235" t="s">
        <v>624</v>
      </c>
      <c r="Y125" s="236"/>
    </row>
    <row r="126" spans="24:26">
      <c r="X126" s="235" t="s">
        <v>625</v>
      </c>
      <c r="Y126" s="236"/>
    </row>
    <row r="127" spans="24:26">
      <c r="X127" s="235" t="s">
        <v>626</v>
      </c>
      <c r="Y127" s="236">
        <v>3.5656389999999998E-3</v>
      </c>
      <c r="Z127" s="245" t="s">
        <v>594</v>
      </c>
    </row>
    <row r="128" spans="24:26">
      <c r="X128" s="235" t="s">
        <v>627</v>
      </c>
      <c r="Y128" s="236"/>
    </row>
    <row r="129" spans="24:26">
      <c r="X129" s="235" t="s">
        <v>628</v>
      </c>
      <c r="Y129" s="236"/>
    </row>
    <row r="130" spans="24:26">
      <c r="X130" s="235" t="s">
        <v>629</v>
      </c>
      <c r="Y130" s="236">
        <v>9.0690779999999999E-2</v>
      </c>
      <c r="Z130" s="245" t="s">
        <v>594</v>
      </c>
    </row>
    <row r="131" spans="24:26">
      <c r="X131" s="235" t="s">
        <v>630</v>
      </c>
      <c r="Y131" s="236"/>
    </row>
    <row r="132" spans="24:26">
      <c r="X132" s="235" t="s">
        <v>115</v>
      </c>
      <c r="Y132" s="236">
        <v>1.0557649300000001E-2</v>
      </c>
      <c r="Z132" s="245" t="s">
        <v>594</v>
      </c>
    </row>
    <row r="133" spans="24:26">
      <c r="X133" s="235" t="s">
        <v>631</v>
      </c>
      <c r="Y133" s="236"/>
    </row>
    <row r="134" spans="24:26">
      <c r="X134" s="235" t="s">
        <v>632</v>
      </c>
      <c r="Y134" s="236"/>
    </row>
    <row r="135" spans="24:26">
      <c r="X135" s="235" t="s">
        <v>633</v>
      </c>
      <c r="Y135" s="236"/>
    </row>
    <row r="136" spans="24:26">
      <c r="X136" s="235" t="s">
        <v>634</v>
      </c>
      <c r="Y136" s="236"/>
    </row>
    <row r="137" spans="24:26">
      <c r="X137" s="235" t="s">
        <v>635</v>
      </c>
      <c r="Y137" s="236"/>
    </row>
    <row r="138" spans="24:26">
      <c r="X138" s="235" t="s">
        <v>636</v>
      </c>
      <c r="Y138" s="236">
        <v>0.11025020000000001</v>
      </c>
      <c r="Z138" s="245" t="s">
        <v>594</v>
      </c>
    </row>
    <row r="139" spans="24:26">
      <c r="X139" s="235" t="s">
        <v>637</v>
      </c>
      <c r="Y139" s="236">
        <v>2.8150689999999999E-2</v>
      </c>
      <c r="Z139" s="245" t="s">
        <v>594</v>
      </c>
    </row>
    <row r="140" spans="24:26">
      <c r="X140" s="235" t="s">
        <v>638</v>
      </c>
      <c r="Y140" s="236">
        <v>0.12075125</v>
      </c>
      <c r="Z140" s="245" t="s">
        <v>594</v>
      </c>
    </row>
    <row r="141" spans="24:26">
      <c r="X141" s="235" t="s">
        <v>639</v>
      </c>
      <c r="Y141" s="236">
        <v>7.6402029999999996E-2</v>
      </c>
      <c r="Z141" s="245" t="s">
        <v>594</v>
      </c>
    </row>
    <row r="142" spans="24:26">
      <c r="X142" s="235" t="s">
        <v>640</v>
      </c>
      <c r="Y142" s="236"/>
    </row>
    <row r="143" spans="24:26">
      <c r="X143" s="235" t="s">
        <v>641</v>
      </c>
      <c r="Y143" s="236"/>
    </row>
    <row r="144" spans="24:26">
      <c r="X144" s="235" t="s">
        <v>642</v>
      </c>
      <c r="Y144" s="236"/>
    </row>
    <row r="145" spans="24:26">
      <c r="X145" s="235" t="s">
        <v>643</v>
      </c>
      <c r="Y145" s="236"/>
    </row>
    <row r="146" spans="24:26">
      <c r="X146" s="235" t="s">
        <v>644</v>
      </c>
      <c r="Y146" s="236"/>
    </row>
    <row r="147" spans="24:26">
      <c r="X147" s="235" t="s">
        <v>645</v>
      </c>
      <c r="Y147" s="236"/>
    </row>
    <row r="148" spans="24:26">
      <c r="X148" s="235" t="s">
        <v>646</v>
      </c>
      <c r="Y148" s="236"/>
    </row>
    <row r="149" spans="24:26">
      <c r="X149" s="233" t="s">
        <v>536</v>
      </c>
      <c r="Y149" s="234">
        <v>0.40830027889999992</v>
      </c>
    </row>
    <row r="150" spans="24:26">
      <c r="X150" s="235"/>
      <c r="Y150" s="236">
        <v>0.36961648889999993</v>
      </c>
      <c r="Z150" s="93" t="s">
        <v>601</v>
      </c>
    </row>
    <row r="151" spans="24:26">
      <c r="X151" s="235" t="s">
        <v>572</v>
      </c>
      <c r="Y151" s="236"/>
    </row>
    <row r="152" spans="24:26">
      <c r="X152" s="235" t="s">
        <v>647</v>
      </c>
      <c r="Y152" s="236"/>
    </row>
    <row r="153" spans="24:26">
      <c r="X153" s="235" t="s">
        <v>648</v>
      </c>
      <c r="Y153" s="236"/>
    </row>
    <row r="154" spans="24:26">
      <c r="X154" s="235" t="s">
        <v>649</v>
      </c>
      <c r="Y154" s="236">
        <v>3.8683790000000003E-2</v>
      </c>
      <c r="Z154" s="93" t="s">
        <v>601</v>
      </c>
    </row>
    <row r="155" spans="24:26">
      <c r="X155" s="235" t="s">
        <v>650</v>
      </c>
      <c r="Y155" s="236"/>
    </row>
    <row r="156" spans="24:26">
      <c r="X156" s="233" t="s">
        <v>538</v>
      </c>
      <c r="Y156" s="234">
        <v>0.26187672950000013</v>
      </c>
    </row>
    <row r="157" spans="24:26">
      <c r="X157" s="235"/>
      <c r="Y157" s="236">
        <v>0.2602470495000001</v>
      </c>
      <c r="Z157" s="93" t="s">
        <v>601</v>
      </c>
    </row>
    <row r="158" spans="24:26">
      <c r="X158" s="235" t="s">
        <v>651</v>
      </c>
      <c r="Y158" s="236"/>
    </row>
    <row r="159" spans="24:26">
      <c r="X159" s="235" t="s">
        <v>652</v>
      </c>
      <c r="Y159" s="236"/>
    </row>
    <row r="160" spans="24:26">
      <c r="X160" s="235" t="s">
        <v>653</v>
      </c>
      <c r="Y160" s="236"/>
    </row>
    <row r="161" spans="24:26">
      <c r="X161" s="235" t="s">
        <v>654</v>
      </c>
      <c r="Y161" s="236"/>
    </row>
    <row r="162" spans="24:26">
      <c r="X162" s="235" t="s">
        <v>655</v>
      </c>
      <c r="Y162" s="236"/>
    </row>
    <row r="163" spans="24:26">
      <c r="X163" s="235" t="s">
        <v>522</v>
      </c>
      <c r="Y163" s="236"/>
    </row>
    <row r="164" spans="24:26">
      <c r="X164" s="235" t="s">
        <v>575</v>
      </c>
      <c r="Y164" s="236"/>
    </row>
    <row r="165" spans="24:26">
      <c r="X165" s="235" t="s">
        <v>656</v>
      </c>
      <c r="Y165" s="236">
        <v>1.6296800000000001E-3</v>
      </c>
      <c r="Z165" s="93" t="s">
        <v>601</v>
      </c>
    </row>
    <row r="166" spans="24:26">
      <c r="X166" s="235" t="s">
        <v>657</v>
      </c>
      <c r="Y166" s="236"/>
    </row>
    <row r="167" spans="24:26">
      <c r="X167" s="235" t="s">
        <v>499</v>
      </c>
      <c r="Y167" s="236"/>
    </row>
    <row r="168" spans="24:26">
      <c r="X168" s="233" t="s">
        <v>540</v>
      </c>
      <c r="Y168" s="234">
        <v>0.15281393647000008</v>
      </c>
    </row>
    <row r="169" spans="24:26">
      <c r="X169" s="235"/>
      <c r="Y169" s="236">
        <v>0.15281393647000008</v>
      </c>
      <c r="Z169" s="93" t="s">
        <v>601</v>
      </c>
    </row>
    <row r="170" spans="24:26">
      <c r="X170" s="235" t="s">
        <v>658</v>
      </c>
      <c r="Y170" s="236"/>
    </row>
    <row r="171" spans="24:26">
      <c r="X171" s="235" t="s">
        <v>659</v>
      </c>
      <c r="Y171" s="236"/>
    </row>
    <row r="172" spans="24:26">
      <c r="X172" s="235" t="s">
        <v>660</v>
      </c>
      <c r="Y172" s="236"/>
    </row>
    <row r="173" spans="24:26">
      <c r="X173" s="233" t="s">
        <v>542</v>
      </c>
      <c r="Y173" s="234">
        <v>1.3722920149999998</v>
      </c>
    </row>
    <row r="174" spans="24:26">
      <c r="X174" s="235"/>
      <c r="Y174" s="236">
        <v>0.69961982999999972</v>
      </c>
      <c r="Z174" s="93" t="s">
        <v>601</v>
      </c>
    </row>
    <row r="175" spans="24:26">
      <c r="X175" s="235" t="s">
        <v>661</v>
      </c>
      <c r="Y175" s="236">
        <v>0.65668910000000003</v>
      </c>
      <c r="Z175" s="93" t="s">
        <v>601</v>
      </c>
    </row>
    <row r="176" spans="24:26">
      <c r="X176" s="235" t="s">
        <v>662</v>
      </c>
      <c r="Y176" s="236"/>
    </row>
    <row r="177" spans="24:26">
      <c r="X177" s="235" t="s">
        <v>663</v>
      </c>
      <c r="Y177" s="236"/>
    </row>
    <row r="178" spans="24:26">
      <c r="X178" s="235" t="s">
        <v>664</v>
      </c>
      <c r="Y178" s="236">
        <v>9.8028230000000004E-3</v>
      </c>
      <c r="Z178" s="245" t="s">
        <v>594</v>
      </c>
    </row>
    <row r="179" spans="24:26">
      <c r="X179" s="235" t="s">
        <v>665</v>
      </c>
      <c r="Y179" s="236">
        <v>6.1802619999999997E-3</v>
      </c>
      <c r="Z179" s="245" t="s">
        <v>594</v>
      </c>
    </row>
    <row r="180" spans="24:26">
      <c r="X180" s="235" t="s">
        <v>666</v>
      </c>
      <c r="Y180" s="236"/>
    </row>
    <row r="181" spans="24:26">
      <c r="X181" s="235" t="s">
        <v>499</v>
      </c>
      <c r="Y181" s="236"/>
    </row>
    <row r="182" spans="24:26">
      <c r="X182" s="233" t="s">
        <v>544</v>
      </c>
      <c r="Y182" s="234"/>
    </row>
    <row r="183" spans="24:26">
      <c r="X183" s="235" t="s">
        <v>667</v>
      </c>
      <c r="Y183" s="236"/>
    </row>
    <row r="184" spans="24:26">
      <c r="X184" s="235" t="s">
        <v>668</v>
      </c>
      <c r="Y184" s="236"/>
    </row>
    <row r="185" spans="24:26">
      <c r="X185" s="233" t="s">
        <v>546</v>
      </c>
      <c r="Y185" s="234">
        <v>2.6192107571000092</v>
      </c>
    </row>
    <row r="186" spans="24:26">
      <c r="X186" s="235"/>
      <c r="Y186" s="236">
        <v>2.3512830971000094</v>
      </c>
      <c r="Z186" s="245" t="s">
        <v>594</v>
      </c>
    </row>
    <row r="187" spans="24:26">
      <c r="X187" s="235" t="s">
        <v>669</v>
      </c>
      <c r="Y187" s="236">
        <v>0.26792766000000001</v>
      </c>
      <c r="Z187" s="245" t="s">
        <v>594</v>
      </c>
    </row>
    <row r="188" spans="24:26">
      <c r="X188" s="235" t="s">
        <v>670</v>
      </c>
      <c r="Y188" s="236"/>
    </row>
    <row r="189" spans="24:26">
      <c r="X189" s="235" t="s">
        <v>671</v>
      </c>
      <c r="Y189" s="236"/>
    </row>
    <row r="190" spans="24:26">
      <c r="X190" s="235" t="s">
        <v>672</v>
      </c>
      <c r="Y190" s="236"/>
    </row>
    <row r="191" spans="24:26">
      <c r="X191" s="235" t="s">
        <v>673</v>
      </c>
      <c r="Y191" s="236"/>
    </row>
    <row r="192" spans="24:26">
      <c r="X192" s="235" t="s">
        <v>674</v>
      </c>
      <c r="Y192" s="236"/>
    </row>
    <row r="193" spans="24:26">
      <c r="X193" s="235" t="s">
        <v>675</v>
      </c>
      <c r="Y193" s="236"/>
    </row>
    <row r="194" spans="24:26">
      <c r="X194" s="235" t="s">
        <v>676</v>
      </c>
      <c r="Y194" s="236"/>
    </row>
    <row r="195" spans="24:26">
      <c r="X195" s="235" t="s">
        <v>677</v>
      </c>
      <c r="Y195" s="236"/>
    </row>
    <row r="196" spans="24:26">
      <c r="X196" s="235" t="s">
        <v>549</v>
      </c>
      <c r="Y196" s="236"/>
    </row>
    <row r="197" spans="24:26">
      <c r="X197" s="235" t="s">
        <v>678</v>
      </c>
      <c r="Y197" s="236"/>
    </row>
    <row r="198" spans="24:26">
      <c r="X198" s="233" t="s">
        <v>176</v>
      </c>
      <c r="Y198" s="234">
        <v>5.7474311E-2</v>
      </c>
    </row>
    <row r="199" spans="24:26">
      <c r="X199" s="235" t="s">
        <v>679</v>
      </c>
      <c r="Y199" s="236">
        <v>4.6073740000000002E-2</v>
      </c>
      <c r="Z199" s="245" t="s">
        <v>594</v>
      </c>
    </row>
    <row r="200" spans="24:26">
      <c r="X200" s="235" t="s">
        <v>680</v>
      </c>
      <c r="Y200" s="236">
        <v>1.1400571E-2</v>
      </c>
      <c r="Z200" s="245" t="s">
        <v>594</v>
      </c>
    </row>
    <row r="201" spans="24:26">
      <c r="X201" s="235" t="s">
        <v>681</v>
      </c>
      <c r="Y201" s="236"/>
    </row>
    <row r="202" spans="24:26">
      <c r="X202" s="235" t="s">
        <v>682</v>
      </c>
      <c r="Y202" s="236"/>
    </row>
    <row r="203" spans="24:26">
      <c r="X203" s="233" t="s">
        <v>549</v>
      </c>
      <c r="Y203" s="234">
        <v>0.55206893856000006</v>
      </c>
    </row>
    <row r="204" spans="24:26">
      <c r="X204" s="235"/>
      <c r="Y204" s="236">
        <v>0.52422741056</v>
      </c>
      <c r="Z204" s="93" t="s">
        <v>601</v>
      </c>
    </row>
    <row r="205" spans="24:26">
      <c r="X205" s="235" t="s">
        <v>613</v>
      </c>
      <c r="Y205" s="236"/>
    </row>
    <row r="206" spans="24:26">
      <c r="X206" s="235" t="s">
        <v>549</v>
      </c>
      <c r="Y206" s="236"/>
    </row>
    <row r="207" spans="24:26">
      <c r="X207" s="235" t="s">
        <v>683</v>
      </c>
      <c r="Y207" s="236">
        <v>7.0815690000000002E-3</v>
      </c>
      <c r="Z207" s="93" t="s">
        <v>601</v>
      </c>
    </row>
    <row r="208" spans="24:26">
      <c r="X208" s="235" t="s">
        <v>684</v>
      </c>
      <c r="Y208" s="236"/>
    </row>
    <row r="209" spans="24:26">
      <c r="X209" s="235" t="s">
        <v>685</v>
      </c>
      <c r="Y209" s="236">
        <v>2.0759959000000001E-2</v>
      </c>
      <c r="Z209" s="93" t="s">
        <v>601</v>
      </c>
    </row>
    <row r="210" spans="24:26">
      <c r="X210" s="235" t="s">
        <v>686</v>
      </c>
      <c r="Y210" s="236"/>
    </row>
    <row r="211" spans="24:26">
      <c r="X211" s="233" t="s">
        <v>152</v>
      </c>
      <c r="Y211" s="234">
        <v>0.13131239926999996</v>
      </c>
    </row>
    <row r="212" spans="24:26">
      <c r="X212" s="235"/>
      <c r="Y212" s="236">
        <v>0.13131239926999996</v>
      </c>
      <c r="Z212" s="245" t="s">
        <v>594</v>
      </c>
    </row>
    <row r="213" spans="24:26">
      <c r="X213" s="235" t="s">
        <v>152</v>
      </c>
      <c r="Y213" s="236"/>
    </row>
    <row r="214" spans="24:26">
      <c r="X214" s="233" t="s">
        <v>552</v>
      </c>
      <c r="Y214" s="234">
        <v>5.8092695399999998E-2</v>
      </c>
    </row>
    <row r="215" spans="24:26">
      <c r="X215" s="235"/>
      <c r="Y215" s="236">
        <v>5.8092695399999998E-2</v>
      </c>
      <c r="Z215" s="93" t="s">
        <v>601</v>
      </c>
    </row>
    <row r="216" spans="24:26">
      <c r="X216" s="233" t="s">
        <v>514</v>
      </c>
      <c r="Y216" s="234">
        <v>3.7585159061200089</v>
      </c>
    </row>
    <row r="217" spans="24:26">
      <c r="X217" s="235"/>
      <c r="Y217" s="236">
        <v>3.5962611090300087</v>
      </c>
      <c r="Z217" s="93" t="s">
        <v>601</v>
      </c>
    </row>
    <row r="218" spans="24:26">
      <c r="X218" s="235" t="s">
        <v>687</v>
      </c>
      <c r="Y218" s="236">
        <v>1.6256279800000002E-2</v>
      </c>
      <c r="Z218" s="245" t="s">
        <v>594</v>
      </c>
    </row>
    <row r="219" spans="24:26">
      <c r="X219" s="235" t="s">
        <v>607</v>
      </c>
      <c r="Y219" s="236">
        <v>0.14598778670000001</v>
      </c>
      <c r="Z219" s="93" t="s">
        <v>601</v>
      </c>
    </row>
    <row r="220" spans="24:26">
      <c r="X220" s="235" t="s">
        <v>688</v>
      </c>
      <c r="Y220" s="236">
        <v>1.073059E-5</v>
      </c>
      <c r="Z220" s="93" t="s">
        <v>601</v>
      </c>
    </row>
    <row r="221" spans="24:26">
      <c r="X221" s="227" t="s">
        <v>499</v>
      </c>
      <c r="Y221" s="229"/>
    </row>
    <row r="222" spans="24:26">
      <c r="X222" s="233" t="s">
        <v>499</v>
      </c>
      <c r="Y222" s="234"/>
    </row>
    <row r="223" spans="24:26">
      <c r="X223" s="235" t="s">
        <v>499</v>
      </c>
      <c r="Y223" s="236"/>
    </row>
    <row r="224" spans="24:26">
      <c r="X224" s="238" t="s">
        <v>177</v>
      </c>
      <c r="Y224" s="246">
        <v>14.303324844923814</v>
      </c>
    </row>
    <row r="226" spans="24:25">
      <c r="X226" s="95"/>
      <c r="Y226" s="95"/>
    </row>
    <row r="227" spans="24:25">
      <c r="X227" s="117" t="s">
        <v>601</v>
      </c>
      <c r="Y227" s="247">
        <v>7.2</v>
      </c>
    </row>
    <row r="228" spans="24:25">
      <c r="X228" s="117" t="s">
        <v>689</v>
      </c>
      <c r="Y228" s="117">
        <v>5.0999999999999996</v>
      </c>
    </row>
    <row r="229" spans="24:25">
      <c r="X229" s="117" t="s">
        <v>690</v>
      </c>
      <c r="Y229" s="247">
        <f>SUM(Y227:Y228)</f>
        <v>12.3</v>
      </c>
    </row>
    <row r="230" spans="24:25">
      <c r="X230" s="248" t="s">
        <v>691</v>
      </c>
      <c r="Y230" s="249">
        <f>Y227/Y229</f>
        <v>0.58536585365853655</v>
      </c>
    </row>
  </sheetData>
  <autoFilter ref="X5:Z224"/>
  <hyperlinks>
    <hyperlink ref="C1"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J114"/>
  <sheetViews>
    <sheetView topLeftCell="A58" workbookViewId="0">
      <selection activeCell="L28" sqref="L28"/>
    </sheetView>
  </sheetViews>
  <sheetFormatPr defaultRowHeight="15"/>
  <cols>
    <col min="1" max="1" width="87.28515625" style="208" customWidth="1"/>
    <col min="2" max="2" width="18.5703125" style="208" customWidth="1"/>
    <col min="3" max="3" width="18" style="208" customWidth="1"/>
    <col min="4" max="4" width="16" style="208" customWidth="1"/>
    <col min="5" max="5" width="15.28515625" style="208" customWidth="1"/>
    <col min="6" max="6" width="14.28515625" style="208" customWidth="1"/>
    <col min="7" max="7" width="16" style="208" customWidth="1"/>
    <col min="8" max="8" width="13.42578125" style="208" customWidth="1"/>
    <col min="9" max="16384" width="9.140625" style="208"/>
  </cols>
  <sheetData>
    <row r="1" spans="1:10" ht="15.75" thickBot="1">
      <c r="A1" s="250" t="s">
        <v>692</v>
      </c>
      <c r="B1" s="251" t="s">
        <v>693</v>
      </c>
      <c r="C1" s="251" t="s">
        <v>694</v>
      </c>
      <c r="D1" s="251" t="s">
        <v>695</v>
      </c>
      <c r="E1" s="251" t="s">
        <v>696</v>
      </c>
      <c r="F1" s="251" t="s">
        <v>697</v>
      </c>
      <c r="G1" s="251" t="s">
        <v>698</v>
      </c>
      <c r="H1" s="251" t="s">
        <v>699</v>
      </c>
      <c r="I1" s="252"/>
      <c r="J1" s="253" t="s">
        <v>700</v>
      </c>
    </row>
    <row r="2" spans="1:10" ht="15.75" thickBot="1">
      <c r="A2" s="254" t="s">
        <v>701</v>
      </c>
      <c r="B2" s="255">
        <v>35</v>
      </c>
      <c r="C2" s="255">
        <v>35</v>
      </c>
      <c r="D2" s="255">
        <v>35</v>
      </c>
      <c r="E2" s="255">
        <v>35</v>
      </c>
      <c r="F2" s="255">
        <v>35</v>
      </c>
      <c r="G2" s="255">
        <v>35</v>
      </c>
      <c r="H2" s="255" t="s">
        <v>702</v>
      </c>
    </row>
    <row r="3" spans="1:10" ht="15.75" thickBot="1">
      <c r="A3" s="254" t="s">
        <v>703</v>
      </c>
      <c r="B3" s="255">
        <v>75</v>
      </c>
      <c r="C3" s="255">
        <v>75</v>
      </c>
      <c r="D3" s="255">
        <v>75</v>
      </c>
      <c r="E3" s="255">
        <v>75</v>
      </c>
      <c r="F3" s="255">
        <v>75</v>
      </c>
      <c r="G3" s="255">
        <v>75</v>
      </c>
      <c r="H3" s="255" t="s">
        <v>702</v>
      </c>
    </row>
    <row r="4" spans="1:10" ht="15.75" thickBot="1">
      <c r="A4" s="254" t="s">
        <v>704</v>
      </c>
      <c r="B4" s="255">
        <v>0.6</v>
      </c>
      <c r="C4" s="255">
        <v>0.6</v>
      </c>
      <c r="D4" s="255">
        <v>0.6</v>
      </c>
      <c r="E4" s="255">
        <v>0.6</v>
      </c>
      <c r="F4" s="255">
        <v>0.6</v>
      </c>
      <c r="G4" s="255">
        <v>0.6</v>
      </c>
      <c r="H4" s="255" t="s">
        <v>705</v>
      </c>
    </row>
    <row r="5" spans="1:10" ht="15.75" thickBot="1">
      <c r="A5" s="254" t="s">
        <v>706</v>
      </c>
      <c r="B5" s="255">
        <v>0.4</v>
      </c>
      <c r="C5" s="255">
        <v>0.4</v>
      </c>
      <c r="D5" s="255">
        <v>0.4</v>
      </c>
      <c r="E5" s="255">
        <v>0.4</v>
      </c>
      <c r="F5" s="255">
        <v>0.4</v>
      </c>
      <c r="G5" s="255">
        <v>0.4</v>
      </c>
      <c r="H5" s="255" t="s">
        <v>705</v>
      </c>
    </row>
    <row r="6" spans="1:10" ht="15.75" thickBot="1">
      <c r="A6" s="254" t="s">
        <v>707</v>
      </c>
      <c r="B6" s="255">
        <v>7.6</v>
      </c>
      <c r="C6" s="255">
        <v>9.5</v>
      </c>
      <c r="D6" s="255">
        <v>12</v>
      </c>
      <c r="E6" s="255">
        <v>6.6</v>
      </c>
      <c r="F6" s="255">
        <v>7.6</v>
      </c>
      <c r="G6" s="255">
        <v>7.6</v>
      </c>
      <c r="H6" s="255" t="s">
        <v>708</v>
      </c>
    </row>
    <row r="7" spans="1:10" ht="15.75" thickBot="1">
      <c r="A7" s="254" t="s">
        <v>709</v>
      </c>
      <c r="B7" s="255">
        <v>10</v>
      </c>
      <c r="C7" s="255">
        <v>12</v>
      </c>
      <c r="D7" s="255">
        <v>25</v>
      </c>
      <c r="E7" s="255">
        <v>6</v>
      </c>
      <c r="F7" s="255">
        <v>10.199999999999999</v>
      </c>
      <c r="G7" s="255">
        <v>80</v>
      </c>
      <c r="H7" s="255" t="s">
        <v>708</v>
      </c>
    </row>
    <row r="8" spans="1:10" ht="15.75" thickBot="1">
      <c r="A8" s="254" t="s">
        <v>710</v>
      </c>
      <c r="B8" s="255">
        <v>8</v>
      </c>
      <c r="C8" s="255">
        <v>20</v>
      </c>
      <c r="D8" s="255">
        <v>30</v>
      </c>
      <c r="E8" s="255">
        <v>6</v>
      </c>
      <c r="F8" s="255">
        <v>7</v>
      </c>
      <c r="G8" s="255">
        <v>15</v>
      </c>
      <c r="H8" s="255" t="s">
        <v>708</v>
      </c>
    </row>
    <row r="9" spans="1:10" ht="15.75" thickBot="1">
      <c r="A9" s="254" t="s">
        <v>711</v>
      </c>
      <c r="B9" s="255">
        <v>0.9</v>
      </c>
      <c r="C9" s="255">
        <v>0.9</v>
      </c>
      <c r="D9" s="255">
        <v>0.9</v>
      </c>
      <c r="E9" s="255">
        <v>0</v>
      </c>
      <c r="F9" s="255">
        <v>0</v>
      </c>
      <c r="G9" s="255">
        <v>0</v>
      </c>
      <c r="H9" s="255" t="s">
        <v>712</v>
      </c>
    </row>
    <row r="10" spans="1:10" ht="15.75" thickBot="1">
      <c r="A10" s="254" t="s">
        <v>713</v>
      </c>
      <c r="B10" s="255">
        <v>2.5</v>
      </c>
      <c r="C10" s="255">
        <v>2.5</v>
      </c>
      <c r="D10" s="255">
        <v>2.5</v>
      </c>
      <c r="E10" s="255">
        <v>2.5</v>
      </c>
      <c r="F10" s="255">
        <v>2.5</v>
      </c>
      <c r="G10" s="255">
        <v>2.5</v>
      </c>
      <c r="H10" s="255" t="s">
        <v>708</v>
      </c>
    </row>
    <row r="11" spans="1:10" ht="15.75" thickBot="1">
      <c r="A11" s="254" t="s">
        <v>714</v>
      </c>
      <c r="B11" s="255">
        <v>6.3</v>
      </c>
      <c r="C11" s="255">
        <v>6.3</v>
      </c>
      <c r="D11" s="255">
        <v>6.3</v>
      </c>
      <c r="E11" s="255">
        <v>6.3</v>
      </c>
      <c r="F11" s="255">
        <v>6.3</v>
      </c>
      <c r="G11" s="255">
        <v>6.3</v>
      </c>
      <c r="H11" s="255" t="s">
        <v>708</v>
      </c>
    </row>
    <row r="12" spans="1:10" ht="15.75" thickBot="1">
      <c r="A12" s="254" t="s">
        <v>715</v>
      </c>
      <c r="B12" s="255">
        <v>3</v>
      </c>
      <c r="C12" s="255">
        <v>3</v>
      </c>
      <c r="D12" s="255">
        <v>3</v>
      </c>
      <c r="E12" s="255">
        <v>3</v>
      </c>
      <c r="F12" s="255">
        <v>3</v>
      </c>
      <c r="G12" s="255">
        <v>3</v>
      </c>
      <c r="H12" s="255" t="s">
        <v>708</v>
      </c>
    </row>
    <row r="13" spans="1:10" ht="15.75" thickBot="1">
      <c r="A13" s="254" t="s">
        <v>716</v>
      </c>
      <c r="B13" s="255">
        <v>7</v>
      </c>
      <c r="C13" s="255">
        <v>7</v>
      </c>
      <c r="D13" s="255">
        <v>7</v>
      </c>
      <c r="E13" s="255">
        <v>7</v>
      </c>
      <c r="F13" s="255">
        <v>7</v>
      </c>
      <c r="G13" s="255">
        <v>7</v>
      </c>
      <c r="H13" s="255" t="s">
        <v>708</v>
      </c>
    </row>
    <row r="14" spans="1:10" ht="15.75" thickBot="1">
      <c r="A14" s="254" t="s">
        <v>717</v>
      </c>
      <c r="B14" s="255">
        <v>7</v>
      </c>
      <c r="C14" s="255">
        <v>7</v>
      </c>
      <c r="D14" s="255">
        <v>7</v>
      </c>
      <c r="E14" s="255">
        <v>7</v>
      </c>
      <c r="F14" s="255">
        <v>7</v>
      </c>
      <c r="G14" s="255">
        <v>7</v>
      </c>
      <c r="H14" s="255" t="s">
        <v>708</v>
      </c>
    </row>
    <row r="15" spans="1:10" ht="15.75" thickBot="1">
      <c r="A15" s="254" t="s">
        <v>718</v>
      </c>
      <c r="B15" s="255">
        <v>9</v>
      </c>
      <c r="C15" s="255">
        <v>9</v>
      </c>
      <c r="D15" s="255">
        <v>12</v>
      </c>
      <c r="E15" s="255">
        <v>9</v>
      </c>
      <c r="F15" s="255">
        <v>9</v>
      </c>
      <c r="G15" s="255">
        <v>12</v>
      </c>
      <c r="H15" s="255" t="s">
        <v>708</v>
      </c>
    </row>
    <row r="16" spans="1:10" ht="15.75" thickBot="1">
      <c r="A16" s="254" t="s">
        <v>719</v>
      </c>
      <c r="B16" s="256">
        <v>0</v>
      </c>
      <c r="C16" s="256">
        <v>0</v>
      </c>
      <c r="D16" s="256">
        <v>0</v>
      </c>
      <c r="E16" s="256">
        <v>3</v>
      </c>
      <c r="F16" s="256">
        <v>8</v>
      </c>
      <c r="G16" s="256">
        <v>50</v>
      </c>
      <c r="H16" s="255" t="s">
        <v>720</v>
      </c>
    </row>
    <row r="17" spans="1:8" ht="15.75" thickBot="1">
      <c r="A17" s="254" t="s">
        <v>721</v>
      </c>
      <c r="B17" s="256">
        <v>1</v>
      </c>
      <c r="C17" s="256">
        <v>1</v>
      </c>
      <c r="D17" s="256">
        <v>2</v>
      </c>
      <c r="E17" s="256">
        <v>1</v>
      </c>
      <c r="F17" s="256">
        <v>1</v>
      </c>
      <c r="G17" s="256">
        <v>2</v>
      </c>
      <c r="H17" s="255" t="s">
        <v>720</v>
      </c>
    </row>
    <row r="18" spans="1:8" ht="15.75" thickBot="1">
      <c r="A18" s="254" t="s">
        <v>722</v>
      </c>
      <c r="B18" s="256">
        <v>0</v>
      </c>
      <c r="C18" s="256">
        <v>1</v>
      </c>
      <c r="D18" s="256">
        <v>1</v>
      </c>
      <c r="E18" s="256">
        <v>0</v>
      </c>
      <c r="F18" s="256">
        <v>0</v>
      </c>
      <c r="G18" s="256">
        <v>0</v>
      </c>
      <c r="H18" s="255" t="s">
        <v>720</v>
      </c>
    </row>
    <row r="19" spans="1:8" ht="15.75" thickBot="1">
      <c r="A19" s="254" t="s">
        <v>723</v>
      </c>
      <c r="B19" s="257">
        <v>433</v>
      </c>
      <c r="C19" s="257">
        <v>1088</v>
      </c>
      <c r="D19" s="257">
        <v>2820</v>
      </c>
      <c r="E19" s="257">
        <v>230</v>
      </c>
      <c r="F19" s="257">
        <v>404.2</v>
      </c>
      <c r="G19" s="257">
        <v>3844</v>
      </c>
      <c r="H19" s="255" t="s">
        <v>712</v>
      </c>
    </row>
    <row r="20" spans="1:8" ht="15.75" thickBot="1">
      <c r="A20" s="254" t="s">
        <v>724</v>
      </c>
      <c r="B20" s="256">
        <v>80</v>
      </c>
      <c r="C20" s="256">
        <v>240</v>
      </c>
      <c r="D20" s="256">
        <v>750</v>
      </c>
      <c r="E20" s="256">
        <v>36</v>
      </c>
      <c r="F20" s="256">
        <v>71.400000000000006</v>
      </c>
      <c r="G20" s="256">
        <v>1200</v>
      </c>
      <c r="H20" s="255" t="s">
        <v>712</v>
      </c>
    </row>
    <row r="21" spans="1:8" ht="15.75" thickBot="1">
      <c r="A21" s="254" t="s">
        <v>725</v>
      </c>
      <c r="B21" s="255">
        <v>0.9</v>
      </c>
      <c r="C21" s="255">
        <v>0.9</v>
      </c>
      <c r="D21" s="255">
        <v>1.8</v>
      </c>
      <c r="E21" s="255">
        <v>0</v>
      </c>
      <c r="F21" s="255">
        <v>0</v>
      </c>
      <c r="G21" s="255">
        <v>0</v>
      </c>
      <c r="H21" s="255" t="s">
        <v>712</v>
      </c>
    </row>
    <row r="22" spans="1:8" ht="15.75" thickBot="1">
      <c r="A22" s="254" t="s">
        <v>726</v>
      </c>
      <c r="B22" s="255">
        <v>21</v>
      </c>
      <c r="C22" s="255">
        <v>84</v>
      </c>
      <c r="D22" s="255">
        <v>126</v>
      </c>
      <c r="E22" s="255">
        <v>21</v>
      </c>
      <c r="F22" s="255">
        <v>21</v>
      </c>
      <c r="G22" s="255">
        <v>42</v>
      </c>
      <c r="H22" s="255" t="s">
        <v>712</v>
      </c>
    </row>
    <row r="23" spans="1:8" ht="15.75" thickBot="1">
      <c r="A23" s="254" t="s">
        <v>727</v>
      </c>
      <c r="B23" s="255">
        <v>0</v>
      </c>
      <c r="C23" s="255">
        <v>0</v>
      </c>
      <c r="D23" s="255">
        <v>0</v>
      </c>
      <c r="E23" s="255">
        <v>47.3</v>
      </c>
      <c r="F23" s="255">
        <v>126</v>
      </c>
      <c r="G23" s="255">
        <v>787.5</v>
      </c>
      <c r="H23" s="255" t="s">
        <v>712</v>
      </c>
    </row>
    <row r="24" spans="1:8" ht="15.75" thickBot="1">
      <c r="A24" s="254" t="s">
        <v>728</v>
      </c>
      <c r="B24" s="255">
        <v>21</v>
      </c>
      <c r="C24" s="255">
        <v>21</v>
      </c>
      <c r="D24" s="255">
        <v>42</v>
      </c>
      <c r="E24" s="255">
        <v>21</v>
      </c>
      <c r="F24" s="255">
        <v>21</v>
      </c>
      <c r="G24" s="255">
        <v>42</v>
      </c>
      <c r="H24" s="255" t="s">
        <v>712</v>
      </c>
    </row>
    <row r="25" spans="1:8" ht="15.75" thickBot="1">
      <c r="A25" s="254" t="s">
        <v>729</v>
      </c>
      <c r="B25" s="255">
        <v>0</v>
      </c>
      <c r="C25" s="255">
        <v>63</v>
      </c>
      <c r="D25" s="255">
        <v>84</v>
      </c>
      <c r="E25" s="255">
        <v>0</v>
      </c>
      <c r="F25" s="255">
        <v>0</v>
      </c>
      <c r="G25" s="255">
        <v>0</v>
      </c>
      <c r="H25" s="255" t="s">
        <v>712</v>
      </c>
    </row>
    <row r="26" spans="1:8" ht="15.75" thickBot="1">
      <c r="A26" s="254" t="s">
        <v>730</v>
      </c>
      <c r="B26" s="256">
        <v>332</v>
      </c>
      <c r="C26" s="256">
        <v>764</v>
      </c>
      <c r="D26" s="256">
        <v>1944</v>
      </c>
      <c r="E26" s="256">
        <v>125.8</v>
      </c>
      <c r="F26" s="256">
        <v>185.8</v>
      </c>
      <c r="G26" s="256">
        <v>1814.5</v>
      </c>
      <c r="H26" s="255" t="s">
        <v>712</v>
      </c>
    </row>
    <row r="27" spans="1:8" ht="15.75" thickBot="1">
      <c r="A27" s="254" t="s">
        <v>731</v>
      </c>
      <c r="B27" s="256">
        <f>B26-B22</f>
        <v>311</v>
      </c>
      <c r="C27" s="256">
        <f t="shared" ref="C27:G27" si="0">C26-C22</f>
        <v>680</v>
      </c>
      <c r="D27" s="256">
        <f t="shared" si="0"/>
        <v>1818</v>
      </c>
      <c r="E27" s="256">
        <f t="shared" si="0"/>
        <v>104.8</v>
      </c>
      <c r="F27" s="256">
        <f t="shared" si="0"/>
        <v>164.8</v>
      </c>
      <c r="G27" s="256">
        <f t="shared" si="0"/>
        <v>1772.5</v>
      </c>
      <c r="H27" s="255" t="s">
        <v>732</v>
      </c>
    </row>
    <row r="28" spans="1:8" ht="15.75" thickBot="1">
      <c r="A28" s="254" t="s">
        <v>733</v>
      </c>
      <c r="B28" s="255">
        <v>606.70000000000005</v>
      </c>
      <c r="C28" s="255">
        <v>2280</v>
      </c>
      <c r="D28" s="255">
        <v>9000</v>
      </c>
      <c r="E28" s="255">
        <v>237</v>
      </c>
      <c r="F28" s="255">
        <v>542.6</v>
      </c>
      <c r="G28" s="255">
        <v>9120</v>
      </c>
      <c r="H28" s="255" t="s">
        <v>734</v>
      </c>
    </row>
    <row r="29" spans="1:8" ht="15.75" thickBot="1">
      <c r="A29" s="254" t="s">
        <v>735</v>
      </c>
      <c r="B29" s="255">
        <v>1</v>
      </c>
      <c r="C29" s="255">
        <v>1</v>
      </c>
      <c r="D29" s="255">
        <v>3</v>
      </c>
      <c r="E29" s="255">
        <v>4</v>
      </c>
      <c r="F29" s="255">
        <v>10</v>
      </c>
      <c r="G29" s="255">
        <v>52</v>
      </c>
      <c r="H29" s="255" t="s">
        <v>720</v>
      </c>
    </row>
    <row r="30" spans="1:8" ht="15.75" thickBot="1">
      <c r="A30" s="254" t="s">
        <v>736</v>
      </c>
      <c r="B30" s="255">
        <v>0</v>
      </c>
      <c r="C30" s="255">
        <v>0</v>
      </c>
      <c r="D30" s="255">
        <v>0</v>
      </c>
      <c r="E30" s="255">
        <v>0</v>
      </c>
      <c r="F30" s="255">
        <v>0</v>
      </c>
      <c r="G30" s="255">
        <v>0</v>
      </c>
      <c r="H30" s="255" t="s">
        <v>720</v>
      </c>
    </row>
    <row r="31" spans="1:8" ht="15.75" thickBot="1">
      <c r="A31" s="254" t="s">
        <v>737</v>
      </c>
      <c r="B31" s="258">
        <v>2139</v>
      </c>
      <c r="C31" s="258">
        <v>4005</v>
      </c>
      <c r="D31" s="258">
        <v>9921</v>
      </c>
      <c r="E31" s="258">
        <v>1069</v>
      </c>
      <c r="F31" s="258">
        <v>1504</v>
      </c>
      <c r="G31" s="258">
        <v>8900</v>
      </c>
      <c r="H31" s="255" t="s">
        <v>738</v>
      </c>
    </row>
    <row r="32" spans="1:8" ht="15.75" thickBot="1">
      <c r="A32" s="254" t="s">
        <v>739</v>
      </c>
      <c r="B32" s="255" t="s">
        <v>738</v>
      </c>
      <c r="C32" s="255" t="s">
        <v>738</v>
      </c>
      <c r="D32" s="255" t="s">
        <v>738</v>
      </c>
      <c r="E32" s="258">
        <v>3038</v>
      </c>
      <c r="F32" s="258">
        <v>8100</v>
      </c>
      <c r="G32" s="258">
        <v>50625</v>
      </c>
      <c r="H32" s="255" t="s">
        <v>738</v>
      </c>
    </row>
    <row r="33" spans="1:8" ht="15.75" thickBot="1">
      <c r="A33" s="254" t="s">
        <v>740</v>
      </c>
      <c r="B33" s="258">
        <v>2139</v>
      </c>
      <c r="C33" s="258">
        <v>4005</v>
      </c>
      <c r="D33" s="258">
        <v>9921</v>
      </c>
      <c r="E33" s="258">
        <v>4106</v>
      </c>
      <c r="F33" s="258">
        <v>9604</v>
      </c>
      <c r="G33" s="258">
        <v>59525</v>
      </c>
      <c r="H33" s="255" t="s">
        <v>738</v>
      </c>
    </row>
    <row r="34" spans="1:8" ht="15.75" thickBot="1"/>
    <row r="35" spans="1:8" ht="15.75" thickBot="1">
      <c r="A35" s="259" t="s">
        <v>741</v>
      </c>
      <c r="B35" s="260" t="s">
        <v>742</v>
      </c>
      <c r="C35" s="260" t="s">
        <v>743</v>
      </c>
      <c r="D35" s="260" t="s">
        <v>744</v>
      </c>
      <c r="E35" s="260" t="s">
        <v>745</v>
      </c>
      <c r="F35" s="260" t="s">
        <v>746</v>
      </c>
      <c r="G35" s="260" t="s">
        <v>747</v>
      </c>
      <c r="H35" s="260" t="s">
        <v>699</v>
      </c>
    </row>
    <row r="36" spans="1:8" ht="15.75" thickBot="1">
      <c r="A36" s="261" t="s">
        <v>701</v>
      </c>
      <c r="B36" s="262">
        <v>-10</v>
      </c>
      <c r="C36" s="262">
        <v>-10</v>
      </c>
      <c r="D36" s="262">
        <v>-10</v>
      </c>
      <c r="E36" s="262">
        <v>-10</v>
      </c>
      <c r="F36" s="262">
        <v>-10</v>
      </c>
      <c r="G36" s="262">
        <v>-10</v>
      </c>
      <c r="H36" s="262" t="s">
        <v>702</v>
      </c>
    </row>
    <row r="37" spans="1:8" ht="15.75" thickBot="1">
      <c r="A37" s="261" t="s">
        <v>703</v>
      </c>
      <c r="B37" s="262">
        <v>75</v>
      </c>
      <c r="C37" s="262">
        <v>75</v>
      </c>
      <c r="D37" s="262">
        <v>75</v>
      </c>
      <c r="E37" s="262">
        <v>75</v>
      </c>
      <c r="F37" s="262">
        <v>75</v>
      </c>
      <c r="G37" s="262">
        <v>75</v>
      </c>
      <c r="H37" s="262" t="s">
        <v>702</v>
      </c>
    </row>
    <row r="38" spans="1:8" ht="15.75" thickBot="1">
      <c r="A38" s="261" t="s">
        <v>704</v>
      </c>
      <c r="B38" s="262">
        <v>0.6</v>
      </c>
      <c r="C38" s="262">
        <v>0.6</v>
      </c>
      <c r="D38" s="262">
        <v>0.6</v>
      </c>
      <c r="E38" s="262">
        <v>0.6</v>
      </c>
      <c r="F38" s="262">
        <v>0.6</v>
      </c>
      <c r="G38" s="262">
        <v>0.6</v>
      </c>
      <c r="H38" s="262" t="s">
        <v>705</v>
      </c>
    </row>
    <row r="39" spans="1:8" ht="15.75" thickBot="1">
      <c r="A39" s="261" t="s">
        <v>706</v>
      </c>
      <c r="B39" s="262">
        <v>0.4</v>
      </c>
      <c r="C39" s="262">
        <v>0.4</v>
      </c>
      <c r="D39" s="262">
        <v>0.4</v>
      </c>
      <c r="E39" s="262">
        <v>0.4</v>
      </c>
      <c r="F39" s="262">
        <v>0.4</v>
      </c>
      <c r="G39" s="262">
        <v>0.4</v>
      </c>
      <c r="H39" s="262" t="s">
        <v>705</v>
      </c>
    </row>
    <row r="40" spans="1:8" ht="15.75" thickBot="1">
      <c r="A40" s="261" t="s">
        <v>748</v>
      </c>
      <c r="B40" s="262">
        <v>6.3</v>
      </c>
      <c r="C40" s="262">
        <v>6.3</v>
      </c>
      <c r="D40" s="262">
        <v>6.3</v>
      </c>
      <c r="E40" s="262">
        <v>6.3</v>
      </c>
      <c r="F40" s="262">
        <v>6.3</v>
      </c>
      <c r="G40" s="262">
        <v>6.3</v>
      </c>
      <c r="H40" s="262" t="s">
        <v>749</v>
      </c>
    </row>
    <row r="41" spans="1:8" ht="15.75" thickBot="1">
      <c r="A41" s="261" t="s">
        <v>707</v>
      </c>
      <c r="B41" s="262">
        <v>7.6</v>
      </c>
      <c r="C41" s="262">
        <v>9.5</v>
      </c>
      <c r="D41" s="262">
        <v>12</v>
      </c>
      <c r="E41" s="262">
        <v>6.6</v>
      </c>
      <c r="F41" s="262">
        <v>7.6</v>
      </c>
      <c r="G41" s="262">
        <v>7.6</v>
      </c>
      <c r="H41" s="262" t="s">
        <v>708</v>
      </c>
    </row>
    <row r="42" spans="1:8" ht="15.75" thickBot="1">
      <c r="A42" s="261" t="s">
        <v>709</v>
      </c>
      <c r="B42" s="262">
        <v>8</v>
      </c>
      <c r="C42" s="262">
        <v>9</v>
      </c>
      <c r="D42" s="262">
        <v>25</v>
      </c>
      <c r="E42" s="262">
        <v>6</v>
      </c>
      <c r="F42" s="262">
        <v>10.199999999999999</v>
      </c>
      <c r="G42" s="262">
        <v>80</v>
      </c>
      <c r="H42" s="262" t="s">
        <v>708</v>
      </c>
    </row>
    <row r="43" spans="1:8" ht="15.75" thickBot="1">
      <c r="A43" s="261" t="s">
        <v>710</v>
      </c>
      <c r="B43" s="262">
        <v>6</v>
      </c>
      <c r="C43" s="262">
        <v>20</v>
      </c>
      <c r="D43" s="262">
        <v>20</v>
      </c>
      <c r="E43" s="262">
        <v>6</v>
      </c>
      <c r="F43" s="262">
        <v>7</v>
      </c>
      <c r="G43" s="262">
        <v>15</v>
      </c>
      <c r="H43" s="262" t="s">
        <v>708</v>
      </c>
    </row>
    <row r="44" spans="1:8" ht="15.75" thickBot="1">
      <c r="A44" s="261" t="s">
        <v>711</v>
      </c>
      <c r="B44" s="262">
        <v>0.9</v>
      </c>
      <c r="C44" s="262">
        <v>0.9</v>
      </c>
      <c r="D44" s="262">
        <v>0.9</v>
      </c>
      <c r="E44" s="262">
        <v>0</v>
      </c>
      <c r="F44" s="262">
        <v>0</v>
      </c>
      <c r="G44" s="262">
        <v>0</v>
      </c>
      <c r="H44" s="262" t="s">
        <v>712</v>
      </c>
    </row>
    <row r="45" spans="1:8" ht="15.75" thickBot="1">
      <c r="A45" s="261" t="s">
        <v>713</v>
      </c>
      <c r="B45" s="262">
        <v>2.5</v>
      </c>
      <c r="C45" s="262">
        <v>2.5</v>
      </c>
      <c r="D45" s="262">
        <v>2.5</v>
      </c>
      <c r="E45" s="262">
        <v>2.5</v>
      </c>
      <c r="F45" s="262">
        <v>2.5</v>
      </c>
      <c r="G45" s="262">
        <v>2.5</v>
      </c>
      <c r="H45" s="262" t="s">
        <v>708</v>
      </c>
    </row>
    <row r="46" spans="1:8" ht="15.75" thickBot="1">
      <c r="A46" s="261" t="s">
        <v>714</v>
      </c>
      <c r="B46" s="262">
        <v>6.3</v>
      </c>
      <c r="C46" s="262">
        <v>6.3</v>
      </c>
      <c r="D46" s="262">
        <v>6.3</v>
      </c>
      <c r="E46" s="262">
        <v>6.3</v>
      </c>
      <c r="F46" s="262">
        <v>6.3</v>
      </c>
      <c r="G46" s="262">
        <v>6.3</v>
      </c>
      <c r="H46" s="262" t="s">
        <v>708</v>
      </c>
    </row>
    <row r="47" spans="1:8" ht="15.75" thickBot="1">
      <c r="A47" s="261" t="s">
        <v>715</v>
      </c>
      <c r="B47" s="262">
        <v>3</v>
      </c>
      <c r="C47" s="262">
        <v>3</v>
      </c>
      <c r="D47" s="262">
        <v>3</v>
      </c>
      <c r="E47" s="262">
        <v>3</v>
      </c>
      <c r="F47" s="262">
        <v>3</v>
      </c>
      <c r="G47" s="262">
        <v>3</v>
      </c>
      <c r="H47" s="262" t="s">
        <v>708</v>
      </c>
    </row>
    <row r="48" spans="1:8" ht="15.75" thickBot="1">
      <c r="A48" s="261" t="s">
        <v>716</v>
      </c>
      <c r="B48" s="262">
        <v>7</v>
      </c>
      <c r="C48" s="262">
        <v>7</v>
      </c>
      <c r="D48" s="262">
        <v>7</v>
      </c>
      <c r="E48" s="262">
        <v>7</v>
      </c>
      <c r="F48" s="262">
        <v>7</v>
      </c>
      <c r="G48" s="262">
        <v>7</v>
      </c>
      <c r="H48" s="262" t="s">
        <v>708</v>
      </c>
    </row>
    <row r="49" spans="1:8" ht="15.75" thickBot="1">
      <c r="A49" s="261" t="s">
        <v>717</v>
      </c>
      <c r="B49" s="262">
        <v>7</v>
      </c>
      <c r="C49" s="262">
        <v>7</v>
      </c>
      <c r="D49" s="262">
        <v>7</v>
      </c>
      <c r="E49" s="262">
        <v>7</v>
      </c>
      <c r="F49" s="262">
        <v>7</v>
      </c>
      <c r="G49" s="262">
        <v>7</v>
      </c>
      <c r="H49" s="262" t="s">
        <v>708</v>
      </c>
    </row>
    <row r="50" spans="1:8" ht="15.75" thickBot="1">
      <c r="A50" s="261" t="s">
        <v>718</v>
      </c>
      <c r="B50" s="262">
        <v>9</v>
      </c>
      <c r="C50" s="262">
        <v>9</v>
      </c>
      <c r="D50" s="262">
        <v>12</v>
      </c>
      <c r="E50" s="262">
        <v>9</v>
      </c>
      <c r="F50" s="262">
        <v>9</v>
      </c>
      <c r="G50" s="262">
        <v>12</v>
      </c>
      <c r="H50" s="262" t="s">
        <v>708</v>
      </c>
    </row>
    <row r="51" spans="1:8" ht="15.75" thickBot="1">
      <c r="A51" s="261" t="s">
        <v>719</v>
      </c>
      <c r="B51" s="263">
        <v>0</v>
      </c>
      <c r="C51" s="263">
        <v>0</v>
      </c>
      <c r="D51" s="263">
        <v>0</v>
      </c>
      <c r="E51" s="263">
        <v>3</v>
      </c>
      <c r="F51" s="263">
        <v>8</v>
      </c>
      <c r="G51" s="263">
        <v>50</v>
      </c>
      <c r="H51" s="262" t="s">
        <v>720</v>
      </c>
    </row>
    <row r="52" spans="1:8" ht="15.75" thickBot="1">
      <c r="A52" s="261" t="s">
        <v>721</v>
      </c>
      <c r="B52" s="263">
        <v>1</v>
      </c>
      <c r="C52" s="263">
        <v>1</v>
      </c>
      <c r="D52" s="263">
        <v>2</v>
      </c>
      <c r="E52" s="263">
        <v>1</v>
      </c>
      <c r="F52" s="263">
        <v>1</v>
      </c>
      <c r="G52" s="263">
        <v>2</v>
      </c>
      <c r="H52" s="262" t="s">
        <v>720</v>
      </c>
    </row>
    <row r="53" spans="1:8" ht="15.75" thickBot="1">
      <c r="A53" s="261" t="s">
        <v>722</v>
      </c>
      <c r="B53" s="263">
        <v>0</v>
      </c>
      <c r="C53" s="263">
        <v>1</v>
      </c>
      <c r="D53" s="263">
        <v>1</v>
      </c>
      <c r="E53" s="263">
        <v>0</v>
      </c>
      <c r="F53" s="263">
        <v>0</v>
      </c>
      <c r="G53" s="263">
        <v>0</v>
      </c>
      <c r="H53" s="262" t="s">
        <v>720</v>
      </c>
    </row>
    <row r="54" spans="1:8" ht="15.75" thickBot="1">
      <c r="A54" s="261" t="s">
        <v>723</v>
      </c>
      <c r="B54" s="262">
        <v>308.8</v>
      </c>
      <c r="C54" s="262">
        <v>911</v>
      </c>
      <c r="D54" s="262">
        <v>2080</v>
      </c>
      <c r="E54" s="262">
        <v>230</v>
      </c>
      <c r="F54" s="262">
        <v>404.2</v>
      </c>
      <c r="G54" s="262">
        <v>3844</v>
      </c>
      <c r="H54" s="262" t="s">
        <v>712</v>
      </c>
    </row>
    <row r="55" spans="1:8" ht="15.75" thickBot="1">
      <c r="A55" s="261" t="s">
        <v>724</v>
      </c>
      <c r="B55" s="263">
        <v>48</v>
      </c>
      <c r="C55" s="263">
        <v>180</v>
      </c>
      <c r="D55" s="263">
        <v>500</v>
      </c>
      <c r="E55" s="263">
        <v>36</v>
      </c>
      <c r="F55" s="263">
        <v>71.400000000000006</v>
      </c>
      <c r="G55" s="263">
        <v>1200</v>
      </c>
      <c r="H55" s="262" t="s">
        <v>712</v>
      </c>
    </row>
    <row r="56" spans="1:8" ht="15.75" thickBot="1">
      <c r="A56" s="261" t="s">
        <v>725</v>
      </c>
      <c r="B56" s="262">
        <v>0.9</v>
      </c>
      <c r="C56" s="262">
        <v>0.9</v>
      </c>
      <c r="D56" s="262">
        <v>1.8</v>
      </c>
      <c r="E56" s="262">
        <v>0</v>
      </c>
      <c r="F56" s="262">
        <v>0</v>
      </c>
      <c r="G56" s="262">
        <v>0</v>
      </c>
      <c r="H56" s="262" t="s">
        <v>712</v>
      </c>
    </row>
    <row r="57" spans="1:8" ht="15.75" thickBot="1">
      <c r="A57" s="261" t="s">
        <v>726</v>
      </c>
      <c r="B57" s="262">
        <v>21</v>
      </c>
      <c r="C57" s="262">
        <v>84</v>
      </c>
      <c r="D57" s="262">
        <v>126</v>
      </c>
      <c r="E57" s="262">
        <v>21</v>
      </c>
      <c r="F57" s="262">
        <v>21</v>
      </c>
      <c r="G57" s="262">
        <v>42</v>
      </c>
      <c r="H57" s="262" t="s">
        <v>712</v>
      </c>
    </row>
    <row r="58" spans="1:8" ht="15.75" thickBot="1">
      <c r="A58" s="261" t="s">
        <v>727</v>
      </c>
      <c r="B58" s="262">
        <v>0</v>
      </c>
      <c r="C58" s="262">
        <v>0</v>
      </c>
      <c r="D58" s="262">
        <v>0</v>
      </c>
      <c r="E58" s="262">
        <v>47.3</v>
      </c>
      <c r="F58" s="262">
        <v>126</v>
      </c>
      <c r="G58" s="262">
        <v>787.5</v>
      </c>
      <c r="H58" s="262" t="s">
        <v>712</v>
      </c>
    </row>
    <row r="59" spans="1:8" ht="15.75" thickBot="1">
      <c r="A59" s="261" t="s">
        <v>728</v>
      </c>
      <c r="B59" s="262">
        <v>21</v>
      </c>
      <c r="C59" s="262">
        <v>21</v>
      </c>
      <c r="D59" s="262">
        <v>42</v>
      </c>
      <c r="E59" s="262">
        <v>21</v>
      </c>
      <c r="F59" s="262">
        <v>21</v>
      </c>
      <c r="G59" s="262">
        <v>42</v>
      </c>
      <c r="H59" s="262" t="s">
        <v>712</v>
      </c>
    </row>
    <row r="60" spans="1:8" ht="15.75" thickBot="1">
      <c r="A60" s="261" t="s">
        <v>729</v>
      </c>
      <c r="B60" s="262">
        <v>0</v>
      </c>
      <c r="C60" s="262">
        <v>63</v>
      </c>
      <c r="D60" s="262">
        <v>84</v>
      </c>
      <c r="E60" s="262">
        <v>0</v>
      </c>
      <c r="F60" s="262">
        <v>0</v>
      </c>
      <c r="G60" s="262">
        <v>0</v>
      </c>
      <c r="H60" s="262" t="s">
        <v>712</v>
      </c>
    </row>
    <row r="61" spans="1:8" ht="15.75" thickBot="1">
      <c r="A61" s="261" t="s">
        <v>730</v>
      </c>
      <c r="B61" s="263">
        <v>239.8</v>
      </c>
      <c r="C61" s="263">
        <v>647</v>
      </c>
      <c r="D61" s="263">
        <v>1454</v>
      </c>
      <c r="E61" s="263">
        <v>125.8</v>
      </c>
      <c r="F61" s="263">
        <v>185.8</v>
      </c>
      <c r="G61" s="263">
        <v>1814.5</v>
      </c>
      <c r="H61" s="262" t="s">
        <v>712</v>
      </c>
    </row>
    <row r="62" spans="1:8" ht="15.75" thickBot="1">
      <c r="A62" s="261" t="s">
        <v>731</v>
      </c>
      <c r="B62" s="263">
        <f>B61-B57</f>
        <v>218.8</v>
      </c>
      <c r="C62" s="263">
        <f t="shared" ref="C62:G62" si="1">C61-C57</f>
        <v>563</v>
      </c>
      <c r="D62" s="263">
        <f t="shared" si="1"/>
        <v>1328</v>
      </c>
      <c r="E62" s="263">
        <f t="shared" si="1"/>
        <v>104.8</v>
      </c>
      <c r="F62" s="263">
        <f t="shared" si="1"/>
        <v>164.8</v>
      </c>
      <c r="G62" s="263">
        <f t="shared" si="1"/>
        <v>1772.5</v>
      </c>
      <c r="H62" s="262"/>
    </row>
    <row r="63" spans="1:8" ht="15.75" thickBot="1">
      <c r="A63" s="261" t="s">
        <v>733</v>
      </c>
      <c r="B63" s="262">
        <v>364.8</v>
      </c>
      <c r="C63" s="262">
        <v>1710</v>
      </c>
      <c r="D63" s="262">
        <v>6000</v>
      </c>
      <c r="E63" s="262">
        <v>237</v>
      </c>
      <c r="F63" s="262">
        <v>542.6</v>
      </c>
      <c r="G63" s="262">
        <v>9120</v>
      </c>
      <c r="H63" s="262" t="s">
        <v>734</v>
      </c>
    </row>
    <row r="64" spans="1:8" ht="15.75" thickBot="1">
      <c r="A64" s="261" t="s">
        <v>735</v>
      </c>
      <c r="B64" s="262">
        <v>1</v>
      </c>
      <c r="C64" s="262">
        <v>1</v>
      </c>
      <c r="D64" s="262">
        <v>3</v>
      </c>
      <c r="E64" s="262">
        <v>4</v>
      </c>
      <c r="F64" s="262">
        <v>9</v>
      </c>
      <c r="G64" s="262">
        <v>52</v>
      </c>
      <c r="H64" s="262" t="s">
        <v>720</v>
      </c>
    </row>
    <row r="65" spans="1:8" ht="15.75" thickBot="1">
      <c r="A65" s="261" t="s">
        <v>736</v>
      </c>
      <c r="B65" s="262">
        <v>0</v>
      </c>
      <c r="C65" s="262">
        <v>0</v>
      </c>
      <c r="D65" s="262">
        <v>0</v>
      </c>
      <c r="E65" s="262">
        <v>0</v>
      </c>
      <c r="F65" s="262">
        <v>0</v>
      </c>
      <c r="G65" s="262">
        <v>0</v>
      </c>
      <c r="H65" s="262" t="s">
        <v>720</v>
      </c>
    </row>
    <row r="66" spans="1:8" ht="15.75" thickBot="1">
      <c r="A66" s="261" t="s">
        <v>737</v>
      </c>
      <c r="B66" s="264">
        <v>2111</v>
      </c>
      <c r="C66" s="264">
        <v>5053</v>
      </c>
      <c r="D66" s="264">
        <v>11118</v>
      </c>
      <c r="E66" s="264">
        <v>1373</v>
      </c>
      <c r="F66" s="264">
        <v>1982</v>
      </c>
      <c r="G66" s="264">
        <v>16394</v>
      </c>
      <c r="H66" s="262" t="s">
        <v>738</v>
      </c>
    </row>
    <row r="67" spans="1:8" ht="15.75" thickBot="1">
      <c r="A67" s="261" t="s">
        <v>739</v>
      </c>
      <c r="B67" s="262" t="s">
        <v>738</v>
      </c>
      <c r="C67" s="262" t="s">
        <v>738</v>
      </c>
      <c r="D67" s="262" t="s">
        <v>738</v>
      </c>
      <c r="E67" s="264">
        <v>3375</v>
      </c>
      <c r="F67" s="264">
        <v>9000</v>
      </c>
      <c r="G67" s="264">
        <v>56250</v>
      </c>
      <c r="H67" s="262" t="s">
        <v>738</v>
      </c>
    </row>
    <row r="68" spans="1:8" ht="15.75" thickBot="1">
      <c r="A68" s="261" t="s">
        <v>740</v>
      </c>
      <c r="B68" s="264">
        <v>2111</v>
      </c>
      <c r="C68" s="264">
        <v>5053</v>
      </c>
      <c r="D68" s="264">
        <v>11118</v>
      </c>
      <c r="E68" s="264">
        <v>4748</v>
      </c>
      <c r="F68" s="264">
        <v>10982</v>
      </c>
      <c r="G68" s="264">
        <v>72644</v>
      </c>
      <c r="H68" s="262" t="s">
        <v>738</v>
      </c>
    </row>
    <row r="69" spans="1:8" ht="15.75" thickBot="1"/>
    <row r="70" spans="1:8" ht="27.75" thickBot="1">
      <c r="A70" s="259" t="s">
        <v>750</v>
      </c>
      <c r="B70" s="260" t="s">
        <v>751</v>
      </c>
      <c r="C70" s="260" t="s">
        <v>752</v>
      </c>
      <c r="D70" s="260" t="s">
        <v>753</v>
      </c>
      <c r="E70" s="260" t="s">
        <v>754</v>
      </c>
      <c r="F70" s="260" t="s">
        <v>755</v>
      </c>
      <c r="G70" s="260" t="s">
        <v>756</v>
      </c>
    </row>
    <row r="71" spans="1:8" ht="15.75" thickBot="1">
      <c r="A71" s="261" t="s">
        <v>757</v>
      </c>
      <c r="B71" s="262">
        <v>35</v>
      </c>
      <c r="C71" s="262">
        <v>35</v>
      </c>
      <c r="D71" s="262">
        <v>35</v>
      </c>
      <c r="E71" s="262">
        <v>35</v>
      </c>
      <c r="F71" s="262">
        <v>35</v>
      </c>
      <c r="G71" s="262">
        <v>35</v>
      </c>
    </row>
    <row r="72" spans="1:8" ht="15.75" thickBot="1">
      <c r="A72" s="261" t="s">
        <v>758</v>
      </c>
      <c r="B72" s="262">
        <v>25</v>
      </c>
      <c r="C72" s="262">
        <v>25</v>
      </c>
      <c r="D72" s="262">
        <v>25</v>
      </c>
      <c r="E72" s="262">
        <v>25</v>
      </c>
      <c r="F72" s="262">
        <v>25</v>
      </c>
      <c r="G72" s="262">
        <v>25</v>
      </c>
    </row>
    <row r="73" spans="1:8" ht="15.75" thickBot="1">
      <c r="A73" s="261" t="s">
        <v>759</v>
      </c>
      <c r="B73" s="262">
        <v>115</v>
      </c>
      <c r="C73" s="262">
        <v>115</v>
      </c>
      <c r="D73" s="262">
        <v>115</v>
      </c>
      <c r="E73" s="262">
        <v>115</v>
      </c>
      <c r="F73" s="262" t="s">
        <v>760</v>
      </c>
      <c r="G73" s="262" t="s">
        <v>760</v>
      </c>
    </row>
    <row r="74" spans="1:8" ht="15.75" thickBot="1">
      <c r="A74" s="261" t="s">
        <v>761</v>
      </c>
      <c r="B74" s="262">
        <v>90</v>
      </c>
      <c r="C74" s="262">
        <v>90</v>
      </c>
      <c r="D74" s="262">
        <v>95</v>
      </c>
      <c r="E74" s="262">
        <v>95</v>
      </c>
      <c r="F74" s="262" t="s">
        <v>760</v>
      </c>
      <c r="G74" s="262" t="s">
        <v>760</v>
      </c>
    </row>
    <row r="75" spans="1:8" ht="15.75" thickBot="1">
      <c r="A75" s="261" t="s">
        <v>762</v>
      </c>
      <c r="B75" s="265">
        <v>15600</v>
      </c>
      <c r="C75" s="265">
        <v>26000</v>
      </c>
      <c r="D75" s="265">
        <v>15600</v>
      </c>
      <c r="E75" s="265">
        <v>26000</v>
      </c>
      <c r="F75" s="265">
        <v>9700</v>
      </c>
      <c r="G75" s="265">
        <v>31200</v>
      </c>
    </row>
    <row r="76" spans="1:8" ht="15.75" thickBot="1">
      <c r="A76" s="261" t="s">
        <v>763</v>
      </c>
      <c r="B76" s="262">
        <v>12.5</v>
      </c>
      <c r="C76" s="262">
        <v>12.5</v>
      </c>
      <c r="D76" s="262">
        <v>12.5</v>
      </c>
      <c r="E76" s="262">
        <v>12.5</v>
      </c>
      <c r="F76" s="262">
        <v>13.5</v>
      </c>
      <c r="G76" s="262">
        <v>12.5</v>
      </c>
    </row>
    <row r="77" spans="1:8" ht="15.75" thickBot="1">
      <c r="A77" s="261" t="s">
        <v>764</v>
      </c>
      <c r="B77" s="262">
        <v>48</v>
      </c>
      <c r="C77" s="262">
        <v>80</v>
      </c>
      <c r="D77" s="262">
        <v>48</v>
      </c>
      <c r="E77" s="262">
        <v>80</v>
      </c>
      <c r="F77" s="262">
        <v>31.3</v>
      </c>
      <c r="G77" s="262">
        <v>96</v>
      </c>
    </row>
    <row r="78" spans="1:8" ht="15.75" thickBot="1">
      <c r="A78" s="261" t="s">
        <v>765</v>
      </c>
      <c r="B78" s="262">
        <v>4</v>
      </c>
      <c r="C78" s="262">
        <v>4</v>
      </c>
      <c r="D78" s="262">
        <v>4</v>
      </c>
      <c r="E78" s="262">
        <v>4</v>
      </c>
      <c r="F78" s="262">
        <v>4</v>
      </c>
      <c r="G78" s="262">
        <v>4</v>
      </c>
    </row>
    <row r="79" spans="1:8" ht="15.75" thickBot="1">
      <c r="A79" s="261" t="s">
        <v>766</v>
      </c>
      <c r="B79" s="262" t="s">
        <v>767</v>
      </c>
      <c r="C79" s="262" t="s">
        <v>767</v>
      </c>
      <c r="D79" s="262" t="s">
        <v>767</v>
      </c>
      <c r="E79" s="262" t="s">
        <v>767</v>
      </c>
      <c r="F79" s="262" t="s">
        <v>767</v>
      </c>
      <c r="G79" s="262" t="s">
        <v>767</v>
      </c>
    </row>
    <row r="80" spans="1:8" ht="15.75" thickBot="1">
      <c r="A80" s="266" t="s">
        <v>768</v>
      </c>
      <c r="B80" s="267">
        <v>6.6666666666666666E-2</v>
      </c>
      <c r="C80" s="268">
        <v>6.6666666666666666E-2</v>
      </c>
      <c r="D80" s="268">
        <v>6.6666666666666666E-2</v>
      </c>
      <c r="E80" s="268">
        <v>6.6666666666666666E-2</v>
      </c>
      <c r="F80" s="268">
        <v>6.6666666666666666E-2</v>
      </c>
      <c r="G80" s="268">
        <v>6.6666666666666666E-2</v>
      </c>
    </row>
    <row r="81" spans="1:7" ht="15.75" thickBot="1">
      <c r="A81" s="266" t="s">
        <v>769</v>
      </c>
      <c r="B81" s="269">
        <v>3</v>
      </c>
      <c r="C81" s="269">
        <v>5</v>
      </c>
      <c r="D81" s="269">
        <v>3</v>
      </c>
      <c r="E81" s="269">
        <v>5</v>
      </c>
      <c r="F81" s="269">
        <v>2</v>
      </c>
      <c r="G81" s="269">
        <v>6</v>
      </c>
    </row>
    <row r="82" spans="1:7" ht="15.75" thickBot="1">
      <c r="A82" s="261" t="s">
        <v>770</v>
      </c>
      <c r="B82" s="262">
        <v>15</v>
      </c>
      <c r="C82" s="262">
        <v>18</v>
      </c>
      <c r="D82" s="262">
        <v>18</v>
      </c>
      <c r="E82" s="262">
        <v>18</v>
      </c>
      <c r="F82" s="262" t="s">
        <v>760</v>
      </c>
      <c r="G82" s="262" t="s">
        <v>760</v>
      </c>
    </row>
    <row r="83" spans="1:7" ht="15.75" thickBot="1">
      <c r="A83" s="261" t="s">
        <v>771</v>
      </c>
      <c r="B83" s="262">
        <v>16</v>
      </c>
      <c r="C83" s="262">
        <v>30</v>
      </c>
      <c r="D83" s="262">
        <v>30</v>
      </c>
      <c r="E83" s="262">
        <v>30</v>
      </c>
      <c r="F83" s="262" t="s">
        <v>760</v>
      </c>
      <c r="G83" s="262" t="s">
        <v>760</v>
      </c>
    </row>
    <row r="84" spans="1:7" ht="15.75" thickBot="1">
      <c r="A84" s="261" t="s">
        <v>772</v>
      </c>
      <c r="B84" s="262">
        <v>3</v>
      </c>
      <c r="C84" s="262">
        <v>3</v>
      </c>
      <c r="D84" s="262">
        <v>3</v>
      </c>
      <c r="E84" s="262">
        <v>3</v>
      </c>
      <c r="F84" s="262" t="s">
        <v>760</v>
      </c>
      <c r="G84" s="262" t="s">
        <v>760</v>
      </c>
    </row>
    <row r="85" spans="1:7" ht="15.75" thickBot="1">
      <c r="A85" s="261" t="s">
        <v>773</v>
      </c>
      <c r="B85" s="262" t="s">
        <v>774</v>
      </c>
      <c r="C85" s="262" t="s">
        <v>774</v>
      </c>
      <c r="D85" s="262" t="s">
        <v>774</v>
      </c>
      <c r="E85" s="262" t="s">
        <v>774</v>
      </c>
      <c r="F85" s="262" t="s">
        <v>760</v>
      </c>
      <c r="G85" s="262" t="s">
        <v>760</v>
      </c>
    </row>
    <row r="86" spans="1:7" ht="15.75" thickBot="1">
      <c r="A86" s="261" t="s">
        <v>775</v>
      </c>
      <c r="B86" s="270">
        <v>0.16666666666666666</v>
      </c>
      <c r="C86" s="270">
        <v>0.16666666666666666</v>
      </c>
      <c r="D86" s="270">
        <v>0.16666666666666666</v>
      </c>
      <c r="E86" s="270">
        <v>0.16666666666666666</v>
      </c>
      <c r="F86" s="262" t="s">
        <v>760</v>
      </c>
      <c r="G86" s="262" t="s">
        <v>760</v>
      </c>
    </row>
    <row r="87" spans="1:7" ht="15.75" thickBot="1">
      <c r="A87" s="261" t="s">
        <v>776</v>
      </c>
      <c r="B87" s="262">
        <v>1</v>
      </c>
      <c r="C87" s="262">
        <v>2</v>
      </c>
      <c r="D87" s="262">
        <v>2</v>
      </c>
      <c r="E87" s="262">
        <v>2</v>
      </c>
      <c r="F87" s="262" t="s">
        <v>760</v>
      </c>
      <c r="G87" s="262" t="s">
        <v>760</v>
      </c>
    </row>
    <row r="88" spans="1:7" ht="15.75" thickBot="1">
      <c r="A88" s="261" t="s">
        <v>777</v>
      </c>
      <c r="B88" s="265">
        <v>15000</v>
      </c>
      <c r="C88" s="265">
        <v>26000</v>
      </c>
      <c r="D88" s="265">
        <v>15000</v>
      </c>
      <c r="E88" s="265">
        <v>24000</v>
      </c>
      <c r="F88" s="262" t="s">
        <v>760</v>
      </c>
      <c r="G88" s="262" t="s">
        <v>760</v>
      </c>
    </row>
    <row r="89" spans="1:7" ht="15.75" thickBot="1">
      <c r="A89" s="261" t="s">
        <v>778</v>
      </c>
      <c r="B89" s="262" t="s">
        <v>760</v>
      </c>
      <c r="C89" s="262" t="s">
        <v>760</v>
      </c>
      <c r="D89" s="262" t="s">
        <v>760</v>
      </c>
      <c r="E89" s="262" t="s">
        <v>760</v>
      </c>
      <c r="F89" s="262" t="s">
        <v>760</v>
      </c>
      <c r="G89" s="262" t="s">
        <v>760</v>
      </c>
    </row>
    <row r="90" spans="1:7" ht="15.75" thickBot="1">
      <c r="A90" s="261" t="s">
        <v>779</v>
      </c>
      <c r="B90" s="262" t="s">
        <v>760</v>
      </c>
      <c r="C90" s="262" t="s">
        <v>760</v>
      </c>
      <c r="D90" s="262" t="s">
        <v>760</v>
      </c>
      <c r="E90" s="262" t="s">
        <v>760</v>
      </c>
      <c r="F90" s="262" t="s">
        <v>760</v>
      </c>
      <c r="G90" s="262" t="s">
        <v>760</v>
      </c>
    </row>
    <row r="91" spans="1:7" ht="15.75" thickBot="1">
      <c r="A91" s="261" t="s">
        <v>780</v>
      </c>
      <c r="B91" s="262" t="s">
        <v>760</v>
      </c>
      <c r="C91" s="262" t="s">
        <v>760</v>
      </c>
      <c r="D91" s="262" t="s">
        <v>760</v>
      </c>
      <c r="E91" s="262" t="s">
        <v>760</v>
      </c>
      <c r="F91" s="262" t="s">
        <v>760</v>
      </c>
      <c r="G91" s="262" t="s">
        <v>760</v>
      </c>
    </row>
    <row r="92" spans="1:7" ht="15.75" thickBot="1"/>
    <row r="93" spans="1:7" ht="27.75" thickBot="1">
      <c r="A93" s="259" t="s">
        <v>781</v>
      </c>
      <c r="B93" s="260" t="s">
        <v>782</v>
      </c>
      <c r="C93" s="260" t="s">
        <v>783</v>
      </c>
      <c r="D93" s="260" t="s">
        <v>784</v>
      </c>
      <c r="E93" s="260" t="s">
        <v>785</v>
      </c>
      <c r="F93" s="260" t="s">
        <v>786</v>
      </c>
      <c r="G93" s="260" t="s">
        <v>787</v>
      </c>
    </row>
    <row r="94" spans="1:7" ht="15.75" thickBot="1">
      <c r="A94" s="261" t="s">
        <v>757</v>
      </c>
      <c r="B94" s="262">
        <v>-10</v>
      </c>
      <c r="C94" s="262">
        <v>-10</v>
      </c>
      <c r="D94" s="262">
        <v>-10</v>
      </c>
      <c r="E94" s="262">
        <v>-10</v>
      </c>
      <c r="F94" s="262">
        <v>-10</v>
      </c>
      <c r="G94" s="262">
        <v>-10</v>
      </c>
    </row>
    <row r="95" spans="1:7" ht="15.75" thickBot="1">
      <c r="A95" s="261" t="s">
        <v>758</v>
      </c>
      <c r="B95" s="262">
        <v>-20</v>
      </c>
      <c r="C95" s="262">
        <v>-20</v>
      </c>
      <c r="D95" s="262">
        <v>-20</v>
      </c>
      <c r="E95" s="262">
        <v>-20</v>
      </c>
      <c r="F95" s="262">
        <v>-20</v>
      </c>
      <c r="G95" s="262">
        <v>-20</v>
      </c>
    </row>
    <row r="96" spans="1:7" ht="15.75" thickBot="1">
      <c r="A96" s="261" t="s">
        <v>759</v>
      </c>
      <c r="B96" s="262">
        <v>110</v>
      </c>
      <c r="C96" s="262">
        <v>110</v>
      </c>
      <c r="D96" s="262">
        <v>110</v>
      </c>
      <c r="E96" s="262">
        <v>110</v>
      </c>
      <c r="F96" s="262" t="s">
        <v>760</v>
      </c>
      <c r="G96" s="262" t="s">
        <v>760</v>
      </c>
    </row>
    <row r="97" spans="1:8" ht="15.75" thickBot="1">
      <c r="A97" s="261" t="s">
        <v>761</v>
      </c>
      <c r="B97" s="262">
        <v>90</v>
      </c>
      <c r="C97" s="262">
        <v>90</v>
      </c>
      <c r="D97" s="262">
        <v>95</v>
      </c>
      <c r="E97" s="262">
        <v>95</v>
      </c>
      <c r="F97" s="262" t="s">
        <v>760</v>
      </c>
      <c r="G97" s="262" t="s">
        <v>760</v>
      </c>
    </row>
    <row r="98" spans="1:8" ht="15.75" thickBot="1">
      <c r="A98" s="261" t="s">
        <v>762</v>
      </c>
      <c r="B98" s="265">
        <v>6000</v>
      </c>
      <c r="C98" s="265">
        <v>12000</v>
      </c>
      <c r="D98" s="265">
        <v>6000</v>
      </c>
      <c r="E98" s="265">
        <v>12000</v>
      </c>
      <c r="F98" s="265">
        <v>6000</v>
      </c>
      <c r="G98" s="265">
        <v>24000</v>
      </c>
    </row>
    <row r="99" spans="1:8" ht="15.75" thickBot="1">
      <c r="A99" s="261" t="s">
        <v>763</v>
      </c>
      <c r="B99" s="262">
        <v>13.5</v>
      </c>
      <c r="C99" s="262">
        <v>12.5</v>
      </c>
      <c r="D99" s="262">
        <v>13.5</v>
      </c>
      <c r="E99" s="262">
        <v>12.5</v>
      </c>
      <c r="F99" s="262">
        <v>13.5</v>
      </c>
      <c r="G99" s="262">
        <v>12.5</v>
      </c>
    </row>
    <row r="100" spans="1:8" ht="15.75" thickBot="1">
      <c r="A100" s="261" t="s">
        <v>764</v>
      </c>
      <c r="B100" s="262">
        <v>31.9</v>
      </c>
      <c r="C100" s="262">
        <v>48</v>
      </c>
      <c r="D100" s="262">
        <v>31.9</v>
      </c>
      <c r="E100" s="262">
        <v>48</v>
      </c>
      <c r="F100" s="262">
        <v>31.9</v>
      </c>
      <c r="G100" s="262">
        <v>96</v>
      </c>
    </row>
    <row r="101" spans="1:8" ht="15.75" thickBot="1">
      <c r="A101" s="261" t="s">
        <v>765</v>
      </c>
      <c r="B101" s="262">
        <v>4</v>
      </c>
      <c r="C101" s="262">
        <v>4</v>
      </c>
      <c r="D101" s="262">
        <v>4</v>
      </c>
      <c r="E101" s="262">
        <v>4</v>
      </c>
      <c r="F101" s="262">
        <v>4</v>
      </c>
      <c r="G101" s="262">
        <v>4.25</v>
      </c>
    </row>
    <row r="102" spans="1:8" ht="15.75" thickBot="1">
      <c r="A102" s="261" t="s">
        <v>766</v>
      </c>
      <c r="B102" s="262" t="s">
        <v>767</v>
      </c>
      <c r="C102" s="262" t="s">
        <v>767</v>
      </c>
      <c r="D102" s="262" t="s">
        <v>767</v>
      </c>
      <c r="E102" s="262" t="s">
        <v>767</v>
      </c>
      <c r="F102" s="262" t="s">
        <v>767</v>
      </c>
      <c r="G102" s="262" t="s">
        <v>767</v>
      </c>
    </row>
    <row r="103" spans="1:8" ht="15.75" thickBot="1">
      <c r="A103" s="261" t="s">
        <v>768</v>
      </c>
      <c r="B103" s="267">
        <v>6.6666666666666666E-2</v>
      </c>
      <c r="C103" s="268">
        <v>6.6666666666666666E-2</v>
      </c>
      <c r="D103" s="268">
        <v>6.6666666666666666E-2</v>
      </c>
      <c r="E103" s="268">
        <v>6.6666666666666666E-2</v>
      </c>
      <c r="F103" s="268">
        <v>6.6666666666666666E-2</v>
      </c>
      <c r="G103" s="268">
        <v>6.6666666666666666E-2</v>
      </c>
    </row>
    <row r="104" spans="1:8" ht="15.75" thickBot="1">
      <c r="A104" s="261" t="s">
        <v>769</v>
      </c>
      <c r="B104" s="269">
        <v>2</v>
      </c>
      <c r="C104" s="269">
        <v>3</v>
      </c>
      <c r="D104" s="269">
        <v>2</v>
      </c>
      <c r="E104" s="269">
        <v>3</v>
      </c>
      <c r="F104" s="269">
        <v>2</v>
      </c>
      <c r="G104" s="269">
        <v>6</v>
      </c>
    </row>
    <row r="105" spans="1:8" ht="15.75" thickBot="1">
      <c r="A105" s="261" t="s">
        <v>770</v>
      </c>
      <c r="B105" s="262">
        <v>15</v>
      </c>
      <c r="C105" s="262">
        <v>18</v>
      </c>
      <c r="D105" s="262">
        <v>18</v>
      </c>
      <c r="E105" s="262">
        <v>18</v>
      </c>
      <c r="F105" s="262" t="s">
        <v>760</v>
      </c>
      <c r="G105" s="262" t="s">
        <v>760</v>
      </c>
    </row>
    <row r="106" spans="1:8" ht="15.75" thickBot="1">
      <c r="A106" s="261" t="s">
        <v>771</v>
      </c>
      <c r="B106" s="262">
        <v>16</v>
      </c>
      <c r="C106" s="262">
        <v>30</v>
      </c>
      <c r="D106" s="262">
        <v>30</v>
      </c>
      <c r="E106" s="262">
        <v>30</v>
      </c>
      <c r="F106" s="262" t="s">
        <v>760</v>
      </c>
      <c r="G106" s="262" t="s">
        <v>760</v>
      </c>
    </row>
    <row r="107" spans="1:8" ht="15.75" thickBot="1">
      <c r="A107" s="261" t="s">
        <v>772</v>
      </c>
      <c r="B107" s="262">
        <v>3</v>
      </c>
      <c r="C107" s="262">
        <v>3</v>
      </c>
      <c r="D107" s="262">
        <v>3</v>
      </c>
      <c r="E107" s="262">
        <v>3</v>
      </c>
      <c r="F107" s="262" t="s">
        <v>760</v>
      </c>
      <c r="G107" s="262" t="s">
        <v>760</v>
      </c>
    </row>
    <row r="108" spans="1:8" ht="15.75" thickBot="1">
      <c r="A108" s="261" t="s">
        <v>773</v>
      </c>
      <c r="B108" s="262" t="s">
        <v>774</v>
      </c>
      <c r="C108" s="262" t="s">
        <v>774</v>
      </c>
      <c r="D108" s="262" t="s">
        <v>774</v>
      </c>
      <c r="E108" s="262" t="s">
        <v>774</v>
      </c>
      <c r="F108" s="262" t="s">
        <v>760</v>
      </c>
      <c r="G108" s="262" t="s">
        <v>760</v>
      </c>
    </row>
    <row r="109" spans="1:8" ht="15.75" thickBot="1">
      <c r="A109" s="261" t="s">
        <v>775</v>
      </c>
      <c r="B109" s="270">
        <v>0.16666666666666666</v>
      </c>
      <c r="C109" s="270">
        <v>0.16666666666666666</v>
      </c>
      <c r="D109" s="270">
        <v>0.16666666666666666</v>
      </c>
      <c r="E109" s="270">
        <v>0.16666666666666666</v>
      </c>
      <c r="F109" s="270" t="s">
        <v>760</v>
      </c>
      <c r="G109" s="270" t="s">
        <v>760</v>
      </c>
      <c r="H109" s="271"/>
    </row>
    <row r="110" spans="1:8" ht="15.75" thickBot="1">
      <c r="A110" s="261" t="s">
        <v>776</v>
      </c>
      <c r="B110" s="262">
        <v>1</v>
      </c>
      <c r="C110" s="262">
        <v>2</v>
      </c>
      <c r="D110" s="262">
        <v>1</v>
      </c>
      <c r="E110" s="262">
        <v>2</v>
      </c>
      <c r="F110" s="262" t="s">
        <v>760</v>
      </c>
      <c r="G110" s="262" t="s">
        <v>760</v>
      </c>
    </row>
    <row r="111" spans="1:8" ht="15.75" thickBot="1">
      <c r="A111" s="261" t="s">
        <v>777</v>
      </c>
      <c r="B111" s="265">
        <v>6500</v>
      </c>
      <c r="C111" s="265">
        <v>12500</v>
      </c>
      <c r="D111" s="265">
        <v>6000</v>
      </c>
      <c r="E111" s="265">
        <v>11500</v>
      </c>
      <c r="F111" s="262" t="s">
        <v>760</v>
      </c>
      <c r="G111" s="262" t="s">
        <v>760</v>
      </c>
    </row>
    <row r="112" spans="1:8" ht="15.75" thickBot="1">
      <c r="A112" s="261" t="s">
        <v>778</v>
      </c>
      <c r="B112" s="262" t="s">
        <v>788</v>
      </c>
      <c r="C112" s="262" t="s">
        <v>788</v>
      </c>
      <c r="D112" s="262" t="s">
        <v>788</v>
      </c>
      <c r="E112" s="262" t="s">
        <v>788</v>
      </c>
      <c r="F112" s="262" t="s">
        <v>760</v>
      </c>
      <c r="G112" s="262" t="s">
        <v>760</v>
      </c>
    </row>
    <row r="113" spans="1:7" ht="15.75" thickBot="1">
      <c r="A113" s="261" t="s">
        <v>779</v>
      </c>
      <c r="B113" s="262">
        <v>1</v>
      </c>
      <c r="C113" s="262">
        <v>1</v>
      </c>
      <c r="D113" s="262">
        <v>1</v>
      </c>
      <c r="E113" s="262">
        <v>1</v>
      </c>
      <c r="F113" s="262">
        <v>1</v>
      </c>
      <c r="G113" s="262">
        <v>1</v>
      </c>
    </row>
    <row r="114" spans="1:7" ht="15.75" thickBot="1">
      <c r="A114" s="261" t="s">
        <v>780</v>
      </c>
      <c r="B114" s="265">
        <v>1656</v>
      </c>
      <c r="C114" s="265">
        <v>2756</v>
      </c>
      <c r="D114" s="265">
        <v>1656</v>
      </c>
      <c r="E114" s="265">
        <v>2756</v>
      </c>
      <c r="F114" s="265">
        <v>1656</v>
      </c>
      <c r="G114" s="265">
        <v>5456</v>
      </c>
    </row>
  </sheetData>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dimension ref="B3:P49"/>
  <sheetViews>
    <sheetView topLeftCell="N1" workbookViewId="0">
      <selection activeCell="O8" sqref="O8"/>
    </sheetView>
  </sheetViews>
  <sheetFormatPr defaultRowHeight="12.75"/>
  <cols>
    <col min="1" max="1" width="7.7109375" style="387" customWidth="1"/>
    <col min="2" max="2" width="14.5703125" style="387" customWidth="1"/>
    <col min="3" max="3" width="36" style="387" customWidth="1"/>
    <col min="4" max="9" width="14.5703125" style="387" customWidth="1"/>
    <col min="10" max="10" width="9.140625" style="387"/>
    <col min="11" max="11" width="41.42578125" style="387" customWidth="1"/>
    <col min="12" max="12" width="13" style="387" customWidth="1"/>
    <col min="13" max="14" width="9.140625" style="387"/>
    <col min="15" max="15" width="14.5703125" style="387" customWidth="1"/>
    <col min="16" max="16384" width="9.140625" style="387"/>
  </cols>
  <sheetData>
    <row r="3" spans="2:16">
      <c r="B3" s="395" t="s">
        <v>488</v>
      </c>
      <c r="C3" s="396" t="s">
        <v>1169</v>
      </c>
      <c r="D3" s="395"/>
    </row>
    <row r="4" spans="2:16" ht="26.25" thickBot="1">
      <c r="C4" s="477" t="s">
        <v>1295</v>
      </c>
      <c r="O4" s="387" t="s">
        <v>1294</v>
      </c>
      <c r="P4" s="387">
        <v>1.0500235929854498</v>
      </c>
    </row>
    <row r="5" spans="2:16" ht="104.25" customHeight="1">
      <c r="B5" s="518" t="s">
        <v>1136</v>
      </c>
      <c r="C5" s="518" t="s">
        <v>1137</v>
      </c>
      <c r="D5" s="376" t="s">
        <v>1138</v>
      </c>
      <c r="E5" s="518" t="s">
        <v>1140</v>
      </c>
      <c r="F5" s="518" t="s">
        <v>1141</v>
      </c>
      <c r="G5" s="518" t="s">
        <v>1142</v>
      </c>
      <c r="H5" s="518" t="s">
        <v>1143</v>
      </c>
      <c r="I5" s="518" t="s">
        <v>1144</v>
      </c>
    </row>
    <row r="6" spans="2:16" ht="52.5" thickBot="1">
      <c r="B6" s="519"/>
      <c r="C6" s="519"/>
      <c r="D6" s="377" t="s">
        <v>1139</v>
      </c>
      <c r="E6" s="519"/>
      <c r="F6" s="519"/>
      <c r="G6" s="519"/>
      <c r="H6" s="519"/>
      <c r="I6" s="519"/>
      <c r="L6" s="392" t="s">
        <v>1168</v>
      </c>
      <c r="O6" s="392" t="s">
        <v>1288</v>
      </c>
    </row>
    <row r="7" spans="2:16" ht="14.25">
      <c r="B7" s="518">
        <v>1</v>
      </c>
      <c r="C7" s="378" t="s">
        <v>1145</v>
      </c>
      <c r="D7" s="520">
        <v>15</v>
      </c>
      <c r="E7" s="522">
        <v>1754</v>
      </c>
      <c r="F7" s="524">
        <v>514</v>
      </c>
      <c r="G7" s="526">
        <v>100</v>
      </c>
      <c r="H7" s="528">
        <v>16.2</v>
      </c>
      <c r="I7" s="528">
        <v>3.1</v>
      </c>
      <c r="K7" s="387" t="str">
        <f>C7</f>
        <v>VFD on Air Cooled Condenser</v>
      </c>
      <c r="L7" s="391">
        <f>F7/E7</f>
        <v>0.29304446978335236</v>
      </c>
      <c r="O7" s="393">
        <f>AVERAGE(L7,L11,L15,L19,L23,,L27,L31,L33,L35,L37,L39,L41)*P4</f>
        <v>0.25774360439371152</v>
      </c>
      <c r="P7" s="394" t="s">
        <v>1289</v>
      </c>
    </row>
    <row r="8" spans="2:16" ht="15" thickBot="1">
      <c r="B8" s="519"/>
      <c r="C8" s="379" t="s">
        <v>1146</v>
      </c>
      <c r="D8" s="521"/>
      <c r="E8" s="523"/>
      <c r="F8" s="525"/>
      <c r="G8" s="527"/>
      <c r="H8" s="529"/>
      <c r="I8" s="529"/>
    </row>
    <row r="9" spans="2:16" ht="14.25">
      <c r="B9" s="518">
        <v>2</v>
      </c>
      <c r="C9" s="378" t="s">
        <v>1147</v>
      </c>
      <c r="D9" s="520">
        <v>15</v>
      </c>
      <c r="E9" s="522">
        <v>1927</v>
      </c>
      <c r="F9" s="524">
        <v>514</v>
      </c>
      <c r="G9" s="526">
        <v>100</v>
      </c>
      <c r="H9" s="528">
        <v>17.8</v>
      </c>
      <c r="I9" s="528">
        <v>3.5</v>
      </c>
      <c r="K9" s="387" t="str">
        <f>C9</f>
        <v>VFD on Evap Cooled Condenser</v>
      </c>
      <c r="L9" s="391">
        <f>F9/E9</f>
        <v>0.2667358588479502</v>
      </c>
    </row>
    <row r="10" spans="2:16" ht="15" thickBot="1">
      <c r="B10" s="519"/>
      <c r="C10" s="379" t="s">
        <v>1146</v>
      </c>
      <c r="D10" s="521"/>
      <c r="E10" s="523"/>
      <c r="F10" s="525"/>
      <c r="G10" s="527"/>
      <c r="H10" s="529"/>
      <c r="I10" s="529"/>
    </row>
    <row r="11" spans="2:16" ht="14.25">
      <c r="B11" s="518">
        <v>3</v>
      </c>
      <c r="C11" s="378" t="s">
        <v>1145</v>
      </c>
      <c r="D11" s="520">
        <v>15</v>
      </c>
      <c r="E11" s="522">
        <v>2011</v>
      </c>
      <c r="F11" s="524">
        <v>514</v>
      </c>
      <c r="G11" s="526">
        <v>100</v>
      </c>
      <c r="H11" s="528">
        <v>18.5</v>
      </c>
      <c r="I11" s="528">
        <v>3.6</v>
      </c>
      <c r="K11" s="387" t="str">
        <f t="shared" ref="K11" si="0">C11</f>
        <v>VFD on Air Cooled Condenser</v>
      </c>
      <c r="L11" s="391">
        <f t="shared" ref="L11" si="1">F11/E11</f>
        <v>0.25559423172550971</v>
      </c>
    </row>
    <row r="12" spans="2:16" ht="15" thickBot="1">
      <c r="B12" s="519"/>
      <c r="C12" s="379" t="s">
        <v>1148</v>
      </c>
      <c r="D12" s="521"/>
      <c r="E12" s="523"/>
      <c r="F12" s="525"/>
      <c r="G12" s="527"/>
      <c r="H12" s="529"/>
      <c r="I12" s="529"/>
    </row>
    <row r="13" spans="2:16" ht="14.25">
      <c r="B13" s="518">
        <v>4</v>
      </c>
      <c r="C13" s="378" t="s">
        <v>1147</v>
      </c>
      <c r="D13" s="520">
        <v>15</v>
      </c>
      <c r="E13" s="522">
        <v>2383</v>
      </c>
      <c r="F13" s="524">
        <v>514</v>
      </c>
      <c r="G13" s="526">
        <v>100</v>
      </c>
      <c r="H13" s="528">
        <v>22</v>
      </c>
      <c r="I13" s="528">
        <v>4.3</v>
      </c>
      <c r="K13" s="387" t="str">
        <f t="shared" ref="K13" si="2">C13</f>
        <v>VFD on Evap Cooled Condenser</v>
      </c>
      <c r="L13" s="391">
        <f t="shared" ref="L13" si="3">F13/E13</f>
        <v>0.21569450272765422</v>
      </c>
    </row>
    <row r="14" spans="2:16" ht="15" thickBot="1">
      <c r="B14" s="519"/>
      <c r="C14" s="379" t="s">
        <v>1148</v>
      </c>
      <c r="D14" s="521"/>
      <c r="E14" s="523"/>
      <c r="F14" s="525"/>
      <c r="G14" s="527"/>
      <c r="H14" s="529"/>
      <c r="I14" s="529"/>
    </row>
    <row r="15" spans="2:16" ht="14.25">
      <c r="B15" s="518">
        <v>5</v>
      </c>
      <c r="C15" s="378" t="s">
        <v>1149</v>
      </c>
      <c r="D15" s="520">
        <v>15</v>
      </c>
      <c r="E15" s="520">
        <v>464</v>
      </c>
      <c r="F15" s="524">
        <v>47</v>
      </c>
      <c r="G15" s="526">
        <v>40</v>
      </c>
      <c r="H15" s="528">
        <v>10.7</v>
      </c>
      <c r="I15" s="528">
        <v>9.1</v>
      </c>
      <c r="K15" s="387" t="str">
        <f t="shared" ref="K15" si="4">C15</f>
        <v>FHPC Air Cooled</v>
      </c>
      <c r="L15" s="391">
        <f t="shared" ref="L15" si="5">F15/E15</f>
        <v>0.10129310344827586</v>
      </c>
    </row>
    <row r="16" spans="2:16" ht="15" thickBot="1">
      <c r="B16" s="519"/>
      <c r="C16" s="379" t="s">
        <v>1150</v>
      </c>
      <c r="D16" s="521"/>
      <c r="E16" s="521"/>
      <c r="F16" s="525"/>
      <c r="G16" s="527"/>
      <c r="H16" s="529"/>
      <c r="I16" s="529"/>
    </row>
    <row r="17" spans="2:12" ht="14.25">
      <c r="B17" s="518">
        <v>6</v>
      </c>
      <c r="C17" s="378" t="s">
        <v>1151</v>
      </c>
      <c r="D17" s="520">
        <v>15</v>
      </c>
      <c r="E17" s="520">
        <v>193</v>
      </c>
      <c r="F17" s="524">
        <v>47</v>
      </c>
      <c r="G17" s="526">
        <v>40</v>
      </c>
      <c r="H17" s="528">
        <v>4.5</v>
      </c>
      <c r="I17" s="528">
        <v>3.8</v>
      </c>
      <c r="K17" s="387" t="str">
        <f t="shared" ref="K17" si="6">C17</f>
        <v>FHPC Evap Cooled</v>
      </c>
      <c r="L17" s="391">
        <f t="shared" ref="L17" si="7">F17/E17</f>
        <v>0.24352331606217617</v>
      </c>
    </row>
    <row r="18" spans="2:12" ht="15" thickBot="1">
      <c r="B18" s="519"/>
      <c r="C18" s="379" t="s">
        <v>1146</v>
      </c>
      <c r="D18" s="521"/>
      <c r="E18" s="521"/>
      <c r="F18" s="525"/>
      <c r="G18" s="527"/>
      <c r="H18" s="529"/>
      <c r="I18" s="529"/>
    </row>
    <row r="19" spans="2:12" ht="14.25">
      <c r="B19" s="518">
        <v>7</v>
      </c>
      <c r="C19" s="378" t="s">
        <v>1149</v>
      </c>
      <c r="D19" s="520">
        <v>15</v>
      </c>
      <c r="E19" s="520">
        <v>430</v>
      </c>
      <c r="F19" s="524">
        <v>47</v>
      </c>
      <c r="G19" s="526">
        <v>40</v>
      </c>
      <c r="H19" s="528">
        <v>9.9</v>
      </c>
      <c r="I19" s="528">
        <v>8.4</v>
      </c>
      <c r="K19" s="387" t="str">
        <f t="shared" ref="K19" si="8">C19</f>
        <v>FHPC Air Cooled</v>
      </c>
      <c r="L19" s="391">
        <f t="shared" ref="L19" si="9">F19/E19</f>
        <v>0.10930232558139535</v>
      </c>
    </row>
    <row r="20" spans="2:12" ht="15" thickBot="1">
      <c r="B20" s="519"/>
      <c r="C20" s="379" t="s">
        <v>1148</v>
      </c>
      <c r="D20" s="521"/>
      <c r="E20" s="521"/>
      <c r="F20" s="525"/>
      <c r="G20" s="527"/>
      <c r="H20" s="529"/>
      <c r="I20" s="529"/>
    </row>
    <row r="21" spans="2:12" ht="14.25">
      <c r="B21" s="518">
        <v>8</v>
      </c>
      <c r="C21" s="378" t="s">
        <v>1151</v>
      </c>
      <c r="D21" s="520">
        <v>15</v>
      </c>
      <c r="E21" s="520">
        <v>251</v>
      </c>
      <c r="F21" s="524">
        <v>47</v>
      </c>
      <c r="G21" s="526">
        <v>40</v>
      </c>
      <c r="H21" s="528">
        <v>5.8</v>
      </c>
      <c r="I21" s="528">
        <v>4.9000000000000004</v>
      </c>
      <c r="K21" s="387" t="str">
        <f t="shared" ref="K21" si="10">C21</f>
        <v>FHPC Evap Cooled</v>
      </c>
      <c r="L21" s="391">
        <f t="shared" ref="L21" si="11">F21/E21</f>
        <v>0.18725099601593626</v>
      </c>
    </row>
    <row r="22" spans="2:12" ht="15" thickBot="1">
      <c r="B22" s="519"/>
      <c r="C22" s="379" t="s">
        <v>1148</v>
      </c>
      <c r="D22" s="521"/>
      <c r="E22" s="521"/>
      <c r="F22" s="525"/>
      <c r="G22" s="527"/>
      <c r="H22" s="529"/>
      <c r="I22" s="529"/>
    </row>
    <row r="23" spans="2:12" ht="14.25">
      <c r="B23" s="518">
        <v>9</v>
      </c>
      <c r="C23" s="378" t="s">
        <v>1152</v>
      </c>
      <c r="D23" s="520">
        <v>15</v>
      </c>
      <c r="E23" s="520">
        <v>124</v>
      </c>
      <c r="F23" s="524">
        <v>47</v>
      </c>
      <c r="G23" s="526">
        <v>15</v>
      </c>
      <c r="H23" s="528">
        <v>7.6</v>
      </c>
      <c r="I23" s="528">
        <v>2.4</v>
      </c>
      <c r="K23" s="387" t="str">
        <f t="shared" ref="K23" si="12">C23</f>
        <v>FSPC Air Cooled</v>
      </c>
      <c r="L23" s="391">
        <f t="shared" ref="L23" si="13">F23/E23</f>
        <v>0.37903225806451613</v>
      </c>
    </row>
    <row r="24" spans="2:12" ht="15" thickBot="1">
      <c r="B24" s="519"/>
      <c r="C24" s="379" t="s">
        <v>1150</v>
      </c>
      <c r="D24" s="521"/>
      <c r="E24" s="521"/>
      <c r="F24" s="525"/>
      <c r="G24" s="527"/>
      <c r="H24" s="529"/>
      <c r="I24" s="529"/>
    </row>
    <row r="25" spans="2:12" ht="14.25">
      <c r="B25" s="518">
        <v>10</v>
      </c>
      <c r="C25" s="378" t="s">
        <v>1153</v>
      </c>
      <c r="D25" s="520">
        <v>15</v>
      </c>
      <c r="E25" s="520">
        <v>120</v>
      </c>
      <c r="F25" s="524">
        <v>47</v>
      </c>
      <c r="G25" s="526">
        <v>15</v>
      </c>
      <c r="H25" s="528">
        <v>7.3</v>
      </c>
      <c r="I25" s="528">
        <v>2.2999999999999998</v>
      </c>
      <c r="K25" s="387" t="str">
        <f t="shared" ref="K25" si="14">C25</f>
        <v>FSPC Evap Cooled</v>
      </c>
      <c r="L25" s="391">
        <f t="shared" ref="L25" si="15">F25/E25</f>
        <v>0.39166666666666666</v>
      </c>
    </row>
    <row r="26" spans="2:12" ht="15" thickBot="1">
      <c r="B26" s="519"/>
      <c r="C26" s="378" t="s">
        <v>1146</v>
      </c>
      <c r="D26" s="521"/>
      <c r="E26" s="521"/>
      <c r="F26" s="525"/>
      <c r="G26" s="527"/>
      <c r="H26" s="529"/>
      <c r="I26" s="529"/>
    </row>
    <row r="27" spans="2:12" ht="14.25">
      <c r="B27" s="518">
        <v>11</v>
      </c>
      <c r="C27" s="380" t="s">
        <v>1152</v>
      </c>
      <c r="D27" s="520">
        <v>15</v>
      </c>
      <c r="E27" s="520">
        <v>135</v>
      </c>
      <c r="F27" s="524">
        <v>47</v>
      </c>
      <c r="G27" s="526">
        <v>15</v>
      </c>
      <c r="H27" s="528">
        <v>8.3000000000000007</v>
      </c>
      <c r="I27" s="528">
        <v>2.7</v>
      </c>
      <c r="K27" s="387" t="str">
        <f t="shared" ref="K27" si="16">C27</f>
        <v>FSPC Air Cooled</v>
      </c>
      <c r="L27" s="391">
        <f t="shared" ref="L27" si="17">F27/E27</f>
        <v>0.34814814814814815</v>
      </c>
    </row>
    <row r="28" spans="2:12" ht="15" thickBot="1">
      <c r="B28" s="519"/>
      <c r="C28" s="378" t="s">
        <v>1148</v>
      </c>
      <c r="D28" s="521"/>
      <c r="E28" s="521"/>
      <c r="F28" s="525"/>
      <c r="G28" s="527"/>
      <c r="H28" s="529"/>
      <c r="I28" s="529"/>
    </row>
    <row r="29" spans="2:12" ht="14.25">
      <c r="B29" s="518">
        <v>12</v>
      </c>
      <c r="C29" s="380" t="s">
        <v>1153</v>
      </c>
      <c r="D29" s="520">
        <v>15</v>
      </c>
      <c r="E29" s="520">
        <v>128</v>
      </c>
      <c r="F29" s="524">
        <v>47</v>
      </c>
      <c r="G29" s="526">
        <v>15</v>
      </c>
      <c r="H29" s="528">
        <v>7.9</v>
      </c>
      <c r="I29" s="528">
        <v>2.5</v>
      </c>
      <c r="K29" s="387" t="str">
        <f t="shared" ref="K29" si="18">C29</f>
        <v>FSPC Evap Cooled</v>
      </c>
      <c r="L29" s="391">
        <f t="shared" ref="L29" si="19">F29/E29</f>
        <v>0.3671875</v>
      </c>
    </row>
    <row r="30" spans="2:12" ht="15" thickBot="1">
      <c r="B30" s="519"/>
      <c r="C30" s="378" t="s">
        <v>1148</v>
      </c>
      <c r="D30" s="521"/>
      <c r="E30" s="521"/>
      <c r="F30" s="525"/>
      <c r="G30" s="527"/>
      <c r="H30" s="529"/>
      <c r="I30" s="529"/>
    </row>
    <row r="31" spans="2:12" ht="30" thickBot="1">
      <c r="B31" s="381">
        <v>13</v>
      </c>
      <c r="C31" s="380" t="s">
        <v>1154</v>
      </c>
      <c r="D31" s="379">
        <v>15</v>
      </c>
      <c r="E31" s="379">
        <v>748</v>
      </c>
      <c r="F31" s="382">
        <v>289</v>
      </c>
      <c r="G31" s="383">
        <v>60</v>
      </c>
      <c r="H31" s="384">
        <v>11.5</v>
      </c>
      <c r="I31" s="384">
        <v>2.4</v>
      </c>
      <c r="K31" s="387" t="str">
        <f t="shared" ref="K31" si="20">C31</f>
        <v>Oversized Air Cooled Condenser w/VFD (1 ton, CZ1)</v>
      </c>
      <c r="L31" s="391">
        <f t="shared" ref="L31" si="21">F31/E31</f>
        <v>0.38636363636363635</v>
      </c>
    </row>
    <row r="32" spans="2:12" ht="30" thickBot="1">
      <c r="B32" s="381">
        <v>14</v>
      </c>
      <c r="C32" s="380" t="s">
        <v>1155</v>
      </c>
      <c r="D32" s="379">
        <v>15</v>
      </c>
      <c r="E32" s="379">
        <v>505</v>
      </c>
      <c r="F32" s="382">
        <v>136</v>
      </c>
      <c r="G32" s="383">
        <v>60</v>
      </c>
      <c r="H32" s="384">
        <v>7.8</v>
      </c>
      <c r="I32" s="384">
        <v>3.4</v>
      </c>
    </row>
    <row r="33" spans="2:12" ht="30" thickBot="1">
      <c r="B33" s="381">
        <v>15</v>
      </c>
      <c r="C33" s="385" t="s">
        <v>1156</v>
      </c>
      <c r="D33" s="379">
        <v>15</v>
      </c>
      <c r="E33" s="379">
        <v>688</v>
      </c>
      <c r="F33" s="382">
        <v>289</v>
      </c>
      <c r="G33" s="383">
        <v>60</v>
      </c>
      <c r="H33" s="384">
        <v>10.6</v>
      </c>
      <c r="I33" s="384">
        <v>2.2000000000000002</v>
      </c>
      <c r="K33" s="387" t="str">
        <f t="shared" ref="K33" si="22">C33</f>
        <v>Oversized Air Cooled Condenser w/VFD (1 ton, CZ2)</v>
      </c>
      <c r="L33" s="391">
        <f t="shared" ref="L33" si="23">F33/E33</f>
        <v>0.42005813953488375</v>
      </c>
    </row>
    <row r="34" spans="2:12" ht="30" thickBot="1">
      <c r="B34" s="381">
        <v>16</v>
      </c>
      <c r="C34" s="379" t="s">
        <v>1157</v>
      </c>
      <c r="D34" s="379">
        <v>15</v>
      </c>
      <c r="E34" s="379">
        <v>493</v>
      </c>
      <c r="F34" s="382">
        <v>136</v>
      </c>
      <c r="G34" s="383">
        <v>60</v>
      </c>
      <c r="H34" s="384">
        <v>7.6</v>
      </c>
      <c r="I34" s="384">
        <v>3.3</v>
      </c>
    </row>
    <row r="35" spans="2:12" ht="14.25">
      <c r="B35" s="518">
        <v>17</v>
      </c>
      <c r="C35" s="378" t="s">
        <v>1158</v>
      </c>
      <c r="D35" s="520">
        <v>15</v>
      </c>
      <c r="E35" s="520">
        <v>569</v>
      </c>
      <c r="F35" s="524">
        <v>94</v>
      </c>
      <c r="G35" s="526">
        <v>55</v>
      </c>
      <c r="H35" s="528">
        <v>9.5</v>
      </c>
      <c r="I35" s="528">
        <v>5.6</v>
      </c>
      <c r="K35" s="387" t="str">
        <f t="shared" ref="K35" si="24">C35</f>
        <v>FSPC &amp; FHPC (w/ interactions)</v>
      </c>
      <c r="L35" s="391">
        <f t="shared" ref="L35" si="25">F35/E35</f>
        <v>0.16520210896309315</v>
      </c>
    </row>
    <row r="36" spans="2:12" ht="15" thickBot="1">
      <c r="B36" s="519"/>
      <c r="C36" s="379" t="s">
        <v>1159</v>
      </c>
      <c r="D36" s="521"/>
      <c r="E36" s="521"/>
      <c r="F36" s="525"/>
      <c r="G36" s="527"/>
      <c r="H36" s="529"/>
      <c r="I36" s="529"/>
    </row>
    <row r="37" spans="2:12" ht="14.25">
      <c r="B37" s="518">
        <v>18</v>
      </c>
      <c r="C37" s="378" t="s">
        <v>1158</v>
      </c>
      <c r="D37" s="520">
        <v>15</v>
      </c>
      <c r="E37" s="520">
        <v>308</v>
      </c>
      <c r="F37" s="524">
        <v>94</v>
      </c>
      <c r="G37" s="526">
        <v>55</v>
      </c>
      <c r="H37" s="528">
        <v>5.2</v>
      </c>
      <c r="I37" s="528">
        <v>3</v>
      </c>
      <c r="K37" s="387" t="str">
        <f t="shared" ref="K37" si="26">C37</f>
        <v>FSPC &amp; FHPC (w/ interactions)</v>
      </c>
      <c r="L37" s="391">
        <f t="shared" ref="L37" si="27">F37/E37</f>
        <v>0.30519480519480519</v>
      </c>
    </row>
    <row r="38" spans="2:12" ht="15" thickBot="1">
      <c r="B38" s="519"/>
      <c r="C38" s="379" t="s">
        <v>1160</v>
      </c>
      <c r="D38" s="521"/>
      <c r="E38" s="521"/>
      <c r="F38" s="525"/>
      <c r="G38" s="527"/>
      <c r="H38" s="529"/>
      <c r="I38" s="529"/>
    </row>
    <row r="39" spans="2:12" ht="14.25">
      <c r="B39" s="518">
        <v>19</v>
      </c>
      <c r="C39" s="378" t="s">
        <v>1158</v>
      </c>
      <c r="D39" s="520">
        <v>15</v>
      </c>
      <c r="E39" s="520">
        <v>541</v>
      </c>
      <c r="F39" s="524">
        <v>94</v>
      </c>
      <c r="G39" s="526">
        <v>55</v>
      </c>
      <c r="H39" s="528">
        <v>9.1</v>
      </c>
      <c r="I39" s="528">
        <v>5.3</v>
      </c>
      <c r="K39" s="387" t="str">
        <f t="shared" ref="K39" si="28">C39</f>
        <v>FSPC &amp; FHPC (w/ interactions)</v>
      </c>
      <c r="L39" s="391">
        <f t="shared" ref="L39" si="29">F39/E39</f>
        <v>0.17375231053604437</v>
      </c>
    </row>
    <row r="40" spans="2:12" ht="15" thickBot="1">
      <c r="B40" s="519"/>
      <c r="C40" s="379" t="s">
        <v>1161</v>
      </c>
      <c r="D40" s="521"/>
      <c r="E40" s="521"/>
      <c r="F40" s="525"/>
      <c r="G40" s="527"/>
      <c r="H40" s="529"/>
      <c r="I40" s="529"/>
    </row>
    <row r="41" spans="2:12" ht="14.25">
      <c r="B41" s="518">
        <v>20</v>
      </c>
      <c r="C41" s="378" t="s">
        <v>1158</v>
      </c>
      <c r="D41" s="520">
        <v>15</v>
      </c>
      <c r="E41" s="520">
        <v>370</v>
      </c>
      <c r="F41" s="524">
        <v>94</v>
      </c>
      <c r="G41" s="526">
        <v>55</v>
      </c>
      <c r="H41" s="528">
        <v>6.2</v>
      </c>
      <c r="I41" s="528">
        <v>3.6</v>
      </c>
      <c r="K41" s="387" t="str">
        <f t="shared" ref="K41" si="30">C41</f>
        <v>FSPC &amp; FHPC (w/ interactions)</v>
      </c>
      <c r="L41" s="391">
        <f t="shared" ref="L41" si="31">F41/E41</f>
        <v>0.25405405405405407</v>
      </c>
    </row>
    <row r="42" spans="2:12" ht="15" thickBot="1">
      <c r="B42" s="519"/>
      <c r="C42" s="379" t="s">
        <v>1162</v>
      </c>
      <c r="D42" s="521"/>
      <c r="E42" s="521"/>
      <c r="F42" s="525"/>
      <c r="G42" s="527"/>
      <c r="H42" s="529"/>
      <c r="I42" s="529"/>
    </row>
    <row r="43" spans="2:12" ht="42.75">
      <c r="B43" s="518">
        <v>21</v>
      </c>
      <c r="C43" s="378" t="s">
        <v>1163</v>
      </c>
      <c r="D43" s="520">
        <v>15</v>
      </c>
      <c r="E43" s="520">
        <v>241</v>
      </c>
      <c r="F43" s="524">
        <v>140</v>
      </c>
      <c r="G43" s="526">
        <v>40</v>
      </c>
      <c r="H43" s="528">
        <v>5.6</v>
      </c>
      <c r="I43" s="528">
        <v>1.6</v>
      </c>
      <c r="K43" s="387" t="str">
        <f t="shared" ref="K43" si="32">C43</f>
        <v>Oversized Air Cooled Condenser w/VFD  compared to VFD on standard cond.</v>
      </c>
      <c r="L43" s="391">
        <f t="shared" ref="L43" si="33">F43/E43</f>
        <v>0.58091286307053946</v>
      </c>
    </row>
    <row r="44" spans="2:12" ht="15" thickBot="1">
      <c r="B44" s="519"/>
      <c r="C44" s="378" t="s">
        <v>1164</v>
      </c>
      <c r="D44" s="521"/>
      <c r="E44" s="521"/>
      <c r="F44" s="525"/>
      <c r="G44" s="527"/>
      <c r="H44" s="529"/>
      <c r="I44" s="529"/>
    </row>
    <row r="45" spans="2:12" ht="44.25" thickBot="1">
      <c r="B45" s="381">
        <v>22</v>
      </c>
      <c r="C45" s="380" t="s">
        <v>1165</v>
      </c>
      <c r="D45" s="379">
        <v>15</v>
      </c>
      <c r="E45" s="379">
        <v>319</v>
      </c>
      <c r="F45" s="382">
        <v>87</v>
      </c>
      <c r="G45" s="383">
        <v>40</v>
      </c>
      <c r="H45" s="384">
        <v>7.4</v>
      </c>
      <c r="I45" s="384">
        <v>3.4</v>
      </c>
      <c r="K45" s="387" t="str">
        <f t="shared" ref="K45" si="34">C45</f>
        <v>Oversized Evap Cooled Condenser w/VFD  compared to VFD on standard cond. (1 ton, CZ1)</v>
      </c>
      <c r="L45" s="391">
        <f t="shared" ref="L45" si="35">F45/E45</f>
        <v>0.27272727272727271</v>
      </c>
    </row>
    <row r="46" spans="2:12" ht="42.75">
      <c r="B46" s="518">
        <v>23</v>
      </c>
      <c r="C46" s="380" t="s">
        <v>1163</v>
      </c>
      <c r="D46" s="520">
        <v>15</v>
      </c>
      <c r="E46" s="520">
        <v>107</v>
      </c>
      <c r="F46" s="524">
        <v>140</v>
      </c>
      <c r="G46" s="526">
        <v>40</v>
      </c>
      <c r="H46" s="528">
        <v>2.5</v>
      </c>
      <c r="I46" s="530">
        <v>0.7</v>
      </c>
    </row>
    <row r="47" spans="2:12" ht="15" thickBot="1">
      <c r="B47" s="519"/>
      <c r="C47" s="378" t="s">
        <v>1166</v>
      </c>
      <c r="D47" s="521"/>
      <c r="E47" s="521"/>
      <c r="F47" s="525"/>
      <c r="G47" s="527"/>
      <c r="H47" s="529"/>
      <c r="I47" s="531"/>
      <c r="K47" s="387" t="str">
        <f>C46</f>
        <v>Oversized Air Cooled Condenser w/VFD  compared to VFD on standard cond.</v>
      </c>
      <c r="L47" s="391">
        <f>F46/E46</f>
        <v>1.308411214953271</v>
      </c>
    </row>
    <row r="48" spans="2:12" ht="44.25" thickBot="1">
      <c r="B48" s="381">
        <v>24</v>
      </c>
      <c r="C48" s="380" t="s">
        <v>1167</v>
      </c>
      <c r="D48" s="379">
        <v>15</v>
      </c>
      <c r="E48" s="379">
        <v>263</v>
      </c>
      <c r="F48" s="382">
        <v>87</v>
      </c>
      <c r="G48" s="383">
        <v>40</v>
      </c>
      <c r="H48" s="384">
        <v>6.1</v>
      </c>
      <c r="I48" s="384">
        <v>2.8</v>
      </c>
      <c r="K48" s="387" t="str">
        <f>C48</f>
        <v>Oversized Evap Cooled Condenser w/VFD  compared to VFD on standard cond. (1 ton, CZ2)</v>
      </c>
      <c r="L48" s="391">
        <f>F48/E48</f>
        <v>0.33079847908745247</v>
      </c>
    </row>
    <row r="49" spans="2:9" ht="15.75" thickBot="1">
      <c r="B49" s="381" t="s">
        <v>690</v>
      </c>
      <c r="C49" s="388"/>
      <c r="D49" s="386"/>
      <c r="E49" s="389">
        <v>11862</v>
      </c>
      <c r="F49" s="390">
        <v>3146</v>
      </c>
      <c r="G49" s="390">
        <v>800</v>
      </c>
      <c r="H49" s="386">
        <v>13.7</v>
      </c>
      <c r="I49" s="381">
        <v>3.5</v>
      </c>
    </row>
  </sheetData>
  <mergeCells count="133">
    <mergeCell ref="I46:I47"/>
    <mergeCell ref="B46:B47"/>
    <mergeCell ref="D46:D47"/>
    <mergeCell ref="E46:E47"/>
    <mergeCell ref="F46:F47"/>
    <mergeCell ref="G46:G47"/>
    <mergeCell ref="H46:H47"/>
    <mergeCell ref="I41:I42"/>
    <mergeCell ref="B43:B44"/>
    <mergeCell ref="D43:D44"/>
    <mergeCell ref="E43:E44"/>
    <mergeCell ref="F43:F44"/>
    <mergeCell ref="G43:G44"/>
    <mergeCell ref="H43:H44"/>
    <mergeCell ref="I43:I44"/>
    <mergeCell ref="B41:B42"/>
    <mergeCell ref="D41:D42"/>
    <mergeCell ref="E41:E42"/>
    <mergeCell ref="F41:F42"/>
    <mergeCell ref="G41:G42"/>
    <mergeCell ref="H41:H42"/>
    <mergeCell ref="I37:I38"/>
    <mergeCell ref="B39:B40"/>
    <mergeCell ref="D39:D40"/>
    <mergeCell ref="E39:E40"/>
    <mergeCell ref="F39:F40"/>
    <mergeCell ref="G39:G40"/>
    <mergeCell ref="H39:H40"/>
    <mergeCell ref="I39:I40"/>
    <mergeCell ref="B37:B38"/>
    <mergeCell ref="D37:D38"/>
    <mergeCell ref="E37:E38"/>
    <mergeCell ref="F37:F38"/>
    <mergeCell ref="G37:G38"/>
    <mergeCell ref="H37:H38"/>
    <mergeCell ref="I29:I30"/>
    <mergeCell ref="B35:B36"/>
    <mergeCell ref="D35:D36"/>
    <mergeCell ref="E35:E36"/>
    <mergeCell ref="F35:F36"/>
    <mergeCell ref="G35:G36"/>
    <mergeCell ref="H35:H36"/>
    <mergeCell ref="I35:I36"/>
    <mergeCell ref="B29:B30"/>
    <mergeCell ref="D29:D30"/>
    <mergeCell ref="E29:E30"/>
    <mergeCell ref="F29:F30"/>
    <mergeCell ref="G29:G30"/>
    <mergeCell ref="H29:H30"/>
    <mergeCell ref="I25:I26"/>
    <mergeCell ref="B27:B28"/>
    <mergeCell ref="D27:D28"/>
    <mergeCell ref="E27:E28"/>
    <mergeCell ref="F27:F28"/>
    <mergeCell ref="G27:G28"/>
    <mergeCell ref="H27:H28"/>
    <mergeCell ref="I27:I28"/>
    <mergeCell ref="B25:B26"/>
    <mergeCell ref="D25:D26"/>
    <mergeCell ref="E25:E26"/>
    <mergeCell ref="F25:F26"/>
    <mergeCell ref="G25:G26"/>
    <mergeCell ref="H25:H26"/>
    <mergeCell ref="I21:I22"/>
    <mergeCell ref="B23:B24"/>
    <mergeCell ref="D23:D24"/>
    <mergeCell ref="E23:E24"/>
    <mergeCell ref="F23:F24"/>
    <mergeCell ref="G23:G24"/>
    <mergeCell ref="H23:H24"/>
    <mergeCell ref="I23:I24"/>
    <mergeCell ref="B21:B22"/>
    <mergeCell ref="D21:D22"/>
    <mergeCell ref="E21:E22"/>
    <mergeCell ref="F21:F22"/>
    <mergeCell ref="G21:G22"/>
    <mergeCell ref="H21:H22"/>
    <mergeCell ref="I17:I18"/>
    <mergeCell ref="B19:B20"/>
    <mergeCell ref="D19:D20"/>
    <mergeCell ref="E19:E20"/>
    <mergeCell ref="F19:F20"/>
    <mergeCell ref="G19:G20"/>
    <mergeCell ref="H19:H20"/>
    <mergeCell ref="I19:I20"/>
    <mergeCell ref="B17:B18"/>
    <mergeCell ref="D17:D18"/>
    <mergeCell ref="E17:E18"/>
    <mergeCell ref="F17:F18"/>
    <mergeCell ref="G17:G18"/>
    <mergeCell ref="H17:H18"/>
    <mergeCell ref="I13:I14"/>
    <mergeCell ref="B15:B16"/>
    <mergeCell ref="D15:D16"/>
    <mergeCell ref="E15:E16"/>
    <mergeCell ref="F15:F16"/>
    <mergeCell ref="G15:G16"/>
    <mergeCell ref="H15:H16"/>
    <mergeCell ref="I15:I16"/>
    <mergeCell ref="B13:B14"/>
    <mergeCell ref="D13:D14"/>
    <mergeCell ref="E13:E14"/>
    <mergeCell ref="F13:F14"/>
    <mergeCell ref="G13:G14"/>
    <mergeCell ref="H13:H14"/>
    <mergeCell ref="I9:I10"/>
    <mergeCell ref="B11:B12"/>
    <mergeCell ref="D11:D12"/>
    <mergeCell ref="E11:E12"/>
    <mergeCell ref="F11:F12"/>
    <mergeCell ref="G11:G12"/>
    <mergeCell ref="H11:H12"/>
    <mergeCell ref="I11:I12"/>
    <mergeCell ref="B9:B10"/>
    <mergeCell ref="D9:D10"/>
    <mergeCell ref="E9:E10"/>
    <mergeCell ref="F9:F10"/>
    <mergeCell ref="G9:G10"/>
    <mergeCell ref="H9:H10"/>
    <mergeCell ref="I5:I6"/>
    <mergeCell ref="B7:B8"/>
    <mergeCell ref="D7:D8"/>
    <mergeCell ref="E7:E8"/>
    <mergeCell ref="F7:F8"/>
    <mergeCell ref="G7:G8"/>
    <mergeCell ref="H7:H8"/>
    <mergeCell ref="I7:I8"/>
    <mergeCell ref="B5:B6"/>
    <mergeCell ref="C5:C6"/>
    <mergeCell ref="E5:E6"/>
    <mergeCell ref="F5:F6"/>
    <mergeCell ref="G5:G6"/>
    <mergeCell ref="H5:H6"/>
  </mergeCells>
  <pageMargins left="0.7" right="0.7" top="0.75" bottom="0.75" header="0.3" footer="0.3"/>
</worksheet>
</file>

<file path=xl/worksheets/sheet13.xml><?xml version="1.0" encoding="utf-8"?>
<worksheet xmlns="http://schemas.openxmlformats.org/spreadsheetml/2006/main" xmlns:r="http://schemas.openxmlformats.org/officeDocument/2006/relationships">
  <sheetPr>
    <tabColor rgb="FFFFFF00"/>
  </sheetPr>
  <dimension ref="A1:S85"/>
  <sheetViews>
    <sheetView topLeftCell="A46" zoomScale="85" zoomScaleNormal="85" workbookViewId="0">
      <selection activeCell="I60" sqref="I60"/>
    </sheetView>
  </sheetViews>
  <sheetFormatPr defaultRowHeight="15"/>
  <cols>
    <col min="1" max="1" width="40.28515625" style="403" customWidth="1"/>
    <col min="2" max="2" width="33" style="403" customWidth="1"/>
    <col min="3" max="3" width="26.28515625" style="403" bestFit="1" customWidth="1"/>
    <col min="4" max="4" width="17" style="403" bestFit="1" customWidth="1"/>
    <col min="5" max="5" width="22.28515625" style="403" bestFit="1" customWidth="1"/>
    <col min="6" max="6" width="18.42578125" style="403" bestFit="1" customWidth="1"/>
    <col min="7" max="10" width="18.42578125" style="403" customWidth="1"/>
    <col min="11" max="11" width="12.7109375" style="403" customWidth="1"/>
    <col min="12" max="12" width="15.7109375" style="403" customWidth="1"/>
    <col min="13" max="13" width="16.5703125" style="403" bestFit="1" customWidth="1"/>
    <col min="14" max="14" width="29.140625" style="403" customWidth="1"/>
    <col min="15" max="15" width="14.5703125" style="403" customWidth="1"/>
    <col min="16" max="16" width="16.42578125" style="403" customWidth="1"/>
    <col min="17" max="17" width="19.42578125" style="403" customWidth="1"/>
    <col min="18" max="18" width="13.5703125" style="403" customWidth="1"/>
    <col min="19" max="19" width="17.42578125" style="403" customWidth="1"/>
    <col min="20" max="16384" width="9.140625" style="403"/>
  </cols>
  <sheetData>
    <row r="1" spans="1:9" s="398" customFormat="1" ht="18.75">
      <c r="A1" s="397" t="s">
        <v>1172</v>
      </c>
      <c r="F1" s="399"/>
      <c r="G1" s="400"/>
      <c r="H1" s="401"/>
      <c r="I1" s="402"/>
    </row>
    <row r="2" spans="1:9">
      <c r="A2" s="403" t="s">
        <v>1173</v>
      </c>
      <c r="B2" s="403" t="s">
        <v>1174</v>
      </c>
      <c r="C2" s="403" t="s">
        <v>1175</v>
      </c>
      <c r="D2" s="403" t="s">
        <v>81</v>
      </c>
      <c r="E2" s="403" t="s">
        <v>138</v>
      </c>
      <c r="F2" s="403" t="s">
        <v>1176</v>
      </c>
      <c r="G2" s="403" t="s">
        <v>1177</v>
      </c>
      <c r="H2" s="403" t="s">
        <v>1178</v>
      </c>
    </row>
    <row r="3" spans="1:9">
      <c r="A3" s="403" t="s">
        <v>1179</v>
      </c>
      <c r="B3" s="404">
        <f>Q76</f>
        <v>22109.115889350571</v>
      </c>
      <c r="C3" s="404">
        <f>B3-L32</f>
        <v>13873.844493895665</v>
      </c>
      <c r="D3" s="404">
        <f>B3-C3</f>
        <v>8235.2713954549054</v>
      </c>
      <c r="E3" s="405">
        <f>M32</f>
        <v>1350.6715865625001</v>
      </c>
      <c r="F3" s="406">
        <f>F65</f>
        <v>0.8</v>
      </c>
      <c r="G3" s="406">
        <v>0.5</v>
      </c>
      <c r="H3" s="407">
        <v>1</v>
      </c>
      <c r="I3" s="408"/>
    </row>
    <row r="4" spans="1:9">
      <c r="A4" s="403" t="s">
        <v>1180</v>
      </c>
      <c r="B4" s="404">
        <f>Q77</f>
        <v>11712.360637487447</v>
      </c>
      <c r="C4" s="404">
        <f>R77</f>
        <v>7349.7045722753528</v>
      </c>
      <c r="D4" s="404">
        <f>B4-C4</f>
        <v>4362.6560652120943</v>
      </c>
      <c r="E4" s="405">
        <f>E$3*O77</f>
        <v>715.52172433304952</v>
      </c>
      <c r="F4" s="406">
        <f>F3</f>
        <v>0.8</v>
      </c>
      <c r="G4" s="406">
        <v>0.25</v>
      </c>
      <c r="H4" s="407">
        <f>H3</f>
        <v>1</v>
      </c>
      <c r="I4" s="408"/>
    </row>
    <row r="5" spans="1:9">
      <c r="A5" s="403" t="s">
        <v>1181</v>
      </c>
      <c r="B5" s="404">
        <f>Q72</f>
        <v>2797.8779993645658</v>
      </c>
      <c r="C5" s="404">
        <f>R72</f>
        <v>1755.7158083726574</v>
      </c>
      <c r="D5" s="404">
        <f>B5-C5</f>
        <v>1042.1621909919083</v>
      </c>
      <c r="E5" s="405">
        <f>E$3*O72</f>
        <v>170.92561888602305</v>
      </c>
      <c r="F5" s="406">
        <f>F4</f>
        <v>0.8</v>
      </c>
      <c r="G5" s="406">
        <v>0.25</v>
      </c>
      <c r="H5" s="407">
        <f>H4</f>
        <v>1</v>
      </c>
      <c r="I5" s="408"/>
    </row>
    <row r="6" spans="1:9">
      <c r="B6" s="404"/>
      <c r="C6" s="404"/>
      <c r="D6" s="404"/>
      <c r="E6" s="405"/>
      <c r="F6" s="406"/>
      <c r="G6" s="406"/>
      <c r="H6" s="407"/>
      <c r="I6" s="408"/>
    </row>
    <row r="7" spans="1:9">
      <c r="B7" s="409" t="s">
        <v>1182</v>
      </c>
      <c r="C7" s="409">
        <f>(C3/$B$3)</f>
        <v>0.6275169284619998</v>
      </c>
      <c r="D7" s="404"/>
      <c r="E7" s="405"/>
      <c r="F7" s="406"/>
      <c r="G7" s="406"/>
      <c r="H7" s="407"/>
      <c r="I7" s="408"/>
    </row>
    <row r="9" spans="1:9" s="398" customFormat="1">
      <c r="A9" s="397" t="s">
        <v>1183</v>
      </c>
      <c r="F9" s="399"/>
      <c r="G9" s="400"/>
      <c r="H9" s="401"/>
      <c r="I9" s="402"/>
    </row>
    <row r="10" spans="1:9">
      <c r="A10" s="403" t="s">
        <v>1184</v>
      </c>
    </row>
    <row r="11" spans="1:9">
      <c r="A11" s="403" t="s">
        <v>1185</v>
      </c>
    </row>
    <row r="12" spans="1:9">
      <c r="A12" s="403" t="s">
        <v>1186</v>
      </c>
    </row>
    <row r="13" spans="1:9">
      <c r="A13" s="403" t="s">
        <v>1187</v>
      </c>
    </row>
    <row r="14" spans="1:9">
      <c r="A14" s="403" t="s">
        <v>1188</v>
      </c>
    </row>
    <row r="16" spans="1:9" s="398" customFormat="1">
      <c r="A16" s="397" t="s">
        <v>1189</v>
      </c>
    </row>
    <row r="17" spans="1:15" ht="15.75" thickBot="1"/>
    <row r="18" spans="1:15" ht="60.75" thickBot="1">
      <c r="A18" s="410" t="s">
        <v>1136</v>
      </c>
      <c r="B18" s="410" t="s">
        <v>1137</v>
      </c>
      <c r="C18" s="410" t="s">
        <v>1190</v>
      </c>
      <c r="D18" s="410" t="s">
        <v>1191</v>
      </c>
      <c r="E18" s="410" t="s">
        <v>1192</v>
      </c>
      <c r="F18" s="410" t="s">
        <v>1193</v>
      </c>
      <c r="G18" s="410" t="s">
        <v>1140</v>
      </c>
      <c r="H18" s="410" t="s">
        <v>1194</v>
      </c>
      <c r="I18" s="410" t="s">
        <v>1141</v>
      </c>
      <c r="J18" s="410" t="s">
        <v>1195</v>
      </c>
      <c r="K18" s="410" t="s">
        <v>1196</v>
      </c>
      <c r="L18" s="410" t="s">
        <v>1197</v>
      </c>
      <c r="M18" s="410" t="s">
        <v>1198</v>
      </c>
      <c r="N18" s="411" t="s">
        <v>1199</v>
      </c>
    </row>
    <row r="19" spans="1:15" ht="28.5">
      <c r="A19" s="412">
        <v>1</v>
      </c>
      <c r="B19" s="413" t="s">
        <v>1200</v>
      </c>
      <c r="C19" s="413" t="s">
        <v>97</v>
      </c>
      <c r="D19" s="413" t="s">
        <v>1201</v>
      </c>
      <c r="E19" s="413" t="s">
        <v>1202</v>
      </c>
      <c r="F19" s="413">
        <v>5</v>
      </c>
      <c r="G19" s="414">
        <v>208</v>
      </c>
      <c r="H19" s="415"/>
      <c r="I19" s="416">
        <v>30</v>
      </c>
      <c r="J19" s="417">
        <f>G37</f>
        <v>3.125</v>
      </c>
      <c r="K19" s="418">
        <v>1</v>
      </c>
      <c r="L19" s="417">
        <f t="shared" ref="L19:L31" si="0">K19*J19*G19</f>
        <v>650</v>
      </c>
      <c r="M19" s="419">
        <f t="shared" ref="M19:M31" si="1">K19*J19*I19</f>
        <v>93.75</v>
      </c>
      <c r="N19" s="532" t="s">
        <v>1203</v>
      </c>
    </row>
    <row r="20" spans="1:15" ht="28.5">
      <c r="A20" s="420">
        <v>2</v>
      </c>
      <c r="B20" s="413" t="s">
        <v>1204</v>
      </c>
      <c r="C20" s="413" t="s">
        <v>97</v>
      </c>
      <c r="D20" s="413" t="s">
        <v>1201</v>
      </c>
      <c r="E20" s="413" t="s">
        <v>1202</v>
      </c>
      <c r="F20" s="413">
        <v>5</v>
      </c>
      <c r="G20" s="414">
        <v>309</v>
      </c>
      <c r="H20" s="415"/>
      <c r="I20" s="416">
        <v>30</v>
      </c>
      <c r="J20" s="421">
        <f>G38</f>
        <v>1.5625</v>
      </c>
      <c r="K20" s="422">
        <v>1</v>
      </c>
      <c r="L20" s="421">
        <f t="shared" si="0"/>
        <v>482.8125</v>
      </c>
      <c r="M20" s="423">
        <f t="shared" si="1"/>
        <v>46.875</v>
      </c>
      <c r="N20" s="532"/>
    </row>
    <row r="21" spans="1:15" ht="42.75">
      <c r="A21" s="420">
        <v>3</v>
      </c>
      <c r="B21" s="424" t="s">
        <v>1205</v>
      </c>
      <c r="C21" s="413" t="s">
        <v>97</v>
      </c>
      <c r="D21" s="413" t="s">
        <v>1201</v>
      </c>
      <c r="E21" s="413" t="s">
        <v>1202</v>
      </c>
      <c r="F21" s="413">
        <v>12</v>
      </c>
      <c r="G21" s="414">
        <v>324</v>
      </c>
      <c r="H21" s="415"/>
      <c r="I21" s="416">
        <v>40</v>
      </c>
      <c r="J21" s="425">
        <v>6.3</v>
      </c>
      <c r="K21" s="422">
        <v>0.70700000000000007</v>
      </c>
      <c r="L21" s="421">
        <f t="shared" si="0"/>
        <v>1443.1284000000001</v>
      </c>
      <c r="M21" s="423">
        <f t="shared" si="1"/>
        <v>178.16400000000002</v>
      </c>
      <c r="N21" s="532" t="s">
        <v>1206</v>
      </c>
    </row>
    <row r="22" spans="1:15" ht="42.75">
      <c r="A22" s="420">
        <v>4</v>
      </c>
      <c r="B22" s="426" t="s">
        <v>1207</v>
      </c>
      <c r="C22" s="413" t="s">
        <v>97</v>
      </c>
      <c r="D22" s="413" t="s">
        <v>1201</v>
      </c>
      <c r="E22" s="413" t="s">
        <v>1202</v>
      </c>
      <c r="F22" s="413">
        <v>12</v>
      </c>
      <c r="G22" s="414">
        <v>434</v>
      </c>
      <c r="H22" s="415"/>
      <c r="I22" s="416">
        <v>40</v>
      </c>
      <c r="J22" s="425">
        <v>6.3</v>
      </c>
      <c r="K22" s="422">
        <f>1-K21</f>
        <v>0.29299999999999993</v>
      </c>
      <c r="L22" s="421">
        <f t="shared" si="0"/>
        <v>801.12059999999974</v>
      </c>
      <c r="M22" s="423">
        <f t="shared" si="1"/>
        <v>73.835999999999984</v>
      </c>
      <c r="N22" s="532"/>
    </row>
    <row r="23" spans="1:15" ht="30">
      <c r="A23" s="420">
        <v>5</v>
      </c>
      <c r="B23" s="426" t="s">
        <v>1208</v>
      </c>
      <c r="C23" s="413" t="s">
        <v>97</v>
      </c>
      <c r="D23" s="413" t="s">
        <v>1201</v>
      </c>
      <c r="E23" s="413" t="s">
        <v>1202</v>
      </c>
      <c r="F23" s="413">
        <v>16</v>
      </c>
      <c r="G23" s="414">
        <v>673</v>
      </c>
      <c r="H23" s="415"/>
      <c r="I23" s="416">
        <v>161</v>
      </c>
      <c r="J23" s="425">
        <v>4.4000000000000004</v>
      </c>
      <c r="K23" s="422">
        <v>0.75</v>
      </c>
      <c r="L23" s="421">
        <f t="shared" si="0"/>
        <v>2220.9</v>
      </c>
      <c r="M23" s="423">
        <f t="shared" si="1"/>
        <v>531.30000000000007</v>
      </c>
      <c r="N23" s="427" t="s">
        <v>1209</v>
      </c>
    </row>
    <row r="24" spans="1:15" ht="28.5">
      <c r="A24" s="420">
        <v>6</v>
      </c>
      <c r="B24" s="426" t="s">
        <v>1210</v>
      </c>
      <c r="C24" s="413" t="s">
        <v>97</v>
      </c>
      <c r="D24" s="413" t="s">
        <v>1201</v>
      </c>
      <c r="E24" s="413" t="s">
        <v>1202</v>
      </c>
      <c r="F24" s="413">
        <v>15</v>
      </c>
      <c r="G24" s="414">
        <v>464</v>
      </c>
      <c r="H24" s="415"/>
      <c r="I24" s="416">
        <v>47</v>
      </c>
      <c r="J24" s="421">
        <f>H48/2</f>
        <v>5.1548437500000004</v>
      </c>
      <c r="K24" s="422">
        <f>0.75*0.87</f>
        <v>0.65249999999999997</v>
      </c>
      <c r="L24" s="421">
        <f t="shared" si="0"/>
        <v>1560.6804937500001</v>
      </c>
      <c r="M24" s="423">
        <f t="shared" si="1"/>
        <v>158.08617070312499</v>
      </c>
      <c r="N24" s="533" t="s">
        <v>1211</v>
      </c>
      <c r="O24" s="428"/>
    </row>
    <row r="25" spans="1:15" ht="28.5">
      <c r="A25" s="420">
        <v>7</v>
      </c>
      <c r="B25" s="426" t="s">
        <v>1212</v>
      </c>
      <c r="C25" s="413" t="s">
        <v>97</v>
      </c>
      <c r="D25" s="413" t="s">
        <v>1201</v>
      </c>
      <c r="E25" s="413" t="s">
        <v>1202</v>
      </c>
      <c r="F25" s="413">
        <v>15</v>
      </c>
      <c r="G25" s="414">
        <v>193</v>
      </c>
      <c r="H25" s="415"/>
      <c r="I25" s="416">
        <v>47</v>
      </c>
      <c r="J25" s="421">
        <f>J24</f>
        <v>5.1548437500000004</v>
      </c>
      <c r="K25" s="422">
        <f>0.75*0.13</f>
        <v>9.7500000000000003E-2</v>
      </c>
      <c r="L25" s="421">
        <f t="shared" si="0"/>
        <v>97.001272265625019</v>
      </c>
      <c r="M25" s="423">
        <f t="shared" si="1"/>
        <v>23.622071484375002</v>
      </c>
      <c r="N25" s="533"/>
      <c r="O25" s="428"/>
    </row>
    <row r="26" spans="1:15" ht="28.5">
      <c r="A26" s="420">
        <v>8</v>
      </c>
      <c r="B26" s="426" t="s">
        <v>1213</v>
      </c>
      <c r="C26" s="413" t="s">
        <v>97</v>
      </c>
      <c r="D26" s="413" t="s">
        <v>1201</v>
      </c>
      <c r="E26" s="413" t="s">
        <v>1202</v>
      </c>
      <c r="F26" s="413">
        <v>15</v>
      </c>
      <c r="G26" s="414">
        <v>430</v>
      </c>
      <c r="H26" s="415"/>
      <c r="I26" s="416">
        <v>47</v>
      </c>
      <c r="J26" s="421">
        <f>J25</f>
        <v>5.1548437500000004</v>
      </c>
      <c r="K26" s="422">
        <f>0.25*0.878</f>
        <v>0.2195</v>
      </c>
      <c r="L26" s="421">
        <f t="shared" si="0"/>
        <v>486.53992734374998</v>
      </c>
      <c r="M26" s="423">
        <f t="shared" si="1"/>
        <v>53.179945546874997</v>
      </c>
      <c r="N26" s="533"/>
    </row>
    <row r="27" spans="1:15" ht="28.5">
      <c r="A27" s="420">
        <v>9</v>
      </c>
      <c r="B27" s="426" t="s">
        <v>1214</v>
      </c>
      <c r="C27" s="413" t="s">
        <v>97</v>
      </c>
      <c r="D27" s="413" t="s">
        <v>1201</v>
      </c>
      <c r="E27" s="413" t="s">
        <v>1202</v>
      </c>
      <c r="F27" s="413">
        <v>15</v>
      </c>
      <c r="G27" s="414">
        <v>251</v>
      </c>
      <c r="H27" s="415"/>
      <c r="I27" s="416">
        <v>47</v>
      </c>
      <c r="J27" s="421">
        <f>J26</f>
        <v>5.1548437500000004</v>
      </c>
      <c r="K27" s="422">
        <f>0.25*0.13</f>
        <v>3.2500000000000001E-2</v>
      </c>
      <c r="L27" s="421">
        <f t="shared" si="0"/>
        <v>42.050637890625005</v>
      </c>
      <c r="M27" s="423">
        <f t="shared" si="1"/>
        <v>7.8740238281250017</v>
      </c>
      <c r="N27" s="533"/>
    </row>
    <row r="28" spans="1:15" ht="42.75">
      <c r="A28" s="429">
        <v>14</v>
      </c>
      <c r="B28" s="430" t="s">
        <v>1215</v>
      </c>
      <c r="C28" s="413" t="s">
        <v>97</v>
      </c>
      <c r="D28" s="413" t="s">
        <v>1201</v>
      </c>
      <c r="E28" s="413" t="s">
        <v>1202</v>
      </c>
      <c r="F28" s="413">
        <v>7</v>
      </c>
      <c r="G28" s="414">
        <v>105.43921278026255</v>
      </c>
      <c r="H28" s="415"/>
      <c r="I28" s="431">
        <v>46.5</v>
      </c>
      <c r="J28" s="421">
        <f>SUM(G37:G38)</f>
        <v>4.6875</v>
      </c>
      <c r="K28" s="422">
        <v>0.15</v>
      </c>
      <c r="L28" s="421">
        <f t="shared" si="0"/>
        <v>74.136946486122099</v>
      </c>
      <c r="M28" s="423">
        <f t="shared" si="1"/>
        <v>32.6953125</v>
      </c>
      <c r="N28" s="533" t="s">
        <v>1211</v>
      </c>
    </row>
    <row r="29" spans="1:15" ht="42.75">
      <c r="A29" s="432">
        <v>15</v>
      </c>
      <c r="B29" s="433" t="s">
        <v>1216</v>
      </c>
      <c r="C29" s="413" t="s">
        <v>97</v>
      </c>
      <c r="D29" s="413" t="s">
        <v>1201</v>
      </c>
      <c r="E29" s="413" t="s">
        <v>1202</v>
      </c>
      <c r="F29" s="413">
        <v>7</v>
      </c>
      <c r="G29" s="414">
        <v>153.99674498169927</v>
      </c>
      <c r="H29" s="415"/>
      <c r="I29" s="431">
        <v>32</v>
      </c>
      <c r="J29" s="421">
        <f>J28</f>
        <v>4.6875</v>
      </c>
      <c r="K29" s="422">
        <v>0.15</v>
      </c>
      <c r="L29" s="421">
        <f t="shared" si="0"/>
        <v>108.27896131525729</v>
      </c>
      <c r="M29" s="423">
        <f t="shared" si="1"/>
        <v>22.5</v>
      </c>
      <c r="N29" s="533"/>
    </row>
    <row r="30" spans="1:15" ht="42.75">
      <c r="A30" s="432">
        <v>16</v>
      </c>
      <c r="B30" s="426" t="s">
        <v>1217</v>
      </c>
      <c r="C30" s="413" t="s">
        <v>97</v>
      </c>
      <c r="D30" s="413" t="s">
        <v>1201</v>
      </c>
      <c r="E30" s="413" t="s">
        <v>1202</v>
      </c>
      <c r="F30" s="413">
        <v>7</v>
      </c>
      <c r="G30" s="414">
        <v>59.304248702810852</v>
      </c>
      <c r="H30" s="415"/>
      <c r="I30" s="431">
        <v>46.5</v>
      </c>
      <c r="J30" s="421">
        <f>J29</f>
        <v>4.6875</v>
      </c>
      <c r="K30" s="422">
        <v>0.35</v>
      </c>
      <c r="L30" s="421">
        <f t="shared" si="0"/>
        <v>97.296033028049052</v>
      </c>
      <c r="M30" s="423">
        <f t="shared" si="1"/>
        <v>76.2890625</v>
      </c>
      <c r="N30" s="533"/>
    </row>
    <row r="31" spans="1:15" ht="43.5" thickBot="1">
      <c r="A31" s="432">
        <v>17</v>
      </c>
      <c r="B31" s="426" t="s">
        <v>1218</v>
      </c>
      <c r="C31" s="413" t="s">
        <v>97</v>
      </c>
      <c r="D31" s="413" t="s">
        <v>1201</v>
      </c>
      <c r="E31" s="413" t="s">
        <v>1202</v>
      </c>
      <c r="F31" s="413">
        <v>7</v>
      </c>
      <c r="G31" s="414">
        <v>104.42704662886257</v>
      </c>
      <c r="H31" s="415"/>
      <c r="I31" s="431">
        <v>32</v>
      </c>
      <c r="J31" s="421">
        <f>J30</f>
        <v>4.6875</v>
      </c>
      <c r="K31" s="422">
        <v>0.35</v>
      </c>
      <c r="L31" s="421">
        <f t="shared" si="0"/>
        <v>171.32562337547765</v>
      </c>
      <c r="M31" s="423">
        <f t="shared" si="1"/>
        <v>52.5</v>
      </c>
      <c r="N31" s="533"/>
    </row>
    <row r="32" spans="1:15" ht="16.5" thickTop="1" thickBot="1">
      <c r="A32" s="434" t="s">
        <v>690</v>
      </c>
      <c r="B32" s="435"/>
      <c r="C32" s="435"/>
      <c r="D32" s="435"/>
      <c r="E32" s="435"/>
      <c r="F32" s="436">
        <v>14.18299085697798</v>
      </c>
      <c r="G32" s="437">
        <v>6473.0038078318257</v>
      </c>
      <c r="H32" s="437">
        <v>0</v>
      </c>
      <c r="I32" s="438">
        <v>1233.3699999999999</v>
      </c>
      <c r="J32" s="436"/>
      <c r="K32" s="436"/>
      <c r="L32" s="437">
        <f>SUM(L19:L31)</f>
        <v>8235.2713954549054</v>
      </c>
      <c r="M32" s="438">
        <f>SUM(M19:M31)</f>
        <v>1350.6715865625001</v>
      </c>
    </row>
    <row r="33" spans="1:12" ht="15.75" thickTop="1">
      <c r="F33" s="403">
        <f>AVERAGE(F19:F31)</f>
        <v>10.615384615384615</v>
      </c>
      <c r="L33" s="439">
        <f>J76*1000</f>
        <v>22109.115889350571</v>
      </c>
    </row>
    <row r="34" spans="1:12">
      <c r="A34" s="397" t="s">
        <v>1219</v>
      </c>
      <c r="B34" s="398"/>
      <c r="C34" s="398"/>
      <c r="D34" s="398"/>
      <c r="E34" s="398"/>
      <c r="F34" s="398"/>
      <c r="G34" s="398"/>
      <c r="H34" s="398"/>
      <c r="L34" s="404">
        <f>L32/L33</f>
        <v>0.3724830715380002</v>
      </c>
    </row>
    <row r="35" spans="1:12">
      <c r="A35" s="440"/>
      <c r="B35" s="440"/>
      <c r="C35" s="440"/>
      <c r="D35" s="440"/>
      <c r="E35" s="440" t="s">
        <v>1220</v>
      </c>
      <c r="G35" s="441">
        <v>32000</v>
      </c>
      <c r="H35" s="403" t="s">
        <v>1221</v>
      </c>
    </row>
    <row r="36" spans="1:12">
      <c r="A36" s="442" t="s">
        <v>513</v>
      </c>
      <c r="B36" s="442" t="s">
        <v>1222</v>
      </c>
      <c r="C36" s="442" t="s">
        <v>1223</v>
      </c>
      <c r="D36" s="442" t="s">
        <v>138</v>
      </c>
      <c r="E36" s="442" t="s">
        <v>1224</v>
      </c>
      <c r="F36" s="442" t="s">
        <v>1225</v>
      </c>
      <c r="G36" s="442" t="s">
        <v>1226</v>
      </c>
      <c r="H36" s="442" t="s">
        <v>1227</v>
      </c>
    </row>
    <row r="37" spans="1:12">
      <c r="A37" s="440" t="s">
        <v>1228</v>
      </c>
      <c r="B37" s="441" t="s">
        <v>1229</v>
      </c>
      <c r="C37" s="441">
        <v>5</v>
      </c>
      <c r="D37" s="443">
        <v>9</v>
      </c>
      <c r="E37" s="441">
        <v>148</v>
      </c>
      <c r="F37" s="441">
        <v>100</v>
      </c>
      <c r="G37" s="444">
        <f t="shared" ref="G37:G53" si="2">F37/$G$35*1000</f>
        <v>3.125</v>
      </c>
      <c r="H37" s="444"/>
    </row>
    <row r="38" spans="1:12">
      <c r="A38" s="440" t="s">
        <v>1230</v>
      </c>
      <c r="B38" s="441" t="s">
        <v>1229</v>
      </c>
      <c r="C38" s="441">
        <v>5</v>
      </c>
      <c r="D38" s="443">
        <v>9</v>
      </c>
      <c r="E38" s="441">
        <v>59</v>
      </c>
      <c r="F38" s="441">
        <v>50</v>
      </c>
      <c r="G38" s="444">
        <f t="shared" si="2"/>
        <v>1.5625</v>
      </c>
      <c r="H38" s="444"/>
    </row>
    <row r="39" spans="1:12">
      <c r="A39" s="440" t="s">
        <v>1231</v>
      </c>
      <c r="B39" s="441" t="s">
        <v>1232</v>
      </c>
      <c r="C39" s="441">
        <v>4</v>
      </c>
      <c r="D39" s="443">
        <v>67</v>
      </c>
      <c r="E39" s="441">
        <v>9774</v>
      </c>
      <c r="F39" s="441">
        <v>5</v>
      </c>
      <c r="G39" s="444">
        <f t="shared" si="2"/>
        <v>0.15625</v>
      </c>
      <c r="H39" s="444"/>
    </row>
    <row r="40" spans="1:12">
      <c r="A40" s="440" t="s">
        <v>1233</v>
      </c>
      <c r="B40" s="441" t="s">
        <v>1234</v>
      </c>
      <c r="C40" s="441">
        <v>12</v>
      </c>
      <c r="D40" s="443">
        <f>3*197</f>
        <v>591</v>
      </c>
      <c r="E40" s="441">
        <v>2800</v>
      </c>
      <c r="F40" s="441">
        <v>100</v>
      </c>
      <c r="G40" s="444">
        <f t="shared" si="2"/>
        <v>3.125</v>
      </c>
      <c r="H40" s="444"/>
    </row>
    <row r="41" spans="1:12">
      <c r="A41" s="440" t="s">
        <v>1235</v>
      </c>
      <c r="B41" s="441" t="s">
        <v>1234</v>
      </c>
      <c r="C41" s="441">
        <v>12</v>
      </c>
      <c r="D41" s="443">
        <f>3*197</f>
        <v>591</v>
      </c>
      <c r="E41" s="441">
        <v>1155</v>
      </c>
      <c r="F41" s="441">
        <v>100</v>
      </c>
      <c r="G41" s="444">
        <f t="shared" si="2"/>
        <v>3.125</v>
      </c>
      <c r="H41" s="444"/>
    </row>
    <row r="42" spans="1:12">
      <c r="A42" s="440" t="s">
        <v>1236</v>
      </c>
      <c r="B42" s="441" t="s">
        <v>1234</v>
      </c>
      <c r="C42" s="441">
        <v>16</v>
      </c>
      <c r="D42" s="443">
        <v>300</v>
      </c>
      <c r="E42" s="441">
        <v>1208</v>
      </c>
      <c r="F42" s="441">
        <v>100</v>
      </c>
      <c r="G42" s="444">
        <f t="shared" si="2"/>
        <v>3.125</v>
      </c>
      <c r="H42" s="444"/>
    </row>
    <row r="43" spans="1:12">
      <c r="A43" s="440" t="s">
        <v>1237</v>
      </c>
      <c r="B43" s="441" t="s">
        <v>1234</v>
      </c>
      <c r="C43" s="441">
        <v>16</v>
      </c>
      <c r="D43" s="443">
        <v>300</v>
      </c>
      <c r="E43" s="441">
        <v>581</v>
      </c>
      <c r="F43" s="441">
        <v>100</v>
      </c>
      <c r="G43" s="444">
        <f t="shared" si="2"/>
        <v>3.125</v>
      </c>
      <c r="H43" s="444"/>
    </row>
    <row r="44" spans="1:12">
      <c r="A44" s="440" t="s">
        <v>1238</v>
      </c>
      <c r="B44" s="441" t="s">
        <v>1234</v>
      </c>
      <c r="C44" s="441">
        <v>12</v>
      </c>
      <c r="D44" s="443">
        <f>77*3</f>
        <v>231</v>
      </c>
      <c r="E44" s="441">
        <v>749</v>
      </c>
      <c r="F44" s="441">
        <v>100</v>
      </c>
      <c r="G44" s="444">
        <f t="shared" si="2"/>
        <v>3.125</v>
      </c>
      <c r="H44" s="444"/>
    </row>
    <row r="45" spans="1:12">
      <c r="A45" s="440" t="s">
        <v>1239</v>
      </c>
      <c r="B45" s="441" t="s">
        <v>1229</v>
      </c>
      <c r="C45" s="441">
        <v>11</v>
      </c>
      <c r="D45" s="443">
        <v>56</v>
      </c>
      <c r="E45" s="441">
        <v>343</v>
      </c>
      <c r="F45" s="441">
        <v>200</v>
      </c>
      <c r="G45" s="444">
        <f t="shared" si="2"/>
        <v>6.25</v>
      </c>
      <c r="H45" s="444"/>
    </row>
    <row r="46" spans="1:12">
      <c r="A46" s="440" t="s">
        <v>1240</v>
      </c>
      <c r="B46" s="441" t="s">
        <v>1232</v>
      </c>
      <c r="C46" s="441">
        <v>8</v>
      </c>
      <c r="D46" s="443">
        <v>125</v>
      </c>
      <c r="E46" s="441">
        <v>3535</v>
      </c>
      <c r="F46" s="441">
        <v>5</v>
      </c>
      <c r="G46" s="444">
        <f t="shared" si="2"/>
        <v>0.15625</v>
      </c>
      <c r="H46" s="444"/>
    </row>
    <row r="47" spans="1:12">
      <c r="A47" s="440" t="s">
        <v>1241</v>
      </c>
      <c r="B47" s="441" t="s">
        <v>1232</v>
      </c>
      <c r="C47" s="441">
        <v>5</v>
      </c>
      <c r="D47" s="443">
        <v>265</v>
      </c>
      <c r="E47" s="441">
        <v>1109</v>
      </c>
      <c r="F47" s="441">
        <v>5</v>
      </c>
      <c r="G47" s="444">
        <f t="shared" si="2"/>
        <v>0.15625</v>
      </c>
      <c r="H47" s="444"/>
    </row>
    <row r="48" spans="1:12">
      <c r="A48" s="440" t="s">
        <v>1242</v>
      </c>
      <c r="B48" s="441" t="s">
        <v>1243</v>
      </c>
      <c r="C48" s="441">
        <v>16</v>
      </c>
      <c r="D48" s="443">
        <v>781</v>
      </c>
      <c r="E48" s="441">
        <v>300</v>
      </c>
      <c r="F48" s="441">
        <v>70</v>
      </c>
      <c r="G48" s="444">
        <f t="shared" si="2"/>
        <v>2.1875</v>
      </c>
      <c r="H48" s="444">
        <f>G48*4.713</f>
        <v>10.309687500000001</v>
      </c>
    </row>
    <row r="49" spans="1:12">
      <c r="A49" s="440" t="s">
        <v>1244</v>
      </c>
      <c r="B49" s="441" t="s">
        <v>1243</v>
      </c>
      <c r="C49" s="441">
        <v>16</v>
      </c>
      <c r="D49" s="443">
        <v>702</v>
      </c>
      <c r="E49" s="441">
        <v>500</v>
      </c>
      <c r="F49" s="441">
        <v>70</v>
      </c>
      <c r="G49" s="444">
        <f t="shared" si="2"/>
        <v>2.1875</v>
      </c>
      <c r="H49" s="444">
        <f>G49*4.713</f>
        <v>10.309687500000001</v>
      </c>
    </row>
    <row r="50" spans="1:12">
      <c r="A50" s="440" t="s">
        <v>1245</v>
      </c>
      <c r="B50" s="441" t="s">
        <v>1243</v>
      </c>
      <c r="C50" s="441">
        <v>12</v>
      </c>
      <c r="D50" s="443">
        <v>280</v>
      </c>
      <c r="E50" s="441">
        <v>1000</v>
      </c>
      <c r="F50" s="441">
        <v>70</v>
      </c>
      <c r="G50" s="444">
        <f t="shared" si="2"/>
        <v>2.1875</v>
      </c>
      <c r="H50" s="444">
        <f>G50*4.713</f>
        <v>10.309687500000001</v>
      </c>
    </row>
    <row r="51" spans="1:12">
      <c r="A51" s="440" t="s">
        <v>1246</v>
      </c>
      <c r="B51" s="441" t="s">
        <v>1247</v>
      </c>
      <c r="C51" s="441">
        <v>16</v>
      </c>
      <c r="D51" s="443">
        <v>161</v>
      </c>
      <c r="E51" s="441">
        <v>84</v>
      </c>
      <c r="F51" s="441">
        <v>140</v>
      </c>
      <c r="G51" s="444">
        <f t="shared" si="2"/>
        <v>4.375</v>
      </c>
      <c r="H51" s="444"/>
    </row>
    <row r="52" spans="1:12">
      <c r="A52" s="440" t="s">
        <v>1248</v>
      </c>
      <c r="B52" s="441" t="s">
        <v>1247</v>
      </c>
      <c r="C52" s="441">
        <v>16</v>
      </c>
      <c r="D52" s="443">
        <v>161</v>
      </c>
      <c r="E52" s="441">
        <v>168</v>
      </c>
      <c r="F52" s="441">
        <v>140</v>
      </c>
      <c r="G52" s="444">
        <f t="shared" si="2"/>
        <v>4.375</v>
      </c>
      <c r="H52" s="444"/>
    </row>
    <row r="53" spans="1:12">
      <c r="A53" s="440" t="s">
        <v>1249</v>
      </c>
      <c r="B53" s="441" t="s">
        <v>1243</v>
      </c>
      <c r="C53" s="441">
        <v>15</v>
      </c>
      <c r="D53" s="443">
        <v>132</v>
      </c>
      <c r="E53" s="441">
        <v>1051</v>
      </c>
      <c r="F53" s="441">
        <v>70</v>
      </c>
      <c r="G53" s="444">
        <f t="shared" si="2"/>
        <v>2.1875</v>
      </c>
      <c r="H53" s="444"/>
    </row>
    <row r="55" spans="1:12">
      <c r="A55" s="397" t="s">
        <v>1250</v>
      </c>
      <c r="B55" s="398"/>
      <c r="C55" s="398"/>
      <c r="D55" s="398"/>
      <c r="E55" s="398"/>
      <c r="F55" s="398"/>
      <c r="G55" s="398"/>
      <c r="H55" s="398"/>
      <c r="L55" s="404" t="e">
        <f>L53/L54</f>
        <v>#DIV/0!</v>
      </c>
    </row>
    <row r="56" spans="1:12" ht="16.5">
      <c r="A56" s="445" t="s">
        <v>1251</v>
      </c>
      <c r="B56" s="445" t="s">
        <v>1252</v>
      </c>
      <c r="C56" s="445" t="s">
        <v>1253</v>
      </c>
      <c r="D56" s="445" t="s">
        <v>1254</v>
      </c>
      <c r="E56" s="445" t="s">
        <v>1255</v>
      </c>
      <c r="F56" s="446" t="s">
        <v>1256</v>
      </c>
    </row>
    <row r="57" spans="1:12" ht="16.5">
      <c r="A57" s="447" t="s">
        <v>664</v>
      </c>
      <c r="B57" s="448" t="s">
        <v>1257</v>
      </c>
      <c r="C57" s="449">
        <v>4</v>
      </c>
      <c r="D57" s="449">
        <v>4</v>
      </c>
      <c r="E57" s="448">
        <v>1</v>
      </c>
      <c r="F57" s="403">
        <f t="shared" ref="F57:F63" si="3">C57/D57</f>
        <v>1</v>
      </c>
    </row>
    <row r="58" spans="1:12" ht="16.5">
      <c r="A58" s="447" t="s">
        <v>1258</v>
      </c>
      <c r="B58" s="447" t="s">
        <v>1259</v>
      </c>
      <c r="C58" s="449">
        <v>2.3485</v>
      </c>
      <c r="D58" s="449">
        <v>2.6293000000000002</v>
      </c>
      <c r="E58" s="448">
        <v>1</v>
      </c>
      <c r="F58" s="403">
        <f t="shared" si="3"/>
        <v>0.89320351424333466</v>
      </c>
    </row>
    <row r="59" spans="1:12" ht="16.5">
      <c r="A59" s="447" t="s">
        <v>1260</v>
      </c>
      <c r="B59" s="447" t="s">
        <v>1261</v>
      </c>
      <c r="C59" s="449">
        <v>1.8729</v>
      </c>
      <c r="D59" s="449">
        <v>2.6293000000000002</v>
      </c>
      <c r="E59" s="450">
        <v>0.2</v>
      </c>
      <c r="F59" s="403">
        <f t="shared" si="3"/>
        <v>0.71231886813980905</v>
      </c>
    </row>
    <row r="60" spans="1:12" ht="16.5">
      <c r="A60" s="447" t="s">
        <v>1262</v>
      </c>
      <c r="B60" s="448" t="s">
        <v>1263</v>
      </c>
      <c r="C60" s="449">
        <v>1.8729</v>
      </c>
      <c r="D60" s="449">
        <v>2.6293000000000002</v>
      </c>
      <c r="E60" s="450">
        <v>0.8</v>
      </c>
      <c r="F60" s="403">
        <f t="shared" si="3"/>
        <v>0.71231886813980905</v>
      </c>
    </row>
    <row r="61" spans="1:12" ht="16.5">
      <c r="A61" s="447" t="s">
        <v>1264</v>
      </c>
      <c r="B61" s="448" t="s">
        <v>1261</v>
      </c>
      <c r="C61" s="449">
        <v>3.2</v>
      </c>
      <c r="D61" s="449">
        <v>3.6932999999999998</v>
      </c>
      <c r="E61" s="448">
        <v>1</v>
      </c>
      <c r="F61" s="403">
        <f t="shared" si="3"/>
        <v>0.866433812579536</v>
      </c>
    </row>
    <row r="62" spans="1:12" ht="16.5">
      <c r="A62" s="447" t="s">
        <v>549</v>
      </c>
      <c r="B62" s="448" t="s">
        <v>1259</v>
      </c>
      <c r="C62" s="449">
        <v>8</v>
      </c>
      <c r="D62" s="449">
        <v>10.9526</v>
      </c>
      <c r="E62" s="448">
        <v>1</v>
      </c>
      <c r="F62" s="403">
        <f t="shared" si="3"/>
        <v>0.73042017420521155</v>
      </c>
    </row>
    <row r="63" spans="1:12" ht="16.5">
      <c r="A63" s="447" t="s">
        <v>152</v>
      </c>
      <c r="B63" s="448" t="s">
        <v>1265</v>
      </c>
      <c r="C63" s="449">
        <v>4.5856000000000003</v>
      </c>
      <c r="D63" s="449">
        <v>5.3109999999999999</v>
      </c>
      <c r="E63" s="448">
        <v>1</v>
      </c>
      <c r="F63" s="403">
        <f t="shared" si="3"/>
        <v>0.86341555262662406</v>
      </c>
    </row>
    <row r="64" spans="1:12">
      <c r="E64" s="403" t="s">
        <v>1266</v>
      </c>
      <c r="F64" s="403">
        <f>AVERAGE(F57:F63)</f>
        <v>0.82544439856204643</v>
      </c>
    </row>
    <row r="65" spans="1:19">
      <c r="E65" s="403" t="s">
        <v>1267</v>
      </c>
      <c r="F65" s="403">
        <f>ROUND(F64,1)</f>
        <v>0.8</v>
      </c>
    </row>
    <row r="67" spans="1:19" s="451" customFormat="1">
      <c r="A67" s="451" t="s">
        <v>1268</v>
      </c>
    </row>
    <row r="68" spans="1:19">
      <c r="A68" s="452" t="s">
        <v>1269</v>
      </c>
      <c r="B68" s="453"/>
      <c r="C68" s="453"/>
      <c r="D68" s="453"/>
      <c r="E68" s="453"/>
      <c r="F68" s="453"/>
    </row>
    <row r="69" spans="1:19">
      <c r="A69" s="454" t="s">
        <v>1270</v>
      </c>
      <c r="B69" s="455"/>
      <c r="C69" s="455"/>
      <c r="D69" s="455"/>
      <c r="E69" s="455"/>
      <c r="F69" s="455"/>
      <c r="Q69" s="404"/>
    </row>
    <row r="70" spans="1:19" ht="30">
      <c r="A70" s="456"/>
      <c r="B70" s="456" t="s">
        <v>1271</v>
      </c>
      <c r="C70" s="456" t="s">
        <v>1272</v>
      </c>
      <c r="D70" s="456" t="s">
        <v>1273</v>
      </c>
      <c r="E70" s="456" t="s">
        <v>1274</v>
      </c>
      <c r="F70" s="456" t="s">
        <v>1275</v>
      </c>
      <c r="G70" s="456" t="s">
        <v>1276</v>
      </c>
      <c r="H70" s="456" t="s">
        <v>525</v>
      </c>
      <c r="I70" s="456" t="s">
        <v>1277</v>
      </c>
      <c r="J70" s="457" t="s">
        <v>513</v>
      </c>
      <c r="K70" s="456" t="s">
        <v>75</v>
      </c>
      <c r="L70" s="456" t="s">
        <v>1278</v>
      </c>
      <c r="N70" s="458" t="s">
        <v>1279</v>
      </c>
      <c r="O70" s="459" t="s">
        <v>1280</v>
      </c>
      <c r="P70" s="459" t="s">
        <v>1281</v>
      </c>
      <c r="Q70" s="459" t="s">
        <v>1282</v>
      </c>
      <c r="R70" s="459" t="s">
        <v>1283</v>
      </c>
      <c r="S70" s="459" t="s">
        <v>1284</v>
      </c>
    </row>
    <row r="71" spans="1:19">
      <c r="A71" s="460" t="s">
        <v>407</v>
      </c>
      <c r="B71" s="461">
        <v>2.2146993679691906</v>
      </c>
      <c r="C71" s="461">
        <v>0.1107349683984595</v>
      </c>
      <c r="D71" s="461">
        <v>1.1073496839845953</v>
      </c>
      <c r="E71" s="461">
        <v>0.29898441467584069</v>
      </c>
      <c r="F71" s="461">
        <v>2.1655957914671822</v>
      </c>
      <c r="G71" s="461">
        <v>2.7008206337327314</v>
      </c>
      <c r="H71" s="461">
        <v>0.55367484199229766</v>
      </c>
      <c r="I71" s="461">
        <v>0.13961673652898399</v>
      </c>
      <c r="J71" s="462">
        <v>3.3220490519537849E-2</v>
      </c>
      <c r="K71" s="461">
        <v>5.1181665123278446</v>
      </c>
      <c r="L71" s="461">
        <v>5.2386882537353712</v>
      </c>
      <c r="N71" s="463">
        <v>17635</v>
      </c>
      <c r="O71" s="464">
        <f t="shared" ref="O71:O81" si="4">J71/$J$76</f>
        <v>1.5025698307339084E-3</v>
      </c>
      <c r="P71" s="465">
        <f t="shared" ref="P71:P81" si="5">N71*J71</f>
        <v>585.84335031205001</v>
      </c>
      <c r="Q71" s="465">
        <f t="shared" ref="Q71:Q77" si="6">J71*1000</f>
        <v>33.220490519537847</v>
      </c>
      <c r="R71" s="465">
        <f>Q71*'ETO Grocery Bundle'!$C$7</f>
        <v>20.846420172821375</v>
      </c>
      <c r="S71" s="465">
        <f t="shared" ref="S71:S81" si="7">Q71-R71</f>
        <v>12.374070346716472</v>
      </c>
    </row>
    <row r="72" spans="1:19" s="468" customFormat="1">
      <c r="A72" s="466" t="s">
        <v>409</v>
      </c>
      <c r="B72" s="467">
        <v>2.5483870662188646</v>
      </c>
      <c r="C72" s="467">
        <v>0.10394173872504951</v>
      </c>
      <c r="D72" s="467">
        <v>1.2741935331094323</v>
      </c>
      <c r="E72" s="467">
        <v>0.3014310423026435</v>
      </c>
      <c r="F72" s="467">
        <v>2.8623161089256355</v>
      </c>
      <c r="G72" s="467">
        <v>2.4841481288537461</v>
      </c>
      <c r="H72" s="467">
        <v>0.10394173872504951</v>
      </c>
      <c r="I72" s="467">
        <v>0.27691989805457834</v>
      </c>
      <c r="J72" s="467">
        <v>2.7978779993645659</v>
      </c>
      <c r="K72" s="467">
        <v>5.8284379997703759</v>
      </c>
      <c r="L72" s="467">
        <v>2.4373777722914518</v>
      </c>
      <c r="N72" s="469">
        <v>14395</v>
      </c>
      <c r="O72" s="470">
        <f t="shared" si="4"/>
        <v>0.12654861521225444</v>
      </c>
      <c r="P72" s="471">
        <f t="shared" si="5"/>
        <v>40275.453800852927</v>
      </c>
      <c r="Q72" s="471">
        <f t="shared" si="6"/>
        <v>2797.8779993645658</v>
      </c>
      <c r="R72" s="471">
        <f>Q72*'ETO Grocery Bundle'!$C$7</f>
        <v>1755.7158083726574</v>
      </c>
      <c r="S72" s="471">
        <f t="shared" si="7"/>
        <v>1042.1621909919083</v>
      </c>
    </row>
    <row r="73" spans="1:19">
      <c r="A73" s="460" t="s">
        <v>410</v>
      </c>
      <c r="B73" s="461">
        <v>3.9848943963154237</v>
      </c>
      <c r="C73" s="461">
        <v>0.11940366370476868</v>
      </c>
      <c r="D73" s="461">
        <v>1.9924471981577119</v>
      </c>
      <c r="E73" s="461">
        <v>0.34627062474382919</v>
      </c>
      <c r="F73" s="461">
        <v>1.7622299618298167</v>
      </c>
      <c r="G73" s="461">
        <v>2.6254489196579707</v>
      </c>
      <c r="H73" s="461">
        <v>0.48190970035989578</v>
      </c>
      <c r="I73" s="461">
        <v>0.79841056111002517</v>
      </c>
      <c r="J73" s="462">
        <v>0.79841056111002517</v>
      </c>
      <c r="K73" s="461">
        <v>3.576706659992511</v>
      </c>
      <c r="L73" s="461">
        <v>3.2079590629095041</v>
      </c>
      <c r="N73" s="463">
        <v>30768</v>
      </c>
      <c r="O73" s="464">
        <f t="shared" si="4"/>
        <v>3.6112278985095031E-2</v>
      </c>
      <c r="P73" s="465">
        <f t="shared" si="5"/>
        <v>24565.496144233253</v>
      </c>
      <c r="Q73" s="465">
        <f t="shared" si="6"/>
        <v>798.41056111002513</v>
      </c>
      <c r="R73" s="465">
        <f>Q73*'ETO Grocery Bundle'!$C$7</f>
        <v>501.01614295938475</v>
      </c>
      <c r="S73" s="465">
        <f t="shared" si="7"/>
        <v>297.39441815064038</v>
      </c>
    </row>
    <row r="74" spans="1:19">
      <c r="A74" s="460" t="s">
        <v>1285</v>
      </c>
      <c r="B74" s="461">
        <v>4.7761465481907468</v>
      </c>
      <c r="C74" s="461">
        <v>0.11940366370476867</v>
      </c>
      <c r="D74" s="461">
        <v>2.3880732740953734</v>
      </c>
      <c r="E74" s="461">
        <v>0.34627062474382914</v>
      </c>
      <c r="F74" s="461">
        <v>3.5821099111430601</v>
      </c>
      <c r="G74" s="461">
        <v>2.3880732740953734</v>
      </c>
      <c r="H74" s="461">
        <v>1.1940366370476867</v>
      </c>
      <c r="I74" s="461">
        <v>1.1940366370476867</v>
      </c>
      <c r="J74" s="462">
        <v>1.1940366370476867</v>
      </c>
      <c r="K74" s="461">
        <v>3.8686787040345054</v>
      </c>
      <c r="L74" s="461">
        <v>7.1642198222861202</v>
      </c>
      <c r="N74" s="463">
        <v>37795</v>
      </c>
      <c r="O74" s="464">
        <f t="shared" si="4"/>
        <v>5.4006530293815393E-2</v>
      </c>
      <c r="P74" s="465">
        <f t="shared" si="5"/>
        <v>45128.614697217316</v>
      </c>
      <c r="Q74" s="465">
        <f t="shared" si="6"/>
        <v>1194.0366370476868</v>
      </c>
      <c r="R74" s="465">
        <f>Q74*'ETO Grocery Bundle'!$C$7</f>
        <v>749.27820295126014</v>
      </c>
      <c r="S74" s="465">
        <f t="shared" si="7"/>
        <v>444.75843409642664</v>
      </c>
    </row>
    <row r="75" spans="1:19">
      <c r="A75" s="460" t="s">
        <v>411</v>
      </c>
      <c r="B75" s="461">
        <v>3.4715571190299372</v>
      </c>
      <c r="C75" s="461">
        <v>0.17357785595149686</v>
      </c>
      <c r="D75" s="461">
        <v>1.7357785595149686</v>
      </c>
      <c r="E75" s="461">
        <v>0.29508235511754471</v>
      </c>
      <c r="F75" s="461">
        <v>0.86788927975748431</v>
      </c>
      <c r="G75" s="461">
        <v>0.86788927975748431</v>
      </c>
      <c r="H75" s="461">
        <v>0.17357785595149686</v>
      </c>
      <c r="I75" s="461">
        <v>0</v>
      </c>
      <c r="J75" s="462">
        <v>5.2073356785449054E-2</v>
      </c>
      <c r="K75" s="461">
        <v>5.3427264061870723</v>
      </c>
      <c r="L75" s="461">
        <v>2.0829342714179622</v>
      </c>
      <c r="N75" s="463">
        <v>21176</v>
      </c>
      <c r="O75" s="464">
        <f t="shared" si="4"/>
        <v>2.3552889697652517E-3</v>
      </c>
      <c r="P75" s="465">
        <f t="shared" si="5"/>
        <v>1102.7054032886692</v>
      </c>
      <c r="Q75" s="465">
        <f t="shared" si="6"/>
        <v>52.073356785449057</v>
      </c>
      <c r="R75" s="465">
        <f>Q75*'ETO Grocery Bundle'!$C$7</f>
        <v>32.676912904710825</v>
      </c>
      <c r="S75" s="465">
        <f t="shared" si="7"/>
        <v>19.396443880738232</v>
      </c>
    </row>
    <row r="76" spans="1:19" s="468" customFormat="1">
      <c r="A76" s="466" t="s">
        <v>97</v>
      </c>
      <c r="B76" s="467">
        <v>3.7358981702322671</v>
      </c>
      <c r="C76" s="467">
        <v>7.8247496831148997E-2</v>
      </c>
      <c r="D76" s="467">
        <v>1.8679490851161336</v>
      </c>
      <c r="E76" s="467">
        <v>0.391237484155745</v>
      </c>
      <c r="F76" s="467">
        <v>3.4828532158963261</v>
      </c>
      <c r="G76" s="467">
        <v>2.8269007247528064</v>
      </c>
      <c r="H76" s="467">
        <v>0.78247496831148999</v>
      </c>
      <c r="I76" s="467">
        <v>3.8358065585466927</v>
      </c>
      <c r="J76" s="467">
        <v>22.109115889350569</v>
      </c>
      <c r="K76" s="467">
        <v>6.3509892904740735</v>
      </c>
      <c r="L76" s="467">
        <v>1.7414266079481631</v>
      </c>
      <c r="N76" s="469">
        <v>17096</v>
      </c>
      <c r="O76" s="470">
        <f t="shared" si="4"/>
        <v>1</v>
      </c>
      <c r="P76" s="471">
        <f t="shared" si="5"/>
        <v>377977.44524433732</v>
      </c>
      <c r="Q76" s="471">
        <f t="shared" si="6"/>
        <v>22109.115889350571</v>
      </c>
      <c r="R76" s="471">
        <f>Q76*'ETO Grocery Bundle'!$C$7</f>
        <v>13873.844493895665</v>
      </c>
      <c r="S76" s="471">
        <f t="shared" si="7"/>
        <v>8235.2713954549054</v>
      </c>
    </row>
    <row r="77" spans="1:19" s="468" customFormat="1">
      <c r="A77" s="466" t="s">
        <v>1014</v>
      </c>
      <c r="B77" s="467">
        <v>4.2590402318136169</v>
      </c>
      <c r="C77" s="467">
        <v>0.10647600579534043</v>
      </c>
      <c r="D77" s="467">
        <v>2.1295201159068085</v>
      </c>
      <c r="E77" s="467">
        <v>0.53238002897670211</v>
      </c>
      <c r="F77" s="467">
        <v>5.3238002897670214</v>
      </c>
      <c r="G77" s="467">
        <v>5.3238002897670214</v>
      </c>
      <c r="H77" s="467">
        <v>1.0647600579534042</v>
      </c>
      <c r="I77" s="467">
        <v>10.647600579534043</v>
      </c>
      <c r="J77" s="467">
        <v>11.712360637487446</v>
      </c>
      <c r="K77" s="467">
        <v>6.3534232658079626</v>
      </c>
      <c r="L77" s="467">
        <v>3.1942801738602125</v>
      </c>
      <c r="N77" s="469">
        <v>4486</v>
      </c>
      <c r="O77" s="470">
        <f t="shared" si="4"/>
        <v>0.52975255528553311</v>
      </c>
      <c r="P77" s="471">
        <f t="shared" si="5"/>
        <v>52541.649819768681</v>
      </c>
      <c r="Q77" s="471">
        <f t="shared" si="6"/>
        <v>11712.360637487447</v>
      </c>
      <c r="R77" s="471">
        <f>Q77*'ETO Grocery Bundle'!$C$7</f>
        <v>7349.7045722753528</v>
      </c>
      <c r="S77" s="471">
        <f t="shared" si="7"/>
        <v>4362.6560652120943</v>
      </c>
    </row>
    <row r="78" spans="1:19">
      <c r="A78" s="460" t="s">
        <v>406</v>
      </c>
      <c r="B78" s="461">
        <v>3.6853145038620951</v>
      </c>
      <c r="C78" s="461">
        <v>9.2132862596552373E-2</v>
      </c>
      <c r="D78" s="461">
        <v>1.8426572519310476</v>
      </c>
      <c r="E78" s="461">
        <v>0.27639858778965715</v>
      </c>
      <c r="F78" s="461">
        <v>2.3033215649138095</v>
      </c>
      <c r="G78" s="461">
        <v>2.3033215649138095</v>
      </c>
      <c r="H78" s="461">
        <v>0.92132862596552378</v>
      </c>
      <c r="I78" s="461">
        <v>1.3819929389482857</v>
      </c>
      <c r="J78" s="462">
        <v>1.3819929389482857</v>
      </c>
      <c r="K78" s="461">
        <v>4.8756710886095513</v>
      </c>
      <c r="L78" s="461">
        <v>3.2246501908793328</v>
      </c>
      <c r="N78" s="404">
        <v>3187.975033336777</v>
      </c>
      <c r="O78" s="464">
        <f t="shared" si="4"/>
        <v>6.2507833685649938E-2</v>
      </c>
      <c r="P78" s="465">
        <f t="shared" si="5"/>
        <v>4405.7589856148516</v>
      </c>
      <c r="Q78" s="465">
        <f>J78*1000</f>
        <v>1381.9929389482857</v>
      </c>
      <c r="R78" s="465">
        <f>Q78*'ETO Grocery Bundle'!$C$7</f>
        <v>867.22396420500024</v>
      </c>
      <c r="S78" s="465">
        <f t="shared" si="7"/>
        <v>514.76897474328541</v>
      </c>
    </row>
    <row r="79" spans="1:19">
      <c r="A79" s="460" t="s">
        <v>1286</v>
      </c>
      <c r="B79" s="461">
        <v>5.1582403205492167</v>
      </c>
      <c r="C79" s="461">
        <v>0.12785265393900505</v>
      </c>
      <c r="D79" s="461">
        <v>2.5791201602746083</v>
      </c>
      <c r="E79" s="461">
        <v>0.48496422264489569</v>
      </c>
      <c r="F79" s="461">
        <v>2.6011872417691153</v>
      </c>
      <c r="G79" s="461">
        <v>5.2684393092926154</v>
      </c>
      <c r="H79" s="461">
        <v>0.54668384146494753</v>
      </c>
      <c r="I79" s="461">
        <v>0.21601866587018134</v>
      </c>
      <c r="J79" s="462">
        <v>0.63926326969502523</v>
      </c>
      <c r="K79" s="461">
        <v>4.9185534656313017</v>
      </c>
      <c r="L79" s="461">
        <v>3.8355796181701516</v>
      </c>
      <c r="N79" s="463">
        <v>37989</v>
      </c>
      <c r="O79" s="464">
        <f t="shared" si="4"/>
        <v>2.8914013246587711E-2</v>
      </c>
      <c r="P79" s="465">
        <f t="shared" si="5"/>
        <v>24284.972352444314</v>
      </c>
      <c r="Q79" s="465">
        <f>J79*1000</f>
        <v>639.2632696950252</v>
      </c>
      <c r="R79" s="465">
        <f>Q79*'ETO Grocery Bundle'!$C$7</f>
        <v>401.14852347759722</v>
      </c>
      <c r="S79" s="465">
        <f t="shared" si="7"/>
        <v>238.11474621742798</v>
      </c>
    </row>
    <row r="80" spans="1:19">
      <c r="A80" s="460" t="s">
        <v>404</v>
      </c>
      <c r="B80" s="461">
        <v>3.6617733566708144</v>
      </c>
      <c r="C80" s="461">
        <v>9.154433391677036E-2</v>
      </c>
      <c r="D80" s="461">
        <v>1.8308866783354072</v>
      </c>
      <c r="E80" s="461">
        <v>0.36617733566708144</v>
      </c>
      <c r="F80" s="461">
        <v>2.2886083479192587</v>
      </c>
      <c r="G80" s="461">
        <v>1.8308866783354072</v>
      </c>
      <c r="H80" s="461">
        <v>9.154433391677036E-2</v>
      </c>
      <c r="I80" s="461">
        <v>9.154433391677036E-2</v>
      </c>
      <c r="J80" s="462">
        <v>1.8308866783354072</v>
      </c>
      <c r="K80" s="461">
        <v>2.3069172147026134</v>
      </c>
      <c r="L80" s="461">
        <v>4.5772166958385174</v>
      </c>
      <c r="N80" s="463">
        <v>8062</v>
      </c>
      <c r="O80" s="464">
        <f t="shared" si="4"/>
        <v>8.2811392707806172E-2</v>
      </c>
      <c r="P80" s="465">
        <f t="shared" si="5"/>
        <v>14760.608400740053</v>
      </c>
      <c r="Q80" s="465">
        <f>J80*1000</f>
        <v>1830.8866783354072</v>
      </c>
      <c r="R80" s="465">
        <f>Q80*'ETO Grocery Bundle'!$C$7</f>
        <v>1148.9123847510282</v>
      </c>
      <c r="S80" s="465">
        <f t="shared" si="7"/>
        <v>681.97429358437898</v>
      </c>
    </row>
    <row r="81" spans="1:19">
      <c r="A81" s="460" t="s">
        <v>412</v>
      </c>
      <c r="B81" s="461">
        <v>3.4955654051791156</v>
      </c>
      <c r="C81" s="461">
        <v>8.7389135129477893E-2</v>
      </c>
      <c r="D81" s="461">
        <v>1.7477827025895578</v>
      </c>
      <c r="E81" s="461">
        <v>0.52433481077686728</v>
      </c>
      <c r="F81" s="461">
        <v>2.1847283782369473</v>
      </c>
      <c r="G81" s="461">
        <v>1.7477827025895578</v>
      </c>
      <c r="H81" s="461">
        <v>8.7389135129477893E-2</v>
      </c>
      <c r="I81" s="461">
        <v>8.7389135129477893E-2</v>
      </c>
      <c r="J81" s="462">
        <v>1.7477827025895578</v>
      </c>
      <c r="K81" s="461">
        <v>2.8314079781950836</v>
      </c>
      <c r="L81" s="461">
        <v>4.3694567564738946</v>
      </c>
      <c r="N81" s="463">
        <v>8062</v>
      </c>
      <c r="O81" s="464">
        <f t="shared" si="4"/>
        <v>7.9052582262297638E-2</v>
      </c>
      <c r="P81" s="465">
        <f t="shared" si="5"/>
        <v>14090.624148277015</v>
      </c>
      <c r="Q81" s="465">
        <f>J81*1000</f>
        <v>1747.7827025895579</v>
      </c>
      <c r="R81" s="465">
        <f>Q81*'ETO Grocery Bundle'!$C$7</f>
        <v>1096.7632331480122</v>
      </c>
      <c r="S81" s="465">
        <f t="shared" si="7"/>
        <v>651.01946944154565</v>
      </c>
    </row>
    <row r="82" spans="1:19">
      <c r="O82" s="464"/>
      <c r="P82" s="465"/>
      <c r="Q82" s="465"/>
      <c r="R82" s="472"/>
      <c r="S82" s="472"/>
    </row>
    <row r="83" spans="1:19">
      <c r="O83" s="464"/>
      <c r="P83" s="473"/>
      <c r="Q83" s="473"/>
    </row>
    <row r="85" spans="1:19">
      <c r="O85" s="404"/>
    </row>
  </sheetData>
  <protectedRanges>
    <protectedRange sqref="B19:B20" name="Range1_3_2"/>
    <protectedRange sqref="B21:B22" name="Range1_1_2"/>
    <protectedRange sqref="B23" name="Range1_4"/>
    <protectedRange sqref="B24:B25" name="Range1_2_1"/>
    <protectedRange sqref="B28:B31" name="Range1_1_1_1"/>
    <protectedRange sqref="B26:B27" name="Range1_2"/>
  </protectedRanges>
  <mergeCells count="4">
    <mergeCell ref="N19:N20"/>
    <mergeCell ref="N21:N22"/>
    <mergeCell ref="N24:N27"/>
    <mergeCell ref="N28:N31"/>
  </mergeCells>
  <conditionalFormatting sqref="G19:G25 G28:G31">
    <cfRule type="containsText" dxfId="1" priority="2" stopIfTrue="1" operator="containsText" text="None">
      <formula>NOT(ISERROR(SEARCH("None",G19)))</formula>
    </cfRule>
  </conditionalFormatting>
  <conditionalFormatting sqref="G26:G27">
    <cfRule type="containsText" dxfId="0" priority="1" stopIfTrue="1" operator="containsText" text="None">
      <formula>NOT(ISERROR(SEARCH("None",G26)))</formula>
    </cfRule>
  </conditionalFormatting>
  <dataValidations count="16">
    <dataValidation type="list" allowBlank="1" showInputMessage="1" showErrorMessage="1" sqref="D31">
      <formula1>Measure17</formula1>
    </dataValidation>
    <dataValidation type="list" allowBlank="1" showInputMessage="1" showErrorMessage="1" sqref="D30">
      <formula1>Measure16</formula1>
    </dataValidation>
    <dataValidation type="list" allowBlank="1" showInputMessage="1" showErrorMessage="1" sqref="D29">
      <formula1>Measure15</formula1>
    </dataValidation>
    <dataValidation type="list" allowBlank="1" showInputMessage="1" showErrorMessage="1" sqref="D28">
      <formula1>Measure14</formula1>
    </dataValidation>
    <dataValidation type="list" allowBlank="1" showInputMessage="1" showErrorMessage="1" sqref="D25">
      <formula1>Measure7</formula1>
    </dataValidation>
    <dataValidation type="list" allowBlank="1" showInputMessage="1" showErrorMessage="1" sqref="D24">
      <formula1>Measure6</formula1>
    </dataValidation>
    <dataValidation type="list" allowBlank="1" showInputMessage="1" showErrorMessage="1" sqref="D23">
      <formula1>Measure5</formula1>
    </dataValidation>
    <dataValidation type="list" allowBlank="1" showInputMessage="1" showErrorMessage="1" sqref="D22">
      <formula1>Measure4</formula1>
    </dataValidation>
    <dataValidation type="list" allowBlank="1" showInputMessage="1" showErrorMessage="1" sqref="D21">
      <formula1>Measure3</formula1>
    </dataValidation>
    <dataValidation type="list" allowBlank="1" showInputMessage="1" showErrorMessage="1" sqref="D20">
      <formula1>Measure2</formula1>
    </dataValidation>
    <dataValidation type="list" allowBlank="1" showInputMessage="1" showErrorMessage="1" sqref="D19">
      <formula1>Measure1</formula1>
    </dataValidation>
    <dataValidation type="list" allowBlank="1" showInputMessage="1" showErrorMessage="1" sqref="D27">
      <formula1>Measure9</formula1>
    </dataValidation>
    <dataValidation type="list" allowBlank="1" showInputMessage="1" showErrorMessage="1" sqref="D26">
      <formula1>Measure8</formula1>
    </dataValidation>
    <dataValidation type="list" allowBlank="1" showInputMessage="1" showErrorMessage="1" sqref="C19:C31">
      <formula1>Business_Type</formula1>
    </dataValidation>
    <dataValidation type="list" allowBlank="1" showInputMessage="1" showErrorMessage="1" sqref="E19:E31">
      <formula1>Gas_Load</formula1>
    </dataValidation>
    <dataValidation type="decimal" allowBlank="1" showInputMessage="1" showErrorMessage="1" error="Lifetime cannot exceed 70 years" sqref="F19:F31">
      <formula1>0</formula1>
      <formula2>70</formula2>
    </dataValidation>
  </dataValidations>
  <pageMargins left="0.7" right="0.7" top="0.75" bottom="0.75" header="0.3" footer="0.3"/>
  <pageSetup orientation="portrait" verticalDpi="0" r:id="rId1"/>
  <legacyDrawing r:id="rId2"/>
</worksheet>
</file>

<file path=xl/worksheets/sheet14.xml><?xml version="1.0" encoding="utf-8"?>
<worksheet xmlns="http://schemas.openxmlformats.org/spreadsheetml/2006/main" xmlns:r="http://schemas.openxmlformats.org/officeDocument/2006/relationships">
  <dimension ref="B2:F15"/>
  <sheetViews>
    <sheetView workbookViewId="0">
      <selection activeCell="C14" sqref="C14"/>
    </sheetView>
  </sheetViews>
  <sheetFormatPr defaultRowHeight="12.75"/>
  <cols>
    <col min="3" max="3" width="67.7109375" customWidth="1"/>
    <col min="5" max="5" width="10.7109375" customWidth="1"/>
    <col min="6" max="6" width="100.85546875" customWidth="1"/>
  </cols>
  <sheetData>
    <row r="2" spans="2:6" ht="13.5" thickBot="1"/>
    <row r="3" spans="2:6" ht="15.75" thickBot="1">
      <c r="B3" s="478" t="s">
        <v>1</v>
      </c>
      <c r="C3" s="479" t="s">
        <v>1296</v>
      </c>
      <c r="D3" s="479" t="s">
        <v>44</v>
      </c>
      <c r="E3" s="479" t="s">
        <v>1297</v>
      </c>
      <c r="F3" s="479" t="s">
        <v>3</v>
      </c>
    </row>
    <row r="4" spans="2:6">
      <c r="B4">
        <f>ROW()-3</f>
        <v>1</v>
      </c>
      <c r="C4" t="s">
        <v>1304</v>
      </c>
      <c r="D4" t="s">
        <v>1303</v>
      </c>
      <c r="E4" s="480">
        <v>42070</v>
      </c>
    </row>
    <row r="5" spans="2:6">
      <c r="B5">
        <f t="shared" ref="B5:B15" si="0">ROW()-3</f>
        <v>2</v>
      </c>
      <c r="C5" t="s">
        <v>1302</v>
      </c>
      <c r="D5" t="s">
        <v>1298</v>
      </c>
      <c r="E5" s="480">
        <v>42071</v>
      </c>
    </row>
    <row r="6" spans="2:6">
      <c r="B6">
        <f t="shared" si="0"/>
        <v>3</v>
      </c>
      <c r="C6" t="s">
        <v>1300</v>
      </c>
      <c r="D6" t="s">
        <v>1298</v>
      </c>
      <c r="E6" s="480">
        <v>42081</v>
      </c>
    </row>
    <row r="7" spans="2:6">
      <c r="B7">
        <f t="shared" si="0"/>
        <v>4</v>
      </c>
      <c r="C7" t="s">
        <v>1301</v>
      </c>
      <c r="D7" t="s">
        <v>1298</v>
      </c>
      <c r="E7" s="480">
        <v>42081</v>
      </c>
    </row>
    <row r="8" spans="2:6">
      <c r="B8">
        <f t="shared" si="0"/>
        <v>5</v>
      </c>
      <c r="C8" t="s">
        <v>1324</v>
      </c>
      <c r="D8" t="s">
        <v>1298</v>
      </c>
      <c r="E8" s="480">
        <v>42081</v>
      </c>
      <c r="F8" t="s">
        <v>1325</v>
      </c>
    </row>
    <row r="9" spans="2:6">
      <c r="B9">
        <f t="shared" si="0"/>
        <v>6</v>
      </c>
      <c r="C9" t="s">
        <v>1326</v>
      </c>
      <c r="D9" t="s">
        <v>1298</v>
      </c>
      <c r="E9" s="480">
        <v>42081</v>
      </c>
      <c r="F9" t="s">
        <v>1325</v>
      </c>
    </row>
    <row r="10" spans="2:6">
      <c r="B10">
        <f t="shared" si="0"/>
        <v>7</v>
      </c>
      <c r="C10" t="s">
        <v>1327</v>
      </c>
      <c r="D10" t="s">
        <v>1298</v>
      </c>
      <c r="E10" s="480">
        <v>42081</v>
      </c>
      <c r="F10" t="s">
        <v>1325</v>
      </c>
    </row>
    <row r="11" spans="2:6">
      <c r="B11">
        <f t="shared" si="0"/>
        <v>8</v>
      </c>
      <c r="C11" t="s">
        <v>1328</v>
      </c>
      <c r="D11" t="s">
        <v>1298</v>
      </c>
      <c r="E11" s="480">
        <v>42081</v>
      </c>
      <c r="F11" t="s">
        <v>1325</v>
      </c>
    </row>
    <row r="12" spans="2:6">
      <c r="B12">
        <f t="shared" si="0"/>
        <v>9</v>
      </c>
      <c r="C12" t="s">
        <v>1329</v>
      </c>
      <c r="D12" t="s">
        <v>1298</v>
      </c>
      <c r="E12" s="480">
        <v>42081</v>
      </c>
      <c r="F12" t="s">
        <v>1325</v>
      </c>
    </row>
    <row r="13" spans="2:6">
      <c r="B13">
        <f t="shared" si="0"/>
        <v>10</v>
      </c>
      <c r="C13" s="387" t="s">
        <v>1299</v>
      </c>
      <c r="D13" t="s">
        <v>1298</v>
      </c>
      <c r="E13" s="480">
        <v>42081</v>
      </c>
    </row>
    <row r="14" spans="2:6">
      <c r="B14">
        <f t="shared" si="0"/>
        <v>11</v>
      </c>
      <c r="E14" s="480"/>
    </row>
    <row r="15" spans="2:6">
      <c r="B15">
        <f t="shared" si="0"/>
        <v>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5"/>
  <dimension ref="C1:F14"/>
  <sheetViews>
    <sheetView tabSelected="1" zoomScaleNormal="100" zoomScaleSheetLayoutView="90" workbookViewId="0">
      <selection activeCell="D2" sqref="D2"/>
    </sheetView>
  </sheetViews>
  <sheetFormatPr defaultRowHeight="15"/>
  <cols>
    <col min="1" max="1" width="4" style="1" customWidth="1"/>
    <col min="2" max="2" width="4.28515625" style="1" customWidth="1"/>
    <col min="3" max="3" width="28.140625" style="1" customWidth="1"/>
    <col min="4" max="4" width="73.42578125" style="1" customWidth="1"/>
    <col min="5" max="5" width="55.140625" style="1" customWidth="1"/>
    <col min="6" max="6" width="61.42578125" style="1" customWidth="1"/>
    <col min="7" max="16384" width="9.140625" style="1"/>
  </cols>
  <sheetData>
    <row r="1" spans="3:6" ht="15.75" thickBot="1"/>
    <row r="2" spans="3:6" ht="19.5" thickBot="1">
      <c r="C2" s="2" t="s">
        <v>0</v>
      </c>
      <c r="D2" s="51" t="str">
        <f>[1]MLIST!$B$81</f>
        <v>Grocery Refrigeration Bundle</v>
      </c>
      <c r="E2" s="3"/>
      <c r="F2" s="4"/>
    </row>
    <row r="3" spans="3:6">
      <c r="C3" s="5" t="s">
        <v>1</v>
      </c>
      <c r="D3" s="5" t="s">
        <v>2</v>
      </c>
      <c r="E3" s="5" t="s">
        <v>3</v>
      </c>
      <c r="F3" s="5" t="s">
        <v>4</v>
      </c>
    </row>
    <row r="4" spans="3:6" ht="180">
      <c r="C4" s="6" t="s">
        <v>5</v>
      </c>
      <c r="D4" s="7" t="s">
        <v>1293</v>
      </c>
      <c r="E4" s="8" t="s">
        <v>1128</v>
      </c>
      <c r="F4" s="9" t="s">
        <v>1129</v>
      </c>
    </row>
    <row r="5" spans="3:6" ht="30">
      <c r="C5" s="6" t="s">
        <v>6</v>
      </c>
      <c r="D5" s="10" t="s">
        <v>1130</v>
      </c>
      <c r="E5" s="11"/>
      <c r="F5" s="9"/>
    </row>
    <row r="6" spans="3:6" ht="30">
      <c r="C6" s="6" t="s">
        <v>42</v>
      </c>
      <c r="D6" s="10" t="s">
        <v>1290</v>
      </c>
      <c r="E6" s="11"/>
      <c r="F6" s="9"/>
    </row>
    <row r="7" spans="3:6" ht="50.25" customHeight="1">
      <c r="C7" s="6" t="s">
        <v>7</v>
      </c>
      <c r="D7" s="10" t="s">
        <v>1291</v>
      </c>
      <c r="E7" s="10"/>
      <c r="F7" s="9"/>
    </row>
    <row r="8" spans="3:6">
      <c r="C8" s="6" t="s">
        <v>8</v>
      </c>
      <c r="D8" s="10" t="s">
        <v>1131</v>
      </c>
      <c r="E8" s="10"/>
      <c r="F8" s="9"/>
    </row>
    <row r="9" spans="3:6">
      <c r="C9" s="6" t="s">
        <v>43</v>
      </c>
      <c r="D9" s="10"/>
      <c r="E9" s="12"/>
      <c r="F9" s="9"/>
    </row>
    <row r="10" spans="3:6" ht="45">
      <c r="C10" s="6" t="s">
        <v>9</v>
      </c>
      <c r="D10" s="10" t="s">
        <v>1132</v>
      </c>
      <c r="E10" s="12"/>
      <c r="F10" s="9"/>
    </row>
    <row r="11" spans="3:6">
      <c r="C11" s="6" t="s">
        <v>10</v>
      </c>
      <c r="D11" s="10" t="s">
        <v>1292</v>
      </c>
      <c r="E11" s="10"/>
      <c r="F11" s="9"/>
    </row>
    <row r="12" spans="3:6">
      <c r="C12" s="6" t="s">
        <v>11</v>
      </c>
      <c r="D12" s="13" t="s">
        <v>1133</v>
      </c>
      <c r="E12" s="12"/>
      <c r="F12" s="9"/>
    </row>
    <row r="13" spans="3:6">
      <c r="C13" s="6" t="s">
        <v>12</v>
      </c>
      <c r="D13" s="13" t="s">
        <v>1134</v>
      </c>
      <c r="E13" s="14"/>
      <c r="F13" s="9"/>
    </row>
    <row r="14" spans="3:6">
      <c r="C14" s="6" t="s">
        <v>13</v>
      </c>
      <c r="D14" s="13" t="s">
        <v>1135</v>
      </c>
      <c r="E14" s="12" t="str">
        <f>'SC-Retro'!C65</f>
        <v>Retro12Med</v>
      </c>
      <c r="F14" s="9"/>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codeName="Sheet3"/>
  <dimension ref="A1:AJ181"/>
  <sheetViews>
    <sheetView workbookViewId="0">
      <selection activeCell="C10" sqref="C10"/>
    </sheetView>
  </sheetViews>
  <sheetFormatPr defaultRowHeight="12.75"/>
  <cols>
    <col min="1" max="1" width="40.5703125" customWidth="1"/>
    <col min="2" max="2" width="18.7109375" customWidth="1"/>
    <col min="3" max="3" width="28.7109375" customWidth="1"/>
    <col min="4" max="4" width="35.7109375" customWidth="1"/>
    <col min="5" max="24" width="12" customWidth="1"/>
    <col min="25" max="25" width="12.140625" customWidth="1"/>
    <col min="26" max="26" width="13.42578125" customWidth="1"/>
    <col min="28" max="28" width="17.42578125" customWidth="1"/>
    <col min="29" max="29" width="12" customWidth="1"/>
    <col min="31" max="31" width="11.7109375" customWidth="1"/>
    <col min="32" max="32" width="13" customWidth="1"/>
  </cols>
  <sheetData>
    <row r="1" spans="1:36">
      <c r="A1" s="320" t="s">
        <v>1004</v>
      </c>
      <c r="B1" s="500" t="s">
        <v>1125</v>
      </c>
      <c r="C1" s="501"/>
      <c r="D1" s="501"/>
      <c r="E1" s="501"/>
      <c r="F1" s="501"/>
      <c r="G1" s="501"/>
      <c r="H1" s="501"/>
      <c r="I1" s="501"/>
      <c r="J1" s="501"/>
      <c r="K1" s="501"/>
      <c r="L1" s="501"/>
      <c r="M1" s="501"/>
      <c r="N1" s="501"/>
      <c r="O1" s="501"/>
      <c r="P1" s="501"/>
      <c r="Q1" s="501"/>
      <c r="R1" s="501"/>
      <c r="S1" s="502"/>
      <c r="T1" s="321"/>
      <c r="U1" s="321"/>
      <c r="V1" s="321"/>
      <c r="W1" s="321"/>
      <c r="X1" s="24"/>
      <c r="Y1" s="24"/>
      <c r="Z1" s="24"/>
      <c r="AB1" s="24"/>
      <c r="AC1" s="24"/>
      <c r="AD1" s="24"/>
      <c r="AE1" s="24"/>
      <c r="AF1" s="24"/>
      <c r="AG1" s="24"/>
      <c r="AH1" s="24"/>
      <c r="AI1" s="24"/>
      <c r="AJ1" s="24"/>
    </row>
    <row r="2" spans="1:36">
      <c r="A2" s="322"/>
      <c r="B2" s="503"/>
      <c r="C2" s="504"/>
      <c r="D2" s="504"/>
      <c r="E2" s="504"/>
      <c r="F2" s="504"/>
      <c r="G2" s="504"/>
      <c r="H2" s="504"/>
      <c r="I2" s="504"/>
      <c r="J2" s="504"/>
      <c r="K2" s="504"/>
      <c r="L2" s="504"/>
      <c r="M2" s="504"/>
      <c r="N2" s="504"/>
      <c r="O2" s="504"/>
      <c r="P2" s="504"/>
      <c r="Q2" s="504"/>
      <c r="R2" s="504"/>
      <c r="S2" s="505"/>
      <c r="T2" s="323"/>
      <c r="U2" s="323"/>
      <c r="V2" s="323"/>
      <c r="W2" s="323"/>
      <c r="X2" s="24"/>
      <c r="Y2" s="24"/>
      <c r="Z2" s="24"/>
      <c r="AB2" s="24"/>
      <c r="AC2" s="24"/>
      <c r="AD2" s="24"/>
      <c r="AE2" s="24"/>
      <c r="AF2" s="24"/>
      <c r="AG2" s="24"/>
      <c r="AH2" s="24"/>
      <c r="AI2" s="24"/>
      <c r="AJ2" s="24"/>
    </row>
    <row r="3" spans="1:36" ht="21" customHeight="1">
      <c r="A3" s="322"/>
      <c r="B3" s="503"/>
      <c r="C3" s="504"/>
      <c r="D3" s="504"/>
      <c r="E3" s="504"/>
      <c r="F3" s="504"/>
      <c r="G3" s="504"/>
      <c r="H3" s="504"/>
      <c r="I3" s="504"/>
      <c r="J3" s="504"/>
      <c r="K3" s="504"/>
      <c r="L3" s="504"/>
      <c r="M3" s="504"/>
      <c r="N3" s="504"/>
      <c r="O3" s="504"/>
      <c r="P3" s="504"/>
      <c r="Q3" s="504"/>
      <c r="R3" s="504"/>
      <c r="S3" s="505"/>
      <c r="T3" s="323"/>
      <c r="U3" s="323"/>
      <c r="V3" s="323"/>
      <c r="W3" s="323"/>
      <c r="X3" s="24"/>
      <c r="Y3" s="24"/>
      <c r="Z3" s="24"/>
      <c r="AB3" s="24"/>
      <c r="AC3" s="24"/>
      <c r="AD3" s="24"/>
      <c r="AE3" s="24"/>
      <c r="AF3" s="24"/>
      <c r="AG3" s="24"/>
      <c r="AH3" s="24"/>
      <c r="AI3" s="24"/>
      <c r="AJ3" s="24"/>
    </row>
    <row r="4" spans="1:36">
      <c r="A4" s="322"/>
      <c r="B4" s="503"/>
      <c r="C4" s="504"/>
      <c r="D4" s="504"/>
      <c r="E4" s="504"/>
      <c r="F4" s="504"/>
      <c r="G4" s="504"/>
      <c r="H4" s="504"/>
      <c r="I4" s="504"/>
      <c r="J4" s="504"/>
      <c r="K4" s="504"/>
      <c r="L4" s="504"/>
      <c r="M4" s="504"/>
      <c r="N4" s="504"/>
      <c r="O4" s="504"/>
      <c r="P4" s="504"/>
      <c r="Q4" s="504"/>
      <c r="R4" s="504"/>
      <c r="S4" s="505"/>
      <c r="T4" s="323"/>
      <c r="U4" s="323"/>
      <c r="V4" s="323"/>
      <c r="W4" s="323"/>
      <c r="X4" s="24"/>
      <c r="Y4" s="24"/>
      <c r="Z4" s="24"/>
      <c r="AB4" s="24"/>
      <c r="AC4" s="24"/>
      <c r="AD4" s="24"/>
      <c r="AE4" s="24"/>
      <c r="AF4" s="24"/>
      <c r="AG4" s="24"/>
      <c r="AH4" s="24"/>
      <c r="AI4" s="24"/>
      <c r="AJ4" s="24"/>
    </row>
    <row r="5" spans="1:36">
      <c r="A5" s="324" t="s">
        <v>1005</v>
      </c>
      <c r="B5" s="503"/>
      <c r="C5" s="504"/>
      <c r="D5" s="506"/>
      <c r="E5" s="506"/>
      <c r="F5" s="506"/>
      <c r="G5" s="506"/>
      <c r="H5" s="506"/>
      <c r="I5" s="506"/>
      <c r="J5" s="506"/>
      <c r="K5" s="506"/>
      <c r="L5" s="506"/>
      <c r="M5" s="506"/>
      <c r="N5" s="506"/>
      <c r="O5" s="506"/>
      <c r="P5" s="506"/>
      <c r="Q5" s="506"/>
      <c r="R5" s="506"/>
      <c r="S5" s="507"/>
      <c r="T5" s="323"/>
      <c r="U5" s="323"/>
      <c r="V5" s="323"/>
      <c r="W5" s="323"/>
      <c r="X5" s="24"/>
      <c r="Y5" s="24"/>
      <c r="Z5" s="24"/>
      <c r="AB5" s="24"/>
      <c r="AC5" s="24"/>
      <c r="AD5" s="24"/>
      <c r="AE5" s="24"/>
      <c r="AF5" s="24"/>
      <c r="AG5" s="24"/>
      <c r="AH5" s="24"/>
      <c r="AI5" s="24"/>
      <c r="AJ5" s="24"/>
    </row>
    <row r="6" spans="1:36">
      <c r="A6" s="325"/>
      <c r="B6" s="326"/>
      <c r="C6" s="326"/>
      <c r="D6" s="327"/>
      <c r="E6" s="328"/>
      <c r="F6" s="328"/>
      <c r="G6" s="328"/>
      <c r="H6" s="328"/>
      <c r="I6" s="328"/>
      <c r="J6" s="328"/>
      <c r="K6" s="328"/>
      <c r="L6" s="328"/>
      <c r="M6" s="328"/>
      <c r="N6" s="328"/>
      <c r="O6" s="328"/>
      <c r="P6" s="328"/>
      <c r="Q6" s="328"/>
      <c r="R6" s="328"/>
      <c r="S6" s="329"/>
      <c r="T6" s="323"/>
      <c r="U6" s="323"/>
      <c r="V6" s="323"/>
      <c r="W6" s="323"/>
      <c r="X6" s="24"/>
      <c r="Y6" s="24"/>
      <c r="Z6" s="24"/>
      <c r="AB6" s="24"/>
      <c r="AC6" s="24"/>
      <c r="AD6" s="24"/>
      <c r="AE6" s="24"/>
      <c r="AF6" s="24"/>
      <c r="AG6" s="24"/>
      <c r="AH6" s="24"/>
      <c r="AI6" s="24"/>
      <c r="AJ6" s="24"/>
    </row>
    <row r="7" spans="1:36">
      <c r="A7" s="536"/>
      <c r="B7" s="330" t="s">
        <v>1006</v>
      </c>
      <c r="C7" s="331" t="s">
        <v>1115</v>
      </c>
      <c r="D7" s="534" t="s">
        <v>1330</v>
      </c>
      <c r="E7" s="24"/>
      <c r="F7" s="24"/>
      <c r="G7" s="24"/>
      <c r="H7" s="24"/>
      <c r="I7" s="24"/>
      <c r="J7" s="24"/>
      <c r="K7" s="24"/>
      <c r="L7" s="24"/>
      <c r="M7" s="24"/>
      <c r="N7" s="24"/>
      <c r="O7" s="24"/>
      <c r="P7" s="24"/>
      <c r="Q7" s="24"/>
      <c r="R7" s="24"/>
      <c r="S7" s="24"/>
      <c r="T7" s="24"/>
      <c r="U7" s="24"/>
      <c r="V7" s="24"/>
      <c r="W7" s="24"/>
      <c r="X7" s="24"/>
      <c r="Y7" s="24"/>
      <c r="Z7" s="24"/>
      <c r="AB7" s="24"/>
      <c r="AC7" s="24"/>
      <c r="AD7" s="24"/>
      <c r="AE7" s="24"/>
      <c r="AF7" s="24"/>
      <c r="AG7" s="24"/>
      <c r="AH7" s="24"/>
      <c r="AI7" s="24"/>
      <c r="AJ7" s="24"/>
    </row>
    <row r="8" spans="1:36">
      <c r="A8" s="537" t="s">
        <v>1331</v>
      </c>
      <c r="B8" s="330" t="s">
        <v>1008</v>
      </c>
      <c r="C8" s="331" t="str">
        <f>CONCATENATE([1]MLIST!$B$81,"-",C7)</f>
        <v>Grocery Refrigeration Bundle-Retro</v>
      </c>
      <c r="D8" s="535" t="str">
        <f>[4]!switch_ForecastState</f>
        <v>Region</v>
      </c>
      <c r="E8" s="332"/>
      <c r="F8" s="24"/>
      <c r="G8" s="24"/>
      <c r="H8" s="24"/>
      <c r="I8" s="24"/>
      <c r="J8" s="24"/>
      <c r="K8" s="24"/>
      <c r="L8" s="24"/>
      <c r="M8" s="24"/>
      <c r="N8" s="24"/>
      <c r="O8" s="24"/>
      <c r="P8" s="24"/>
      <c r="Q8" s="24"/>
      <c r="R8" s="24"/>
      <c r="S8" s="24"/>
      <c r="T8" s="24"/>
      <c r="U8" s="24"/>
      <c r="V8" s="24"/>
      <c r="W8" s="24"/>
      <c r="X8" s="24"/>
      <c r="Y8" s="24"/>
      <c r="Z8" s="24"/>
      <c r="AB8" s="24"/>
      <c r="AC8" s="24"/>
      <c r="AD8" s="24"/>
      <c r="AE8" s="24"/>
      <c r="AF8" s="24"/>
      <c r="AG8" s="24"/>
      <c r="AH8" s="24"/>
      <c r="AI8" s="24"/>
      <c r="AJ8" s="24"/>
    </row>
    <row r="9" spans="1:36">
      <c r="A9" s="537" t="str">
        <f>INDEX([1]ACHIEV!$A$19:$B$120,MATCH(C8,[1]ACHIEV!$B$19:$B$120,0),1)</f>
        <v>Refrigeration</v>
      </c>
      <c r="B9" s="333" t="s">
        <v>1009</v>
      </c>
      <c r="C9" s="331">
        <f>[1]FILES!$H$4</f>
        <v>2035</v>
      </c>
      <c r="D9" s="535" t="str">
        <f>[4]!switch_ForecastScenario</f>
        <v>Base</v>
      </c>
      <c r="E9" s="334"/>
      <c r="F9" s="24"/>
      <c r="G9" s="24"/>
      <c r="H9" s="24"/>
      <c r="I9" s="24"/>
      <c r="J9" s="24"/>
      <c r="K9" s="24"/>
      <c r="L9" s="24"/>
      <c r="M9" s="24"/>
      <c r="N9" s="24"/>
      <c r="O9" s="24"/>
      <c r="P9" s="24"/>
      <c r="Q9" s="24"/>
      <c r="R9" s="24"/>
      <c r="S9" s="24"/>
      <c r="T9" s="24"/>
      <c r="U9" s="24"/>
      <c r="V9" s="24"/>
      <c r="W9" s="24"/>
      <c r="X9" s="24"/>
      <c r="Y9" s="24"/>
      <c r="Z9" s="24"/>
      <c r="AB9" s="24"/>
      <c r="AC9" s="24"/>
      <c r="AD9" s="24"/>
      <c r="AE9" s="24"/>
      <c r="AF9" s="24"/>
      <c r="AG9" s="24"/>
      <c r="AH9" s="24"/>
      <c r="AI9" s="24"/>
      <c r="AJ9" s="24"/>
    </row>
    <row r="10" spans="1:36">
      <c r="A10" s="538"/>
      <c r="B10" s="330" t="s">
        <v>1010</v>
      </c>
      <c r="C10" s="539">
        <f>MIN(SUM(E95:X102),SUM(Y95:Y102))</f>
        <v>62.969803539181981</v>
      </c>
      <c r="D10" s="24"/>
      <c r="E10" s="24">
        <v>1</v>
      </c>
      <c r="F10" s="24">
        <f>E10+1</f>
        <v>2</v>
      </c>
      <c r="G10" s="24">
        <f t="shared" ref="G10:V11" si="0">F10+1</f>
        <v>3</v>
      </c>
      <c r="H10" s="24">
        <f t="shared" si="0"/>
        <v>4</v>
      </c>
      <c r="I10" s="24">
        <f t="shared" si="0"/>
        <v>5</v>
      </c>
      <c r="J10" s="24">
        <f t="shared" si="0"/>
        <v>6</v>
      </c>
      <c r="K10" s="24">
        <f t="shared" si="0"/>
        <v>7</v>
      </c>
      <c r="L10" s="24">
        <f t="shared" si="0"/>
        <v>8</v>
      </c>
      <c r="M10" s="24">
        <f t="shared" si="0"/>
        <v>9</v>
      </c>
      <c r="N10" s="24">
        <f t="shared" si="0"/>
        <v>10</v>
      </c>
      <c r="O10" s="24">
        <f t="shared" si="0"/>
        <v>11</v>
      </c>
      <c r="P10" s="24">
        <f t="shared" si="0"/>
        <v>12</v>
      </c>
      <c r="Q10" s="24">
        <f t="shared" si="0"/>
        <v>13</v>
      </c>
      <c r="R10" s="24">
        <f t="shared" si="0"/>
        <v>14</v>
      </c>
      <c r="S10" s="24">
        <f t="shared" si="0"/>
        <v>15</v>
      </c>
      <c r="T10" s="24">
        <f t="shared" si="0"/>
        <v>16</v>
      </c>
      <c r="U10" s="24">
        <f t="shared" si="0"/>
        <v>17</v>
      </c>
      <c r="V10" s="24">
        <f t="shared" si="0"/>
        <v>18</v>
      </c>
      <c r="W10" s="24">
        <f t="shared" ref="W10:X10" si="1">V10+1</f>
        <v>19</v>
      </c>
      <c r="X10" s="24">
        <f t="shared" si="1"/>
        <v>20</v>
      </c>
      <c r="Y10" s="24"/>
      <c r="Z10" s="24"/>
      <c r="AB10" s="24"/>
      <c r="AC10" s="24"/>
      <c r="AD10" s="24"/>
      <c r="AE10" s="24"/>
      <c r="AF10" s="24"/>
      <c r="AG10" s="24"/>
      <c r="AH10" s="24"/>
      <c r="AI10" s="24"/>
      <c r="AJ10" s="24"/>
    </row>
    <row r="11" spans="1:36" ht="15">
      <c r="A11" s="55" t="s">
        <v>1011</v>
      </c>
      <c r="B11" s="330"/>
      <c r="C11" s="330"/>
      <c r="D11" s="330"/>
      <c r="E11" s="330">
        <f>C9-20+1</f>
        <v>2016</v>
      </c>
      <c r="F11" s="330">
        <f>E11+1</f>
        <v>2017</v>
      </c>
      <c r="G11" s="330">
        <f t="shared" si="0"/>
        <v>2018</v>
      </c>
      <c r="H11" s="330">
        <f t="shared" si="0"/>
        <v>2019</v>
      </c>
      <c r="I11" s="330">
        <f t="shared" si="0"/>
        <v>2020</v>
      </c>
      <c r="J11" s="330">
        <f t="shared" si="0"/>
        <v>2021</v>
      </c>
      <c r="K11" s="330">
        <f t="shared" si="0"/>
        <v>2022</v>
      </c>
      <c r="L11" s="330">
        <f t="shared" si="0"/>
        <v>2023</v>
      </c>
      <c r="M11" s="330">
        <f t="shared" si="0"/>
        <v>2024</v>
      </c>
      <c r="N11" s="330">
        <f t="shared" si="0"/>
        <v>2025</v>
      </c>
      <c r="O11" s="330">
        <f t="shared" si="0"/>
        <v>2026</v>
      </c>
      <c r="P11" s="330">
        <f t="shared" si="0"/>
        <v>2027</v>
      </c>
      <c r="Q11" s="330">
        <f t="shared" si="0"/>
        <v>2028</v>
      </c>
      <c r="R11" s="330">
        <f t="shared" si="0"/>
        <v>2029</v>
      </c>
      <c r="S11" s="330">
        <f t="shared" si="0"/>
        <v>2030</v>
      </c>
      <c r="T11" s="330">
        <f t="shared" si="0"/>
        <v>2031</v>
      </c>
      <c r="U11" s="330">
        <f t="shared" si="0"/>
        <v>2032</v>
      </c>
      <c r="V11" s="330">
        <f t="shared" si="0"/>
        <v>2033</v>
      </c>
      <c r="W11" s="330">
        <f>V11+1</f>
        <v>2034</v>
      </c>
      <c r="X11" s="330">
        <f>W11+1</f>
        <v>2035</v>
      </c>
      <c r="Y11" s="372" t="s">
        <v>1012</v>
      </c>
      <c r="Z11" s="372" t="s">
        <v>1013</v>
      </c>
      <c r="AB11" s="24"/>
      <c r="AC11" s="24"/>
      <c r="AD11" s="24"/>
      <c r="AE11" s="24"/>
      <c r="AF11" s="24"/>
      <c r="AG11" s="24"/>
      <c r="AH11" s="24"/>
      <c r="AI11" s="24"/>
      <c r="AJ11" s="24"/>
    </row>
    <row r="12" spans="1:36">
      <c r="A12" s="330"/>
      <c r="B12" s="330"/>
      <c r="C12" s="330"/>
      <c r="D12" s="330"/>
      <c r="E12" s="330" t="str">
        <f>CONCATENATE("FLOOR_",E11)</f>
        <v>FLOOR_2016</v>
      </c>
      <c r="F12" s="330" t="str">
        <f t="shared" ref="F12:X12" si="2">CONCATENATE("FLOOR_",F11)</f>
        <v>FLOOR_2017</v>
      </c>
      <c r="G12" s="330" t="str">
        <f t="shared" si="2"/>
        <v>FLOOR_2018</v>
      </c>
      <c r="H12" s="330" t="str">
        <f t="shared" si="2"/>
        <v>FLOOR_2019</v>
      </c>
      <c r="I12" s="330" t="str">
        <f t="shared" si="2"/>
        <v>FLOOR_2020</v>
      </c>
      <c r="J12" s="330" t="str">
        <f t="shared" si="2"/>
        <v>FLOOR_2021</v>
      </c>
      <c r="K12" s="330" t="str">
        <f t="shared" si="2"/>
        <v>FLOOR_2022</v>
      </c>
      <c r="L12" s="330" t="str">
        <f t="shared" si="2"/>
        <v>FLOOR_2023</v>
      </c>
      <c r="M12" s="330" t="str">
        <f t="shared" si="2"/>
        <v>FLOOR_2024</v>
      </c>
      <c r="N12" s="330" t="str">
        <f t="shared" si="2"/>
        <v>FLOOR_2025</v>
      </c>
      <c r="O12" s="330" t="str">
        <f t="shared" si="2"/>
        <v>FLOOR_2026</v>
      </c>
      <c r="P12" s="330" t="str">
        <f t="shared" si="2"/>
        <v>FLOOR_2027</v>
      </c>
      <c r="Q12" s="330" t="str">
        <f t="shared" si="2"/>
        <v>FLOOR_2028</v>
      </c>
      <c r="R12" s="330" t="str">
        <f t="shared" si="2"/>
        <v>FLOOR_2029</v>
      </c>
      <c r="S12" s="330" t="str">
        <f t="shared" si="2"/>
        <v>FLOOR_2030</v>
      </c>
      <c r="T12" s="330" t="str">
        <f t="shared" si="2"/>
        <v>FLOOR_2031</v>
      </c>
      <c r="U12" s="330" t="str">
        <f t="shared" si="2"/>
        <v>FLOOR_2032</v>
      </c>
      <c r="V12" s="330" t="str">
        <f t="shared" si="2"/>
        <v>FLOOR_2033</v>
      </c>
      <c r="W12" s="330" t="str">
        <f t="shared" si="2"/>
        <v>FLOOR_2034</v>
      </c>
      <c r="X12" s="330" t="str">
        <f t="shared" si="2"/>
        <v>FLOOR_2035</v>
      </c>
      <c r="Y12" s="374">
        <v>0.85</v>
      </c>
      <c r="Z12" s="372" t="s">
        <v>1013</v>
      </c>
      <c r="AB12" s="24"/>
      <c r="AC12" s="24"/>
      <c r="AD12" s="24"/>
      <c r="AE12" s="24"/>
      <c r="AF12" s="24"/>
      <c r="AG12" s="24"/>
      <c r="AH12" s="24"/>
      <c r="AI12" s="24"/>
      <c r="AJ12" s="24"/>
    </row>
    <row r="13" spans="1:36">
      <c r="A13" s="24"/>
      <c r="B13" s="24"/>
      <c r="C13" t="s">
        <v>1123</v>
      </c>
      <c r="D13" t="str">
        <f>MMap!I7</f>
        <v>HP Evap Fan Motor</v>
      </c>
      <c r="E13" s="371">
        <f>MMap!G7</f>
        <v>3968.552177989438</v>
      </c>
      <c r="F13" s="370">
        <f>E13</f>
        <v>3968.552177989438</v>
      </c>
      <c r="G13" s="370">
        <f t="shared" ref="G13:X20" si="3">F13</f>
        <v>3968.552177989438</v>
      </c>
      <c r="H13" s="370">
        <f t="shared" si="3"/>
        <v>3968.552177989438</v>
      </c>
      <c r="I13" s="370">
        <f t="shared" si="3"/>
        <v>3968.552177989438</v>
      </c>
      <c r="J13" s="370">
        <f t="shared" si="3"/>
        <v>3968.552177989438</v>
      </c>
      <c r="K13" s="370">
        <f t="shared" si="3"/>
        <v>3968.552177989438</v>
      </c>
      <c r="L13" s="370">
        <f t="shared" si="3"/>
        <v>3968.552177989438</v>
      </c>
      <c r="M13" s="370">
        <f t="shared" si="3"/>
        <v>3968.552177989438</v>
      </c>
      <c r="N13" s="370">
        <f t="shared" si="3"/>
        <v>3968.552177989438</v>
      </c>
      <c r="O13" s="370">
        <f t="shared" si="3"/>
        <v>3968.552177989438</v>
      </c>
      <c r="P13" s="370">
        <f t="shared" si="3"/>
        <v>3968.552177989438</v>
      </c>
      <c r="Q13" s="370">
        <f t="shared" si="3"/>
        <v>3968.552177989438</v>
      </c>
      <c r="R13" s="370">
        <f t="shared" si="3"/>
        <v>3968.552177989438</v>
      </c>
      <c r="S13" s="370">
        <f t="shared" si="3"/>
        <v>3968.552177989438</v>
      </c>
      <c r="T13" s="370">
        <f t="shared" si="3"/>
        <v>3968.552177989438</v>
      </c>
      <c r="U13" s="370">
        <f t="shared" si="3"/>
        <v>3968.552177989438</v>
      </c>
      <c r="V13" s="370">
        <f t="shared" si="3"/>
        <v>3968.552177989438</v>
      </c>
      <c r="W13" s="370">
        <f t="shared" si="3"/>
        <v>3968.552177989438</v>
      </c>
      <c r="X13" s="370">
        <f t="shared" si="3"/>
        <v>3968.552177989438</v>
      </c>
      <c r="Y13" s="373">
        <f>Z13*$Y$12</f>
        <v>3373.2693512910223</v>
      </c>
      <c r="Z13" s="373">
        <f t="shared" ref="Z13:Z22" si="4">X13</f>
        <v>3968.552177989438</v>
      </c>
      <c r="AB13" s="24"/>
      <c r="AC13" s="24"/>
      <c r="AD13" s="24"/>
      <c r="AE13" s="24"/>
      <c r="AF13" s="24"/>
      <c r="AG13" s="24"/>
      <c r="AH13" s="24"/>
      <c r="AI13" s="24"/>
      <c r="AJ13" s="24"/>
    </row>
    <row r="14" spans="1:36">
      <c r="A14" s="24"/>
      <c r="B14" s="24"/>
      <c r="C14" t="s">
        <v>1123</v>
      </c>
      <c r="D14" t="str">
        <f>MMap!I8</f>
        <v>Evap Motors Walk-In</v>
      </c>
      <c r="E14" s="371">
        <f>MMap!G8</f>
        <v>104186.49357042274</v>
      </c>
      <c r="F14" s="370">
        <f t="shared" ref="F14:U20" si="5">E14</f>
        <v>104186.49357042274</v>
      </c>
      <c r="G14" s="370">
        <f t="shared" si="5"/>
        <v>104186.49357042274</v>
      </c>
      <c r="H14" s="370">
        <f t="shared" si="5"/>
        <v>104186.49357042274</v>
      </c>
      <c r="I14" s="370">
        <f t="shared" si="5"/>
        <v>104186.49357042274</v>
      </c>
      <c r="J14" s="370">
        <f t="shared" si="5"/>
        <v>104186.49357042274</v>
      </c>
      <c r="K14" s="370">
        <f t="shared" si="5"/>
        <v>104186.49357042274</v>
      </c>
      <c r="L14" s="370">
        <f t="shared" si="5"/>
        <v>104186.49357042274</v>
      </c>
      <c r="M14" s="370">
        <f t="shared" si="5"/>
        <v>104186.49357042274</v>
      </c>
      <c r="N14" s="370">
        <f t="shared" si="5"/>
        <v>104186.49357042274</v>
      </c>
      <c r="O14" s="370">
        <f t="shared" si="5"/>
        <v>104186.49357042274</v>
      </c>
      <c r="P14" s="370">
        <f t="shared" si="5"/>
        <v>104186.49357042274</v>
      </c>
      <c r="Q14" s="370">
        <f t="shared" si="5"/>
        <v>104186.49357042274</v>
      </c>
      <c r="R14" s="370">
        <f t="shared" si="5"/>
        <v>104186.49357042274</v>
      </c>
      <c r="S14" s="370">
        <f t="shared" si="5"/>
        <v>104186.49357042274</v>
      </c>
      <c r="T14" s="370">
        <f t="shared" si="5"/>
        <v>104186.49357042274</v>
      </c>
      <c r="U14" s="370">
        <f t="shared" si="5"/>
        <v>104186.49357042274</v>
      </c>
      <c r="V14" s="370">
        <f t="shared" si="3"/>
        <v>104186.49357042274</v>
      </c>
      <c r="W14" s="370">
        <f t="shared" si="3"/>
        <v>104186.49357042274</v>
      </c>
      <c r="X14" s="370">
        <f t="shared" si="3"/>
        <v>104186.49357042274</v>
      </c>
      <c r="Y14" s="373">
        <f t="shared" ref="Y14:Y20" si="6">Z14*$Y$12</f>
        <v>88558.519534859326</v>
      </c>
      <c r="Z14" s="373">
        <f t="shared" si="4"/>
        <v>104186.49357042274</v>
      </c>
      <c r="AB14" s="24"/>
      <c r="AC14" s="24"/>
      <c r="AD14" s="24"/>
      <c r="AE14" s="24"/>
      <c r="AF14" s="24"/>
      <c r="AG14" s="24"/>
      <c r="AH14" s="24"/>
      <c r="AI14" s="24"/>
      <c r="AJ14" s="24"/>
    </row>
    <row r="15" spans="1:36">
      <c r="A15" s="24"/>
      <c r="B15" s="24"/>
      <c r="C15" t="s">
        <v>1123</v>
      </c>
      <c r="D15" t="str">
        <f>MMap!I9</f>
        <v>Strip Curtains</v>
      </c>
      <c r="E15" s="371">
        <f>MMap!G9</f>
        <v>23222.537253900708</v>
      </c>
      <c r="F15" s="370">
        <f t="shared" si="5"/>
        <v>23222.537253900708</v>
      </c>
      <c r="G15" s="370">
        <f t="shared" si="3"/>
        <v>23222.537253900708</v>
      </c>
      <c r="H15" s="370">
        <f t="shared" si="3"/>
        <v>23222.537253900708</v>
      </c>
      <c r="I15" s="370">
        <f t="shared" si="3"/>
        <v>23222.537253900708</v>
      </c>
      <c r="J15" s="370">
        <f t="shared" si="3"/>
        <v>23222.537253900708</v>
      </c>
      <c r="K15" s="370">
        <f t="shared" si="3"/>
        <v>23222.537253900708</v>
      </c>
      <c r="L15" s="370">
        <f t="shared" si="3"/>
        <v>23222.537253900708</v>
      </c>
      <c r="M15" s="370">
        <f t="shared" si="3"/>
        <v>23222.537253900708</v>
      </c>
      <c r="N15" s="370">
        <f t="shared" si="3"/>
        <v>23222.537253900708</v>
      </c>
      <c r="O15" s="370">
        <f t="shared" si="3"/>
        <v>23222.537253900708</v>
      </c>
      <c r="P15" s="370">
        <f t="shared" si="3"/>
        <v>23222.537253900708</v>
      </c>
      <c r="Q15" s="370">
        <f t="shared" si="3"/>
        <v>23222.537253900708</v>
      </c>
      <c r="R15" s="370">
        <f t="shared" si="3"/>
        <v>23222.537253900708</v>
      </c>
      <c r="S15" s="370">
        <f t="shared" si="3"/>
        <v>23222.537253900708</v>
      </c>
      <c r="T15" s="370">
        <f t="shared" si="3"/>
        <v>23222.537253900708</v>
      </c>
      <c r="U15" s="370">
        <f t="shared" si="3"/>
        <v>23222.537253900708</v>
      </c>
      <c r="V15" s="370">
        <f t="shared" si="3"/>
        <v>23222.537253900708</v>
      </c>
      <c r="W15" s="370">
        <f t="shared" si="3"/>
        <v>23222.537253900708</v>
      </c>
      <c r="X15" s="370">
        <f t="shared" si="3"/>
        <v>23222.537253900708</v>
      </c>
      <c r="Y15" s="373">
        <f t="shared" si="6"/>
        <v>19739.156665815601</v>
      </c>
      <c r="Z15" s="373">
        <f t="shared" si="4"/>
        <v>23222.537253900708</v>
      </c>
      <c r="AB15" s="24"/>
      <c r="AC15" s="24"/>
      <c r="AD15" s="24"/>
      <c r="AE15" s="24"/>
      <c r="AF15" s="24"/>
      <c r="AG15" s="24"/>
      <c r="AH15" s="24"/>
      <c r="AI15" s="24"/>
      <c r="AJ15" s="24"/>
    </row>
    <row r="16" spans="1:36">
      <c r="A16" s="24"/>
      <c r="B16" s="338"/>
      <c r="C16" t="s">
        <v>1123</v>
      </c>
      <c r="D16" t="str">
        <f>MMap!I10</f>
        <v>LF Case Door ASHC</v>
      </c>
      <c r="E16" s="371">
        <f>MMap!G10</f>
        <v>260315.19927211685</v>
      </c>
      <c r="F16" s="370">
        <f t="shared" si="5"/>
        <v>260315.19927211685</v>
      </c>
      <c r="G16" s="370">
        <f t="shared" si="3"/>
        <v>260315.19927211685</v>
      </c>
      <c r="H16" s="370">
        <f t="shared" si="3"/>
        <v>260315.19927211685</v>
      </c>
      <c r="I16" s="370">
        <f t="shared" si="3"/>
        <v>260315.19927211685</v>
      </c>
      <c r="J16" s="370">
        <f t="shared" si="3"/>
        <v>260315.19927211685</v>
      </c>
      <c r="K16" s="370">
        <f t="shared" si="3"/>
        <v>260315.19927211685</v>
      </c>
      <c r="L16" s="370">
        <f t="shared" si="3"/>
        <v>260315.19927211685</v>
      </c>
      <c r="M16" s="370">
        <f t="shared" si="3"/>
        <v>260315.19927211685</v>
      </c>
      <c r="N16" s="370">
        <f t="shared" si="3"/>
        <v>260315.19927211685</v>
      </c>
      <c r="O16" s="370">
        <f t="shared" si="3"/>
        <v>260315.19927211685</v>
      </c>
      <c r="P16" s="370">
        <f t="shared" si="3"/>
        <v>260315.19927211685</v>
      </c>
      <c r="Q16" s="370">
        <f t="shared" si="3"/>
        <v>260315.19927211685</v>
      </c>
      <c r="R16" s="370">
        <f t="shared" si="3"/>
        <v>260315.19927211685</v>
      </c>
      <c r="S16" s="370">
        <f t="shared" si="3"/>
        <v>260315.19927211685</v>
      </c>
      <c r="T16" s="370">
        <f t="shared" si="3"/>
        <v>260315.19927211685</v>
      </c>
      <c r="U16" s="370">
        <f t="shared" si="3"/>
        <v>260315.19927211685</v>
      </c>
      <c r="V16" s="370">
        <f t="shared" si="3"/>
        <v>260315.19927211685</v>
      </c>
      <c r="W16" s="370">
        <f t="shared" si="3"/>
        <v>260315.19927211685</v>
      </c>
      <c r="X16" s="370">
        <f t="shared" si="3"/>
        <v>260315.19927211685</v>
      </c>
      <c r="Y16" s="373">
        <f t="shared" si="6"/>
        <v>221267.91938129932</v>
      </c>
      <c r="Z16" s="373">
        <f t="shared" si="4"/>
        <v>260315.19927211685</v>
      </c>
      <c r="AB16" s="24"/>
      <c r="AC16" s="24"/>
      <c r="AD16" s="24"/>
      <c r="AE16" s="24"/>
      <c r="AF16" s="24"/>
      <c r="AG16" s="24"/>
      <c r="AH16" s="24"/>
      <c r="AI16" s="24"/>
      <c r="AJ16" s="24"/>
    </row>
    <row r="17" spans="1:36">
      <c r="A17" s="24"/>
      <c r="B17" s="338"/>
      <c r="C17" t="s">
        <v>1123</v>
      </c>
      <c r="D17" t="str">
        <f>MMap!I11</f>
        <v>LF Case Door Lighting LED</v>
      </c>
      <c r="E17" s="371">
        <f>MMap!G11</f>
        <v>787782.64583604911</v>
      </c>
      <c r="F17" s="370">
        <f t="shared" si="5"/>
        <v>787782.64583604911</v>
      </c>
      <c r="G17" s="370">
        <f t="shared" si="3"/>
        <v>787782.64583604911</v>
      </c>
      <c r="H17" s="370">
        <f t="shared" si="3"/>
        <v>787782.64583604911</v>
      </c>
      <c r="I17" s="370">
        <f t="shared" si="3"/>
        <v>787782.64583604911</v>
      </c>
      <c r="J17" s="370">
        <f t="shared" si="3"/>
        <v>787782.64583604911</v>
      </c>
      <c r="K17" s="370">
        <f t="shared" si="3"/>
        <v>787782.64583604911</v>
      </c>
      <c r="L17" s="370">
        <f t="shared" si="3"/>
        <v>787782.64583604911</v>
      </c>
      <c r="M17" s="370">
        <f t="shared" si="3"/>
        <v>787782.64583604911</v>
      </c>
      <c r="N17" s="370">
        <f t="shared" si="3"/>
        <v>787782.64583604911</v>
      </c>
      <c r="O17" s="370">
        <f t="shared" si="3"/>
        <v>787782.64583604911</v>
      </c>
      <c r="P17" s="370">
        <f t="shared" si="3"/>
        <v>787782.64583604911</v>
      </c>
      <c r="Q17" s="370">
        <f t="shared" si="3"/>
        <v>787782.64583604911</v>
      </c>
      <c r="R17" s="370">
        <f t="shared" si="3"/>
        <v>787782.64583604911</v>
      </c>
      <c r="S17" s="370">
        <f t="shared" si="3"/>
        <v>787782.64583604911</v>
      </c>
      <c r="T17" s="370">
        <f t="shared" si="3"/>
        <v>787782.64583604911</v>
      </c>
      <c r="U17" s="370">
        <f t="shared" si="3"/>
        <v>787782.64583604911</v>
      </c>
      <c r="V17" s="370">
        <f t="shared" si="3"/>
        <v>787782.64583604911</v>
      </c>
      <c r="W17" s="370">
        <f t="shared" si="3"/>
        <v>787782.64583604911</v>
      </c>
      <c r="X17" s="370">
        <f t="shared" si="3"/>
        <v>787782.64583604911</v>
      </c>
      <c r="Y17" s="373">
        <f t="shared" si="6"/>
        <v>669615.24896064168</v>
      </c>
      <c r="Z17" s="373">
        <f t="shared" si="4"/>
        <v>787782.64583604911</v>
      </c>
      <c r="AB17" s="24"/>
      <c r="AC17" s="24"/>
      <c r="AD17" s="24"/>
      <c r="AE17" s="24"/>
      <c r="AF17" s="24"/>
      <c r="AG17" s="24"/>
      <c r="AH17" s="24"/>
      <c r="AI17" s="24"/>
      <c r="AJ17" s="24"/>
    </row>
    <row r="18" spans="1:36">
      <c r="A18" s="24"/>
      <c r="B18" s="338"/>
      <c r="C18" t="s">
        <v>1123</v>
      </c>
      <c r="D18" t="str">
        <f>MMap!I12</f>
        <v>RCx kWh Savings</v>
      </c>
      <c r="E18" s="371">
        <f>MMap!G12</f>
        <v>246000000</v>
      </c>
      <c r="F18" s="370">
        <f t="shared" si="5"/>
        <v>246000000</v>
      </c>
      <c r="G18" s="370">
        <f t="shared" si="3"/>
        <v>246000000</v>
      </c>
      <c r="H18" s="370">
        <f t="shared" si="3"/>
        <v>246000000</v>
      </c>
      <c r="I18" s="370">
        <f t="shared" si="3"/>
        <v>246000000</v>
      </c>
      <c r="J18" s="370">
        <f t="shared" si="3"/>
        <v>246000000</v>
      </c>
      <c r="K18" s="370">
        <f t="shared" si="3"/>
        <v>246000000</v>
      </c>
      <c r="L18" s="370">
        <f t="shared" si="3"/>
        <v>246000000</v>
      </c>
      <c r="M18" s="370">
        <f t="shared" si="3"/>
        <v>246000000</v>
      </c>
      <c r="N18" s="370">
        <f t="shared" si="3"/>
        <v>246000000</v>
      </c>
      <c r="O18" s="370">
        <f t="shared" si="3"/>
        <v>246000000</v>
      </c>
      <c r="P18" s="370">
        <f t="shared" si="3"/>
        <v>246000000</v>
      </c>
      <c r="Q18" s="370">
        <f t="shared" si="3"/>
        <v>246000000</v>
      </c>
      <c r="R18" s="370">
        <f t="shared" si="3"/>
        <v>246000000</v>
      </c>
      <c r="S18" s="370">
        <f t="shared" si="3"/>
        <v>246000000</v>
      </c>
      <c r="T18" s="370">
        <f t="shared" si="3"/>
        <v>246000000</v>
      </c>
      <c r="U18" s="370">
        <f t="shared" si="3"/>
        <v>246000000</v>
      </c>
      <c r="V18" s="370">
        <f t="shared" si="3"/>
        <v>246000000</v>
      </c>
      <c r="W18" s="370">
        <f t="shared" si="3"/>
        <v>246000000</v>
      </c>
      <c r="X18" s="370">
        <f t="shared" si="3"/>
        <v>246000000</v>
      </c>
      <c r="Y18" s="373">
        <f t="shared" si="6"/>
        <v>209100000</v>
      </c>
      <c r="Z18" s="373">
        <f t="shared" si="4"/>
        <v>246000000</v>
      </c>
      <c r="AB18" s="24"/>
      <c r="AC18" s="24"/>
      <c r="AD18" s="24"/>
      <c r="AE18" s="24"/>
      <c r="AF18" s="24"/>
      <c r="AG18" s="24"/>
      <c r="AH18" s="24"/>
      <c r="AI18" s="24"/>
      <c r="AJ18" s="24"/>
    </row>
    <row r="19" spans="1:36">
      <c r="A19" s="24"/>
      <c r="B19" s="338"/>
      <c r="C19" t="s">
        <v>1123</v>
      </c>
      <c r="D19" t="str">
        <f>MMap!I13</f>
        <v>HP FHPC</v>
      </c>
      <c r="E19" s="371">
        <f>MMap!G13</f>
        <v>116689.28162038757</v>
      </c>
      <c r="F19" s="370">
        <f t="shared" si="5"/>
        <v>116689.28162038757</v>
      </c>
      <c r="G19" s="370">
        <f t="shared" si="3"/>
        <v>116689.28162038757</v>
      </c>
      <c r="H19" s="370">
        <f t="shared" si="3"/>
        <v>116689.28162038757</v>
      </c>
      <c r="I19" s="370">
        <f t="shared" si="3"/>
        <v>116689.28162038757</v>
      </c>
      <c r="J19" s="370">
        <f t="shared" si="3"/>
        <v>116689.28162038757</v>
      </c>
      <c r="K19" s="370">
        <f t="shared" si="3"/>
        <v>116689.28162038757</v>
      </c>
      <c r="L19" s="370">
        <f t="shared" si="3"/>
        <v>116689.28162038757</v>
      </c>
      <c r="M19" s="370">
        <f t="shared" si="3"/>
        <v>116689.28162038757</v>
      </c>
      <c r="N19" s="370">
        <f t="shared" si="3"/>
        <v>116689.28162038757</v>
      </c>
      <c r="O19" s="370">
        <f t="shared" si="3"/>
        <v>116689.28162038757</v>
      </c>
      <c r="P19" s="370">
        <f t="shared" si="3"/>
        <v>116689.28162038757</v>
      </c>
      <c r="Q19" s="370">
        <f t="shared" si="3"/>
        <v>116689.28162038757</v>
      </c>
      <c r="R19" s="370">
        <f t="shared" si="3"/>
        <v>116689.28162038757</v>
      </c>
      <c r="S19" s="370">
        <f t="shared" si="3"/>
        <v>116689.28162038757</v>
      </c>
      <c r="T19" s="370">
        <f t="shared" si="3"/>
        <v>116689.28162038757</v>
      </c>
      <c r="U19" s="370">
        <f t="shared" si="3"/>
        <v>116689.28162038757</v>
      </c>
      <c r="V19" s="370">
        <f t="shared" si="3"/>
        <v>116689.28162038757</v>
      </c>
      <c r="W19" s="370">
        <f t="shared" si="3"/>
        <v>116689.28162038757</v>
      </c>
      <c r="X19" s="370">
        <f t="shared" si="3"/>
        <v>116689.28162038757</v>
      </c>
      <c r="Y19" s="373">
        <f t="shared" si="6"/>
        <v>99185.889377329426</v>
      </c>
      <c r="Z19" s="373">
        <f t="shared" si="4"/>
        <v>116689.28162038757</v>
      </c>
      <c r="AB19" s="24"/>
      <c r="AC19" s="24"/>
      <c r="AD19" s="24"/>
      <c r="AE19" s="24"/>
      <c r="AF19" s="24"/>
      <c r="AG19" s="24"/>
      <c r="AH19" s="24"/>
      <c r="AI19" s="24"/>
      <c r="AJ19" s="24"/>
    </row>
    <row r="20" spans="1:36">
      <c r="A20" s="24"/>
      <c r="B20" s="24"/>
      <c r="C20" t="s">
        <v>1123</v>
      </c>
      <c r="D20" t="str">
        <f>MMap!I14</f>
        <v>LF Case Door Lighting</v>
      </c>
      <c r="E20" s="371">
        <f>MMap!G14</f>
        <v>1157574.5660188401</v>
      </c>
      <c r="F20" s="370">
        <f t="shared" si="5"/>
        <v>1157574.5660188401</v>
      </c>
      <c r="G20" s="370">
        <f t="shared" si="3"/>
        <v>1157574.5660188401</v>
      </c>
      <c r="H20" s="370">
        <f t="shared" si="3"/>
        <v>1157574.5660188401</v>
      </c>
      <c r="I20" s="370">
        <f t="shared" si="3"/>
        <v>1157574.5660188401</v>
      </c>
      <c r="J20" s="370">
        <f t="shared" si="3"/>
        <v>1157574.5660188401</v>
      </c>
      <c r="K20" s="370">
        <f t="shared" si="3"/>
        <v>1157574.5660188401</v>
      </c>
      <c r="L20" s="370">
        <f t="shared" si="3"/>
        <v>1157574.5660188401</v>
      </c>
      <c r="M20" s="370">
        <f t="shared" si="3"/>
        <v>1157574.5660188401</v>
      </c>
      <c r="N20" s="370">
        <f t="shared" si="3"/>
        <v>1157574.5660188401</v>
      </c>
      <c r="O20" s="370">
        <f t="shared" si="3"/>
        <v>1157574.5660188401</v>
      </c>
      <c r="P20" s="370">
        <f t="shared" si="3"/>
        <v>1157574.5660188401</v>
      </c>
      <c r="Q20" s="370">
        <f t="shared" si="3"/>
        <v>1157574.5660188401</v>
      </c>
      <c r="R20" s="370">
        <f t="shared" si="3"/>
        <v>1157574.5660188401</v>
      </c>
      <c r="S20" s="370">
        <f t="shared" si="3"/>
        <v>1157574.5660188401</v>
      </c>
      <c r="T20" s="370">
        <f t="shared" si="3"/>
        <v>1157574.5660188401</v>
      </c>
      <c r="U20" s="370">
        <f t="shared" si="3"/>
        <v>1157574.5660188401</v>
      </c>
      <c r="V20" s="370">
        <f t="shared" si="3"/>
        <v>1157574.5660188401</v>
      </c>
      <c r="W20" s="370">
        <f t="shared" si="3"/>
        <v>1157574.5660188401</v>
      </c>
      <c r="X20" s="370">
        <f t="shared" si="3"/>
        <v>1157574.5660188401</v>
      </c>
      <c r="Y20" s="373">
        <f t="shared" si="6"/>
        <v>983938.38111601397</v>
      </c>
      <c r="Z20" s="373">
        <f t="shared" si="4"/>
        <v>1157574.5660188401</v>
      </c>
      <c r="AB20" s="24"/>
      <c r="AC20" s="24"/>
      <c r="AD20" s="24"/>
      <c r="AE20" s="24"/>
      <c r="AF20" s="24"/>
      <c r="AG20" s="24"/>
      <c r="AH20" s="24"/>
      <c r="AI20" s="24"/>
      <c r="AJ20" s="24"/>
    </row>
    <row r="21" spans="1:36">
      <c r="A21" s="24"/>
      <c r="B21" s="24"/>
      <c r="D21" s="24"/>
      <c r="E21" s="336"/>
      <c r="F21" s="336"/>
      <c r="G21" s="336"/>
      <c r="H21" s="336"/>
      <c r="I21" s="336"/>
      <c r="J21" s="336"/>
      <c r="K21" s="336"/>
      <c r="L21" s="336"/>
      <c r="M21" s="336"/>
      <c r="N21" s="336"/>
      <c r="O21" s="336"/>
      <c r="P21" s="336"/>
      <c r="Q21" s="336"/>
      <c r="R21" s="336"/>
      <c r="S21" s="336"/>
      <c r="T21" s="336"/>
      <c r="U21" s="336"/>
      <c r="V21" s="336"/>
      <c r="W21" s="336"/>
      <c r="X21" s="336"/>
      <c r="Z21" s="337">
        <f t="shared" si="4"/>
        <v>0</v>
      </c>
      <c r="AB21" s="24"/>
      <c r="AC21" s="24"/>
      <c r="AD21" s="24"/>
      <c r="AE21" s="24"/>
      <c r="AF21" s="24"/>
      <c r="AG21" s="24"/>
      <c r="AH21" s="24"/>
      <c r="AI21" s="24"/>
      <c r="AJ21" s="24"/>
    </row>
    <row r="22" spans="1:36">
      <c r="A22" s="24"/>
      <c r="B22" s="24"/>
      <c r="D22" s="24"/>
      <c r="E22" s="336"/>
      <c r="F22" s="336"/>
      <c r="G22" s="336"/>
      <c r="H22" s="336"/>
      <c r="I22" s="336"/>
      <c r="J22" s="336"/>
      <c r="K22" s="336"/>
      <c r="L22" s="336"/>
      <c r="M22" s="336"/>
      <c r="N22" s="336"/>
      <c r="O22" s="336"/>
      <c r="P22" s="336"/>
      <c r="Q22" s="336"/>
      <c r="R22" s="336"/>
      <c r="S22" s="336"/>
      <c r="T22" s="336"/>
      <c r="U22" s="336"/>
      <c r="V22" s="336"/>
      <c r="W22" s="336"/>
      <c r="X22" s="336"/>
      <c r="Z22" s="337">
        <f t="shared" si="4"/>
        <v>0</v>
      </c>
      <c r="AB22" s="24"/>
      <c r="AC22" s="24"/>
      <c r="AD22" s="24"/>
      <c r="AE22" s="24"/>
      <c r="AF22" s="24"/>
      <c r="AG22" s="24"/>
      <c r="AH22" s="24"/>
      <c r="AI22" s="24"/>
      <c r="AJ22" s="24"/>
    </row>
    <row r="23" spans="1:36" ht="15">
      <c r="A23" s="55" t="s">
        <v>1015</v>
      </c>
      <c r="B23" s="55"/>
      <c r="C23" s="24"/>
      <c r="D23" s="286"/>
      <c r="E23" s="341">
        <v>1</v>
      </c>
      <c r="F23" s="341">
        <v>2</v>
      </c>
      <c r="G23" s="341">
        <v>3</v>
      </c>
      <c r="H23" s="341">
        <v>4</v>
      </c>
      <c r="I23" s="341">
        <v>5</v>
      </c>
      <c r="J23" s="341">
        <v>6</v>
      </c>
      <c r="K23" s="341">
        <v>7</v>
      </c>
      <c r="L23" s="341">
        <v>8</v>
      </c>
      <c r="M23" s="341">
        <v>9</v>
      </c>
      <c r="N23" s="341">
        <v>10</v>
      </c>
      <c r="O23" s="341">
        <v>11</v>
      </c>
      <c r="P23" s="341">
        <v>12</v>
      </c>
      <c r="Q23" s="341">
        <v>13</v>
      </c>
      <c r="R23" s="341">
        <v>14</v>
      </c>
      <c r="S23" s="341">
        <v>15</v>
      </c>
      <c r="T23" s="341">
        <v>16</v>
      </c>
      <c r="U23" s="341">
        <v>17</v>
      </c>
      <c r="V23" s="341">
        <v>18</v>
      </c>
      <c r="W23" s="341">
        <v>19</v>
      </c>
      <c r="X23" s="341">
        <v>20</v>
      </c>
      <c r="Y23" s="24"/>
      <c r="Z23" s="335" t="s">
        <v>1013</v>
      </c>
      <c r="AB23" s="24"/>
      <c r="AC23" s="24"/>
      <c r="AD23" s="24"/>
      <c r="AE23" s="24"/>
      <c r="AF23" s="24"/>
      <c r="AG23" s="24"/>
      <c r="AH23" s="24"/>
      <c r="AI23" s="24"/>
      <c r="AJ23" s="24"/>
    </row>
    <row r="24" spans="1:36">
      <c r="A24" s="342" t="s">
        <v>1016</v>
      </c>
      <c r="B24" s="342"/>
      <c r="C24" t="s">
        <v>1123</v>
      </c>
      <c r="D24" t="str">
        <f t="shared" ref="D24:D31" si="7">D13</f>
        <v>HP Evap Fan Motor</v>
      </c>
      <c r="E24" s="340">
        <v>0</v>
      </c>
      <c r="F24" s="340">
        <v>0</v>
      </c>
      <c r="G24" s="340">
        <v>0</v>
      </c>
      <c r="H24" s="340">
        <v>0</v>
      </c>
      <c r="I24" s="340">
        <v>0</v>
      </c>
      <c r="J24" s="340">
        <v>0</v>
      </c>
      <c r="K24" s="340">
        <v>0</v>
      </c>
      <c r="L24" s="340">
        <v>0</v>
      </c>
      <c r="M24" s="340">
        <v>0</v>
      </c>
      <c r="N24" s="340">
        <v>0</v>
      </c>
      <c r="O24" s="340">
        <v>0</v>
      </c>
      <c r="P24" s="340">
        <v>0</v>
      </c>
      <c r="Q24" s="340">
        <v>0</v>
      </c>
      <c r="R24" s="340">
        <v>0</v>
      </c>
      <c r="S24" s="340">
        <v>0</v>
      </c>
      <c r="T24" s="340">
        <v>0</v>
      </c>
      <c r="U24" s="340">
        <v>0</v>
      </c>
      <c r="V24" s="340">
        <v>0</v>
      </c>
      <c r="W24" s="340">
        <v>0</v>
      </c>
      <c r="X24" s="340">
        <v>0</v>
      </c>
      <c r="Y24" s="24"/>
      <c r="Z24" s="340">
        <f>SUM(E24:X24)</f>
        <v>0</v>
      </c>
      <c r="AB24" s="24"/>
      <c r="AC24" s="24"/>
      <c r="AD24" s="24"/>
      <c r="AE24" s="24"/>
      <c r="AF24" s="24"/>
      <c r="AG24" s="24"/>
      <c r="AH24" s="24"/>
      <c r="AI24" s="24"/>
      <c r="AJ24" s="24"/>
    </row>
    <row r="25" spans="1:36">
      <c r="A25" s="24"/>
      <c r="B25" s="24"/>
      <c r="C25" t="s">
        <v>1123</v>
      </c>
      <c r="D25" t="str">
        <f t="shared" si="7"/>
        <v>Evap Motors Walk-In</v>
      </c>
      <c r="E25" s="340">
        <v>0</v>
      </c>
      <c r="F25" s="340">
        <v>0</v>
      </c>
      <c r="G25" s="340">
        <v>0</v>
      </c>
      <c r="H25" s="340">
        <v>0</v>
      </c>
      <c r="I25" s="340">
        <v>0</v>
      </c>
      <c r="J25" s="340">
        <v>0</v>
      </c>
      <c r="K25" s="340">
        <v>0</v>
      </c>
      <c r="L25" s="340">
        <v>0</v>
      </c>
      <c r="M25" s="340">
        <v>0</v>
      </c>
      <c r="N25" s="340">
        <v>0</v>
      </c>
      <c r="O25" s="340">
        <v>0</v>
      </c>
      <c r="P25" s="340">
        <v>0</v>
      </c>
      <c r="Q25" s="340">
        <v>0</v>
      </c>
      <c r="R25" s="340">
        <v>0</v>
      </c>
      <c r="S25" s="340">
        <v>0</v>
      </c>
      <c r="T25" s="340">
        <v>0</v>
      </c>
      <c r="U25" s="340">
        <v>0</v>
      </c>
      <c r="V25" s="340">
        <v>0</v>
      </c>
      <c r="W25" s="340">
        <v>0</v>
      </c>
      <c r="X25" s="340">
        <v>0</v>
      </c>
      <c r="Y25" s="24"/>
      <c r="Z25" s="340"/>
      <c r="AB25" s="24"/>
      <c r="AC25" s="24"/>
      <c r="AD25" s="24"/>
      <c r="AE25" s="24"/>
      <c r="AF25" s="24"/>
      <c r="AG25" s="24"/>
      <c r="AH25" s="24"/>
      <c r="AI25" s="24"/>
      <c r="AJ25" s="24"/>
    </row>
    <row r="26" spans="1:36">
      <c r="A26" s="24"/>
      <c r="B26" s="24"/>
      <c r="C26" t="s">
        <v>1123</v>
      </c>
      <c r="D26" t="str">
        <f t="shared" si="7"/>
        <v>Strip Curtains</v>
      </c>
      <c r="E26" s="340">
        <v>0</v>
      </c>
      <c r="F26" s="340">
        <v>0</v>
      </c>
      <c r="G26" s="340">
        <v>0</v>
      </c>
      <c r="H26" s="340">
        <v>0</v>
      </c>
      <c r="I26" s="340">
        <v>0</v>
      </c>
      <c r="J26" s="340">
        <v>0</v>
      </c>
      <c r="K26" s="340">
        <v>0</v>
      </c>
      <c r="L26" s="340">
        <v>0</v>
      </c>
      <c r="M26" s="340">
        <v>0</v>
      </c>
      <c r="N26" s="340">
        <v>0</v>
      </c>
      <c r="O26" s="340">
        <v>0</v>
      </c>
      <c r="P26" s="340">
        <v>0</v>
      </c>
      <c r="Q26" s="340">
        <v>0</v>
      </c>
      <c r="R26" s="340">
        <v>0</v>
      </c>
      <c r="S26" s="340">
        <v>0</v>
      </c>
      <c r="T26" s="340">
        <v>0</v>
      </c>
      <c r="U26" s="340">
        <v>0</v>
      </c>
      <c r="V26" s="340">
        <v>0</v>
      </c>
      <c r="W26" s="340">
        <v>0</v>
      </c>
      <c r="X26" s="340">
        <v>0</v>
      </c>
      <c r="Y26" s="24"/>
      <c r="Z26" s="340"/>
      <c r="AB26" s="24"/>
      <c r="AC26" s="24"/>
      <c r="AD26" s="24"/>
      <c r="AE26" s="24"/>
      <c r="AF26" s="24"/>
      <c r="AG26" s="24"/>
      <c r="AH26" s="24"/>
      <c r="AI26" s="24"/>
      <c r="AJ26" s="24"/>
    </row>
    <row r="27" spans="1:36">
      <c r="A27" s="24"/>
      <c r="B27" s="24"/>
      <c r="C27" t="s">
        <v>1123</v>
      </c>
      <c r="D27" t="str">
        <f t="shared" si="7"/>
        <v>LF Case Door ASHC</v>
      </c>
      <c r="E27" s="340">
        <v>0</v>
      </c>
      <c r="F27" s="340">
        <v>0</v>
      </c>
      <c r="G27" s="340">
        <v>0</v>
      </c>
      <c r="H27" s="340">
        <v>0</v>
      </c>
      <c r="I27" s="340">
        <v>0</v>
      </c>
      <c r="J27" s="340">
        <v>0</v>
      </c>
      <c r="K27" s="340">
        <v>0</v>
      </c>
      <c r="L27" s="340">
        <v>0</v>
      </c>
      <c r="M27" s="340">
        <v>0</v>
      </c>
      <c r="N27" s="340">
        <v>0</v>
      </c>
      <c r="O27" s="340">
        <v>0</v>
      </c>
      <c r="P27" s="340">
        <v>0</v>
      </c>
      <c r="Q27" s="340">
        <v>0</v>
      </c>
      <c r="R27" s="340">
        <v>0</v>
      </c>
      <c r="S27" s="340">
        <v>0</v>
      </c>
      <c r="T27" s="340">
        <v>0</v>
      </c>
      <c r="U27" s="340">
        <v>0</v>
      </c>
      <c r="V27" s="340">
        <v>0</v>
      </c>
      <c r="W27" s="340">
        <v>0</v>
      </c>
      <c r="X27" s="340">
        <v>0</v>
      </c>
      <c r="Y27" s="24"/>
      <c r="Z27" s="340"/>
      <c r="AB27" s="24"/>
      <c r="AC27" s="24"/>
      <c r="AD27" s="24"/>
      <c r="AE27" s="24"/>
      <c r="AF27" s="24"/>
      <c r="AG27" s="24"/>
      <c r="AH27" s="24"/>
      <c r="AI27" s="24"/>
      <c r="AJ27" s="24"/>
    </row>
    <row r="28" spans="1:36">
      <c r="A28" s="24"/>
      <c r="B28" s="24"/>
      <c r="C28" t="s">
        <v>1123</v>
      </c>
      <c r="D28" t="str">
        <f t="shared" si="7"/>
        <v>LF Case Door Lighting LED</v>
      </c>
      <c r="E28" s="340">
        <v>0</v>
      </c>
      <c r="F28" s="340">
        <v>0</v>
      </c>
      <c r="G28" s="340">
        <v>0</v>
      </c>
      <c r="H28" s="340">
        <v>0</v>
      </c>
      <c r="I28" s="340">
        <v>0</v>
      </c>
      <c r="J28" s="340">
        <v>0</v>
      </c>
      <c r="K28" s="340">
        <v>0</v>
      </c>
      <c r="L28" s="340">
        <v>0</v>
      </c>
      <c r="M28" s="340">
        <v>0</v>
      </c>
      <c r="N28" s="340">
        <v>0</v>
      </c>
      <c r="O28" s="340">
        <v>0</v>
      </c>
      <c r="P28" s="340">
        <v>0</v>
      </c>
      <c r="Q28" s="340">
        <v>0</v>
      </c>
      <c r="R28" s="340">
        <v>0</v>
      </c>
      <c r="S28" s="340">
        <v>0</v>
      </c>
      <c r="T28" s="340">
        <v>0</v>
      </c>
      <c r="U28" s="340">
        <v>0</v>
      </c>
      <c r="V28" s="340">
        <v>0</v>
      </c>
      <c r="W28" s="340">
        <v>0</v>
      </c>
      <c r="X28" s="340">
        <v>0</v>
      </c>
      <c r="Y28" s="24"/>
      <c r="Z28" s="340"/>
      <c r="AB28" s="24"/>
      <c r="AC28" s="24"/>
      <c r="AD28" s="24"/>
      <c r="AE28" s="24"/>
      <c r="AF28" s="24"/>
      <c r="AG28" s="24"/>
      <c r="AH28" s="24"/>
      <c r="AI28" s="24"/>
      <c r="AJ28" s="24"/>
    </row>
    <row r="29" spans="1:36">
      <c r="A29" s="24"/>
      <c r="B29" s="24"/>
      <c r="C29" t="s">
        <v>1123</v>
      </c>
      <c r="D29" t="str">
        <f t="shared" si="7"/>
        <v>RCx kWh Savings</v>
      </c>
      <c r="E29" s="340">
        <v>0</v>
      </c>
      <c r="F29" s="340">
        <v>0</v>
      </c>
      <c r="G29" s="340">
        <v>0</v>
      </c>
      <c r="H29" s="340">
        <v>0</v>
      </c>
      <c r="I29" s="340">
        <v>0</v>
      </c>
      <c r="J29" s="340">
        <v>0</v>
      </c>
      <c r="K29" s="340">
        <v>0</v>
      </c>
      <c r="L29" s="340">
        <v>0</v>
      </c>
      <c r="M29" s="340">
        <v>0</v>
      </c>
      <c r="N29" s="340">
        <v>0</v>
      </c>
      <c r="O29" s="340">
        <v>0</v>
      </c>
      <c r="P29" s="340">
        <v>0</v>
      </c>
      <c r="Q29" s="340">
        <v>0</v>
      </c>
      <c r="R29" s="340">
        <v>0</v>
      </c>
      <c r="S29" s="340">
        <v>0</v>
      </c>
      <c r="T29" s="340">
        <v>0</v>
      </c>
      <c r="U29" s="340">
        <v>0</v>
      </c>
      <c r="V29" s="340">
        <v>0</v>
      </c>
      <c r="W29" s="340">
        <v>0</v>
      </c>
      <c r="X29" s="340">
        <v>0</v>
      </c>
      <c r="Y29" s="24"/>
      <c r="Z29" s="340"/>
      <c r="AB29" s="24"/>
      <c r="AC29" s="24"/>
      <c r="AD29" s="24"/>
      <c r="AE29" s="24"/>
      <c r="AF29" s="24"/>
      <c r="AG29" s="24"/>
      <c r="AH29" s="24"/>
      <c r="AI29" s="24"/>
      <c r="AJ29" s="24"/>
    </row>
    <row r="30" spans="1:36">
      <c r="A30" s="24"/>
      <c r="B30" s="24"/>
      <c r="C30" t="s">
        <v>1123</v>
      </c>
      <c r="D30" t="str">
        <f t="shared" si="7"/>
        <v>HP FHPC</v>
      </c>
      <c r="E30" s="340">
        <v>0</v>
      </c>
      <c r="F30" s="340">
        <v>0</v>
      </c>
      <c r="G30" s="340">
        <v>0</v>
      </c>
      <c r="H30" s="340">
        <v>0</v>
      </c>
      <c r="I30" s="340">
        <v>0</v>
      </c>
      <c r="J30" s="340">
        <v>0</v>
      </c>
      <c r="K30" s="340">
        <v>0</v>
      </c>
      <c r="L30" s="340">
        <v>0</v>
      </c>
      <c r="M30" s="340">
        <v>0</v>
      </c>
      <c r="N30" s="340">
        <v>0</v>
      </c>
      <c r="O30" s="340">
        <v>0</v>
      </c>
      <c r="P30" s="340">
        <v>0</v>
      </c>
      <c r="Q30" s="340">
        <v>0</v>
      </c>
      <c r="R30" s="340">
        <v>0</v>
      </c>
      <c r="S30" s="340">
        <v>0</v>
      </c>
      <c r="T30" s="340">
        <v>0</v>
      </c>
      <c r="U30" s="340">
        <v>0</v>
      </c>
      <c r="V30" s="340">
        <v>0</v>
      </c>
      <c r="W30" s="340">
        <v>0</v>
      </c>
      <c r="X30" s="340">
        <v>0</v>
      </c>
      <c r="Y30" s="24"/>
      <c r="Z30" s="340"/>
      <c r="AB30" s="24"/>
      <c r="AC30" s="24"/>
      <c r="AD30" s="24"/>
      <c r="AE30" s="24"/>
      <c r="AF30" s="24"/>
      <c r="AG30" s="24"/>
      <c r="AH30" s="24"/>
      <c r="AI30" s="24"/>
      <c r="AJ30" s="24"/>
    </row>
    <row r="31" spans="1:36">
      <c r="A31" s="24"/>
      <c r="B31" s="24"/>
      <c r="C31" t="s">
        <v>1123</v>
      </c>
      <c r="D31" t="str">
        <f t="shared" si="7"/>
        <v>LF Case Door Lighting</v>
      </c>
      <c r="E31" s="340">
        <v>0</v>
      </c>
      <c r="F31" s="340">
        <v>0</v>
      </c>
      <c r="G31" s="340">
        <v>0</v>
      </c>
      <c r="H31" s="340">
        <v>0</v>
      </c>
      <c r="I31" s="340">
        <v>0</v>
      </c>
      <c r="J31" s="340">
        <v>0</v>
      </c>
      <c r="K31" s="340">
        <v>0</v>
      </c>
      <c r="L31" s="340">
        <v>0</v>
      </c>
      <c r="M31" s="340">
        <v>0</v>
      </c>
      <c r="N31" s="340">
        <v>0</v>
      </c>
      <c r="O31" s="340">
        <v>0</v>
      </c>
      <c r="P31" s="340">
        <v>0</v>
      </c>
      <c r="Q31" s="340">
        <v>0</v>
      </c>
      <c r="R31" s="340">
        <v>0</v>
      </c>
      <c r="S31" s="340">
        <v>0</v>
      </c>
      <c r="T31" s="340">
        <v>0</v>
      </c>
      <c r="U31" s="340">
        <v>0</v>
      </c>
      <c r="V31" s="340">
        <v>0</v>
      </c>
      <c r="W31" s="340">
        <v>0</v>
      </c>
      <c r="X31" s="340">
        <v>0</v>
      </c>
      <c r="Y31" s="24"/>
      <c r="Z31" s="340"/>
      <c r="AB31" s="24"/>
      <c r="AC31" s="24"/>
      <c r="AD31" s="24"/>
      <c r="AE31" s="24"/>
      <c r="AF31" s="24"/>
      <c r="AG31" s="24"/>
      <c r="AH31" s="24"/>
      <c r="AI31" s="24"/>
      <c r="AJ31" s="24"/>
    </row>
    <row r="32" spans="1:36" ht="13.5" thickBot="1">
      <c r="A32" s="24"/>
      <c r="B32" s="24"/>
      <c r="C32" s="24"/>
      <c r="D32" s="286"/>
      <c r="E32" s="340"/>
      <c r="F32" s="340"/>
      <c r="G32" s="340"/>
      <c r="H32" s="340"/>
      <c r="I32" s="340"/>
      <c r="J32" s="340"/>
      <c r="K32" s="340"/>
      <c r="L32" s="340"/>
      <c r="M32" s="340"/>
      <c r="N32" s="340"/>
      <c r="O32" s="340"/>
      <c r="P32" s="340"/>
      <c r="Q32" s="340"/>
      <c r="R32" s="340"/>
      <c r="S32" s="340"/>
      <c r="T32" s="340"/>
      <c r="U32" s="340"/>
      <c r="V32" s="340"/>
      <c r="W32" s="340"/>
      <c r="X32" s="340"/>
      <c r="Y32" s="24"/>
      <c r="Z32" s="340"/>
      <c r="AB32" s="24"/>
      <c r="AC32" s="24"/>
      <c r="AD32" s="24"/>
      <c r="AE32" s="24"/>
      <c r="AF32" s="24"/>
      <c r="AG32" s="24"/>
      <c r="AH32" s="24"/>
      <c r="AI32" s="24"/>
      <c r="AJ32" s="24"/>
    </row>
    <row r="33" spans="1:36" ht="14.25" thickTop="1" thickBot="1">
      <c r="A33" s="24"/>
      <c r="B33" s="24"/>
      <c r="C33" s="24"/>
      <c r="D33" s="286"/>
      <c r="E33" s="340"/>
      <c r="F33" s="340"/>
      <c r="G33" s="340"/>
      <c r="H33" s="340"/>
      <c r="I33" s="340"/>
      <c r="J33" s="340"/>
      <c r="K33" s="340"/>
      <c r="L33" s="340"/>
      <c r="M33" s="340"/>
      <c r="N33" s="340"/>
      <c r="O33" s="340"/>
      <c r="P33" s="340"/>
      <c r="Q33" s="340"/>
      <c r="R33" s="340"/>
      <c r="S33" s="340"/>
      <c r="T33" s="340"/>
      <c r="U33" s="340"/>
      <c r="V33" s="340"/>
      <c r="W33" s="340"/>
      <c r="X33" s="340"/>
      <c r="Y33" s="375"/>
      <c r="Z33" s="24"/>
      <c r="AB33" s="24"/>
      <c r="AC33" s="24"/>
      <c r="AD33" s="24"/>
      <c r="AE33" s="24"/>
      <c r="AF33" s="24"/>
      <c r="AG33" s="24"/>
      <c r="AH33" s="24"/>
      <c r="AI33" s="24"/>
      <c r="AJ33" s="24"/>
    </row>
    <row r="34" spans="1:36" ht="15.75" thickTop="1">
      <c r="A34" s="55" t="s">
        <v>1126</v>
      </c>
      <c r="B34" s="55"/>
      <c r="C34" s="24"/>
      <c r="D34" s="286"/>
      <c r="E34" s="330">
        <f>E11</f>
        <v>2016</v>
      </c>
      <c r="F34" s="330">
        <f t="shared" ref="F34:X34" si="8">F11</f>
        <v>2017</v>
      </c>
      <c r="G34" s="330">
        <f t="shared" si="8"/>
        <v>2018</v>
      </c>
      <c r="H34" s="330">
        <f t="shared" si="8"/>
        <v>2019</v>
      </c>
      <c r="I34" s="330">
        <f t="shared" si="8"/>
        <v>2020</v>
      </c>
      <c r="J34" s="330">
        <f t="shared" si="8"/>
        <v>2021</v>
      </c>
      <c r="K34" s="330">
        <f t="shared" si="8"/>
        <v>2022</v>
      </c>
      <c r="L34" s="330">
        <f t="shared" si="8"/>
        <v>2023</v>
      </c>
      <c r="M34" s="330">
        <f t="shared" si="8"/>
        <v>2024</v>
      </c>
      <c r="N34" s="330">
        <f t="shared" si="8"/>
        <v>2025</v>
      </c>
      <c r="O34" s="330">
        <f t="shared" si="8"/>
        <v>2026</v>
      </c>
      <c r="P34" s="330">
        <f t="shared" si="8"/>
        <v>2027</v>
      </c>
      <c r="Q34" s="330">
        <f t="shared" si="8"/>
        <v>2028</v>
      </c>
      <c r="R34" s="330">
        <f t="shared" si="8"/>
        <v>2029</v>
      </c>
      <c r="S34" s="330">
        <f t="shared" si="8"/>
        <v>2030</v>
      </c>
      <c r="T34" s="330">
        <f t="shared" si="8"/>
        <v>2031</v>
      </c>
      <c r="U34" s="330">
        <f t="shared" si="8"/>
        <v>2032</v>
      </c>
      <c r="V34" s="330">
        <f t="shared" si="8"/>
        <v>2033</v>
      </c>
      <c r="W34" s="330">
        <f t="shared" si="8"/>
        <v>2034</v>
      </c>
      <c r="X34" s="330">
        <f t="shared" si="8"/>
        <v>2035</v>
      </c>
      <c r="Y34" s="335" t="s">
        <v>1012</v>
      </c>
      <c r="Z34" s="335" t="s">
        <v>1013</v>
      </c>
      <c r="AB34" s="24"/>
      <c r="AC34" s="24"/>
      <c r="AD34" s="24"/>
      <c r="AE34" s="24"/>
      <c r="AF34" s="24"/>
      <c r="AG34" s="24"/>
      <c r="AH34" s="24"/>
      <c r="AI34" s="24"/>
      <c r="AJ34" s="24"/>
    </row>
    <row r="35" spans="1:36">
      <c r="A35" s="24"/>
      <c r="B35" s="24"/>
      <c r="C35" s="24"/>
      <c r="D35" s="286"/>
      <c r="E35" s="340">
        <v>0</v>
      </c>
      <c r="F35" s="340">
        <v>0</v>
      </c>
      <c r="G35" s="340">
        <v>0</v>
      </c>
      <c r="H35" s="340">
        <v>0</v>
      </c>
      <c r="I35" s="340">
        <v>0</v>
      </c>
      <c r="J35" s="340">
        <v>0</v>
      </c>
      <c r="K35" s="340">
        <v>0</v>
      </c>
      <c r="L35" s="340">
        <v>0</v>
      </c>
      <c r="M35" s="340">
        <v>0</v>
      </c>
      <c r="N35" s="340">
        <v>0</v>
      </c>
      <c r="O35" s="340">
        <v>0</v>
      </c>
      <c r="P35" s="340">
        <v>0</v>
      </c>
      <c r="Q35" s="340">
        <v>0</v>
      </c>
      <c r="R35" s="340">
        <v>0</v>
      </c>
      <c r="S35" s="340">
        <v>0</v>
      </c>
      <c r="T35" s="340">
        <v>0</v>
      </c>
      <c r="U35" s="340">
        <v>0</v>
      </c>
      <c r="V35" s="340">
        <v>0</v>
      </c>
      <c r="W35" s="340">
        <v>0</v>
      </c>
      <c r="X35" s="340">
        <v>0</v>
      </c>
      <c r="Y35" s="343"/>
      <c r="Z35" s="344"/>
      <c r="AB35" s="24"/>
      <c r="AC35" s="24"/>
      <c r="AD35" s="24"/>
      <c r="AE35" s="24"/>
      <c r="AF35" s="24"/>
      <c r="AG35" s="24"/>
      <c r="AH35" s="24"/>
      <c r="AI35" s="24"/>
      <c r="AJ35" s="24"/>
    </row>
    <row r="36" spans="1:36">
      <c r="A36" s="24"/>
      <c r="B36" s="24"/>
      <c r="C36" s="24"/>
      <c r="D36" s="286"/>
      <c r="E36" s="340"/>
      <c r="F36" s="340"/>
      <c r="G36" s="340"/>
      <c r="H36" s="340"/>
      <c r="I36" s="340"/>
      <c r="J36" s="340"/>
      <c r="K36" s="340"/>
      <c r="L36" s="340"/>
      <c r="M36" s="340"/>
      <c r="N36" s="340"/>
      <c r="O36" s="340"/>
      <c r="P36" s="340"/>
      <c r="Q36" s="340"/>
      <c r="R36" s="340"/>
      <c r="S36" s="340"/>
      <c r="T36" s="340"/>
      <c r="U36" s="340"/>
      <c r="V36" s="340"/>
      <c r="W36" s="340"/>
      <c r="X36" s="340"/>
      <c r="Y36" s="24"/>
      <c r="Z36" s="24"/>
      <c r="AB36" s="24"/>
      <c r="AC36" s="24"/>
      <c r="AD36" s="24"/>
      <c r="AE36" s="24"/>
      <c r="AF36" s="24"/>
      <c r="AG36" s="24"/>
      <c r="AH36" s="24"/>
      <c r="AI36" s="24"/>
      <c r="AJ36" s="24"/>
    </row>
    <row r="37" spans="1:36">
      <c r="A37" s="24"/>
      <c r="B37" s="24"/>
      <c r="C37" s="24"/>
      <c r="D37" s="286"/>
      <c r="E37" s="340"/>
      <c r="F37" s="340"/>
      <c r="G37" s="340"/>
      <c r="H37" s="340"/>
      <c r="I37" s="340"/>
      <c r="J37" s="340"/>
      <c r="K37" s="340"/>
      <c r="L37" s="340"/>
      <c r="M37" s="340"/>
      <c r="N37" s="340"/>
      <c r="O37" s="340"/>
      <c r="P37" s="340"/>
      <c r="Q37" s="340"/>
      <c r="R37" s="340"/>
      <c r="S37" s="340"/>
      <c r="T37" s="340"/>
      <c r="U37" s="340"/>
      <c r="V37" s="340"/>
      <c r="W37" s="340"/>
      <c r="X37" s="340"/>
      <c r="Y37" s="24"/>
      <c r="Z37" s="24"/>
      <c r="AB37" s="24"/>
      <c r="AC37" s="24"/>
      <c r="AD37" s="24"/>
      <c r="AE37" s="24"/>
      <c r="AF37" s="24"/>
      <c r="AG37" s="24"/>
      <c r="AH37" s="24"/>
      <c r="AI37" s="24"/>
      <c r="AJ37" s="24"/>
    </row>
    <row r="38" spans="1:36">
      <c r="A38" s="345" t="s">
        <v>1017</v>
      </c>
      <c r="B38" s="345" t="s">
        <v>1018</v>
      </c>
      <c r="C38" s="24"/>
      <c r="D38" s="24"/>
      <c r="E38" s="340"/>
      <c r="F38" s="340"/>
      <c r="G38" s="340"/>
      <c r="H38" s="340"/>
      <c r="I38" s="340"/>
      <c r="J38" s="340"/>
      <c r="K38" s="340"/>
      <c r="L38" s="340"/>
      <c r="M38" s="340"/>
      <c r="N38" s="340"/>
      <c r="O38" s="340"/>
      <c r="P38" s="340"/>
      <c r="Q38" s="340"/>
      <c r="R38" s="340"/>
      <c r="S38" s="340"/>
      <c r="T38" s="340"/>
      <c r="U38" s="340"/>
      <c r="V38" s="340"/>
      <c r="W38" s="340"/>
      <c r="X38" s="340"/>
      <c r="Y38" s="24"/>
      <c r="Z38" s="340"/>
      <c r="AB38" s="24"/>
      <c r="AC38" s="24"/>
      <c r="AD38" s="24"/>
      <c r="AE38" s="24"/>
      <c r="AF38" s="24"/>
      <c r="AG38" s="24"/>
      <c r="AH38" s="24"/>
      <c r="AI38" s="24"/>
      <c r="AJ38" s="24"/>
    </row>
    <row r="39" spans="1:36" ht="15">
      <c r="A39" s="346" t="s">
        <v>1019</v>
      </c>
      <c r="B39" s="346"/>
      <c r="C39" s="24"/>
      <c r="D39" s="24" t="s">
        <v>1020</v>
      </c>
      <c r="E39" s="340"/>
      <c r="F39" s="340"/>
      <c r="G39" s="340"/>
      <c r="H39" s="340"/>
      <c r="I39" s="340"/>
      <c r="J39" s="340"/>
      <c r="K39" s="340"/>
      <c r="L39" s="340"/>
      <c r="M39" s="340"/>
      <c r="N39" s="340"/>
      <c r="O39" s="340"/>
      <c r="P39" s="340"/>
      <c r="Q39" s="340"/>
      <c r="R39" s="340"/>
      <c r="S39" s="340"/>
      <c r="T39" s="340"/>
      <c r="U39" s="340"/>
      <c r="V39" s="340"/>
      <c r="W39" s="340"/>
      <c r="X39" s="340"/>
      <c r="Y39" s="24"/>
      <c r="Z39" s="24"/>
      <c r="AB39" s="24"/>
      <c r="AC39" s="24"/>
      <c r="AD39" s="24"/>
      <c r="AE39" s="24"/>
      <c r="AF39" s="24"/>
      <c r="AG39" s="24"/>
      <c r="AH39" s="24"/>
      <c r="AI39" s="24"/>
      <c r="AJ39" s="24"/>
    </row>
    <row r="40" spans="1:36" ht="15">
      <c r="A40" s="52" t="s">
        <v>1021</v>
      </c>
      <c r="B40" s="52" t="s">
        <v>1022</v>
      </c>
      <c r="C40" s="52" t="s">
        <v>1023</v>
      </c>
      <c r="D40" s="52" t="str">
        <f>$C$8</f>
        <v>Grocery Refrigeration Bundle-Retro</v>
      </c>
      <c r="E40" s="347">
        <f>E11</f>
        <v>2016</v>
      </c>
      <c r="F40" s="347">
        <f t="shared" ref="F40:X40" si="9">F11</f>
        <v>2017</v>
      </c>
      <c r="G40" s="347">
        <f t="shared" si="9"/>
        <v>2018</v>
      </c>
      <c r="H40" s="347">
        <f t="shared" si="9"/>
        <v>2019</v>
      </c>
      <c r="I40" s="347">
        <f t="shared" si="9"/>
        <v>2020</v>
      </c>
      <c r="J40" s="347">
        <f t="shared" si="9"/>
        <v>2021</v>
      </c>
      <c r="K40" s="347">
        <f t="shared" si="9"/>
        <v>2022</v>
      </c>
      <c r="L40" s="347">
        <f t="shared" si="9"/>
        <v>2023</v>
      </c>
      <c r="M40" s="347">
        <f t="shared" si="9"/>
        <v>2024</v>
      </c>
      <c r="N40" s="347">
        <f t="shared" si="9"/>
        <v>2025</v>
      </c>
      <c r="O40" s="347">
        <f t="shared" si="9"/>
        <v>2026</v>
      </c>
      <c r="P40" s="347">
        <f t="shared" si="9"/>
        <v>2027</v>
      </c>
      <c r="Q40" s="347">
        <f t="shared" si="9"/>
        <v>2028</v>
      </c>
      <c r="R40" s="347">
        <f t="shared" si="9"/>
        <v>2029</v>
      </c>
      <c r="S40" s="347">
        <f t="shared" si="9"/>
        <v>2030</v>
      </c>
      <c r="T40" s="347">
        <f t="shared" si="9"/>
        <v>2031</v>
      </c>
      <c r="U40" s="347">
        <f t="shared" si="9"/>
        <v>2032</v>
      </c>
      <c r="V40" s="347">
        <f t="shared" si="9"/>
        <v>2033</v>
      </c>
      <c r="W40" s="347">
        <f t="shared" si="9"/>
        <v>2034</v>
      </c>
      <c r="X40" s="347">
        <f t="shared" si="9"/>
        <v>2035</v>
      </c>
      <c r="Y40" s="335" t="s">
        <v>1012</v>
      </c>
      <c r="Z40" s="335" t="s">
        <v>1013</v>
      </c>
      <c r="AB40" s="24"/>
      <c r="AC40" s="24"/>
      <c r="AD40" s="24"/>
      <c r="AE40" s="24"/>
      <c r="AF40" s="24"/>
      <c r="AG40" s="24"/>
      <c r="AH40" s="24"/>
      <c r="AI40" s="24"/>
      <c r="AJ40" s="24"/>
    </row>
    <row r="41" spans="1:36">
      <c r="A41" s="348">
        <v>1</v>
      </c>
      <c r="B41" s="348">
        <v>1</v>
      </c>
      <c r="C41" s="349">
        <v>1</v>
      </c>
      <c r="D41" s="47" t="str">
        <f t="shared" ref="D41:D48" si="10">D13</f>
        <v>HP Evap Fan Motor</v>
      </c>
      <c r="E41" s="353">
        <f>E13*$C41*$B41*$A41</f>
        <v>3968.552177989438</v>
      </c>
      <c r="F41" s="353">
        <f t="shared" ref="F41:X48" si="11">F13*$C41*$B41*$A41</f>
        <v>3968.552177989438</v>
      </c>
      <c r="G41" s="353">
        <f t="shared" si="11"/>
        <v>3968.552177989438</v>
      </c>
      <c r="H41" s="353">
        <f t="shared" si="11"/>
        <v>3968.552177989438</v>
      </c>
      <c r="I41" s="353">
        <f t="shared" si="11"/>
        <v>3968.552177989438</v>
      </c>
      <c r="J41" s="353">
        <f t="shared" si="11"/>
        <v>3968.552177989438</v>
      </c>
      <c r="K41" s="353">
        <f t="shared" si="11"/>
        <v>3968.552177989438</v>
      </c>
      <c r="L41" s="353">
        <f t="shared" si="11"/>
        <v>3968.552177989438</v>
      </c>
      <c r="M41" s="353">
        <f t="shared" si="11"/>
        <v>3968.552177989438</v>
      </c>
      <c r="N41" s="353">
        <f t="shared" si="11"/>
        <v>3968.552177989438</v>
      </c>
      <c r="O41" s="353">
        <f t="shared" si="11"/>
        <v>3968.552177989438</v>
      </c>
      <c r="P41" s="353">
        <f t="shared" si="11"/>
        <v>3968.552177989438</v>
      </c>
      <c r="Q41" s="353">
        <f t="shared" si="11"/>
        <v>3968.552177989438</v>
      </c>
      <c r="R41" s="353">
        <f t="shared" si="11"/>
        <v>3968.552177989438</v>
      </c>
      <c r="S41" s="353">
        <f t="shared" si="11"/>
        <v>3968.552177989438</v>
      </c>
      <c r="T41" s="353">
        <f t="shared" si="11"/>
        <v>3968.552177989438</v>
      </c>
      <c r="U41" s="353">
        <f t="shared" si="11"/>
        <v>3968.552177989438</v>
      </c>
      <c r="V41" s="353">
        <f t="shared" si="11"/>
        <v>3968.552177989438</v>
      </c>
      <c r="W41" s="353">
        <f t="shared" si="11"/>
        <v>3968.552177989438</v>
      </c>
      <c r="X41" s="353">
        <f t="shared" si="11"/>
        <v>3968.552177989438</v>
      </c>
      <c r="Y41" s="343">
        <f>Z41*A41*B41*$Y$12</f>
        <v>3373.2693512910223</v>
      </c>
      <c r="Z41" s="344">
        <f>X41</f>
        <v>3968.552177989438</v>
      </c>
      <c r="AB41" s="24"/>
      <c r="AC41" s="24"/>
      <c r="AD41" s="24"/>
      <c r="AE41" s="24"/>
      <c r="AF41" s="24"/>
      <c r="AG41" s="24"/>
      <c r="AH41" s="24"/>
      <c r="AI41" s="24"/>
      <c r="AJ41" s="24"/>
    </row>
    <row r="42" spans="1:36">
      <c r="A42" s="348">
        <v>1</v>
      </c>
      <c r="B42" s="348">
        <v>1</v>
      </c>
      <c r="C42" s="349">
        <v>1</v>
      </c>
      <c r="D42" s="47" t="str">
        <f t="shared" si="10"/>
        <v>Evap Motors Walk-In</v>
      </c>
      <c r="E42" s="353">
        <f t="shared" ref="E42:T48" si="12">E14*$C42*$B42*$A42</f>
        <v>104186.49357042274</v>
      </c>
      <c r="F42" s="353">
        <f t="shared" si="12"/>
        <v>104186.49357042274</v>
      </c>
      <c r="G42" s="353">
        <f t="shared" si="12"/>
        <v>104186.49357042274</v>
      </c>
      <c r="H42" s="353">
        <f t="shared" si="12"/>
        <v>104186.49357042274</v>
      </c>
      <c r="I42" s="353">
        <f t="shared" si="12"/>
        <v>104186.49357042274</v>
      </c>
      <c r="J42" s="353">
        <f t="shared" si="12"/>
        <v>104186.49357042274</v>
      </c>
      <c r="K42" s="353">
        <f t="shared" si="12"/>
        <v>104186.49357042274</v>
      </c>
      <c r="L42" s="353">
        <f t="shared" si="12"/>
        <v>104186.49357042274</v>
      </c>
      <c r="M42" s="353">
        <f t="shared" si="12"/>
        <v>104186.49357042274</v>
      </c>
      <c r="N42" s="353">
        <f t="shared" si="12"/>
        <v>104186.49357042274</v>
      </c>
      <c r="O42" s="353">
        <f t="shared" si="12"/>
        <v>104186.49357042274</v>
      </c>
      <c r="P42" s="353">
        <f t="shared" si="12"/>
        <v>104186.49357042274</v>
      </c>
      <c r="Q42" s="353">
        <f t="shared" si="12"/>
        <v>104186.49357042274</v>
      </c>
      <c r="R42" s="353">
        <f t="shared" si="12"/>
        <v>104186.49357042274</v>
      </c>
      <c r="S42" s="353">
        <f t="shared" si="12"/>
        <v>104186.49357042274</v>
      </c>
      <c r="T42" s="353">
        <f t="shared" si="12"/>
        <v>104186.49357042274</v>
      </c>
      <c r="U42" s="353">
        <f t="shared" si="11"/>
        <v>104186.49357042274</v>
      </c>
      <c r="V42" s="353">
        <f t="shared" si="11"/>
        <v>104186.49357042274</v>
      </c>
      <c r="W42" s="353">
        <f t="shared" si="11"/>
        <v>104186.49357042274</v>
      </c>
      <c r="X42" s="353">
        <f t="shared" si="11"/>
        <v>104186.49357042274</v>
      </c>
      <c r="Y42" s="343">
        <f t="shared" ref="Y42:Y48" si="13">Z42*A42*B42*$Y$12</f>
        <v>88558.519534859326</v>
      </c>
      <c r="Z42" s="344">
        <f t="shared" ref="Z42:Z48" si="14">X42</f>
        <v>104186.49357042274</v>
      </c>
      <c r="AB42" s="24"/>
      <c r="AC42" s="24"/>
      <c r="AD42" s="24"/>
      <c r="AE42" s="24"/>
      <c r="AF42" s="24"/>
      <c r="AG42" s="24"/>
      <c r="AH42" s="24"/>
      <c r="AI42" s="24"/>
      <c r="AJ42" s="24"/>
    </row>
    <row r="43" spans="1:36">
      <c r="A43" s="348">
        <v>1</v>
      </c>
      <c r="B43" s="348">
        <v>1</v>
      </c>
      <c r="C43" s="349">
        <v>1</v>
      </c>
      <c r="D43" s="47" t="str">
        <f t="shared" si="10"/>
        <v>Strip Curtains</v>
      </c>
      <c r="E43" s="353">
        <f t="shared" si="12"/>
        <v>23222.537253900708</v>
      </c>
      <c r="F43" s="353">
        <f t="shared" si="11"/>
        <v>23222.537253900708</v>
      </c>
      <c r="G43" s="353">
        <f t="shared" si="11"/>
        <v>23222.537253900708</v>
      </c>
      <c r="H43" s="353">
        <f t="shared" si="11"/>
        <v>23222.537253900708</v>
      </c>
      <c r="I43" s="353">
        <f t="shared" si="11"/>
        <v>23222.537253900708</v>
      </c>
      <c r="J43" s="353">
        <f t="shared" si="11"/>
        <v>23222.537253900708</v>
      </c>
      <c r="K43" s="353">
        <f t="shared" si="11"/>
        <v>23222.537253900708</v>
      </c>
      <c r="L43" s="353">
        <f t="shared" si="11"/>
        <v>23222.537253900708</v>
      </c>
      <c r="M43" s="353">
        <f t="shared" si="11"/>
        <v>23222.537253900708</v>
      </c>
      <c r="N43" s="353">
        <f t="shared" si="11"/>
        <v>23222.537253900708</v>
      </c>
      <c r="O43" s="353">
        <f t="shared" si="11"/>
        <v>23222.537253900708</v>
      </c>
      <c r="P43" s="353">
        <f t="shared" si="11"/>
        <v>23222.537253900708</v>
      </c>
      <c r="Q43" s="353">
        <f t="shared" si="11"/>
        <v>23222.537253900708</v>
      </c>
      <c r="R43" s="353">
        <f t="shared" si="11"/>
        <v>23222.537253900708</v>
      </c>
      <c r="S43" s="353">
        <f t="shared" si="11"/>
        <v>23222.537253900708</v>
      </c>
      <c r="T43" s="353">
        <f t="shared" si="11"/>
        <v>23222.537253900708</v>
      </c>
      <c r="U43" s="353">
        <f t="shared" si="11"/>
        <v>23222.537253900708</v>
      </c>
      <c r="V43" s="353">
        <f t="shared" si="11"/>
        <v>23222.537253900708</v>
      </c>
      <c r="W43" s="353">
        <f t="shared" si="11"/>
        <v>23222.537253900708</v>
      </c>
      <c r="X43" s="353">
        <f t="shared" si="11"/>
        <v>23222.537253900708</v>
      </c>
      <c r="Y43" s="343">
        <f t="shared" si="13"/>
        <v>19739.156665815601</v>
      </c>
      <c r="Z43" s="344">
        <f t="shared" si="14"/>
        <v>23222.537253900708</v>
      </c>
      <c r="AB43" s="24"/>
      <c r="AC43" s="24"/>
      <c r="AD43" s="24"/>
      <c r="AE43" s="24"/>
      <c r="AF43" s="24"/>
      <c r="AG43" s="24"/>
      <c r="AH43" s="24"/>
      <c r="AI43" s="24"/>
      <c r="AJ43" s="24"/>
    </row>
    <row r="44" spans="1:36">
      <c r="A44" s="348">
        <v>1</v>
      </c>
      <c r="B44" s="348">
        <v>1</v>
      </c>
      <c r="C44" s="349">
        <v>1</v>
      </c>
      <c r="D44" s="47" t="str">
        <f t="shared" si="10"/>
        <v>LF Case Door ASHC</v>
      </c>
      <c r="E44" s="353">
        <f t="shared" si="12"/>
        <v>260315.19927211685</v>
      </c>
      <c r="F44" s="353">
        <f t="shared" si="11"/>
        <v>260315.19927211685</v>
      </c>
      <c r="G44" s="353">
        <f t="shared" si="11"/>
        <v>260315.19927211685</v>
      </c>
      <c r="H44" s="353">
        <f t="shared" si="11"/>
        <v>260315.19927211685</v>
      </c>
      <c r="I44" s="353">
        <f t="shared" si="11"/>
        <v>260315.19927211685</v>
      </c>
      <c r="J44" s="353">
        <f t="shared" si="11"/>
        <v>260315.19927211685</v>
      </c>
      <c r="K44" s="353">
        <f t="shared" si="11"/>
        <v>260315.19927211685</v>
      </c>
      <c r="L44" s="353">
        <f t="shared" si="11"/>
        <v>260315.19927211685</v>
      </c>
      <c r="M44" s="353">
        <f t="shared" si="11"/>
        <v>260315.19927211685</v>
      </c>
      <c r="N44" s="353">
        <f t="shared" si="11"/>
        <v>260315.19927211685</v>
      </c>
      <c r="O44" s="353">
        <f t="shared" si="11"/>
        <v>260315.19927211685</v>
      </c>
      <c r="P44" s="353">
        <f t="shared" si="11"/>
        <v>260315.19927211685</v>
      </c>
      <c r="Q44" s="353">
        <f t="shared" si="11"/>
        <v>260315.19927211685</v>
      </c>
      <c r="R44" s="353">
        <f t="shared" si="11"/>
        <v>260315.19927211685</v>
      </c>
      <c r="S44" s="353">
        <f t="shared" si="11"/>
        <v>260315.19927211685</v>
      </c>
      <c r="T44" s="353">
        <f t="shared" si="11"/>
        <v>260315.19927211685</v>
      </c>
      <c r="U44" s="353">
        <f t="shared" si="11"/>
        <v>260315.19927211685</v>
      </c>
      <c r="V44" s="353">
        <f t="shared" si="11"/>
        <v>260315.19927211685</v>
      </c>
      <c r="W44" s="353">
        <f t="shared" si="11"/>
        <v>260315.19927211685</v>
      </c>
      <c r="X44" s="353">
        <f t="shared" si="11"/>
        <v>260315.19927211685</v>
      </c>
      <c r="Y44" s="343">
        <f t="shared" si="13"/>
        <v>221267.91938129932</v>
      </c>
      <c r="Z44" s="344">
        <f t="shared" si="14"/>
        <v>260315.19927211685</v>
      </c>
      <c r="AB44" s="24"/>
      <c r="AC44" s="24"/>
      <c r="AD44" s="24"/>
      <c r="AE44" s="24"/>
      <c r="AF44" s="24"/>
      <c r="AG44" s="24"/>
      <c r="AH44" s="24"/>
      <c r="AI44" s="24"/>
      <c r="AJ44" s="24"/>
    </row>
    <row r="45" spans="1:36">
      <c r="A45" s="348">
        <v>1</v>
      </c>
      <c r="B45" s="348">
        <v>1</v>
      </c>
      <c r="C45" s="349">
        <v>1</v>
      </c>
      <c r="D45" s="47" t="str">
        <f t="shared" si="10"/>
        <v>LF Case Door Lighting LED</v>
      </c>
      <c r="E45" s="353">
        <f t="shared" si="12"/>
        <v>787782.64583604911</v>
      </c>
      <c r="F45" s="353">
        <f t="shared" si="11"/>
        <v>787782.64583604911</v>
      </c>
      <c r="G45" s="353">
        <f t="shared" si="11"/>
        <v>787782.64583604911</v>
      </c>
      <c r="H45" s="353">
        <f t="shared" si="11"/>
        <v>787782.64583604911</v>
      </c>
      <c r="I45" s="353">
        <f t="shared" si="11"/>
        <v>787782.64583604911</v>
      </c>
      <c r="J45" s="353">
        <f t="shared" si="11"/>
        <v>787782.64583604911</v>
      </c>
      <c r="K45" s="353">
        <f t="shared" si="11"/>
        <v>787782.64583604911</v>
      </c>
      <c r="L45" s="353">
        <f t="shared" si="11"/>
        <v>787782.64583604911</v>
      </c>
      <c r="M45" s="353">
        <f t="shared" si="11"/>
        <v>787782.64583604911</v>
      </c>
      <c r="N45" s="353">
        <f t="shared" si="11"/>
        <v>787782.64583604911</v>
      </c>
      <c r="O45" s="353">
        <f t="shared" si="11"/>
        <v>787782.64583604911</v>
      </c>
      <c r="P45" s="353">
        <f t="shared" si="11"/>
        <v>787782.64583604911</v>
      </c>
      <c r="Q45" s="353">
        <f t="shared" si="11"/>
        <v>787782.64583604911</v>
      </c>
      <c r="R45" s="353">
        <f t="shared" si="11"/>
        <v>787782.64583604911</v>
      </c>
      <c r="S45" s="353">
        <f t="shared" si="11"/>
        <v>787782.64583604911</v>
      </c>
      <c r="T45" s="353">
        <f t="shared" si="11"/>
        <v>787782.64583604911</v>
      </c>
      <c r="U45" s="353">
        <f t="shared" si="11"/>
        <v>787782.64583604911</v>
      </c>
      <c r="V45" s="353">
        <f t="shared" si="11"/>
        <v>787782.64583604911</v>
      </c>
      <c r="W45" s="353">
        <f t="shared" si="11"/>
        <v>787782.64583604911</v>
      </c>
      <c r="X45" s="353">
        <f t="shared" si="11"/>
        <v>787782.64583604911</v>
      </c>
      <c r="Y45" s="343">
        <f t="shared" si="13"/>
        <v>669615.24896064168</v>
      </c>
      <c r="Z45" s="344">
        <f t="shared" si="14"/>
        <v>787782.64583604911</v>
      </c>
      <c r="AB45" s="24"/>
      <c r="AC45" s="24"/>
      <c r="AD45" s="24"/>
      <c r="AE45" s="24"/>
      <c r="AF45" s="24"/>
      <c r="AG45" s="24"/>
      <c r="AH45" s="24"/>
      <c r="AI45" s="24"/>
      <c r="AJ45" s="24"/>
    </row>
    <row r="46" spans="1:36">
      <c r="A46" s="348">
        <v>1</v>
      </c>
      <c r="B46" s="348">
        <v>1</v>
      </c>
      <c r="C46" s="349">
        <v>1</v>
      </c>
      <c r="D46" s="47" t="str">
        <f t="shared" si="10"/>
        <v>RCx kWh Savings</v>
      </c>
      <c r="E46" s="353">
        <f t="shared" si="12"/>
        <v>246000000</v>
      </c>
      <c r="F46" s="353">
        <f t="shared" si="11"/>
        <v>246000000</v>
      </c>
      <c r="G46" s="353">
        <f t="shared" si="11"/>
        <v>246000000</v>
      </c>
      <c r="H46" s="353">
        <f t="shared" si="11"/>
        <v>246000000</v>
      </c>
      <c r="I46" s="353">
        <f t="shared" si="11"/>
        <v>246000000</v>
      </c>
      <c r="J46" s="353">
        <f t="shared" si="11"/>
        <v>246000000</v>
      </c>
      <c r="K46" s="353">
        <f t="shared" si="11"/>
        <v>246000000</v>
      </c>
      <c r="L46" s="353">
        <f t="shared" si="11"/>
        <v>246000000</v>
      </c>
      <c r="M46" s="353">
        <f t="shared" si="11"/>
        <v>246000000</v>
      </c>
      <c r="N46" s="353">
        <f t="shared" si="11"/>
        <v>246000000</v>
      </c>
      <c r="O46" s="353">
        <f t="shared" si="11"/>
        <v>246000000</v>
      </c>
      <c r="P46" s="353">
        <f t="shared" si="11"/>
        <v>246000000</v>
      </c>
      <c r="Q46" s="353">
        <f t="shared" si="11"/>
        <v>246000000</v>
      </c>
      <c r="R46" s="353">
        <f t="shared" si="11"/>
        <v>246000000</v>
      </c>
      <c r="S46" s="353">
        <f t="shared" si="11"/>
        <v>246000000</v>
      </c>
      <c r="T46" s="353">
        <f t="shared" si="11"/>
        <v>246000000</v>
      </c>
      <c r="U46" s="353">
        <f t="shared" si="11"/>
        <v>246000000</v>
      </c>
      <c r="V46" s="353">
        <f t="shared" si="11"/>
        <v>246000000</v>
      </c>
      <c r="W46" s="353">
        <f t="shared" si="11"/>
        <v>246000000</v>
      </c>
      <c r="X46" s="353">
        <f t="shared" si="11"/>
        <v>246000000</v>
      </c>
      <c r="Y46" s="343">
        <f t="shared" si="13"/>
        <v>209100000</v>
      </c>
      <c r="Z46" s="344">
        <f t="shared" si="14"/>
        <v>246000000</v>
      </c>
      <c r="AB46" s="24"/>
      <c r="AC46" s="24"/>
      <c r="AD46" s="24"/>
      <c r="AE46" s="24"/>
      <c r="AF46" s="24"/>
      <c r="AG46" s="24"/>
      <c r="AH46" s="24"/>
      <c r="AI46" s="24"/>
      <c r="AJ46" s="24"/>
    </row>
    <row r="47" spans="1:36">
      <c r="A47" s="348">
        <v>1</v>
      </c>
      <c r="B47" s="348">
        <v>1</v>
      </c>
      <c r="C47" s="349">
        <v>1</v>
      </c>
      <c r="D47" s="47" t="str">
        <f t="shared" si="10"/>
        <v>HP FHPC</v>
      </c>
      <c r="E47" s="353">
        <f t="shared" si="12"/>
        <v>116689.28162038757</v>
      </c>
      <c r="F47" s="353">
        <f t="shared" si="11"/>
        <v>116689.28162038757</v>
      </c>
      <c r="G47" s="353">
        <f t="shared" si="11"/>
        <v>116689.28162038757</v>
      </c>
      <c r="H47" s="353">
        <f t="shared" si="11"/>
        <v>116689.28162038757</v>
      </c>
      <c r="I47" s="353">
        <f t="shared" si="11"/>
        <v>116689.28162038757</v>
      </c>
      <c r="J47" s="353">
        <f t="shared" si="11"/>
        <v>116689.28162038757</v>
      </c>
      <c r="K47" s="353">
        <f t="shared" si="11"/>
        <v>116689.28162038757</v>
      </c>
      <c r="L47" s="353">
        <f t="shared" si="11"/>
        <v>116689.28162038757</v>
      </c>
      <c r="M47" s="353">
        <f t="shared" si="11"/>
        <v>116689.28162038757</v>
      </c>
      <c r="N47" s="353">
        <f t="shared" si="11"/>
        <v>116689.28162038757</v>
      </c>
      <c r="O47" s="353">
        <f t="shared" si="11"/>
        <v>116689.28162038757</v>
      </c>
      <c r="P47" s="353">
        <f t="shared" si="11"/>
        <v>116689.28162038757</v>
      </c>
      <c r="Q47" s="353">
        <f t="shared" si="11"/>
        <v>116689.28162038757</v>
      </c>
      <c r="R47" s="353">
        <f t="shared" si="11"/>
        <v>116689.28162038757</v>
      </c>
      <c r="S47" s="353">
        <f t="shared" si="11"/>
        <v>116689.28162038757</v>
      </c>
      <c r="T47" s="353">
        <f t="shared" si="11"/>
        <v>116689.28162038757</v>
      </c>
      <c r="U47" s="353">
        <f t="shared" si="11"/>
        <v>116689.28162038757</v>
      </c>
      <c r="V47" s="353">
        <f t="shared" si="11"/>
        <v>116689.28162038757</v>
      </c>
      <c r="W47" s="353">
        <f t="shared" si="11"/>
        <v>116689.28162038757</v>
      </c>
      <c r="X47" s="353">
        <f t="shared" si="11"/>
        <v>116689.28162038757</v>
      </c>
      <c r="Y47" s="343">
        <f t="shared" si="13"/>
        <v>99185.889377329426</v>
      </c>
      <c r="Z47" s="344">
        <f t="shared" si="14"/>
        <v>116689.28162038757</v>
      </c>
      <c r="AB47" s="24"/>
      <c r="AC47" s="24"/>
      <c r="AD47" s="24"/>
      <c r="AE47" s="24"/>
      <c r="AF47" s="24"/>
      <c r="AG47" s="24"/>
      <c r="AH47" s="24"/>
      <c r="AI47" s="24"/>
      <c r="AJ47" s="24"/>
    </row>
    <row r="48" spans="1:36">
      <c r="A48" s="348">
        <v>1</v>
      </c>
      <c r="B48" s="348">
        <v>1</v>
      </c>
      <c r="C48" s="349">
        <v>1</v>
      </c>
      <c r="D48" s="47" t="str">
        <f t="shared" si="10"/>
        <v>LF Case Door Lighting</v>
      </c>
      <c r="E48" s="353">
        <f t="shared" si="12"/>
        <v>1157574.5660188401</v>
      </c>
      <c r="F48" s="353">
        <f t="shared" si="11"/>
        <v>1157574.5660188401</v>
      </c>
      <c r="G48" s="353">
        <f t="shared" si="11"/>
        <v>1157574.5660188401</v>
      </c>
      <c r="H48" s="353">
        <f t="shared" si="11"/>
        <v>1157574.5660188401</v>
      </c>
      <c r="I48" s="353">
        <f t="shared" si="11"/>
        <v>1157574.5660188401</v>
      </c>
      <c r="J48" s="353">
        <f t="shared" si="11"/>
        <v>1157574.5660188401</v>
      </c>
      <c r="K48" s="353">
        <f t="shared" si="11"/>
        <v>1157574.5660188401</v>
      </c>
      <c r="L48" s="353">
        <f t="shared" si="11"/>
        <v>1157574.5660188401</v>
      </c>
      <c r="M48" s="353">
        <f t="shared" si="11"/>
        <v>1157574.5660188401</v>
      </c>
      <c r="N48" s="353">
        <f t="shared" si="11"/>
        <v>1157574.5660188401</v>
      </c>
      <c r="O48" s="353">
        <f t="shared" si="11"/>
        <v>1157574.5660188401</v>
      </c>
      <c r="P48" s="353">
        <f t="shared" si="11"/>
        <v>1157574.5660188401</v>
      </c>
      <c r="Q48" s="353">
        <f t="shared" si="11"/>
        <v>1157574.5660188401</v>
      </c>
      <c r="R48" s="353">
        <f t="shared" si="11"/>
        <v>1157574.5660188401</v>
      </c>
      <c r="S48" s="353">
        <f t="shared" si="11"/>
        <v>1157574.5660188401</v>
      </c>
      <c r="T48" s="353">
        <f t="shared" si="11"/>
        <v>1157574.5660188401</v>
      </c>
      <c r="U48" s="353">
        <f t="shared" si="11"/>
        <v>1157574.5660188401</v>
      </c>
      <c r="V48" s="353">
        <f t="shared" si="11"/>
        <v>1157574.5660188401</v>
      </c>
      <c r="W48" s="353">
        <f t="shared" si="11"/>
        <v>1157574.5660188401</v>
      </c>
      <c r="X48" s="353">
        <f t="shared" si="11"/>
        <v>1157574.5660188401</v>
      </c>
      <c r="Y48" s="343">
        <f t="shared" si="13"/>
        <v>983938.38111601397</v>
      </c>
      <c r="Z48" s="344">
        <f t="shared" si="14"/>
        <v>1157574.5660188401</v>
      </c>
      <c r="AB48" s="24"/>
      <c r="AC48" s="24"/>
      <c r="AD48" s="24"/>
      <c r="AE48" s="24"/>
      <c r="AF48" s="24"/>
      <c r="AG48" s="24"/>
      <c r="AH48" s="24"/>
      <c r="AI48" s="24"/>
      <c r="AJ48" s="24"/>
    </row>
    <row r="49" spans="1:36">
      <c r="A49" s="24"/>
      <c r="B49" s="24"/>
      <c r="C49" s="24"/>
      <c r="D49" s="286"/>
      <c r="E49" s="351"/>
      <c r="F49" s="351"/>
      <c r="G49" s="351"/>
      <c r="H49" s="351"/>
      <c r="I49" s="351"/>
      <c r="J49" s="351"/>
      <c r="K49" s="351"/>
      <c r="L49" s="351"/>
      <c r="M49" s="351"/>
      <c r="N49" s="351"/>
      <c r="O49" s="351"/>
      <c r="P49" s="351"/>
      <c r="Q49" s="351"/>
      <c r="R49" s="351"/>
      <c r="S49" s="351"/>
      <c r="T49" s="351"/>
      <c r="U49" s="351"/>
      <c r="V49" s="351"/>
      <c r="W49" s="351"/>
      <c r="X49" s="351"/>
      <c r="Y49" s="343"/>
      <c r="Z49" s="344"/>
      <c r="AB49" s="24"/>
      <c r="AC49" s="24"/>
      <c r="AD49" s="24"/>
      <c r="AE49" s="24"/>
      <c r="AF49" s="24"/>
      <c r="AG49" s="24"/>
      <c r="AH49" s="24"/>
      <c r="AI49" s="24"/>
      <c r="AJ49" s="24"/>
    </row>
    <row r="50" spans="1:36">
      <c r="A50" s="24"/>
      <c r="B50" s="24"/>
      <c r="C50" s="24"/>
      <c r="D50" s="286" t="s">
        <v>1024</v>
      </c>
      <c r="E50" s="351"/>
      <c r="F50" s="351"/>
      <c r="G50" s="351"/>
      <c r="H50" s="351"/>
      <c r="I50" s="351"/>
      <c r="J50" s="351"/>
      <c r="K50" s="351"/>
      <c r="L50" s="351"/>
      <c r="M50" s="351"/>
      <c r="N50" s="351"/>
      <c r="O50" s="351"/>
      <c r="P50" s="351"/>
      <c r="Q50" s="351"/>
      <c r="R50" s="351"/>
      <c r="S50" s="351"/>
      <c r="T50" s="351"/>
      <c r="U50" s="351"/>
      <c r="V50" s="351"/>
      <c r="W50" s="351"/>
      <c r="X50" s="351"/>
      <c r="Y50" s="344"/>
      <c r="Z50" s="344"/>
      <c r="AB50" s="352"/>
      <c r="AC50" s="24"/>
      <c r="AD50" s="24"/>
      <c r="AE50" s="24"/>
      <c r="AF50" s="24"/>
      <c r="AG50" s="24"/>
      <c r="AH50" s="24"/>
      <c r="AI50" s="24"/>
      <c r="AJ50" s="24"/>
    </row>
    <row r="51" spans="1:36">
      <c r="A51" s="345" t="s">
        <v>1017</v>
      </c>
      <c r="B51" s="345" t="s">
        <v>1018</v>
      </c>
      <c r="C51" s="24"/>
      <c r="D51" s="286"/>
      <c r="E51" s="340"/>
      <c r="F51" s="340"/>
      <c r="G51" s="340"/>
      <c r="H51" s="340"/>
      <c r="I51" s="340"/>
      <c r="J51" s="340"/>
      <c r="K51" s="340"/>
      <c r="L51" s="340"/>
      <c r="M51" s="340"/>
      <c r="N51" s="340"/>
      <c r="O51" s="340"/>
      <c r="P51" s="340"/>
      <c r="Q51" s="340"/>
      <c r="R51" s="340"/>
      <c r="S51" s="340"/>
      <c r="T51" s="340"/>
      <c r="U51" s="340"/>
      <c r="V51" s="340"/>
      <c r="W51" s="340"/>
      <c r="X51" s="340"/>
      <c r="Y51" s="24"/>
      <c r="Z51" s="340"/>
      <c r="AB51" s="24"/>
      <c r="AC51" s="24"/>
      <c r="AD51" s="24"/>
      <c r="AE51" s="24"/>
      <c r="AF51" s="24"/>
      <c r="AG51" s="24"/>
      <c r="AH51" s="24"/>
      <c r="AI51" s="24"/>
      <c r="AJ51" s="24"/>
    </row>
    <row r="52" spans="1:36" ht="15">
      <c r="A52" s="346" t="s">
        <v>1019</v>
      </c>
      <c r="B52" s="346"/>
      <c r="C52" s="24"/>
      <c r="D52" s="24" t="s">
        <v>1025</v>
      </c>
      <c r="E52" s="321"/>
      <c r="F52" s="321"/>
      <c r="G52" s="286"/>
      <c r="H52" s="286"/>
      <c r="I52" s="286"/>
      <c r="J52" s="286"/>
      <c r="K52" s="286"/>
      <c r="L52" s="286"/>
      <c r="M52" s="286"/>
      <c r="N52" s="286"/>
      <c r="O52" s="286"/>
      <c r="P52" s="286"/>
      <c r="Q52" s="286"/>
      <c r="R52" s="286"/>
      <c r="S52" s="286"/>
      <c r="T52" s="286"/>
      <c r="U52" s="286"/>
      <c r="V52" s="286"/>
      <c r="W52" s="286"/>
      <c r="X52" s="286"/>
      <c r="Y52" s="24"/>
      <c r="Z52" s="286"/>
      <c r="AB52" s="24"/>
      <c r="AC52" s="24"/>
      <c r="AD52" s="24"/>
      <c r="AE52" s="24"/>
      <c r="AF52" s="24"/>
      <c r="AG52" s="24"/>
      <c r="AH52" s="24"/>
      <c r="AI52" s="24"/>
      <c r="AJ52" s="24"/>
    </row>
    <row r="53" spans="1:36" ht="15">
      <c r="A53" s="52" t="s">
        <v>1021</v>
      </c>
      <c r="B53" s="52" t="s">
        <v>1026</v>
      </c>
      <c r="C53" s="52" t="s">
        <v>1023</v>
      </c>
      <c r="D53" s="52" t="str">
        <f>$C$8</f>
        <v>Grocery Refrigeration Bundle-Retro</v>
      </c>
      <c r="E53" s="347">
        <f>E11</f>
        <v>2016</v>
      </c>
      <c r="F53" s="347">
        <f t="shared" ref="F53:X53" si="15">F11</f>
        <v>2017</v>
      </c>
      <c r="G53" s="347">
        <f t="shared" si="15"/>
        <v>2018</v>
      </c>
      <c r="H53" s="347">
        <f t="shared" si="15"/>
        <v>2019</v>
      </c>
      <c r="I53" s="347">
        <f t="shared" si="15"/>
        <v>2020</v>
      </c>
      <c r="J53" s="347">
        <f t="shared" si="15"/>
        <v>2021</v>
      </c>
      <c r="K53" s="347">
        <f t="shared" si="15"/>
        <v>2022</v>
      </c>
      <c r="L53" s="347">
        <f t="shared" si="15"/>
        <v>2023</v>
      </c>
      <c r="M53" s="347">
        <f t="shared" si="15"/>
        <v>2024</v>
      </c>
      <c r="N53" s="347">
        <f t="shared" si="15"/>
        <v>2025</v>
      </c>
      <c r="O53" s="347">
        <f t="shared" si="15"/>
        <v>2026</v>
      </c>
      <c r="P53" s="347">
        <f t="shared" si="15"/>
        <v>2027</v>
      </c>
      <c r="Q53" s="347">
        <f t="shared" si="15"/>
        <v>2028</v>
      </c>
      <c r="R53" s="347">
        <f t="shared" si="15"/>
        <v>2029</v>
      </c>
      <c r="S53" s="347">
        <f t="shared" si="15"/>
        <v>2030</v>
      </c>
      <c r="T53" s="347">
        <f t="shared" si="15"/>
        <v>2031</v>
      </c>
      <c r="U53" s="347">
        <f t="shared" si="15"/>
        <v>2032</v>
      </c>
      <c r="V53" s="347">
        <f t="shared" si="15"/>
        <v>2033</v>
      </c>
      <c r="W53" s="347">
        <f t="shared" si="15"/>
        <v>2034</v>
      </c>
      <c r="X53" s="347">
        <f t="shared" si="15"/>
        <v>2035</v>
      </c>
      <c r="Y53" s="335" t="s">
        <v>1012</v>
      </c>
      <c r="Z53" s="335" t="s">
        <v>1013</v>
      </c>
      <c r="AB53" s="24"/>
      <c r="AC53" s="24"/>
      <c r="AD53" s="24"/>
      <c r="AE53" s="24"/>
      <c r="AF53" s="24"/>
      <c r="AG53" s="24"/>
      <c r="AH53" s="24"/>
      <c r="AI53" s="24"/>
      <c r="AJ53" s="24"/>
    </row>
    <row r="54" spans="1:36">
      <c r="A54" s="348">
        <v>1</v>
      </c>
      <c r="B54" s="348">
        <v>1</v>
      </c>
      <c r="C54" s="349">
        <v>1</v>
      </c>
      <c r="D54" s="47" t="str">
        <f t="shared" ref="D54:D61" si="16">D13</f>
        <v>HP Evap Fan Motor</v>
      </c>
      <c r="E54" s="353">
        <f>E24*$C54*$B54*$A54</f>
        <v>0</v>
      </c>
      <c r="F54" s="353">
        <f t="shared" ref="F54:X61" si="17">F24*$C54*$B54*$A54</f>
        <v>0</v>
      </c>
      <c r="G54" s="353">
        <f t="shared" si="17"/>
        <v>0</v>
      </c>
      <c r="H54" s="353">
        <f t="shared" si="17"/>
        <v>0</v>
      </c>
      <c r="I54" s="353">
        <f t="shared" si="17"/>
        <v>0</v>
      </c>
      <c r="J54" s="353">
        <f t="shared" si="17"/>
        <v>0</v>
      </c>
      <c r="K54" s="353">
        <f t="shared" si="17"/>
        <v>0</v>
      </c>
      <c r="L54" s="353">
        <f t="shared" si="17"/>
        <v>0</v>
      </c>
      <c r="M54" s="353">
        <f t="shared" si="17"/>
        <v>0</v>
      </c>
      <c r="N54" s="353">
        <f t="shared" si="17"/>
        <v>0</v>
      </c>
      <c r="O54" s="353">
        <f t="shared" si="17"/>
        <v>0</v>
      </c>
      <c r="P54" s="353">
        <f t="shared" si="17"/>
        <v>0</v>
      </c>
      <c r="Q54" s="353">
        <f t="shared" si="17"/>
        <v>0</v>
      </c>
      <c r="R54" s="353">
        <f t="shared" si="17"/>
        <v>0</v>
      </c>
      <c r="S54" s="353">
        <f t="shared" si="17"/>
        <v>0</v>
      </c>
      <c r="T54" s="353">
        <f t="shared" si="17"/>
        <v>0</v>
      </c>
      <c r="U54" s="353">
        <f t="shared" si="17"/>
        <v>0</v>
      </c>
      <c r="V54" s="353">
        <f t="shared" si="17"/>
        <v>0</v>
      </c>
      <c r="W54" s="353">
        <f t="shared" si="17"/>
        <v>0</v>
      </c>
      <c r="X54" s="353">
        <f t="shared" si="17"/>
        <v>0</v>
      </c>
      <c r="Y54" s="343">
        <f>Z54*A54*B54*$Y$12</f>
        <v>0</v>
      </c>
      <c r="Z54" s="344">
        <f>X54</f>
        <v>0</v>
      </c>
      <c r="AB54" s="24"/>
      <c r="AC54" s="24"/>
      <c r="AD54" s="24"/>
      <c r="AE54" s="24"/>
      <c r="AF54" s="24"/>
      <c r="AG54" s="24"/>
      <c r="AH54" s="24"/>
      <c r="AI54" s="24"/>
      <c r="AJ54" s="24"/>
    </row>
    <row r="55" spans="1:36">
      <c r="A55" s="348">
        <v>1</v>
      </c>
      <c r="B55" s="348">
        <v>1</v>
      </c>
      <c r="C55" s="349">
        <v>1</v>
      </c>
      <c r="D55" s="47" t="str">
        <f t="shared" si="16"/>
        <v>Evap Motors Walk-In</v>
      </c>
      <c r="E55" s="353">
        <f t="shared" ref="E55:T61" si="18">E25*$C55*$B55*$A55</f>
        <v>0</v>
      </c>
      <c r="F55" s="353">
        <f t="shared" si="18"/>
        <v>0</v>
      </c>
      <c r="G55" s="353">
        <f t="shared" si="18"/>
        <v>0</v>
      </c>
      <c r="H55" s="353">
        <f t="shared" si="18"/>
        <v>0</v>
      </c>
      <c r="I55" s="353">
        <f t="shared" si="18"/>
        <v>0</v>
      </c>
      <c r="J55" s="353">
        <f t="shared" si="18"/>
        <v>0</v>
      </c>
      <c r="K55" s="353">
        <f t="shared" si="18"/>
        <v>0</v>
      </c>
      <c r="L55" s="353">
        <f t="shared" si="18"/>
        <v>0</v>
      </c>
      <c r="M55" s="353">
        <f t="shared" si="18"/>
        <v>0</v>
      </c>
      <c r="N55" s="353">
        <f t="shared" si="18"/>
        <v>0</v>
      </c>
      <c r="O55" s="353">
        <f t="shared" si="18"/>
        <v>0</v>
      </c>
      <c r="P55" s="353">
        <f t="shared" si="18"/>
        <v>0</v>
      </c>
      <c r="Q55" s="353">
        <f t="shared" si="18"/>
        <v>0</v>
      </c>
      <c r="R55" s="353">
        <f t="shared" si="18"/>
        <v>0</v>
      </c>
      <c r="S55" s="353">
        <f t="shared" si="18"/>
        <v>0</v>
      </c>
      <c r="T55" s="353">
        <f t="shared" si="18"/>
        <v>0</v>
      </c>
      <c r="U55" s="353">
        <f t="shared" si="17"/>
        <v>0</v>
      </c>
      <c r="V55" s="353">
        <f t="shared" si="17"/>
        <v>0</v>
      </c>
      <c r="W55" s="353">
        <f t="shared" si="17"/>
        <v>0</v>
      </c>
      <c r="X55" s="353">
        <f t="shared" si="17"/>
        <v>0</v>
      </c>
      <c r="Y55" s="343">
        <f t="shared" ref="Y55:Y63" si="19">Z55*A55*B55*$Y$12</f>
        <v>0</v>
      </c>
      <c r="Z55" s="344">
        <f t="shared" ref="Z55:Z63" si="20">X55</f>
        <v>0</v>
      </c>
      <c r="AB55" s="24"/>
      <c r="AC55" s="24"/>
      <c r="AD55" s="24"/>
      <c r="AE55" s="24"/>
      <c r="AF55" s="24"/>
      <c r="AG55" s="24"/>
      <c r="AH55" s="24"/>
      <c r="AI55" s="24"/>
      <c r="AJ55" s="24"/>
    </row>
    <row r="56" spans="1:36">
      <c r="A56" s="348">
        <v>1</v>
      </c>
      <c r="B56" s="348">
        <v>1</v>
      </c>
      <c r="C56" s="349">
        <v>1</v>
      </c>
      <c r="D56" s="47" t="str">
        <f t="shared" si="16"/>
        <v>Strip Curtains</v>
      </c>
      <c r="E56" s="353">
        <f t="shared" si="18"/>
        <v>0</v>
      </c>
      <c r="F56" s="353">
        <f t="shared" si="17"/>
        <v>0</v>
      </c>
      <c r="G56" s="353">
        <f t="shared" si="17"/>
        <v>0</v>
      </c>
      <c r="H56" s="353">
        <f t="shared" si="17"/>
        <v>0</v>
      </c>
      <c r="I56" s="353">
        <f t="shared" si="17"/>
        <v>0</v>
      </c>
      <c r="J56" s="353">
        <f t="shared" si="17"/>
        <v>0</v>
      </c>
      <c r="K56" s="353">
        <f t="shared" si="17"/>
        <v>0</v>
      </c>
      <c r="L56" s="353">
        <f t="shared" si="17"/>
        <v>0</v>
      </c>
      <c r="M56" s="353">
        <f t="shared" si="17"/>
        <v>0</v>
      </c>
      <c r="N56" s="353">
        <f t="shared" si="17"/>
        <v>0</v>
      </c>
      <c r="O56" s="353">
        <f t="shared" si="17"/>
        <v>0</v>
      </c>
      <c r="P56" s="353">
        <f t="shared" si="17"/>
        <v>0</v>
      </c>
      <c r="Q56" s="353">
        <f t="shared" si="17"/>
        <v>0</v>
      </c>
      <c r="R56" s="353">
        <f t="shared" si="17"/>
        <v>0</v>
      </c>
      <c r="S56" s="353">
        <f t="shared" si="17"/>
        <v>0</v>
      </c>
      <c r="T56" s="353">
        <f t="shared" si="17"/>
        <v>0</v>
      </c>
      <c r="U56" s="353">
        <f t="shared" si="17"/>
        <v>0</v>
      </c>
      <c r="V56" s="353">
        <f t="shared" si="17"/>
        <v>0</v>
      </c>
      <c r="W56" s="353">
        <f t="shared" si="17"/>
        <v>0</v>
      </c>
      <c r="X56" s="353">
        <f t="shared" si="17"/>
        <v>0</v>
      </c>
      <c r="Y56" s="343">
        <f t="shared" si="19"/>
        <v>0</v>
      </c>
      <c r="Z56" s="344">
        <f t="shared" si="20"/>
        <v>0</v>
      </c>
      <c r="AB56" s="24"/>
      <c r="AC56" s="24"/>
      <c r="AD56" s="24"/>
      <c r="AE56" s="24"/>
      <c r="AF56" s="24"/>
      <c r="AG56" s="24"/>
      <c r="AH56" s="24"/>
      <c r="AI56" s="24"/>
      <c r="AJ56" s="24"/>
    </row>
    <row r="57" spans="1:36">
      <c r="A57" s="348">
        <v>1</v>
      </c>
      <c r="B57" s="348">
        <v>1</v>
      </c>
      <c r="C57" s="349">
        <v>1</v>
      </c>
      <c r="D57" s="47" t="str">
        <f t="shared" si="16"/>
        <v>LF Case Door ASHC</v>
      </c>
      <c r="E57" s="353">
        <f t="shared" si="18"/>
        <v>0</v>
      </c>
      <c r="F57" s="353">
        <f t="shared" si="17"/>
        <v>0</v>
      </c>
      <c r="G57" s="353">
        <f t="shared" si="17"/>
        <v>0</v>
      </c>
      <c r="H57" s="353">
        <f t="shared" si="17"/>
        <v>0</v>
      </c>
      <c r="I57" s="353">
        <f t="shared" si="17"/>
        <v>0</v>
      </c>
      <c r="J57" s="353">
        <f t="shared" si="17"/>
        <v>0</v>
      </c>
      <c r="K57" s="353">
        <f t="shared" si="17"/>
        <v>0</v>
      </c>
      <c r="L57" s="353">
        <f t="shared" si="17"/>
        <v>0</v>
      </c>
      <c r="M57" s="353">
        <f t="shared" si="17"/>
        <v>0</v>
      </c>
      <c r="N57" s="353">
        <f t="shared" si="17"/>
        <v>0</v>
      </c>
      <c r="O57" s="353">
        <f t="shared" si="17"/>
        <v>0</v>
      </c>
      <c r="P57" s="353">
        <f t="shared" si="17"/>
        <v>0</v>
      </c>
      <c r="Q57" s="353">
        <f t="shared" si="17"/>
        <v>0</v>
      </c>
      <c r="R57" s="353">
        <f t="shared" si="17"/>
        <v>0</v>
      </c>
      <c r="S57" s="353">
        <f t="shared" si="17"/>
        <v>0</v>
      </c>
      <c r="T57" s="353">
        <f t="shared" si="17"/>
        <v>0</v>
      </c>
      <c r="U57" s="353">
        <f t="shared" si="17"/>
        <v>0</v>
      </c>
      <c r="V57" s="353">
        <f t="shared" si="17"/>
        <v>0</v>
      </c>
      <c r="W57" s="353">
        <f t="shared" si="17"/>
        <v>0</v>
      </c>
      <c r="X57" s="353">
        <f t="shared" si="17"/>
        <v>0</v>
      </c>
      <c r="Y57" s="343">
        <f t="shared" si="19"/>
        <v>0</v>
      </c>
      <c r="Z57" s="344">
        <f t="shared" si="20"/>
        <v>0</v>
      </c>
      <c r="AB57" s="24"/>
      <c r="AC57" s="24"/>
      <c r="AD57" s="24"/>
      <c r="AE57" s="24"/>
      <c r="AF57" s="24"/>
      <c r="AG57" s="24"/>
      <c r="AH57" s="24"/>
      <c r="AI57" s="24"/>
      <c r="AJ57" s="24"/>
    </row>
    <row r="58" spans="1:36">
      <c r="A58" s="348">
        <v>1</v>
      </c>
      <c r="B58" s="348">
        <v>1</v>
      </c>
      <c r="C58" s="349">
        <v>1</v>
      </c>
      <c r="D58" s="47" t="str">
        <f t="shared" si="16"/>
        <v>LF Case Door Lighting LED</v>
      </c>
      <c r="E58" s="353">
        <f t="shared" si="18"/>
        <v>0</v>
      </c>
      <c r="F58" s="353">
        <f t="shared" si="17"/>
        <v>0</v>
      </c>
      <c r="G58" s="353">
        <f t="shared" si="17"/>
        <v>0</v>
      </c>
      <c r="H58" s="353">
        <f t="shared" si="17"/>
        <v>0</v>
      </c>
      <c r="I58" s="353">
        <f t="shared" si="17"/>
        <v>0</v>
      </c>
      <c r="J58" s="353">
        <f t="shared" si="17"/>
        <v>0</v>
      </c>
      <c r="K58" s="353">
        <f t="shared" si="17"/>
        <v>0</v>
      </c>
      <c r="L58" s="353">
        <f t="shared" si="17"/>
        <v>0</v>
      </c>
      <c r="M58" s="353">
        <f t="shared" si="17"/>
        <v>0</v>
      </c>
      <c r="N58" s="353">
        <f t="shared" si="17"/>
        <v>0</v>
      </c>
      <c r="O58" s="353">
        <f t="shared" si="17"/>
        <v>0</v>
      </c>
      <c r="P58" s="353">
        <f t="shared" si="17"/>
        <v>0</v>
      </c>
      <c r="Q58" s="353">
        <f t="shared" si="17"/>
        <v>0</v>
      </c>
      <c r="R58" s="353">
        <f t="shared" si="17"/>
        <v>0</v>
      </c>
      <c r="S58" s="353">
        <f t="shared" si="17"/>
        <v>0</v>
      </c>
      <c r="T58" s="353">
        <f t="shared" si="17"/>
        <v>0</v>
      </c>
      <c r="U58" s="353">
        <f t="shared" si="17"/>
        <v>0</v>
      </c>
      <c r="V58" s="353">
        <f t="shared" si="17"/>
        <v>0</v>
      </c>
      <c r="W58" s="353">
        <f t="shared" si="17"/>
        <v>0</v>
      </c>
      <c r="X58" s="353">
        <f t="shared" si="17"/>
        <v>0</v>
      </c>
      <c r="Y58" s="343">
        <f t="shared" si="19"/>
        <v>0</v>
      </c>
      <c r="Z58" s="344">
        <f t="shared" si="20"/>
        <v>0</v>
      </c>
      <c r="AB58" s="24"/>
      <c r="AC58" s="24"/>
      <c r="AD58" s="24"/>
      <c r="AE58" s="24"/>
      <c r="AF58" s="24"/>
      <c r="AG58" s="24"/>
      <c r="AH58" s="24"/>
      <c r="AI58" s="24"/>
      <c r="AJ58" s="24"/>
    </row>
    <row r="59" spans="1:36">
      <c r="A59" s="348">
        <v>1</v>
      </c>
      <c r="B59" s="348">
        <v>1</v>
      </c>
      <c r="C59" s="349">
        <v>1</v>
      </c>
      <c r="D59" s="47" t="str">
        <f t="shared" si="16"/>
        <v>RCx kWh Savings</v>
      </c>
      <c r="E59" s="353">
        <f t="shared" si="18"/>
        <v>0</v>
      </c>
      <c r="F59" s="353">
        <f t="shared" si="17"/>
        <v>0</v>
      </c>
      <c r="G59" s="353">
        <f t="shared" si="17"/>
        <v>0</v>
      </c>
      <c r="H59" s="353">
        <f t="shared" si="17"/>
        <v>0</v>
      </c>
      <c r="I59" s="353">
        <f t="shared" si="17"/>
        <v>0</v>
      </c>
      <c r="J59" s="353">
        <f t="shared" si="17"/>
        <v>0</v>
      </c>
      <c r="K59" s="353">
        <f t="shared" si="17"/>
        <v>0</v>
      </c>
      <c r="L59" s="353">
        <f t="shared" si="17"/>
        <v>0</v>
      </c>
      <c r="M59" s="353">
        <f t="shared" si="17"/>
        <v>0</v>
      </c>
      <c r="N59" s="353">
        <f t="shared" si="17"/>
        <v>0</v>
      </c>
      <c r="O59" s="353">
        <f t="shared" si="17"/>
        <v>0</v>
      </c>
      <c r="P59" s="353">
        <f t="shared" si="17"/>
        <v>0</v>
      </c>
      <c r="Q59" s="353">
        <f t="shared" si="17"/>
        <v>0</v>
      </c>
      <c r="R59" s="353">
        <f t="shared" si="17"/>
        <v>0</v>
      </c>
      <c r="S59" s="353">
        <f t="shared" si="17"/>
        <v>0</v>
      </c>
      <c r="T59" s="353">
        <f t="shared" si="17"/>
        <v>0</v>
      </c>
      <c r="U59" s="353">
        <f t="shared" si="17"/>
        <v>0</v>
      </c>
      <c r="V59" s="353">
        <f t="shared" si="17"/>
        <v>0</v>
      </c>
      <c r="W59" s="353">
        <f t="shared" si="17"/>
        <v>0</v>
      </c>
      <c r="X59" s="353">
        <f t="shared" si="17"/>
        <v>0</v>
      </c>
      <c r="Y59" s="343">
        <f t="shared" si="19"/>
        <v>0</v>
      </c>
      <c r="Z59" s="344">
        <f t="shared" si="20"/>
        <v>0</v>
      </c>
      <c r="AB59" s="24"/>
      <c r="AC59" s="24"/>
      <c r="AD59" s="24"/>
      <c r="AE59" s="24"/>
      <c r="AF59" s="24"/>
      <c r="AG59" s="24"/>
      <c r="AH59" s="24"/>
      <c r="AI59" s="24"/>
      <c r="AJ59" s="24"/>
    </row>
    <row r="60" spans="1:36">
      <c r="A60" s="348">
        <v>1</v>
      </c>
      <c r="B60" s="348">
        <v>1</v>
      </c>
      <c r="C60" s="349">
        <v>1</v>
      </c>
      <c r="D60" s="47" t="str">
        <f t="shared" si="16"/>
        <v>HP FHPC</v>
      </c>
      <c r="E60" s="353">
        <f t="shared" si="18"/>
        <v>0</v>
      </c>
      <c r="F60" s="353">
        <f t="shared" si="17"/>
        <v>0</v>
      </c>
      <c r="G60" s="353">
        <f t="shared" si="17"/>
        <v>0</v>
      </c>
      <c r="H60" s="353">
        <f t="shared" si="17"/>
        <v>0</v>
      </c>
      <c r="I60" s="353">
        <f t="shared" si="17"/>
        <v>0</v>
      </c>
      <c r="J60" s="353">
        <f t="shared" si="17"/>
        <v>0</v>
      </c>
      <c r="K60" s="353">
        <f t="shared" si="17"/>
        <v>0</v>
      </c>
      <c r="L60" s="353">
        <f t="shared" si="17"/>
        <v>0</v>
      </c>
      <c r="M60" s="353">
        <f t="shared" si="17"/>
        <v>0</v>
      </c>
      <c r="N60" s="353">
        <f t="shared" si="17"/>
        <v>0</v>
      </c>
      <c r="O60" s="353">
        <f t="shared" si="17"/>
        <v>0</v>
      </c>
      <c r="P60" s="353">
        <f t="shared" si="17"/>
        <v>0</v>
      </c>
      <c r="Q60" s="353">
        <f t="shared" si="17"/>
        <v>0</v>
      </c>
      <c r="R60" s="353">
        <f t="shared" si="17"/>
        <v>0</v>
      </c>
      <c r="S60" s="353">
        <f t="shared" si="17"/>
        <v>0</v>
      </c>
      <c r="T60" s="353">
        <f t="shared" si="17"/>
        <v>0</v>
      </c>
      <c r="U60" s="353">
        <f t="shared" si="17"/>
        <v>0</v>
      </c>
      <c r="V60" s="353">
        <f t="shared" si="17"/>
        <v>0</v>
      </c>
      <c r="W60" s="353">
        <f t="shared" si="17"/>
        <v>0</v>
      </c>
      <c r="X60" s="353">
        <f t="shared" si="17"/>
        <v>0</v>
      </c>
      <c r="Y60" s="343">
        <f t="shared" si="19"/>
        <v>0</v>
      </c>
      <c r="Z60" s="344">
        <f t="shared" si="20"/>
        <v>0</v>
      </c>
      <c r="AB60" s="24"/>
      <c r="AC60" s="24"/>
      <c r="AD60" s="24"/>
      <c r="AE60" s="24"/>
      <c r="AF60" s="24"/>
      <c r="AG60" s="24"/>
      <c r="AH60" s="24"/>
      <c r="AI60" s="24"/>
      <c r="AJ60" s="24"/>
    </row>
    <row r="61" spans="1:36">
      <c r="A61" s="348">
        <v>1</v>
      </c>
      <c r="B61" s="348">
        <v>1</v>
      </c>
      <c r="C61" s="349">
        <v>1</v>
      </c>
      <c r="D61" s="47" t="str">
        <f t="shared" si="16"/>
        <v>LF Case Door Lighting</v>
      </c>
      <c r="E61" s="353">
        <f t="shared" si="18"/>
        <v>0</v>
      </c>
      <c r="F61" s="353">
        <f t="shared" si="17"/>
        <v>0</v>
      </c>
      <c r="G61" s="353">
        <f t="shared" si="17"/>
        <v>0</v>
      </c>
      <c r="H61" s="353">
        <f t="shared" si="17"/>
        <v>0</v>
      </c>
      <c r="I61" s="353">
        <f t="shared" si="17"/>
        <v>0</v>
      </c>
      <c r="J61" s="353">
        <f t="shared" si="17"/>
        <v>0</v>
      </c>
      <c r="K61" s="353">
        <f t="shared" si="17"/>
        <v>0</v>
      </c>
      <c r="L61" s="353">
        <f t="shared" si="17"/>
        <v>0</v>
      </c>
      <c r="M61" s="353">
        <f t="shared" si="17"/>
        <v>0</v>
      </c>
      <c r="N61" s="353">
        <f t="shared" si="17"/>
        <v>0</v>
      </c>
      <c r="O61" s="353">
        <f t="shared" si="17"/>
        <v>0</v>
      </c>
      <c r="P61" s="353">
        <f t="shared" si="17"/>
        <v>0</v>
      </c>
      <c r="Q61" s="353">
        <f t="shared" si="17"/>
        <v>0</v>
      </c>
      <c r="R61" s="353">
        <f t="shared" si="17"/>
        <v>0</v>
      </c>
      <c r="S61" s="353">
        <f t="shared" si="17"/>
        <v>0</v>
      </c>
      <c r="T61" s="353">
        <f t="shared" si="17"/>
        <v>0</v>
      </c>
      <c r="U61" s="353">
        <f t="shared" si="17"/>
        <v>0</v>
      </c>
      <c r="V61" s="353">
        <f t="shared" si="17"/>
        <v>0</v>
      </c>
      <c r="W61" s="353">
        <f t="shared" si="17"/>
        <v>0</v>
      </c>
      <c r="X61" s="353">
        <f t="shared" si="17"/>
        <v>0</v>
      </c>
      <c r="Y61" s="343">
        <f t="shared" si="19"/>
        <v>0</v>
      </c>
      <c r="Z61" s="344">
        <f t="shared" si="20"/>
        <v>0</v>
      </c>
      <c r="AB61" s="24"/>
      <c r="AC61" s="24"/>
      <c r="AD61" s="24"/>
      <c r="AE61" s="24"/>
      <c r="AF61" s="24"/>
      <c r="AG61" s="24"/>
      <c r="AH61" s="24"/>
      <c r="AI61" s="24"/>
      <c r="AJ61" s="24"/>
    </row>
    <row r="62" spans="1:36">
      <c r="A62" s="24"/>
      <c r="B62" s="24"/>
      <c r="C62" s="24"/>
      <c r="D62" s="24"/>
      <c r="E62" s="354"/>
      <c r="F62" s="354"/>
      <c r="G62" s="354"/>
      <c r="H62" s="354"/>
      <c r="I62" s="354"/>
      <c r="J62" s="354"/>
      <c r="K62" s="354"/>
      <c r="L62" s="354"/>
      <c r="M62" s="354"/>
      <c r="N62" s="354"/>
      <c r="O62" s="354"/>
      <c r="P62" s="354"/>
      <c r="Q62" s="354"/>
      <c r="R62" s="354"/>
      <c r="S62" s="354"/>
      <c r="T62" s="354"/>
      <c r="U62" s="354"/>
      <c r="V62" s="354"/>
      <c r="W62" s="354"/>
      <c r="X62" s="354"/>
      <c r="Y62" s="343">
        <f t="shared" si="19"/>
        <v>0</v>
      </c>
      <c r="Z62" s="344">
        <f t="shared" si="20"/>
        <v>0</v>
      </c>
      <c r="AB62" s="24"/>
      <c r="AC62" s="24"/>
      <c r="AD62" s="24"/>
      <c r="AE62" s="24"/>
      <c r="AF62" s="24"/>
      <c r="AG62" s="24"/>
      <c r="AH62" s="24"/>
      <c r="AI62" s="24"/>
      <c r="AJ62" s="24"/>
    </row>
    <row r="63" spans="1:36">
      <c r="A63" s="24"/>
      <c r="B63" s="24"/>
      <c r="C63" s="24"/>
      <c r="D63" s="355" t="s">
        <v>1024</v>
      </c>
      <c r="E63" s="353">
        <f>SUM(E54:E55)</f>
        <v>0</v>
      </c>
      <c r="F63" s="353">
        <f t="shared" ref="F63:X63" si="21">SUM(F54:F55)</f>
        <v>0</v>
      </c>
      <c r="G63" s="353">
        <f t="shared" si="21"/>
        <v>0</v>
      </c>
      <c r="H63" s="353">
        <f t="shared" si="21"/>
        <v>0</v>
      </c>
      <c r="I63" s="353">
        <f t="shared" si="21"/>
        <v>0</v>
      </c>
      <c r="J63" s="353">
        <f t="shared" si="21"/>
        <v>0</v>
      </c>
      <c r="K63" s="353">
        <f t="shared" si="21"/>
        <v>0</v>
      </c>
      <c r="L63" s="353">
        <f t="shared" si="21"/>
        <v>0</v>
      </c>
      <c r="M63" s="353">
        <f t="shared" si="21"/>
        <v>0</v>
      </c>
      <c r="N63" s="353">
        <f t="shared" si="21"/>
        <v>0</v>
      </c>
      <c r="O63" s="353">
        <f t="shared" si="21"/>
        <v>0</v>
      </c>
      <c r="P63" s="353">
        <f t="shared" si="21"/>
        <v>0</v>
      </c>
      <c r="Q63" s="353">
        <f t="shared" si="21"/>
        <v>0</v>
      </c>
      <c r="R63" s="353">
        <f t="shared" si="21"/>
        <v>0</v>
      </c>
      <c r="S63" s="353">
        <f t="shared" si="21"/>
        <v>0</v>
      </c>
      <c r="T63" s="353">
        <f t="shared" si="21"/>
        <v>0</v>
      </c>
      <c r="U63" s="353">
        <f t="shared" si="21"/>
        <v>0</v>
      </c>
      <c r="V63" s="353">
        <f t="shared" si="21"/>
        <v>0</v>
      </c>
      <c r="W63" s="353">
        <f t="shared" si="21"/>
        <v>0</v>
      </c>
      <c r="X63" s="353">
        <f t="shared" si="21"/>
        <v>0</v>
      </c>
      <c r="Y63" s="343">
        <f t="shared" si="19"/>
        <v>0</v>
      </c>
      <c r="Z63" s="344">
        <f t="shared" si="20"/>
        <v>0</v>
      </c>
      <c r="AB63" s="24"/>
      <c r="AC63" s="24"/>
      <c r="AD63" s="24"/>
      <c r="AE63" s="24"/>
      <c r="AF63" s="24"/>
      <c r="AG63" s="24"/>
      <c r="AH63" s="24"/>
      <c r="AI63" s="24"/>
      <c r="AJ63" s="24"/>
    </row>
    <row r="64" spans="1:36">
      <c r="A64" s="24"/>
      <c r="B64" s="24"/>
      <c r="C64" s="24"/>
      <c r="D64" s="355"/>
      <c r="E64" s="353"/>
      <c r="F64" s="353"/>
      <c r="G64" s="353"/>
      <c r="H64" s="353"/>
      <c r="I64" s="353"/>
      <c r="J64" s="353"/>
      <c r="K64" s="353"/>
      <c r="L64" s="353"/>
      <c r="M64" s="353"/>
      <c r="N64" s="353"/>
      <c r="O64" s="353"/>
      <c r="P64" s="353"/>
      <c r="Q64" s="353"/>
      <c r="R64" s="353"/>
      <c r="S64" s="353"/>
      <c r="T64" s="353"/>
      <c r="U64" s="353"/>
      <c r="V64" s="353"/>
      <c r="W64" s="353"/>
      <c r="X64" s="353"/>
      <c r="Y64" s="24"/>
      <c r="Z64" s="340"/>
      <c r="AB64" s="24"/>
      <c r="AC64" s="24"/>
      <c r="AD64" s="24"/>
      <c r="AE64" s="24"/>
      <c r="AF64" s="24"/>
      <c r="AG64" s="24"/>
      <c r="AH64" s="24"/>
      <c r="AI64" s="24"/>
      <c r="AJ64" s="24"/>
    </row>
    <row r="65" spans="1:36" ht="15">
      <c r="A65" s="24"/>
      <c r="B65" s="24"/>
      <c r="C65" s="52" t="str">
        <f>VLOOKUP($D$66,ACHIEV,MATCH(E$11,$E$11:$Z$11,0)+1,FALSE)</f>
        <v>Retro12Med</v>
      </c>
      <c r="D65" s="52" t="s">
        <v>1027</v>
      </c>
      <c r="E65" s="24"/>
      <c r="F65" s="24"/>
      <c r="G65" s="24"/>
      <c r="H65" s="24"/>
      <c r="I65" s="24"/>
      <c r="J65" s="24"/>
      <c r="K65" s="24"/>
      <c r="L65" s="24"/>
      <c r="M65" s="24"/>
      <c r="N65" s="24"/>
      <c r="O65" s="24"/>
      <c r="P65" s="24"/>
      <c r="Q65" s="24"/>
      <c r="R65" s="24"/>
      <c r="S65" s="24"/>
      <c r="T65" s="24"/>
      <c r="U65" s="24"/>
      <c r="V65" s="24"/>
      <c r="W65" s="24"/>
      <c r="X65" s="24"/>
      <c r="Y65" s="24"/>
      <c r="Z65" s="340"/>
      <c r="AB65" s="24"/>
      <c r="AC65" s="24"/>
      <c r="AD65" s="24"/>
      <c r="AE65" s="24"/>
      <c r="AF65" s="24"/>
      <c r="AG65" s="24"/>
      <c r="AH65" s="24"/>
      <c r="AI65" s="24"/>
      <c r="AJ65" s="24"/>
    </row>
    <row r="66" spans="1:36" ht="15">
      <c r="A66" s="55" t="s">
        <v>1028</v>
      </c>
      <c r="B66" s="24"/>
      <c r="C66" s="24"/>
      <c r="D66" s="52" t="str">
        <f>$C$8</f>
        <v>Grocery Refrigeration Bundle-Retro</v>
      </c>
      <c r="E66" s="356">
        <f t="shared" ref="E66:X66" si="22">VLOOKUP($D$66,ACHIEV,MATCH(E$11,$E$11:$Z$11,0)+2,FALSE)</f>
        <v>0.10937459468255628</v>
      </c>
      <c r="F66" s="356">
        <f t="shared" si="22"/>
        <v>0.10937459468255628</v>
      </c>
      <c r="G66" s="356">
        <f t="shared" si="22"/>
        <v>0.10937459468255628</v>
      </c>
      <c r="H66" s="356">
        <f t="shared" si="22"/>
        <v>0.10937459468255628</v>
      </c>
      <c r="I66" s="356">
        <f t="shared" si="22"/>
        <v>0.10937459468255628</v>
      </c>
      <c r="J66" s="356">
        <f t="shared" si="22"/>
        <v>9.8437135214300656E-2</v>
      </c>
      <c r="K66" s="356">
        <f t="shared" si="22"/>
        <v>7.874970817144053E-2</v>
      </c>
      <c r="L66" s="356">
        <f t="shared" si="22"/>
        <v>6.2999766537152418E-2</v>
      </c>
      <c r="M66" s="356">
        <f t="shared" si="22"/>
        <v>5.0399813229721938E-2</v>
      </c>
      <c r="N66" s="356">
        <f t="shared" si="22"/>
        <v>4.0319850583777551E-2</v>
      </c>
      <c r="O66" s="356">
        <f t="shared" si="22"/>
        <v>3.225588046702204E-2</v>
      </c>
      <c r="P66" s="356">
        <f t="shared" si="22"/>
        <v>2.5804704373617631E-2</v>
      </c>
      <c r="Q66" s="356">
        <f t="shared" si="22"/>
        <v>2.0643763498894106E-2</v>
      </c>
      <c r="R66" s="356">
        <f t="shared" si="22"/>
        <v>1.6515010799115284E-2</v>
      </c>
      <c r="S66" s="356">
        <f t="shared" si="22"/>
        <v>1.3212008639292228E-2</v>
      </c>
      <c r="T66" s="356">
        <f t="shared" si="22"/>
        <v>1.0569606911433781E-2</v>
      </c>
      <c r="U66" s="356">
        <f t="shared" si="22"/>
        <v>7.2092823794611682E-5</v>
      </c>
      <c r="V66" s="356">
        <f t="shared" si="22"/>
        <v>2.5747437069512102E-5</v>
      </c>
      <c r="W66" s="356">
        <f t="shared" si="22"/>
        <v>8.7775353646568632E-6</v>
      </c>
      <c r="X66" s="356">
        <f t="shared" si="22"/>
        <v>2.8622397928446119E-6</v>
      </c>
      <c r="Y66" s="24"/>
      <c r="Z66" s="340"/>
      <c r="AB66" s="24"/>
      <c r="AC66" s="24"/>
      <c r="AD66" s="24"/>
      <c r="AE66" s="24"/>
      <c r="AF66" s="24"/>
      <c r="AG66" s="24"/>
      <c r="AH66" s="24"/>
      <c r="AI66" s="24"/>
      <c r="AJ66" s="24"/>
    </row>
    <row r="67" spans="1:36">
      <c r="A67" s="330" t="s">
        <v>1029</v>
      </c>
      <c r="B67" s="24"/>
      <c r="C67" s="24"/>
      <c r="D67" s="47" t="str">
        <f t="shared" ref="D67:D74" si="23">D13</f>
        <v>HP Evap Fan Motor</v>
      </c>
      <c r="E67" s="353">
        <f>SUM(E41,E54)*E$66*$Y$12</f>
        <v>368.9499680525451</v>
      </c>
      <c r="F67" s="353">
        <f t="shared" ref="F67:X74" si="24">SUM(F41,F54)*F$66*$Y$12</f>
        <v>368.9499680525451</v>
      </c>
      <c r="G67" s="353">
        <f t="shared" si="24"/>
        <v>368.9499680525451</v>
      </c>
      <c r="H67" s="353">
        <f t="shared" si="24"/>
        <v>368.9499680525451</v>
      </c>
      <c r="I67" s="353">
        <f t="shared" si="24"/>
        <v>368.9499680525451</v>
      </c>
      <c r="J67" s="353">
        <f t="shared" si="24"/>
        <v>332.05497124729061</v>
      </c>
      <c r="K67" s="353">
        <f t="shared" si="24"/>
        <v>265.64397699783251</v>
      </c>
      <c r="L67" s="353">
        <f t="shared" si="24"/>
        <v>212.51518159826597</v>
      </c>
      <c r="M67" s="353">
        <f t="shared" si="24"/>
        <v>170.01214527861279</v>
      </c>
      <c r="N67" s="353">
        <f t="shared" si="24"/>
        <v>136.00971622289023</v>
      </c>
      <c r="O67" s="353">
        <f t="shared" si="24"/>
        <v>108.80777297831219</v>
      </c>
      <c r="P67" s="353">
        <f t="shared" si="24"/>
        <v>87.046218382649755</v>
      </c>
      <c r="Q67" s="353">
        <f t="shared" si="24"/>
        <v>69.636974706119801</v>
      </c>
      <c r="R67" s="353">
        <f t="shared" si="24"/>
        <v>55.709579764895842</v>
      </c>
      <c r="S67" s="353">
        <f t="shared" si="24"/>
        <v>44.567663811916674</v>
      </c>
      <c r="T67" s="353">
        <f t="shared" si="24"/>
        <v>35.654131049533333</v>
      </c>
      <c r="U67" s="353">
        <f t="shared" si="24"/>
        <v>0.2431885129543877</v>
      </c>
      <c r="V67" s="353">
        <f t="shared" si="24"/>
        <v>8.6853040340879512E-2</v>
      </c>
      <c r="W67" s="353">
        <f t="shared" si="24"/>
        <v>2.9608991025470065E-2</v>
      </c>
      <c r="X67" s="353">
        <f t="shared" si="24"/>
        <v>9.6551057692482942E-3</v>
      </c>
      <c r="Y67" s="24"/>
      <c r="Z67" s="344">
        <f>SUM(E67:X67)</f>
        <v>3362.7774779511346</v>
      </c>
      <c r="AB67" s="24"/>
      <c r="AC67" s="24"/>
      <c r="AD67" s="24"/>
      <c r="AE67" s="24"/>
      <c r="AF67" s="24"/>
      <c r="AG67" s="24"/>
      <c r="AH67" s="24"/>
      <c r="AI67" s="24"/>
      <c r="AJ67" s="24"/>
    </row>
    <row r="68" spans="1:36">
      <c r="A68" s="24"/>
      <c r="B68" s="24"/>
      <c r="C68" s="24"/>
      <c r="D68" s="47" t="str">
        <f t="shared" si="23"/>
        <v>Evap Motors Walk-In</v>
      </c>
      <c r="E68" s="353">
        <f t="shared" ref="E68:T74" si="25">SUM(E42,E55)*E$66*$Y$12</f>
        <v>9686.052179812481</v>
      </c>
      <c r="F68" s="353">
        <f t="shared" si="25"/>
        <v>9686.052179812481</v>
      </c>
      <c r="G68" s="353">
        <f t="shared" si="25"/>
        <v>9686.052179812481</v>
      </c>
      <c r="H68" s="353">
        <f t="shared" si="25"/>
        <v>9686.052179812481</v>
      </c>
      <c r="I68" s="353">
        <f t="shared" si="25"/>
        <v>9686.052179812481</v>
      </c>
      <c r="J68" s="353">
        <f t="shared" si="25"/>
        <v>8717.4469618312323</v>
      </c>
      <c r="K68" s="353">
        <f t="shared" si="25"/>
        <v>6973.9575694649866</v>
      </c>
      <c r="L68" s="353">
        <f t="shared" si="25"/>
        <v>5579.1660555719891</v>
      </c>
      <c r="M68" s="353">
        <f t="shared" si="25"/>
        <v>4463.3328444575918</v>
      </c>
      <c r="N68" s="353">
        <f t="shared" si="25"/>
        <v>3570.6662755660736</v>
      </c>
      <c r="O68" s="353">
        <f t="shared" si="25"/>
        <v>2856.5330204528586</v>
      </c>
      <c r="P68" s="353">
        <f t="shared" si="25"/>
        <v>2285.2264163622872</v>
      </c>
      <c r="Q68" s="353">
        <f t="shared" si="25"/>
        <v>1828.1811330898297</v>
      </c>
      <c r="R68" s="353">
        <f t="shared" si="25"/>
        <v>1462.5449064718637</v>
      </c>
      <c r="S68" s="353">
        <f t="shared" si="25"/>
        <v>1170.0359251774908</v>
      </c>
      <c r="T68" s="353">
        <f t="shared" si="25"/>
        <v>936.02874014199256</v>
      </c>
      <c r="U68" s="353">
        <f t="shared" si="24"/>
        <v>6.3844337443382901</v>
      </c>
      <c r="V68" s="353">
        <f t="shared" si="24"/>
        <v>2.2801549086929489</v>
      </c>
      <c r="W68" s="353">
        <f t="shared" si="24"/>
        <v>0.77732553705888341</v>
      </c>
      <c r="X68" s="353">
        <f t="shared" si="24"/>
        <v>0.25347571860808127</v>
      </c>
      <c r="Y68" s="24"/>
      <c r="Z68" s="344">
        <f t="shared" ref="Z68:Z74" si="26">SUM(E68:X68)</f>
        <v>88283.076137559314</v>
      </c>
      <c r="AB68" s="24"/>
      <c r="AC68" s="24"/>
      <c r="AD68" s="24"/>
      <c r="AE68" s="24"/>
      <c r="AF68" s="24"/>
      <c r="AG68" s="24"/>
      <c r="AH68" s="24"/>
      <c r="AI68" s="24"/>
      <c r="AJ68" s="24"/>
    </row>
    <row r="69" spans="1:36">
      <c r="A69" s="24"/>
      <c r="B69" s="24"/>
      <c r="C69" s="24"/>
      <c r="D69" s="47" t="str">
        <f t="shared" si="23"/>
        <v>Strip Curtains</v>
      </c>
      <c r="E69" s="353">
        <f t="shared" si="25"/>
        <v>2158.9622596990603</v>
      </c>
      <c r="F69" s="353">
        <f t="shared" si="24"/>
        <v>2158.9622596990603</v>
      </c>
      <c r="G69" s="353">
        <f t="shared" si="24"/>
        <v>2158.9622596990603</v>
      </c>
      <c r="H69" s="353">
        <f t="shared" si="24"/>
        <v>2158.9622596990603</v>
      </c>
      <c r="I69" s="353">
        <f t="shared" si="24"/>
        <v>2158.9622596990603</v>
      </c>
      <c r="J69" s="353">
        <f t="shared" si="24"/>
        <v>1943.0660337291542</v>
      </c>
      <c r="K69" s="353">
        <f t="shared" si="24"/>
        <v>1554.4528269833238</v>
      </c>
      <c r="L69" s="353">
        <f t="shared" si="24"/>
        <v>1243.5622615866589</v>
      </c>
      <c r="M69" s="353">
        <f t="shared" si="24"/>
        <v>994.84980926932712</v>
      </c>
      <c r="N69" s="353">
        <f t="shared" si="24"/>
        <v>795.87984741546177</v>
      </c>
      <c r="O69" s="353">
        <f t="shared" si="24"/>
        <v>636.70387793236932</v>
      </c>
      <c r="P69" s="353">
        <f t="shared" si="24"/>
        <v>509.36310234589541</v>
      </c>
      <c r="Q69" s="353">
        <f t="shared" si="24"/>
        <v>407.49048187671633</v>
      </c>
      <c r="R69" s="353">
        <f t="shared" si="24"/>
        <v>325.99238550137312</v>
      </c>
      <c r="S69" s="353">
        <f t="shared" si="24"/>
        <v>260.79390840109846</v>
      </c>
      <c r="T69" s="353">
        <f t="shared" si="24"/>
        <v>208.63512672087879</v>
      </c>
      <c r="U69" s="353">
        <f t="shared" si="24"/>
        <v>1.4230515433628788</v>
      </c>
      <c r="V69" s="353">
        <f t="shared" si="24"/>
        <v>0.50823269405832749</v>
      </c>
      <c r="W69" s="353">
        <f t="shared" si="24"/>
        <v>0.17326114570269871</v>
      </c>
      <c r="X69" s="353">
        <f t="shared" si="24"/>
        <v>5.6498199686091384E-2</v>
      </c>
      <c r="Y69" s="24"/>
      <c r="Z69" s="344">
        <f t="shared" si="26"/>
        <v>19677.762003840366</v>
      </c>
      <c r="AB69" s="24"/>
      <c r="AC69" s="24"/>
      <c r="AD69" s="24"/>
      <c r="AE69" s="24"/>
      <c r="AF69" s="24"/>
      <c r="AG69" s="24"/>
      <c r="AH69" s="24"/>
      <c r="AI69" s="24"/>
      <c r="AJ69" s="24"/>
    </row>
    <row r="70" spans="1:36">
      <c r="A70" s="24"/>
      <c r="B70" s="24"/>
      <c r="C70" s="24"/>
      <c r="D70" s="47" t="str">
        <f t="shared" si="23"/>
        <v>LF Case Door ASHC</v>
      </c>
      <c r="E70" s="353">
        <f t="shared" si="25"/>
        <v>24201.088998582152</v>
      </c>
      <c r="F70" s="353">
        <f t="shared" si="24"/>
        <v>24201.088998582152</v>
      </c>
      <c r="G70" s="353">
        <f t="shared" si="24"/>
        <v>24201.088998582152</v>
      </c>
      <c r="H70" s="353">
        <f t="shared" si="24"/>
        <v>24201.088998582152</v>
      </c>
      <c r="I70" s="353">
        <f t="shared" si="24"/>
        <v>24201.088998582152</v>
      </c>
      <c r="J70" s="353">
        <f t="shared" si="24"/>
        <v>21780.98009872394</v>
      </c>
      <c r="K70" s="353">
        <f t="shared" si="24"/>
        <v>17424.784078979152</v>
      </c>
      <c r="L70" s="353">
        <f t="shared" si="24"/>
        <v>13939.827263183321</v>
      </c>
      <c r="M70" s="353">
        <f t="shared" si="24"/>
        <v>11151.861810546658</v>
      </c>
      <c r="N70" s="353">
        <f t="shared" si="24"/>
        <v>8921.4894484373253</v>
      </c>
      <c r="O70" s="353">
        <f t="shared" si="24"/>
        <v>7137.1915587498597</v>
      </c>
      <c r="P70" s="353">
        <f t="shared" si="24"/>
        <v>5709.7532469998878</v>
      </c>
      <c r="Q70" s="353">
        <f t="shared" si="24"/>
        <v>4567.8025975999108</v>
      </c>
      <c r="R70" s="353">
        <f t="shared" si="24"/>
        <v>3654.2420780799284</v>
      </c>
      <c r="S70" s="353">
        <f t="shared" si="24"/>
        <v>2923.3936624639427</v>
      </c>
      <c r="T70" s="353">
        <f t="shared" si="24"/>
        <v>2338.7149299711541</v>
      </c>
      <c r="U70" s="353">
        <f t="shared" si="24"/>
        <v>15.951829123356356</v>
      </c>
      <c r="V70" s="353">
        <f t="shared" si="24"/>
        <v>5.6970818297718813</v>
      </c>
      <c r="W70" s="353">
        <f t="shared" si="24"/>
        <v>1.9421869874333986</v>
      </c>
      <c r="X70" s="353">
        <f t="shared" si="24"/>
        <v>0.63332184373308842</v>
      </c>
      <c r="Y70" s="24"/>
      <c r="Z70" s="344">
        <f t="shared" si="26"/>
        <v>220579.71018643011</v>
      </c>
      <c r="AB70" s="24"/>
      <c r="AC70" s="24"/>
      <c r="AD70" s="24"/>
      <c r="AE70" s="24"/>
      <c r="AF70" s="24"/>
      <c r="AG70" s="24"/>
      <c r="AH70" s="24"/>
      <c r="AI70" s="24"/>
      <c r="AJ70" s="24"/>
    </row>
    <row r="71" spans="1:36">
      <c r="A71" s="24"/>
      <c r="B71" s="24"/>
      <c r="C71" s="24"/>
      <c r="D71" s="47" t="str">
        <f t="shared" si="23"/>
        <v>LF Case Door Lighting LED</v>
      </c>
      <c r="E71" s="353">
        <f t="shared" si="25"/>
        <v>73238.896448329193</v>
      </c>
      <c r="F71" s="353">
        <f t="shared" si="24"/>
        <v>73238.896448329193</v>
      </c>
      <c r="G71" s="353">
        <f t="shared" si="24"/>
        <v>73238.896448329193</v>
      </c>
      <c r="H71" s="353">
        <f t="shared" si="24"/>
        <v>73238.896448329193</v>
      </c>
      <c r="I71" s="353">
        <f t="shared" si="24"/>
        <v>73238.896448329193</v>
      </c>
      <c r="J71" s="353">
        <f t="shared" si="24"/>
        <v>65915.00680349629</v>
      </c>
      <c r="K71" s="353">
        <f t="shared" si="24"/>
        <v>52732.005442797032</v>
      </c>
      <c r="L71" s="353">
        <f t="shared" si="24"/>
        <v>42185.604354237621</v>
      </c>
      <c r="M71" s="353">
        <f t="shared" si="24"/>
        <v>33748.483483390097</v>
      </c>
      <c r="N71" s="353">
        <f t="shared" si="24"/>
        <v>26998.78678671208</v>
      </c>
      <c r="O71" s="353">
        <f t="shared" si="24"/>
        <v>21599.029429369664</v>
      </c>
      <c r="P71" s="353">
        <f t="shared" si="24"/>
        <v>17279.223543495729</v>
      </c>
      <c r="Q71" s="353">
        <f t="shared" si="24"/>
        <v>13823.378834796586</v>
      </c>
      <c r="R71" s="353">
        <f t="shared" si="24"/>
        <v>11058.703067837268</v>
      </c>
      <c r="S71" s="353">
        <f t="shared" si="24"/>
        <v>8846.9624542698148</v>
      </c>
      <c r="T71" s="353">
        <f t="shared" si="24"/>
        <v>7077.5699634158509</v>
      </c>
      <c r="U71" s="353">
        <f t="shared" si="24"/>
        <v>48.274454153504578</v>
      </c>
      <c r="V71" s="353">
        <f t="shared" si="24"/>
        <v>17.240876483399802</v>
      </c>
      <c r="W71" s="353">
        <f t="shared" si="24"/>
        <v>5.877571528465543</v>
      </c>
      <c r="X71" s="353">
        <f t="shared" si="24"/>
        <v>1.9165994114707006</v>
      </c>
      <c r="Y71" s="24"/>
      <c r="Z71" s="344">
        <f t="shared" si="26"/>
        <v>667532.54590704094</v>
      </c>
      <c r="AB71" s="24"/>
      <c r="AC71" s="24"/>
      <c r="AD71" s="24"/>
      <c r="AE71" s="24"/>
      <c r="AF71" s="24"/>
      <c r="AG71" s="24"/>
      <c r="AH71" s="24"/>
      <c r="AI71" s="24"/>
      <c r="AJ71" s="24"/>
    </row>
    <row r="72" spans="1:36">
      <c r="A72" s="24"/>
      <c r="B72" s="24"/>
      <c r="C72" s="24"/>
      <c r="D72" s="47" t="str">
        <f t="shared" si="23"/>
        <v>RCx kWh Savings</v>
      </c>
      <c r="E72" s="353">
        <f t="shared" si="25"/>
        <v>22870227.748122517</v>
      </c>
      <c r="F72" s="353">
        <f t="shared" si="24"/>
        <v>22870227.748122517</v>
      </c>
      <c r="G72" s="353">
        <f t="shared" si="24"/>
        <v>22870227.748122517</v>
      </c>
      <c r="H72" s="353">
        <f t="shared" si="24"/>
        <v>22870227.748122517</v>
      </c>
      <c r="I72" s="353">
        <f t="shared" si="24"/>
        <v>22870227.748122517</v>
      </c>
      <c r="J72" s="353">
        <f t="shared" si="24"/>
        <v>20583204.973310266</v>
      </c>
      <c r="K72" s="353">
        <f t="shared" si="24"/>
        <v>16466563.978648214</v>
      </c>
      <c r="L72" s="353">
        <f t="shared" si="24"/>
        <v>13173251.182918571</v>
      </c>
      <c r="M72" s="353">
        <f t="shared" si="24"/>
        <v>10538600.946334857</v>
      </c>
      <c r="N72" s="353">
        <f t="shared" si="24"/>
        <v>8430880.7570678852</v>
      </c>
      <c r="O72" s="353">
        <f t="shared" si="24"/>
        <v>6744704.6056543076</v>
      </c>
      <c r="P72" s="353">
        <f t="shared" si="24"/>
        <v>5395763.6845234465</v>
      </c>
      <c r="Q72" s="353">
        <f t="shared" si="24"/>
        <v>4316610.9476187574</v>
      </c>
      <c r="R72" s="353">
        <f t="shared" si="24"/>
        <v>3453288.758095006</v>
      </c>
      <c r="S72" s="353">
        <f t="shared" si="24"/>
        <v>2762631.0064760046</v>
      </c>
      <c r="T72" s="353">
        <f t="shared" si="24"/>
        <v>2210104.8051808034</v>
      </c>
      <c r="U72" s="353">
        <f t="shared" si="24"/>
        <v>15074.609455453303</v>
      </c>
      <c r="V72" s="353">
        <f t="shared" si="24"/>
        <v>5383.7890912349803</v>
      </c>
      <c r="W72" s="353">
        <f t="shared" si="24"/>
        <v>1835.3826447497502</v>
      </c>
      <c r="X72" s="353">
        <f t="shared" si="24"/>
        <v>598.49434068380833</v>
      </c>
      <c r="Y72" s="24"/>
      <c r="Z72" s="344">
        <f t="shared" si="26"/>
        <v>208449636.66197285</v>
      </c>
      <c r="AB72" s="24"/>
      <c r="AC72" s="24"/>
      <c r="AD72" s="24"/>
      <c r="AE72" s="24"/>
      <c r="AF72" s="24"/>
      <c r="AG72" s="24"/>
      <c r="AH72" s="24"/>
      <c r="AI72" s="24"/>
      <c r="AJ72" s="24"/>
    </row>
    <row r="73" spans="1:36">
      <c r="A73" s="24"/>
      <c r="B73" s="24"/>
      <c r="C73" s="24"/>
      <c r="D73" s="47" t="str">
        <f t="shared" si="23"/>
        <v>HP FHPC</v>
      </c>
      <c r="E73" s="353">
        <f t="shared" si="25"/>
        <v>10848.416448874272</v>
      </c>
      <c r="F73" s="353">
        <f t="shared" si="24"/>
        <v>10848.416448874272</v>
      </c>
      <c r="G73" s="353">
        <f t="shared" si="24"/>
        <v>10848.416448874272</v>
      </c>
      <c r="H73" s="353">
        <f t="shared" si="24"/>
        <v>10848.416448874272</v>
      </c>
      <c r="I73" s="353">
        <f t="shared" si="24"/>
        <v>10848.416448874272</v>
      </c>
      <c r="J73" s="353">
        <f t="shared" si="24"/>
        <v>9763.5748039868449</v>
      </c>
      <c r="K73" s="353">
        <f t="shared" si="24"/>
        <v>7810.8598431894761</v>
      </c>
      <c r="L73" s="353">
        <f t="shared" si="24"/>
        <v>6248.6878745515805</v>
      </c>
      <c r="M73" s="353">
        <f t="shared" si="24"/>
        <v>4998.9502996412648</v>
      </c>
      <c r="N73" s="353">
        <f t="shared" si="24"/>
        <v>3999.1602397130114</v>
      </c>
      <c r="O73" s="353">
        <f t="shared" si="24"/>
        <v>3199.3281917704094</v>
      </c>
      <c r="P73" s="353">
        <f t="shared" si="24"/>
        <v>2559.4625534163274</v>
      </c>
      <c r="Q73" s="353">
        <f t="shared" si="24"/>
        <v>2047.5700427330619</v>
      </c>
      <c r="R73" s="353">
        <f t="shared" si="24"/>
        <v>1638.0560341864496</v>
      </c>
      <c r="S73" s="353">
        <f t="shared" si="24"/>
        <v>1310.4448273491596</v>
      </c>
      <c r="T73" s="353">
        <f t="shared" si="24"/>
        <v>1048.3558618793274</v>
      </c>
      <c r="U73" s="353">
        <f t="shared" si="24"/>
        <v>7.1505908457916574</v>
      </c>
      <c r="V73" s="353">
        <f t="shared" si="24"/>
        <v>2.5537824449263784</v>
      </c>
      <c r="W73" s="353">
        <f t="shared" si="24"/>
        <v>0.87060765168445264</v>
      </c>
      <c r="X73" s="353">
        <f t="shared" si="24"/>
        <v>0.28389379946447602</v>
      </c>
      <c r="Y73" s="24"/>
      <c r="Z73" s="344">
        <f t="shared" si="26"/>
        <v>98877.391691530138</v>
      </c>
      <c r="AB73" s="24"/>
      <c r="AC73" s="24"/>
      <c r="AD73" s="24"/>
      <c r="AE73" s="24"/>
      <c r="AF73" s="24"/>
      <c r="AG73" s="24"/>
      <c r="AH73" s="24"/>
      <c r="AI73" s="24"/>
      <c r="AJ73" s="24"/>
    </row>
    <row r="74" spans="1:36">
      <c r="A74" s="24"/>
      <c r="B74" s="24"/>
      <c r="C74" s="24"/>
      <c r="D74" s="47" t="str">
        <f t="shared" si="23"/>
        <v>LF Case Door Lighting</v>
      </c>
      <c r="E74" s="353">
        <f t="shared" si="25"/>
        <v>107617.86162717463</v>
      </c>
      <c r="F74" s="353">
        <f t="shared" si="24"/>
        <v>107617.86162717463</v>
      </c>
      <c r="G74" s="353">
        <f t="shared" si="24"/>
        <v>107617.86162717463</v>
      </c>
      <c r="H74" s="353">
        <f t="shared" si="24"/>
        <v>107617.86162717463</v>
      </c>
      <c r="I74" s="353">
        <f t="shared" si="24"/>
        <v>107617.86162717463</v>
      </c>
      <c r="J74" s="353">
        <f t="shared" si="24"/>
        <v>96856.075464457157</v>
      </c>
      <c r="K74" s="353">
        <f t="shared" si="24"/>
        <v>77484.860371565737</v>
      </c>
      <c r="L74" s="353">
        <f t="shared" si="24"/>
        <v>61987.88829725259</v>
      </c>
      <c r="M74" s="353">
        <f t="shared" si="24"/>
        <v>49590.310637802068</v>
      </c>
      <c r="N74" s="353">
        <f t="shared" si="24"/>
        <v>39672.248510241654</v>
      </c>
      <c r="O74" s="353">
        <f t="shared" si="24"/>
        <v>31737.798808193322</v>
      </c>
      <c r="P74" s="353">
        <f t="shared" si="24"/>
        <v>25390.239046554656</v>
      </c>
      <c r="Q74" s="353">
        <f t="shared" si="24"/>
        <v>20312.191237243729</v>
      </c>
      <c r="R74" s="353">
        <f t="shared" si="24"/>
        <v>16249.752989794983</v>
      </c>
      <c r="S74" s="353">
        <f t="shared" si="24"/>
        <v>12999.802391835987</v>
      </c>
      <c r="T74" s="353">
        <f t="shared" si="24"/>
        <v>10399.841913468787</v>
      </c>
      <c r="U74" s="353">
        <f t="shared" si="24"/>
        <v>70.934896334552278</v>
      </c>
      <c r="V74" s="353">
        <f t="shared" si="24"/>
        <v>25.333891548062187</v>
      </c>
      <c r="W74" s="353">
        <f t="shared" si="24"/>
        <v>8.6365539368890349</v>
      </c>
      <c r="X74" s="353">
        <f t="shared" si="24"/>
        <v>2.8162675881373631</v>
      </c>
      <c r="Y74" s="24"/>
      <c r="Z74" s="344">
        <f t="shared" si="26"/>
        <v>980878.0394136915</v>
      </c>
      <c r="AB74" s="24"/>
      <c r="AC74" s="24"/>
      <c r="AD74" s="24"/>
      <c r="AE74" s="24"/>
      <c r="AF74" s="24"/>
      <c r="AG74" s="24"/>
      <c r="AH74" s="24"/>
      <c r="AI74" s="24"/>
      <c r="AJ74" s="24"/>
    </row>
    <row r="75" spans="1:36">
      <c r="A75" s="24"/>
      <c r="B75" s="24"/>
      <c r="C75" s="24"/>
      <c r="D75" s="355"/>
      <c r="E75" s="350"/>
      <c r="F75" s="350"/>
      <c r="G75" s="350"/>
      <c r="H75" s="350"/>
      <c r="I75" s="350"/>
      <c r="J75" s="350"/>
      <c r="K75" s="350"/>
      <c r="L75" s="350"/>
      <c r="M75" s="350"/>
      <c r="N75" s="350"/>
      <c r="O75" s="350"/>
      <c r="P75" s="350"/>
      <c r="Q75" s="350"/>
      <c r="R75" s="350"/>
      <c r="S75" s="350"/>
      <c r="T75" s="350"/>
      <c r="U75" s="350"/>
      <c r="V75" s="350"/>
      <c r="W75" s="350"/>
      <c r="X75" s="350"/>
      <c r="Y75" s="24"/>
      <c r="Z75" s="344"/>
      <c r="AB75" s="24"/>
      <c r="AC75" s="24"/>
      <c r="AD75" s="24"/>
      <c r="AE75" s="24"/>
      <c r="AF75" s="24"/>
      <c r="AG75" s="24"/>
      <c r="AH75" s="24"/>
      <c r="AI75" s="24"/>
      <c r="AJ75" s="24"/>
    </row>
    <row r="76" spans="1:36">
      <c r="A76" s="24"/>
      <c r="B76" s="24"/>
      <c r="C76" s="24"/>
      <c r="D76" s="355" t="s">
        <v>1030</v>
      </c>
      <c r="E76" s="350"/>
      <c r="F76" s="350"/>
      <c r="G76" s="350"/>
      <c r="H76" s="350"/>
      <c r="I76" s="350"/>
      <c r="J76" s="350"/>
      <c r="K76" s="350"/>
      <c r="L76" s="350"/>
      <c r="M76" s="350"/>
      <c r="N76" s="350"/>
      <c r="O76" s="350"/>
      <c r="P76" s="350"/>
      <c r="Q76" s="350"/>
      <c r="R76" s="350"/>
      <c r="S76" s="350"/>
      <c r="T76" s="350"/>
      <c r="U76" s="350"/>
      <c r="V76" s="350"/>
      <c r="W76" s="350"/>
      <c r="X76" s="350"/>
      <c r="Y76" s="24"/>
      <c r="Z76" s="344"/>
      <c r="AB76" s="24"/>
      <c r="AC76" s="24"/>
      <c r="AD76" s="24"/>
      <c r="AE76" s="24"/>
      <c r="AF76" s="24"/>
      <c r="AG76" s="24"/>
      <c r="AH76" s="24"/>
      <c r="AI76" s="24"/>
      <c r="AJ76" s="24"/>
    </row>
    <row r="77" spans="1:36">
      <c r="A77" s="24"/>
      <c r="B77" s="24"/>
      <c r="C77" s="24"/>
      <c r="D77" s="355"/>
      <c r="E77" s="353"/>
      <c r="F77" s="353"/>
      <c r="G77" s="353"/>
      <c r="H77" s="353"/>
      <c r="I77" s="353"/>
      <c r="J77" s="353"/>
      <c r="K77" s="353"/>
      <c r="L77" s="353"/>
      <c r="M77" s="353"/>
      <c r="N77" s="353"/>
      <c r="O77" s="353"/>
      <c r="P77" s="353"/>
      <c r="Q77" s="353"/>
      <c r="R77" s="353"/>
      <c r="S77" s="353"/>
      <c r="T77" s="353"/>
      <c r="U77" s="353"/>
      <c r="V77" s="353"/>
      <c r="W77" s="353"/>
      <c r="X77" s="353"/>
      <c r="Y77" s="24"/>
      <c r="Z77" s="340"/>
      <c r="AB77" s="24"/>
      <c r="AC77" s="24"/>
      <c r="AD77" s="24"/>
      <c r="AE77" s="24"/>
      <c r="AF77" s="24"/>
      <c r="AG77" s="24"/>
      <c r="AH77" s="24"/>
      <c r="AI77" s="24"/>
      <c r="AJ77" s="24"/>
    </row>
    <row r="78" spans="1:36">
      <c r="A78" s="24"/>
      <c r="B78" s="24"/>
      <c r="C78" s="24"/>
      <c r="D78" s="355"/>
      <c r="E78" s="353"/>
      <c r="F78" s="353"/>
      <c r="G78" s="353"/>
      <c r="H78" s="353"/>
      <c r="I78" s="353"/>
      <c r="J78" s="353"/>
      <c r="K78" s="353"/>
      <c r="L78" s="353"/>
      <c r="M78" s="353"/>
      <c r="N78" s="353"/>
      <c r="O78" s="353"/>
      <c r="P78" s="353"/>
      <c r="Q78" s="353"/>
      <c r="R78" s="353"/>
      <c r="S78" s="353"/>
      <c r="T78" s="353"/>
      <c r="U78" s="353"/>
      <c r="V78" s="353"/>
      <c r="W78" s="353"/>
      <c r="X78" s="353"/>
      <c r="Y78" s="24"/>
      <c r="Z78" s="340"/>
      <c r="AB78" s="24"/>
      <c r="AC78" s="24"/>
      <c r="AD78" s="24"/>
      <c r="AE78" s="24"/>
      <c r="AF78" s="24"/>
      <c r="AG78" s="24"/>
      <c r="AH78" s="24"/>
      <c r="AI78" s="24"/>
      <c r="AJ78" s="24"/>
    </row>
    <row r="79" spans="1:36" ht="15">
      <c r="A79" s="55" t="s">
        <v>1031</v>
      </c>
      <c r="B79" s="24"/>
      <c r="C79" s="24"/>
      <c r="D79" s="52" t="str">
        <f>$C$8</f>
        <v>Grocery Refrigeration Bundle-Retro</v>
      </c>
      <c r="E79" s="52">
        <v>1</v>
      </c>
      <c r="F79" s="52">
        <v>2</v>
      </c>
      <c r="G79" s="52">
        <v>3</v>
      </c>
      <c r="H79" s="52">
        <v>4</v>
      </c>
      <c r="I79" s="52">
        <v>5</v>
      </c>
      <c r="J79" s="52">
        <v>6</v>
      </c>
      <c r="K79" s="52">
        <v>7</v>
      </c>
      <c r="L79" s="52">
        <v>8</v>
      </c>
      <c r="M79" s="52">
        <v>9</v>
      </c>
      <c r="N79" s="52">
        <v>10</v>
      </c>
      <c r="O79" s="52">
        <v>11</v>
      </c>
      <c r="P79" s="52">
        <v>12</v>
      </c>
      <c r="Q79" s="52">
        <v>13</v>
      </c>
      <c r="R79" s="52">
        <v>14</v>
      </c>
      <c r="S79" s="52">
        <v>15</v>
      </c>
      <c r="T79" s="52">
        <v>16</v>
      </c>
      <c r="U79" s="52">
        <v>17</v>
      </c>
      <c r="V79" s="52">
        <v>18</v>
      </c>
      <c r="W79" s="52">
        <v>19</v>
      </c>
      <c r="X79" s="52">
        <v>20</v>
      </c>
      <c r="Y79" s="24"/>
      <c r="Z79" s="340"/>
      <c r="AB79" s="24"/>
      <c r="AC79" s="24"/>
      <c r="AD79" s="24"/>
      <c r="AE79" s="24"/>
      <c r="AF79" s="24"/>
      <c r="AG79" s="24"/>
      <c r="AH79" s="24"/>
      <c r="AI79" s="24"/>
      <c r="AJ79" s="24"/>
    </row>
    <row r="80" spans="1:36">
      <c r="A80" s="330" t="s">
        <v>1029</v>
      </c>
      <c r="B80" s="24"/>
      <c r="C80" s="24"/>
      <c r="D80" s="47" t="str">
        <f t="shared" ref="D80:D87" si="27">D13</f>
        <v>HP Evap Fan Motor</v>
      </c>
      <c r="E80" s="353">
        <f>E67</f>
        <v>368.9499680525451</v>
      </c>
      <c r="F80" s="353">
        <f>E80+F67</f>
        <v>737.89993610509021</v>
      </c>
      <c r="G80" s="353">
        <f t="shared" ref="G80:X87" si="28">F80+G67</f>
        <v>1106.8499041576354</v>
      </c>
      <c r="H80" s="353">
        <f t="shared" si="28"/>
        <v>1475.7998722101804</v>
      </c>
      <c r="I80" s="353">
        <f t="shared" si="28"/>
        <v>1844.7498402627255</v>
      </c>
      <c r="J80" s="353">
        <f t="shared" si="28"/>
        <v>2176.804811510016</v>
      </c>
      <c r="K80" s="353">
        <f t="shared" si="28"/>
        <v>2442.4487885078483</v>
      </c>
      <c r="L80" s="353">
        <f t="shared" si="28"/>
        <v>2654.9639701061142</v>
      </c>
      <c r="M80" s="353">
        <f t="shared" si="28"/>
        <v>2824.9761153847271</v>
      </c>
      <c r="N80" s="353">
        <f t="shared" si="28"/>
        <v>2960.9858316076175</v>
      </c>
      <c r="O80" s="353">
        <f t="shared" si="28"/>
        <v>3069.7936045859296</v>
      </c>
      <c r="P80" s="353">
        <f t="shared" si="28"/>
        <v>3156.8398229685795</v>
      </c>
      <c r="Q80" s="353">
        <f t="shared" si="28"/>
        <v>3226.4767976746994</v>
      </c>
      <c r="R80" s="353">
        <f t="shared" si="28"/>
        <v>3282.1863774395952</v>
      </c>
      <c r="S80" s="353">
        <f t="shared" si="28"/>
        <v>3326.7540412515118</v>
      </c>
      <c r="T80" s="353">
        <f t="shared" si="28"/>
        <v>3362.4081723010449</v>
      </c>
      <c r="U80" s="353">
        <f t="shared" si="28"/>
        <v>3362.6513608139994</v>
      </c>
      <c r="V80" s="353">
        <f t="shared" si="28"/>
        <v>3362.7382138543403</v>
      </c>
      <c r="W80" s="353">
        <f t="shared" si="28"/>
        <v>3362.7678228453656</v>
      </c>
      <c r="X80" s="353">
        <f t="shared" si="28"/>
        <v>3362.7774779511346</v>
      </c>
      <c r="Y80" s="24"/>
      <c r="Z80" s="340"/>
      <c r="AB80" s="24"/>
      <c r="AC80" s="24"/>
      <c r="AD80" s="24"/>
      <c r="AE80" s="24"/>
      <c r="AF80" s="24"/>
      <c r="AG80" s="24"/>
      <c r="AH80" s="24"/>
      <c r="AI80" s="24"/>
      <c r="AJ80" s="24"/>
    </row>
    <row r="81" spans="1:36">
      <c r="A81" s="24"/>
      <c r="B81" s="24"/>
      <c r="C81" s="24"/>
      <c r="D81" s="47" t="str">
        <f t="shared" si="27"/>
        <v>Evap Motors Walk-In</v>
      </c>
      <c r="E81" s="353">
        <f t="shared" ref="E81:E87" si="29">E68</f>
        <v>9686.052179812481</v>
      </c>
      <c r="F81" s="353">
        <f t="shared" ref="F81:U87" si="30">E81+F68</f>
        <v>19372.104359624962</v>
      </c>
      <c r="G81" s="353">
        <f t="shared" si="30"/>
        <v>29058.156539437441</v>
      </c>
      <c r="H81" s="353">
        <f t="shared" si="30"/>
        <v>38744.208719249924</v>
      </c>
      <c r="I81" s="353">
        <f t="shared" si="30"/>
        <v>48430.260899062407</v>
      </c>
      <c r="J81" s="353">
        <f t="shared" si="30"/>
        <v>57147.707860893643</v>
      </c>
      <c r="K81" s="353">
        <f t="shared" si="30"/>
        <v>64121.665430358626</v>
      </c>
      <c r="L81" s="353">
        <f t="shared" si="30"/>
        <v>69700.831485930612</v>
      </c>
      <c r="M81" s="353">
        <f t="shared" si="30"/>
        <v>74164.164330388201</v>
      </c>
      <c r="N81" s="353">
        <f t="shared" si="30"/>
        <v>77734.830605954281</v>
      </c>
      <c r="O81" s="353">
        <f t="shared" si="30"/>
        <v>80591.363626407139</v>
      </c>
      <c r="P81" s="353">
        <f t="shared" si="30"/>
        <v>82876.590042769429</v>
      </c>
      <c r="Q81" s="353">
        <f t="shared" si="30"/>
        <v>84704.771175859263</v>
      </c>
      <c r="R81" s="353">
        <f t="shared" si="30"/>
        <v>86167.316082331134</v>
      </c>
      <c r="S81" s="353">
        <f t="shared" si="30"/>
        <v>87337.352007508627</v>
      </c>
      <c r="T81" s="353">
        <f t="shared" si="30"/>
        <v>88273.380747650619</v>
      </c>
      <c r="U81" s="353">
        <f t="shared" si="30"/>
        <v>88279.765181394963</v>
      </c>
      <c r="V81" s="353">
        <f t="shared" si="28"/>
        <v>88282.04533630365</v>
      </c>
      <c r="W81" s="353">
        <f t="shared" si="28"/>
        <v>88282.822661840706</v>
      </c>
      <c r="X81" s="353">
        <f t="shared" si="28"/>
        <v>88283.076137559314</v>
      </c>
      <c r="Y81" s="24"/>
      <c r="Z81" s="340"/>
      <c r="AB81" s="24"/>
      <c r="AC81" s="24"/>
      <c r="AD81" s="24"/>
      <c r="AE81" s="24"/>
      <c r="AF81" s="24"/>
      <c r="AG81" s="24"/>
      <c r="AH81" s="24"/>
      <c r="AI81" s="24"/>
      <c r="AJ81" s="24"/>
    </row>
    <row r="82" spans="1:36">
      <c r="A82" s="24"/>
      <c r="B82" s="24"/>
      <c r="C82" s="24"/>
      <c r="D82" s="47" t="str">
        <f t="shared" si="27"/>
        <v>Strip Curtains</v>
      </c>
      <c r="E82" s="353">
        <f t="shared" si="29"/>
        <v>2158.9622596990603</v>
      </c>
      <c r="F82" s="353">
        <f t="shared" si="30"/>
        <v>4317.9245193981205</v>
      </c>
      <c r="G82" s="353">
        <f t="shared" si="28"/>
        <v>6476.8867790971808</v>
      </c>
      <c r="H82" s="353">
        <f t="shared" si="28"/>
        <v>8635.8490387962411</v>
      </c>
      <c r="I82" s="353">
        <f t="shared" si="28"/>
        <v>10794.8112984953</v>
      </c>
      <c r="J82" s="353">
        <f t="shared" si="28"/>
        <v>12737.877332224454</v>
      </c>
      <c r="K82" s="353">
        <f t="shared" si="28"/>
        <v>14292.330159207779</v>
      </c>
      <c r="L82" s="353">
        <f t="shared" si="28"/>
        <v>15535.892420794438</v>
      </c>
      <c r="M82" s="353">
        <f t="shared" si="28"/>
        <v>16530.742230063766</v>
      </c>
      <c r="N82" s="353">
        <f t="shared" si="28"/>
        <v>17326.622077479227</v>
      </c>
      <c r="O82" s="353">
        <f t="shared" si="28"/>
        <v>17963.325955411598</v>
      </c>
      <c r="P82" s="353">
        <f t="shared" si="28"/>
        <v>18472.689057757492</v>
      </c>
      <c r="Q82" s="353">
        <f t="shared" si="28"/>
        <v>18880.17953963421</v>
      </c>
      <c r="R82" s="353">
        <f t="shared" si="28"/>
        <v>19206.171925135583</v>
      </c>
      <c r="S82" s="353">
        <f t="shared" si="28"/>
        <v>19466.96583353668</v>
      </c>
      <c r="T82" s="353">
        <f t="shared" si="28"/>
        <v>19675.600960257558</v>
      </c>
      <c r="U82" s="353">
        <f t="shared" si="28"/>
        <v>19677.024011800921</v>
      </c>
      <c r="V82" s="353">
        <f t="shared" si="28"/>
        <v>19677.532244494978</v>
      </c>
      <c r="W82" s="353">
        <f t="shared" si="28"/>
        <v>19677.705505640679</v>
      </c>
      <c r="X82" s="353">
        <f t="shared" si="28"/>
        <v>19677.762003840366</v>
      </c>
      <c r="Y82" s="24"/>
      <c r="Z82" s="340"/>
      <c r="AB82" s="24"/>
      <c r="AC82" s="24"/>
      <c r="AD82" s="24"/>
      <c r="AE82" s="24"/>
      <c r="AF82" s="24"/>
      <c r="AG82" s="24"/>
      <c r="AH82" s="24"/>
      <c r="AI82" s="24"/>
      <c r="AJ82" s="24"/>
    </row>
    <row r="83" spans="1:36">
      <c r="A83" s="24"/>
      <c r="B83" s="24"/>
      <c r="C83" s="24"/>
      <c r="D83" s="47" t="str">
        <f t="shared" si="27"/>
        <v>LF Case Door ASHC</v>
      </c>
      <c r="E83" s="353">
        <f t="shared" si="29"/>
        <v>24201.088998582152</v>
      </c>
      <c r="F83" s="353">
        <f t="shared" si="30"/>
        <v>48402.177997164305</v>
      </c>
      <c r="G83" s="353">
        <f t="shared" si="28"/>
        <v>72603.266995746453</v>
      </c>
      <c r="H83" s="353">
        <f t="shared" si="28"/>
        <v>96804.355994328609</v>
      </c>
      <c r="I83" s="353">
        <f t="shared" si="28"/>
        <v>121005.44499291076</v>
      </c>
      <c r="J83" s="353">
        <f t="shared" si="28"/>
        <v>142786.42509163471</v>
      </c>
      <c r="K83" s="353">
        <f t="shared" si="28"/>
        <v>160211.20917061385</v>
      </c>
      <c r="L83" s="353">
        <f t="shared" si="28"/>
        <v>174151.03643379716</v>
      </c>
      <c r="M83" s="353">
        <f t="shared" si="28"/>
        <v>185302.89824434381</v>
      </c>
      <c r="N83" s="353">
        <f t="shared" si="28"/>
        <v>194224.38769278114</v>
      </c>
      <c r="O83" s="353">
        <f t="shared" si="28"/>
        <v>201361.57925153099</v>
      </c>
      <c r="P83" s="353">
        <f t="shared" si="28"/>
        <v>207071.33249853089</v>
      </c>
      <c r="Q83" s="353">
        <f t="shared" si="28"/>
        <v>211639.13509613081</v>
      </c>
      <c r="R83" s="353">
        <f t="shared" si="28"/>
        <v>215293.37717421073</v>
      </c>
      <c r="S83" s="353">
        <f t="shared" si="28"/>
        <v>218216.77083667467</v>
      </c>
      <c r="T83" s="353">
        <f t="shared" si="28"/>
        <v>220555.48576664581</v>
      </c>
      <c r="U83" s="353">
        <f t="shared" si="28"/>
        <v>220571.43759576918</v>
      </c>
      <c r="V83" s="353">
        <f t="shared" si="28"/>
        <v>220577.13467759895</v>
      </c>
      <c r="W83" s="353">
        <f t="shared" si="28"/>
        <v>220579.07686458639</v>
      </c>
      <c r="X83" s="353">
        <f t="shared" si="28"/>
        <v>220579.71018643011</v>
      </c>
      <c r="Y83" s="24"/>
      <c r="Z83" s="340"/>
      <c r="AB83" s="24"/>
      <c r="AC83" s="24"/>
      <c r="AD83" s="24"/>
      <c r="AE83" s="24"/>
      <c r="AF83" s="24"/>
      <c r="AG83" s="24"/>
      <c r="AH83" s="24"/>
      <c r="AI83" s="24"/>
      <c r="AJ83" s="24"/>
    </row>
    <row r="84" spans="1:36">
      <c r="A84" s="24"/>
      <c r="B84" s="24"/>
      <c r="C84" s="24"/>
      <c r="D84" s="47" t="str">
        <f t="shared" si="27"/>
        <v>LF Case Door Lighting LED</v>
      </c>
      <c r="E84" s="353">
        <f t="shared" si="29"/>
        <v>73238.896448329193</v>
      </c>
      <c r="F84" s="353">
        <f t="shared" si="30"/>
        <v>146477.79289665839</v>
      </c>
      <c r="G84" s="353">
        <f t="shared" si="28"/>
        <v>219716.68934498756</v>
      </c>
      <c r="H84" s="353">
        <f t="shared" si="28"/>
        <v>292955.58579331677</v>
      </c>
      <c r="I84" s="353">
        <f t="shared" si="28"/>
        <v>366194.48224164598</v>
      </c>
      <c r="J84" s="353">
        <f t="shared" si="28"/>
        <v>432109.48904514225</v>
      </c>
      <c r="K84" s="353">
        <f t="shared" si="28"/>
        <v>484841.49448793929</v>
      </c>
      <c r="L84" s="353">
        <f t="shared" si="28"/>
        <v>527027.09884217696</v>
      </c>
      <c r="M84" s="353">
        <f t="shared" si="28"/>
        <v>560775.58232556703</v>
      </c>
      <c r="N84" s="353">
        <f t="shared" si="28"/>
        <v>587774.36911227915</v>
      </c>
      <c r="O84" s="353">
        <f t="shared" si="28"/>
        <v>609373.39854164887</v>
      </c>
      <c r="P84" s="353">
        <f t="shared" si="28"/>
        <v>626652.62208514463</v>
      </c>
      <c r="Q84" s="353">
        <f t="shared" si="28"/>
        <v>640476.00091994123</v>
      </c>
      <c r="R84" s="353">
        <f t="shared" si="28"/>
        <v>651534.70398777851</v>
      </c>
      <c r="S84" s="353">
        <f t="shared" si="28"/>
        <v>660381.66644204827</v>
      </c>
      <c r="T84" s="353">
        <f t="shared" si="28"/>
        <v>667459.23640546412</v>
      </c>
      <c r="U84" s="353">
        <f t="shared" si="28"/>
        <v>667507.51085961761</v>
      </c>
      <c r="V84" s="353">
        <f t="shared" si="28"/>
        <v>667524.751736101</v>
      </c>
      <c r="W84" s="353">
        <f t="shared" si="28"/>
        <v>667530.62930762942</v>
      </c>
      <c r="X84" s="353">
        <f t="shared" si="28"/>
        <v>667532.54590704094</v>
      </c>
      <c r="Y84" s="24"/>
      <c r="Z84" s="340"/>
      <c r="AB84" s="24"/>
      <c r="AC84" s="24"/>
      <c r="AD84" s="24"/>
      <c r="AE84" s="24"/>
      <c r="AF84" s="24"/>
      <c r="AG84" s="24"/>
      <c r="AH84" s="24"/>
      <c r="AI84" s="24"/>
      <c r="AJ84" s="24"/>
    </row>
    <row r="85" spans="1:36">
      <c r="A85" s="24"/>
      <c r="B85" s="24"/>
      <c r="C85" s="24"/>
      <c r="D85" s="47" t="str">
        <f t="shared" si="27"/>
        <v>RCx kWh Savings</v>
      </c>
      <c r="E85" s="353">
        <f t="shared" si="29"/>
        <v>22870227.748122517</v>
      </c>
      <c r="F85" s="353">
        <f t="shared" si="30"/>
        <v>45740455.496245034</v>
      </c>
      <c r="G85" s="353">
        <f t="shared" si="28"/>
        <v>68610683.244367555</v>
      </c>
      <c r="H85" s="353">
        <f t="shared" si="28"/>
        <v>91480910.992490068</v>
      </c>
      <c r="I85" s="353">
        <f t="shared" si="28"/>
        <v>114351138.74061258</v>
      </c>
      <c r="J85" s="353">
        <f t="shared" si="28"/>
        <v>134934343.71392286</v>
      </c>
      <c r="K85" s="353">
        <f t="shared" si="28"/>
        <v>151400907.69257107</v>
      </c>
      <c r="L85" s="353">
        <f t="shared" si="28"/>
        <v>164574158.87548965</v>
      </c>
      <c r="M85" s="353">
        <f t="shared" si="28"/>
        <v>175112759.82182452</v>
      </c>
      <c r="N85" s="353">
        <f t="shared" si="28"/>
        <v>183543640.57889241</v>
      </c>
      <c r="O85" s="353">
        <f t="shared" si="28"/>
        <v>190288345.18454671</v>
      </c>
      <c r="P85" s="353">
        <f t="shared" si="28"/>
        <v>195684108.86907014</v>
      </c>
      <c r="Q85" s="353">
        <f t="shared" si="28"/>
        <v>200000719.8166889</v>
      </c>
      <c r="R85" s="353">
        <f t="shared" si="28"/>
        <v>203454008.57478389</v>
      </c>
      <c r="S85" s="353">
        <f t="shared" si="28"/>
        <v>206216639.58125991</v>
      </c>
      <c r="T85" s="353">
        <f t="shared" si="28"/>
        <v>208426744.38644072</v>
      </c>
      <c r="U85" s="353">
        <f t="shared" si="28"/>
        <v>208441818.99589619</v>
      </c>
      <c r="V85" s="353">
        <f t="shared" si="28"/>
        <v>208447202.78498742</v>
      </c>
      <c r="W85" s="353">
        <f t="shared" si="28"/>
        <v>208449038.16763216</v>
      </c>
      <c r="X85" s="353">
        <f t="shared" si="28"/>
        <v>208449636.66197285</v>
      </c>
      <c r="Y85" s="24"/>
      <c r="Z85" s="340"/>
      <c r="AB85" s="24"/>
      <c r="AC85" s="24"/>
      <c r="AD85" s="24"/>
      <c r="AE85" s="24"/>
      <c r="AF85" s="24"/>
      <c r="AG85" s="24"/>
      <c r="AH85" s="24"/>
      <c r="AI85" s="24"/>
      <c r="AJ85" s="24"/>
    </row>
    <row r="86" spans="1:36">
      <c r="A86" s="24"/>
      <c r="B86" s="24"/>
      <c r="C86" s="24"/>
      <c r="D86" s="47" t="str">
        <f t="shared" si="27"/>
        <v>HP FHPC</v>
      </c>
      <c r="E86" s="353">
        <f t="shared" si="29"/>
        <v>10848.416448874272</v>
      </c>
      <c r="F86" s="353">
        <f t="shared" si="30"/>
        <v>21696.832897748543</v>
      </c>
      <c r="G86" s="353">
        <f t="shared" si="28"/>
        <v>32545.249346622815</v>
      </c>
      <c r="H86" s="353">
        <f t="shared" si="28"/>
        <v>43393.665795497087</v>
      </c>
      <c r="I86" s="353">
        <f t="shared" si="28"/>
        <v>54242.082244371355</v>
      </c>
      <c r="J86" s="353">
        <f t="shared" si="28"/>
        <v>64005.657048358204</v>
      </c>
      <c r="K86" s="353">
        <f t="shared" si="28"/>
        <v>71816.516891547682</v>
      </c>
      <c r="L86" s="353">
        <f t="shared" si="28"/>
        <v>78065.204766099268</v>
      </c>
      <c r="M86" s="353">
        <f t="shared" si="28"/>
        <v>83064.155065740531</v>
      </c>
      <c r="N86" s="353">
        <f t="shared" si="28"/>
        <v>87063.315305453536</v>
      </c>
      <c r="O86" s="353">
        <f t="shared" si="28"/>
        <v>90262.643497223951</v>
      </c>
      <c r="P86" s="353">
        <f t="shared" si="28"/>
        <v>92822.106050640272</v>
      </c>
      <c r="Q86" s="353">
        <f t="shared" si="28"/>
        <v>94869.676093373331</v>
      </c>
      <c r="R86" s="353">
        <f t="shared" si="28"/>
        <v>96507.732127559779</v>
      </c>
      <c r="S86" s="353">
        <f t="shared" si="28"/>
        <v>97818.176954908937</v>
      </c>
      <c r="T86" s="353">
        <f t="shared" si="28"/>
        <v>98866.532816788269</v>
      </c>
      <c r="U86" s="353">
        <f t="shared" si="28"/>
        <v>98873.68340763406</v>
      </c>
      <c r="V86" s="353">
        <f t="shared" si="28"/>
        <v>98876.237190078988</v>
      </c>
      <c r="W86" s="353">
        <f t="shared" si="28"/>
        <v>98877.10779773067</v>
      </c>
      <c r="X86" s="353">
        <f t="shared" si="28"/>
        <v>98877.391691530138</v>
      </c>
      <c r="Y86" s="24"/>
      <c r="Z86" s="340"/>
      <c r="AB86" s="24"/>
      <c r="AC86" s="24"/>
      <c r="AD86" s="24"/>
      <c r="AE86" s="24"/>
      <c r="AF86" s="24"/>
      <c r="AG86" s="24"/>
      <c r="AH86" s="24"/>
      <c r="AI86" s="24"/>
      <c r="AJ86" s="24"/>
    </row>
    <row r="87" spans="1:36">
      <c r="A87" s="24"/>
      <c r="B87" s="24"/>
      <c r="C87" s="24"/>
      <c r="D87" s="47" t="str">
        <f t="shared" si="27"/>
        <v>LF Case Door Lighting</v>
      </c>
      <c r="E87" s="353">
        <f t="shared" si="29"/>
        <v>107617.86162717463</v>
      </c>
      <c r="F87" s="353">
        <f t="shared" si="30"/>
        <v>215235.72325434926</v>
      </c>
      <c r="G87" s="353">
        <f t="shared" si="28"/>
        <v>322853.58488152386</v>
      </c>
      <c r="H87" s="353">
        <f t="shared" si="28"/>
        <v>430471.44650869851</v>
      </c>
      <c r="I87" s="353">
        <f t="shared" si="28"/>
        <v>538089.30813587317</v>
      </c>
      <c r="J87" s="353">
        <f t="shared" si="28"/>
        <v>634945.38360033033</v>
      </c>
      <c r="K87" s="353">
        <f t="shared" si="28"/>
        <v>712430.24397189613</v>
      </c>
      <c r="L87" s="353">
        <f t="shared" si="28"/>
        <v>774418.13226914871</v>
      </c>
      <c r="M87" s="353">
        <f t="shared" si="28"/>
        <v>824008.44290695083</v>
      </c>
      <c r="N87" s="353">
        <f t="shared" si="28"/>
        <v>863680.69141719246</v>
      </c>
      <c r="O87" s="353">
        <f t="shared" si="28"/>
        <v>895418.49022538576</v>
      </c>
      <c r="P87" s="353">
        <f t="shared" si="28"/>
        <v>920808.72927194042</v>
      </c>
      <c r="Q87" s="353">
        <f t="shared" si="28"/>
        <v>941120.92050918413</v>
      </c>
      <c r="R87" s="353">
        <f t="shared" si="28"/>
        <v>957370.67349897907</v>
      </c>
      <c r="S87" s="353">
        <f t="shared" si="28"/>
        <v>970370.47589081503</v>
      </c>
      <c r="T87" s="353">
        <f t="shared" si="28"/>
        <v>980770.31780428381</v>
      </c>
      <c r="U87" s="353">
        <f t="shared" si="28"/>
        <v>980841.25270061835</v>
      </c>
      <c r="V87" s="353">
        <f t="shared" si="28"/>
        <v>980866.58659216645</v>
      </c>
      <c r="W87" s="353">
        <f t="shared" si="28"/>
        <v>980875.22314610332</v>
      </c>
      <c r="X87" s="353">
        <f t="shared" si="28"/>
        <v>980878.0394136915</v>
      </c>
      <c r="Y87" s="24"/>
      <c r="Z87" s="340"/>
      <c r="AB87" s="24"/>
      <c r="AC87" s="24"/>
      <c r="AD87" s="24"/>
      <c r="AE87" s="24"/>
      <c r="AF87" s="24"/>
      <c r="AG87" s="24"/>
      <c r="AH87" s="24"/>
      <c r="AI87" s="24"/>
      <c r="AJ87" s="24"/>
    </row>
    <row r="88" spans="1:36">
      <c r="A88" s="24"/>
      <c r="B88" s="24"/>
      <c r="C88" s="24"/>
      <c r="D88" s="355"/>
      <c r="E88" s="350"/>
      <c r="F88" s="350"/>
      <c r="G88" s="350"/>
      <c r="H88" s="350"/>
      <c r="I88" s="350"/>
      <c r="J88" s="350"/>
      <c r="K88" s="350"/>
      <c r="L88" s="350"/>
      <c r="M88" s="350"/>
      <c r="N88" s="350"/>
      <c r="O88" s="350"/>
      <c r="P88" s="350"/>
      <c r="Q88" s="350"/>
      <c r="R88" s="350"/>
      <c r="S88" s="350"/>
      <c r="T88" s="350"/>
      <c r="U88" s="350"/>
      <c r="V88" s="350"/>
      <c r="W88" s="350"/>
      <c r="X88" s="350"/>
      <c r="Y88" s="24"/>
      <c r="Z88" s="340"/>
      <c r="AB88" s="24"/>
      <c r="AC88" s="24"/>
      <c r="AD88" s="24"/>
      <c r="AE88" s="24"/>
      <c r="AF88" s="24"/>
      <c r="AG88" s="24"/>
      <c r="AH88" s="24"/>
      <c r="AI88" s="24"/>
      <c r="AJ88" s="24"/>
    </row>
    <row r="89" spans="1:36">
      <c r="A89" s="24"/>
      <c r="B89" s="24"/>
      <c r="C89" s="24"/>
      <c r="D89" s="355"/>
      <c r="E89" s="350"/>
      <c r="F89" s="350"/>
      <c r="G89" s="350"/>
      <c r="H89" s="350"/>
      <c r="I89" s="350"/>
      <c r="J89" s="350"/>
      <c r="K89" s="350"/>
      <c r="L89" s="350"/>
      <c r="M89" s="350"/>
      <c r="N89" s="350"/>
      <c r="O89" s="350"/>
      <c r="P89" s="350"/>
      <c r="Q89" s="350"/>
      <c r="R89" s="350"/>
      <c r="S89" s="350"/>
      <c r="T89" s="350"/>
      <c r="U89" s="350"/>
      <c r="V89" s="350"/>
      <c r="W89" s="350"/>
      <c r="X89" s="350"/>
      <c r="Y89" s="24"/>
      <c r="Z89" s="340"/>
      <c r="AB89" s="24"/>
      <c r="AC89" s="24"/>
      <c r="AD89" s="24"/>
      <c r="AE89" s="24"/>
      <c r="AF89" s="24"/>
      <c r="AG89" s="24"/>
      <c r="AH89" s="24"/>
      <c r="AI89" s="24"/>
      <c r="AJ89" s="24"/>
    </row>
    <row r="90" spans="1:36">
      <c r="A90" s="24"/>
      <c r="B90" s="24"/>
      <c r="C90" s="24"/>
      <c r="D90" s="355"/>
      <c r="E90" s="353"/>
      <c r="F90" s="353"/>
      <c r="G90" s="353"/>
      <c r="H90" s="353"/>
      <c r="I90" s="353"/>
      <c r="J90" s="353"/>
      <c r="K90" s="353"/>
      <c r="L90" s="353"/>
      <c r="M90" s="353"/>
      <c r="N90" s="353"/>
      <c r="O90" s="353"/>
      <c r="P90" s="353"/>
      <c r="Q90" s="353"/>
      <c r="R90" s="353"/>
      <c r="S90" s="353"/>
      <c r="T90" s="353"/>
      <c r="U90" s="353"/>
      <c r="V90" s="353"/>
      <c r="W90" s="353"/>
      <c r="X90" s="353"/>
      <c r="Y90" s="24"/>
      <c r="Z90" s="340"/>
      <c r="AB90" s="24"/>
      <c r="AC90" s="24"/>
      <c r="AD90" s="24"/>
      <c r="AE90" s="24"/>
      <c r="AF90" s="24"/>
      <c r="AG90" s="24"/>
      <c r="AH90" s="24"/>
      <c r="AI90" s="24"/>
      <c r="AJ90" s="24"/>
    </row>
    <row r="91" spans="1:36">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B91" s="24"/>
      <c r="AC91" s="286"/>
      <c r="AD91" s="24"/>
      <c r="AE91" s="24"/>
      <c r="AF91" s="24"/>
      <c r="AG91" s="24"/>
      <c r="AH91" s="24"/>
      <c r="AI91" s="24"/>
      <c r="AJ91" s="24"/>
    </row>
    <row r="92" spans="1:36" ht="15">
      <c r="A92" s="55" t="s">
        <v>1032</v>
      </c>
      <c r="B92" s="24"/>
      <c r="C92" s="357"/>
      <c r="D92" s="358" t="s">
        <v>1007</v>
      </c>
      <c r="E92" s="24" t="s">
        <v>49</v>
      </c>
      <c r="F92" s="24"/>
      <c r="G92" s="24"/>
      <c r="H92" s="24"/>
      <c r="I92" s="24"/>
      <c r="J92" s="24"/>
      <c r="K92" s="24"/>
      <c r="L92" s="24"/>
      <c r="M92" s="24"/>
      <c r="N92" s="24"/>
      <c r="O92" s="24"/>
      <c r="P92" s="24"/>
      <c r="Q92" s="24"/>
      <c r="R92" s="24"/>
      <c r="S92" s="24"/>
      <c r="T92" s="24"/>
      <c r="U92" s="24"/>
      <c r="V92" s="24"/>
      <c r="W92" s="24"/>
      <c r="X92" s="24"/>
      <c r="Y92" s="24"/>
      <c r="Z92" s="24"/>
      <c r="AB92" s="24"/>
      <c r="AC92" s="24"/>
      <c r="AD92" s="24"/>
      <c r="AE92" s="24"/>
      <c r="AF92" s="47"/>
      <c r="AG92" s="24"/>
      <c r="AH92" s="24"/>
      <c r="AI92" s="24"/>
      <c r="AJ92" s="24"/>
    </row>
    <row r="93" spans="1:36" ht="15">
      <c r="A93" s="52" t="s">
        <v>1033</v>
      </c>
      <c r="B93" s="52" t="s">
        <v>799</v>
      </c>
      <c r="C93" s="52"/>
      <c r="D93" s="52">
        <v>1</v>
      </c>
      <c r="E93" s="53">
        <f t="shared" ref="E93:X93" si="31">E11</f>
        <v>2016</v>
      </c>
      <c r="F93" s="53">
        <f t="shared" si="31"/>
        <v>2017</v>
      </c>
      <c r="G93" s="53">
        <f t="shared" si="31"/>
        <v>2018</v>
      </c>
      <c r="H93" s="53">
        <f t="shared" si="31"/>
        <v>2019</v>
      </c>
      <c r="I93" s="53">
        <f t="shared" si="31"/>
        <v>2020</v>
      </c>
      <c r="J93" s="53">
        <f t="shared" si="31"/>
        <v>2021</v>
      </c>
      <c r="K93" s="53">
        <f t="shared" si="31"/>
        <v>2022</v>
      </c>
      <c r="L93" s="53">
        <f t="shared" si="31"/>
        <v>2023</v>
      </c>
      <c r="M93" s="53">
        <f t="shared" si="31"/>
        <v>2024</v>
      </c>
      <c r="N93" s="53">
        <f t="shared" si="31"/>
        <v>2025</v>
      </c>
      <c r="O93" s="53">
        <f t="shared" si="31"/>
        <v>2026</v>
      </c>
      <c r="P93" s="53">
        <f t="shared" si="31"/>
        <v>2027</v>
      </c>
      <c r="Q93" s="53">
        <f t="shared" si="31"/>
        <v>2028</v>
      </c>
      <c r="R93" s="53">
        <f t="shared" si="31"/>
        <v>2029</v>
      </c>
      <c r="S93" s="53">
        <f t="shared" si="31"/>
        <v>2030</v>
      </c>
      <c r="T93" s="53">
        <f t="shared" si="31"/>
        <v>2031</v>
      </c>
      <c r="U93" s="53">
        <f t="shared" si="31"/>
        <v>2032</v>
      </c>
      <c r="V93" s="53">
        <f t="shared" si="31"/>
        <v>2033</v>
      </c>
      <c r="W93" s="53">
        <f t="shared" si="31"/>
        <v>2034</v>
      </c>
      <c r="X93" s="53">
        <f t="shared" si="31"/>
        <v>2035</v>
      </c>
      <c r="Y93" s="24"/>
      <c r="Z93" s="321"/>
      <c r="AB93" s="24"/>
      <c r="AC93" s="24"/>
      <c r="AD93" s="24"/>
      <c r="AE93" s="24"/>
      <c r="AF93" s="24"/>
      <c r="AG93" s="24"/>
      <c r="AH93" s="24"/>
      <c r="AI93" s="24"/>
      <c r="AJ93" s="24"/>
    </row>
    <row r="94" spans="1:36" ht="15">
      <c r="A94" s="52" t="s">
        <v>45</v>
      </c>
      <c r="B94" s="52" t="s">
        <v>46</v>
      </c>
      <c r="C94" s="52" t="s">
        <v>47</v>
      </c>
      <c r="D94" s="52" t="s">
        <v>48</v>
      </c>
      <c r="E94" s="54" t="str">
        <f>CONCATENATE("aMW_",E$11)</f>
        <v>aMW_2016</v>
      </c>
      <c r="F94" s="54" t="str">
        <f t="shared" ref="F94:X94" si="32">CONCATENATE("aMW_",F$11)</f>
        <v>aMW_2017</v>
      </c>
      <c r="G94" s="54" t="str">
        <f t="shared" si="32"/>
        <v>aMW_2018</v>
      </c>
      <c r="H94" s="54" t="str">
        <f t="shared" si="32"/>
        <v>aMW_2019</v>
      </c>
      <c r="I94" s="54" t="str">
        <f t="shared" si="32"/>
        <v>aMW_2020</v>
      </c>
      <c r="J94" s="54" t="str">
        <f t="shared" si="32"/>
        <v>aMW_2021</v>
      </c>
      <c r="K94" s="54" t="str">
        <f t="shared" si="32"/>
        <v>aMW_2022</v>
      </c>
      <c r="L94" s="54" t="str">
        <f t="shared" si="32"/>
        <v>aMW_2023</v>
      </c>
      <c r="M94" s="54" t="str">
        <f t="shared" si="32"/>
        <v>aMW_2024</v>
      </c>
      <c r="N94" s="54" t="str">
        <f t="shared" si="32"/>
        <v>aMW_2025</v>
      </c>
      <c r="O94" s="54" t="str">
        <f t="shared" si="32"/>
        <v>aMW_2026</v>
      </c>
      <c r="P94" s="54" t="str">
        <f t="shared" si="32"/>
        <v>aMW_2027</v>
      </c>
      <c r="Q94" s="54" t="str">
        <f t="shared" si="32"/>
        <v>aMW_2028</v>
      </c>
      <c r="R94" s="54" t="str">
        <f t="shared" si="32"/>
        <v>aMW_2029</v>
      </c>
      <c r="S94" s="54" t="str">
        <f t="shared" si="32"/>
        <v>aMW_2030</v>
      </c>
      <c r="T94" s="54" t="str">
        <f t="shared" si="32"/>
        <v>aMW_2031</v>
      </c>
      <c r="U94" s="54" t="str">
        <f t="shared" si="32"/>
        <v>aMW_2032</v>
      </c>
      <c r="V94" s="54" t="str">
        <f t="shared" si="32"/>
        <v>aMW_2033</v>
      </c>
      <c r="W94" s="54" t="str">
        <f t="shared" si="32"/>
        <v>aMW_2034</v>
      </c>
      <c r="X94" s="54" t="str">
        <f t="shared" si="32"/>
        <v>aMW_2035</v>
      </c>
      <c r="Y94" s="335" t="s">
        <v>1012</v>
      </c>
      <c r="Z94" s="321"/>
      <c r="AB94" s="24"/>
      <c r="AC94" s="24"/>
      <c r="AD94" s="24"/>
      <c r="AE94" s="24"/>
      <c r="AF94" s="47"/>
      <c r="AG94" s="24"/>
      <c r="AH94" s="24"/>
      <c r="AI94" s="24"/>
      <c r="AJ94" s="24"/>
    </row>
    <row r="95" spans="1:36">
      <c r="A95" s="359">
        <f t="shared" ref="A95:A102" si="33">VLOOKUP(D95,MeasOut,3,FALSE)</f>
        <v>24683.109868457159</v>
      </c>
      <c r="B95" s="360">
        <f t="shared" ref="B95:B102" si="34">VLOOKUP(D95,MeasOut,11,FALSE)</f>
        <v>25.193019573764719</v>
      </c>
      <c r="C95" s="24" t="s">
        <v>1127</v>
      </c>
      <c r="D95" s="47" t="str">
        <f>MMap!A7</f>
        <v>Replace Shaded Pole with ECM in Walk-in Cooler</v>
      </c>
      <c r="E95" s="318">
        <f>E67*$D$93*$A95/8760/1000</f>
        <v>1.0395927622608139</v>
      </c>
      <c r="F95" s="318">
        <f t="shared" ref="F95:X95" si="35">F67*$D$93*$A95/8760/1000</f>
        <v>1.0395927622608139</v>
      </c>
      <c r="G95" s="318">
        <f t="shared" si="35"/>
        <v>1.0395927622608139</v>
      </c>
      <c r="H95" s="318">
        <f t="shared" si="35"/>
        <v>1.0395927622608139</v>
      </c>
      <c r="I95" s="318">
        <f t="shared" si="35"/>
        <v>1.0395927622608139</v>
      </c>
      <c r="J95" s="318">
        <f t="shared" si="35"/>
        <v>0.93563348603473251</v>
      </c>
      <c r="K95" s="318">
        <f t="shared" si="35"/>
        <v>0.74850678882778621</v>
      </c>
      <c r="L95" s="318">
        <f t="shared" si="35"/>
        <v>0.59880543106222872</v>
      </c>
      <c r="M95" s="318">
        <f t="shared" si="35"/>
        <v>0.47904434484978309</v>
      </c>
      <c r="N95" s="318">
        <f t="shared" si="35"/>
        <v>0.38323547587982643</v>
      </c>
      <c r="O95" s="318">
        <f t="shared" si="35"/>
        <v>0.30658838070386119</v>
      </c>
      <c r="P95" s="318">
        <f t="shared" si="35"/>
        <v>0.24527070456308894</v>
      </c>
      <c r="Q95" s="318">
        <f t="shared" si="35"/>
        <v>0.19621656365047113</v>
      </c>
      <c r="R95" s="318">
        <f t="shared" si="35"/>
        <v>0.15697325092037692</v>
      </c>
      <c r="S95" s="318">
        <f t="shared" si="35"/>
        <v>0.12557860073630153</v>
      </c>
      <c r="T95" s="318">
        <f t="shared" si="35"/>
        <v>0.10046288058904121</v>
      </c>
      <c r="U95" s="318">
        <f t="shared" si="35"/>
        <v>6.8523387945203988E-4</v>
      </c>
      <c r="V95" s="318">
        <f t="shared" si="35"/>
        <v>2.4472638551866106E-4</v>
      </c>
      <c r="W95" s="318">
        <f t="shared" si="35"/>
        <v>8.3429449609114103E-5</v>
      </c>
      <c r="X95" s="318">
        <f t="shared" si="35"/>
        <v>2.7205255307526281E-5</v>
      </c>
      <c r="Y95" s="361">
        <f>(VLOOKUP($D80,$D$41:$Z$48,$X$79+2,FALSE)+VLOOKUP($D80,$D$54:$Z$61,$X$79+2,FALSE))*$A95*$D$93/8760/1000</f>
        <v>9.5048833349104456</v>
      </c>
      <c r="Z95" s="24"/>
      <c r="AB95" s="353"/>
      <c r="AC95" s="353"/>
      <c r="AD95" s="286"/>
      <c r="AE95" s="47"/>
      <c r="AF95" s="24"/>
      <c r="AG95" s="339"/>
      <c r="AH95" s="24"/>
      <c r="AI95" s="24"/>
      <c r="AJ95" s="24"/>
    </row>
    <row r="96" spans="1:36">
      <c r="A96" s="359">
        <f t="shared" si="33"/>
        <v>315.10696827843861</v>
      </c>
      <c r="B96" s="360">
        <f t="shared" si="34"/>
        <v>48.117445709431557</v>
      </c>
      <c r="C96" s="24" t="s">
        <v>1127</v>
      </c>
      <c r="D96" s="47" t="str">
        <f>MMap!A8</f>
        <v>ECM Controllers on Walk-In Evaporator Motors</v>
      </c>
      <c r="E96" s="318">
        <f>E68*$D$93*$A96/8760/1000</f>
        <v>0.34841809782733707</v>
      </c>
      <c r="F96" s="318">
        <f t="shared" ref="F96:X102" si="36">F68*$D$93*$A96/8760/1000</f>
        <v>0.34841809782733707</v>
      </c>
      <c r="G96" s="318">
        <f t="shared" si="36"/>
        <v>0.34841809782733707</v>
      </c>
      <c r="H96" s="318">
        <f t="shared" si="36"/>
        <v>0.34841809782733707</v>
      </c>
      <c r="I96" s="318">
        <f t="shared" si="36"/>
        <v>0.34841809782733707</v>
      </c>
      <c r="J96" s="318">
        <f t="shared" si="36"/>
        <v>0.3135762880446033</v>
      </c>
      <c r="K96" s="318">
        <f t="shared" si="36"/>
        <v>0.2508610304356827</v>
      </c>
      <c r="L96" s="318">
        <f t="shared" si="36"/>
        <v>0.20068882434854615</v>
      </c>
      <c r="M96" s="318">
        <f t="shared" si="36"/>
        <v>0.16055105947883694</v>
      </c>
      <c r="N96" s="318">
        <f t="shared" si="36"/>
        <v>0.12844084758306953</v>
      </c>
      <c r="O96" s="318">
        <f t="shared" si="36"/>
        <v>0.10275267806645565</v>
      </c>
      <c r="P96" s="318">
        <f t="shared" si="36"/>
        <v>8.2202142453164526E-2</v>
      </c>
      <c r="Q96" s="318">
        <f t="shared" si="36"/>
        <v>6.5761713962531609E-2</v>
      </c>
      <c r="R96" s="318">
        <f t="shared" si="36"/>
        <v>5.2609371170025294E-2</v>
      </c>
      <c r="S96" s="318">
        <f t="shared" si="36"/>
        <v>4.2087496936020222E-2</v>
      </c>
      <c r="T96" s="318">
        <f t="shared" si="36"/>
        <v>3.366999754881618E-2</v>
      </c>
      <c r="U96" s="318">
        <f t="shared" si="36"/>
        <v>2.296552010676939E-4</v>
      </c>
      <c r="V96" s="318">
        <f t="shared" si="36"/>
        <v>8.201971466705881E-5</v>
      </c>
      <c r="W96" s="318">
        <f t="shared" si="36"/>
        <v>2.7961266363930806E-5</v>
      </c>
      <c r="X96" s="318">
        <f t="shared" si="36"/>
        <v>9.1178042491770644E-6</v>
      </c>
      <c r="Y96" s="361">
        <f t="shared" ref="Y96:Y102" si="37">(VLOOKUP($D81,$D$41:$Z$48,$X$79+2,FALSE)+VLOOKUP($D81,$D$54:$Z$61,$X$79+2,FALSE))*$A96*$D$93/8760/1000</f>
        <v>3.1855486992986761</v>
      </c>
      <c r="Z96" s="24"/>
      <c r="AB96" s="353"/>
      <c r="AC96" s="353"/>
      <c r="AD96" s="286"/>
      <c r="AE96" s="47"/>
      <c r="AF96" s="24"/>
      <c r="AG96" s="339"/>
      <c r="AH96" s="24"/>
      <c r="AI96" s="24"/>
      <c r="AJ96" s="24"/>
    </row>
    <row r="97" spans="1:36">
      <c r="A97" s="359">
        <f t="shared" si="33"/>
        <v>158.03882111193784</v>
      </c>
      <c r="B97" s="360">
        <f t="shared" si="34"/>
        <v>33.346726388081237</v>
      </c>
      <c r="C97" s="24" t="s">
        <v>1127</v>
      </c>
      <c r="D97" s="47" t="str">
        <f>MMap!A9</f>
        <v>Strip Curtains: Walk-In Coolers/ Freezers</v>
      </c>
      <c r="E97" s="318">
        <f t="shared" ref="E97:T102" si="38">E69*$D$93*$A97/8760/1000</f>
        <v>3.8949754605936623E-2</v>
      </c>
      <c r="F97" s="318">
        <f t="shared" si="38"/>
        <v>3.8949754605936623E-2</v>
      </c>
      <c r="G97" s="318">
        <f t="shared" si="38"/>
        <v>3.8949754605936623E-2</v>
      </c>
      <c r="H97" s="318">
        <f t="shared" si="38"/>
        <v>3.8949754605936623E-2</v>
      </c>
      <c r="I97" s="318">
        <f t="shared" si="38"/>
        <v>3.8949754605936623E-2</v>
      </c>
      <c r="J97" s="318">
        <f t="shared" si="38"/>
        <v>3.5054779145342961E-2</v>
      </c>
      <c r="K97" s="318">
        <f t="shared" si="38"/>
        <v>2.8043823316274381E-2</v>
      </c>
      <c r="L97" s="318">
        <f t="shared" si="38"/>
        <v>2.2435058653019504E-2</v>
      </c>
      <c r="M97" s="318">
        <f t="shared" si="38"/>
        <v>1.7948046922415604E-2</v>
      </c>
      <c r="N97" s="318">
        <f t="shared" si="38"/>
        <v>1.4358437537932481E-2</v>
      </c>
      <c r="O97" s="318">
        <f t="shared" si="38"/>
        <v>1.1486750030345985E-2</v>
      </c>
      <c r="P97" s="318">
        <f t="shared" si="38"/>
        <v>9.1894000242767858E-3</v>
      </c>
      <c r="Q97" s="318">
        <f t="shared" si="38"/>
        <v>7.35152001942143E-3</v>
      </c>
      <c r="R97" s="318">
        <f t="shared" si="38"/>
        <v>5.8812160155371444E-3</v>
      </c>
      <c r="S97" s="318">
        <f t="shared" si="38"/>
        <v>4.7049728124297146E-3</v>
      </c>
      <c r="T97" s="318">
        <f t="shared" si="38"/>
        <v>3.7639782499437726E-3</v>
      </c>
      <c r="U97" s="318">
        <f t="shared" si="36"/>
        <v>2.5673217841848519E-5</v>
      </c>
      <c r="V97" s="318">
        <f t="shared" si="36"/>
        <v>9.1690063720915817E-6</v>
      </c>
      <c r="W97" s="318">
        <f t="shared" si="36"/>
        <v>3.1257976268673739E-6</v>
      </c>
      <c r="X97" s="318">
        <f t="shared" si="36"/>
        <v>1.019281834855792E-6</v>
      </c>
      <c r="Y97" s="361">
        <f t="shared" si="37"/>
        <v>0.35611336178188896</v>
      </c>
      <c r="Z97" s="24"/>
      <c r="AB97" s="353"/>
      <c r="AC97" s="353"/>
      <c r="AD97" s="286"/>
      <c r="AE97" s="47"/>
      <c r="AF97" s="24"/>
      <c r="AG97" s="339"/>
      <c r="AH97" s="24"/>
      <c r="AI97" s="24"/>
      <c r="AJ97" s="24"/>
    </row>
    <row r="98" spans="1:36">
      <c r="A98" s="359">
        <f t="shared" si="33"/>
        <v>327.68553166582842</v>
      </c>
      <c r="B98" s="360">
        <f t="shared" si="34"/>
        <v>26.78709741439247</v>
      </c>
      <c r="C98" s="24" t="s">
        <v>1127</v>
      </c>
      <c r="D98" s="47" t="str">
        <f>MMap!A10</f>
        <v>Anti Sweat Heater Controls</v>
      </c>
      <c r="E98" s="318">
        <f t="shared" si="38"/>
        <v>0.90529072093520824</v>
      </c>
      <c r="F98" s="318">
        <f t="shared" si="36"/>
        <v>0.90529072093520824</v>
      </c>
      <c r="G98" s="318">
        <f t="shared" si="36"/>
        <v>0.90529072093520824</v>
      </c>
      <c r="H98" s="318">
        <f t="shared" si="36"/>
        <v>0.90529072093520824</v>
      </c>
      <c r="I98" s="318">
        <f t="shared" si="36"/>
        <v>0.90529072093520824</v>
      </c>
      <c r="J98" s="318">
        <f t="shared" si="36"/>
        <v>0.81476164884168745</v>
      </c>
      <c r="K98" s="318">
        <f t="shared" si="36"/>
        <v>0.65180931907334994</v>
      </c>
      <c r="L98" s="318">
        <f t="shared" si="36"/>
        <v>0.52144745525867997</v>
      </c>
      <c r="M98" s="318">
        <f t="shared" si="36"/>
        <v>0.41715796420694395</v>
      </c>
      <c r="N98" s="318">
        <f t="shared" si="36"/>
        <v>0.33372637136555516</v>
      </c>
      <c r="O98" s="318">
        <f t="shared" si="36"/>
        <v>0.26698109709244416</v>
      </c>
      <c r="P98" s="318">
        <f t="shared" si="36"/>
        <v>0.21358487767395529</v>
      </c>
      <c r="Q98" s="318">
        <f t="shared" si="36"/>
        <v>0.17086790213916425</v>
      </c>
      <c r="R98" s="318">
        <f t="shared" si="36"/>
        <v>0.13669432171133142</v>
      </c>
      <c r="S98" s="318">
        <f t="shared" si="36"/>
        <v>0.10935545736906511</v>
      </c>
      <c r="T98" s="318">
        <f t="shared" si="36"/>
        <v>8.7484365895252089E-2</v>
      </c>
      <c r="U98" s="318">
        <f t="shared" si="36"/>
        <v>5.9671045745770244E-4</v>
      </c>
      <c r="V98" s="318">
        <f t="shared" si="36"/>
        <v>2.1311087766353077E-4</v>
      </c>
      <c r="W98" s="318">
        <f t="shared" si="36"/>
        <v>7.2651435567530455E-5</v>
      </c>
      <c r="X98" s="318">
        <f t="shared" si="36"/>
        <v>2.3690685511331024E-5</v>
      </c>
      <c r="Y98" s="361">
        <f t="shared" si="37"/>
        <v>8.2769744067411786</v>
      </c>
      <c r="Z98" s="24"/>
      <c r="AB98" s="353"/>
      <c r="AC98" s="353"/>
      <c r="AD98" s="286"/>
      <c r="AE98" s="47"/>
      <c r="AF98" s="24"/>
      <c r="AG98" s="339"/>
      <c r="AH98" s="24"/>
      <c r="AI98" s="24"/>
      <c r="AJ98" s="24"/>
    </row>
    <row r="99" spans="1:36">
      <c r="A99" s="359">
        <f t="shared" si="33"/>
        <v>76.05217783847597</v>
      </c>
      <c r="B99" s="360">
        <f t="shared" si="34"/>
        <v>114.26662643390905</v>
      </c>
      <c r="C99" s="24" t="s">
        <v>1127</v>
      </c>
      <c r="D99" s="47" t="str">
        <f>MMap!A11</f>
        <v>LED Case Lighting</v>
      </c>
      <c r="E99" s="318">
        <f t="shared" si="38"/>
        <v>0.63584218919886504</v>
      </c>
      <c r="F99" s="318">
        <f t="shared" si="36"/>
        <v>0.63584218919886504</v>
      </c>
      <c r="G99" s="318">
        <f t="shared" si="36"/>
        <v>0.63584218919886504</v>
      </c>
      <c r="H99" s="318">
        <f t="shared" si="36"/>
        <v>0.63584218919886504</v>
      </c>
      <c r="I99" s="318">
        <f t="shared" si="36"/>
        <v>0.63584218919886504</v>
      </c>
      <c r="J99" s="318">
        <f t="shared" si="36"/>
        <v>0.57225797027897862</v>
      </c>
      <c r="K99" s="318">
        <f t="shared" si="36"/>
        <v>0.45780637622318293</v>
      </c>
      <c r="L99" s="318">
        <f t="shared" si="36"/>
        <v>0.36624510097854629</v>
      </c>
      <c r="M99" s="318">
        <f t="shared" si="36"/>
        <v>0.29299608078283707</v>
      </c>
      <c r="N99" s="318">
        <f t="shared" si="36"/>
        <v>0.23439686462626966</v>
      </c>
      <c r="O99" s="318">
        <f t="shared" si="36"/>
        <v>0.18751749170101575</v>
      </c>
      <c r="P99" s="318">
        <f t="shared" si="36"/>
        <v>0.15001399336081259</v>
      </c>
      <c r="Q99" s="318">
        <f t="shared" si="36"/>
        <v>0.12001119468865008</v>
      </c>
      <c r="R99" s="318">
        <f t="shared" si="36"/>
        <v>9.6008955750920069E-2</v>
      </c>
      <c r="S99" s="318">
        <f t="shared" si="36"/>
        <v>7.6807164600736041E-2</v>
      </c>
      <c r="T99" s="318">
        <f t="shared" si="36"/>
        <v>6.1445731680588825E-2</v>
      </c>
      <c r="U99" s="318">
        <f t="shared" si="36"/>
        <v>4.1910700597462157E-4</v>
      </c>
      <c r="V99" s="318">
        <f t="shared" si="36"/>
        <v>1.4968107356241094E-4</v>
      </c>
      <c r="W99" s="318">
        <f t="shared" si="36"/>
        <v>5.1027638714751659E-5</v>
      </c>
      <c r="X99" s="318">
        <f t="shared" si="36"/>
        <v>1.6639447407110513E-5</v>
      </c>
      <c r="Y99" s="361">
        <f t="shared" si="37"/>
        <v>5.8134358444417904</v>
      </c>
      <c r="Z99" s="24"/>
      <c r="AB99" s="353"/>
      <c r="AC99" s="353"/>
      <c r="AD99" s="286"/>
      <c r="AE99" s="47"/>
      <c r="AF99" s="24"/>
      <c r="AG99" s="339"/>
      <c r="AH99" s="24"/>
      <c r="AI99" s="24"/>
      <c r="AJ99" s="24"/>
    </row>
    <row r="100" spans="1:36">
      <c r="A100" s="359">
        <f t="shared" si="33"/>
        <v>1.0730795618318514</v>
      </c>
      <c r="B100" s="360">
        <f t="shared" si="34"/>
        <v>20.142663735761651</v>
      </c>
      <c r="C100" s="24" t="s">
        <v>1127</v>
      </c>
      <c r="D100" s="47" t="str">
        <f>MMap!A12</f>
        <v>Grocery Retrocommisioning</v>
      </c>
      <c r="E100" s="318">
        <f t="shared" si="38"/>
        <v>2.8015495400627808</v>
      </c>
      <c r="F100" s="318">
        <f t="shared" si="36"/>
        <v>2.8015495400627808</v>
      </c>
      <c r="G100" s="318">
        <f t="shared" si="36"/>
        <v>2.8015495400627808</v>
      </c>
      <c r="H100" s="318">
        <f t="shared" si="36"/>
        <v>2.8015495400627808</v>
      </c>
      <c r="I100" s="318">
        <f t="shared" si="36"/>
        <v>2.8015495400627808</v>
      </c>
      <c r="J100" s="318">
        <f t="shared" si="36"/>
        <v>2.5213945860565028</v>
      </c>
      <c r="K100" s="318">
        <f t="shared" si="36"/>
        <v>2.0171156688452023</v>
      </c>
      <c r="L100" s="318">
        <f t="shared" si="36"/>
        <v>1.6136925350761619</v>
      </c>
      <c r="M100" s="318">
        <f t="shared" si="36"/>
        <v>1.2909540280609297</v>
      </c>
      <c r="N100" s="318">
        <f t="shared" si="36"/>
        <v>1.0327632224487435</v>
      </c>
      <c r="O100" s="318">
        <f t="shared" si="36"/>
        <v>0.82621057795899477</v>
      </c>
      <c r="P100" s="318">
        <f t="shared" si="36"/>
        <v>0.66096846236719586</v>
      </c>
      <c r="Q100" s="318">
        <f t="shared" si="36"/>
        <v>0.52877476989375671</v>
      </c>
      <c r="R100" s="318">
        <f t="shared" si="36"/>
        <v>0.42301981591500543</v>
      </c>
      <c r="S100" s="318">
        <f t="shared" si="36"/>
        <v>0.33841585273200431</v>
      </c>
      <c r="T100" s="318">
        <f t="shared" si="36"/>
        <v>0.27073268218560337</v>
      </c>
      <c r="U100" s="318">
        <f t="shared" si="36"/>
        <v>1.8466044873566342E-3</v>
      </c>
      <c r="V100" s="318">
        <f t="shared" si="36"/>
        <v>6.5950160262757236E-4</v>
      </c>
      <c r="W100" s="318">
        <f t="shared" si="36"/>
        <v>2.2483009180614686E-4</v>
      </c>
      <c r="X100" s="318">
        <f t="shared" si="36"/>
        <v>7.3314160372126016E-5</v>
      </c>
      <c r="Y100" s="361">
        <f t="shared" si="37"/>
        <v>25.614262143726041</v>
      </c>
      <c r="Z100" s="24"/>
      <c r="AB100" s="353"/>
      <c r="AC100" s="353"/>
      <c r="AD100" s="286"/>
      <c r="AE100" s="47"/>
      <c r="AF100" s="24"/>
      <c r="AG100" s="339"/>
      <c r="AH100" s="24"/>
      <c r="AI100" s="24"/>
      <c r="AJ100" s="24"/>
    </row>
    <row r="101" spans="1:36">
      <c r="A101" s="359">
        <f t="shared" si="33"/>
        <v>784.75482516486318</v>
      </c>
      <c r="B101" s="360">
        <f t="shared" si="34"/>
        <v>40.022187069886158</v>
      </c>
      <c r="C101" s="24" t="s">
        <v>1127</v>
      </c>
      <c r="D101" s="47" t="str">
        <f>MMap!A13</f>
        <v>Floating Head Pressure Control</v>
      </c>
      <c r="E101" s="318">
        <f t="shared" si="38"/>
        <v>0.97184328238036022</v>
      </c>
      <c r="F101" s="318">
        <f t="shared" si="36"/>
        <v>0.97184328238036022</v>
      </c>
      <c r="G101" s="318">
        <f t="shared" si="36"/>
        <v>0.97184328238036022</v>
      </c>
      <c r="H101" s="318">
        <f t="shared" si="36"/>
        <v>0.97184328238036022</v>
      </c>
      <c r="I101" s="318">
        <f t="shared" si="36"/>
        <v>0.97184328238036022</v>
      </c>
      <c r="J101" s="318">
        <f t="shared" si="36"/>
        <v>0.8746589541423242</v>
      </c>
      <c r="K101" s="318">
        <f t="shared" si="36"/>
        <v>0.69972716331385931</v>
      </c>
      <c r="L101" s="318">
        <f t="shared" si="36"/>
        <v>0.55978173065108738</v>
      </c>
      <c r="M101" s="318">
        <f t="shared" si="36"/>
        <v>0.44782538452087001</v>
      </c>
      <c r="N101" s="318">
        <f t="shared" si="36"/>
        <v>0.35826030761669597</v>
      </c>
      <c r="O101" s="318">
        <f t="shared" si="36"/>
        <v>0.28660824609335678</v>
      </c>
      <c r="P101" s="318">
        <f t="shared" si="36"/>
        <v>0.22928659687468542</v>
      </c>
      <c r="Q101" s="318">
        <f t="shared" si="36"/>
        <v>0.18342927749974833</v>
      </c>
      <c r="R101" s="318">
        <f t="shared" si="36"/>
        <v>0.14674342199979867</v>
      </c>
      <c r="S101" s="318">
        <f t="shared" si="36"/>
        <v>0.11739473759983893</v>
      </c>
      <c r="T101" s="318">
        <f t="shared" si="36"/>
        <v>9.3915790079871136E-2</v>
      </c>
      <c r="U101" s="318">
        <f t="shared" si="36"/>
        <v>6.4057770194231767E-4</v>
      </c>
      <c r="V101" s="318">
        <f t="shared" si="36"/>
        <v>2.2877775069375536E-4</v>
      </c>
      <c r="W101" s="318">
        <f t="shared" si="36"/>
        <v>7.7992415009683189E-5</v>
      </c>
      <c r="X101" s="318">
        <f t="shared" si="36"/>
        <v>2.5432309242481004E-5</v>
      </c>
      <c r="Y101" s="361">
        <f t="shared" si="37"/>
        <v>8.8854572234163935</v>
      </c>
      <c r="Z101" s="24"/>
      <c r="AB101" s="353"/>
      <c r="AC101" s="353"/>
      <c r="AD101" s="286"/>
      <c r="AE101" s="47"/>
      <c r="AF101" s="24"/>
      <c r="AG101" s="339"/>
      <c r="AH101" s="24"/>
      <c r="AI101" s="24"/>
      <c r="AJ101" s="24"/>
    </row>
    <row r="102" spans="1:36">
      <c r="A102" s="359">
        <f t="shared" si="33"/>
        <v>13.617974130869133</v>
      </c>
      <c r="B102" s="360">
        <f t="shared" si="34"/>
        <v>41.263403879376824</v>
      </c>
      <c r="C102" s="24" t="s">
        <v>1127</v>
      </c>
      <c r="D102" s="47" t="str">
        <f>MMap!A14</f>
        <v>LED Motion Sensors on Display Case</v>
      </c>
      <c r="E102" s="318">
        <f t="shared" si="38"/>
        <v>0.16729877347697694</v>
      </c>
      <c r="F102" s="318">
        <f t="shared" si="36"/>
        <v>0.16729877347697694</v>
      </c>
      <c r="G102" s="318">
        <f t="shared" si="36"/>
        <v>0.16729877347697694</v>
      </c>
      <c r="H102" s="318">
        <f t="shared" si="36"/>
        <v>0.16729877347697694</v>
      </c>
      <c r="I102" s="318">
        <f t="shared" si="36"/>
        <v>0.16729877347697694</v>
      </c>
      <c r="J102" s="318">
        <f t="shared" si="36"/>
        <v>0.15056889612927923</v>
      </c>
      <c r="K102" s="318">
        <f t="shared" si="36"/>
        <v>0.12045511690342341</v>
      </c>
      <c r="L102" s="318">
        <f t="shared" si="36"/>
        <v>9.6364093522738711E-2</v>
      </c>
      <c r="M102" s="318">
        <f t="shared" si="36"/>
        <v>7.7091274818190988E-2</v>
      </c>
      <c r="N102" s="318">
        <f t="shared" si="36"/>
        <v>6.1673019854552778E-2</v>
      </c>
      <c r="O102" s="318">
        <f t="shared" si="36"/>
        <v>4.9338415883642218E-2</v>
      </c>
      <c r="P102" s="318">
        <f t="shared" si="36"/>
        <v>3.9470732706913772E-2</v>
      </c>
      <c r="Q102" s="318">
        <f t="shared" si="36"/>
        <v>3.1576586165531023E-2</v>
      </c>
      <c r="R102" s="318">
        <f t="shared" si="36"/>
        <v>2.5261268932424818E-2</v>
      </c>
      <c r="S102" s="318">
        <f t="shared" si="36"/>
        <v>2.0209015145939854E-2</v>
      </c>
      <c r="T102" s="318">
        <f t="shared" si="36"/>
        <v>1.6167212116751879E-2</v>
      </c>
      <c r="U102" s="318">
        <f t="shared" si="36"/>
        <v>1.10272783477148E-4</v>
      </c>
      <c r="V102" s="318">
        <f t="shared" si="36"/>
        <v>3.9383136956136419E-5</v>
      </c>
      <c r="W102" s="318">
        <f t="shared" si="36"/>
        <v>1.3426069416941877E-5</v>
      </c>
      <c r="X102" s="318">
        <f t="shared" si="36"/>
        <v>4.3780661142534036E-6</v>
      </c>
      <c r="Y102" s="361">
        <f t="shared" si="37"/>
        <v>1.5295944543843758</v>
      </c>
      <c r="Z102" s="24"/>
      <c r="AB102" s="353"/>
      <c r="AC102" s="353"/>
      <c r="AD102" s="286"/>
      <c r="AE102" s="47"/>
      <c r="AF102" s="24"/>
      <c r="AG102" s="339"/>
      <c r="AH102" s="24"/>
      <c r="AI102" s="24"/>
      <c r="AJ102" s="24"/>
    </row>
    <row r="103" spans="1:36">
      <c r="A103" s="24"/>
      <c r="B103" s="24"/>
      <c r="C103" s="24"/>
      <c r="D103" s="24"/>
      <c r="E103" s="318"/>
      <c r="F103" s="318"/>
      <c r="G103" s="318"/>
      <c r="H103" s="318"/>
      <c r="I103" s="318"/>
      <c r="J103" s="318"/>
      <c r="K103" s="318"/>
      <c r="L103" s="318"/>
      <c r="M103" s="318"/>
      <c r="N103" s="318"/>
      <c r="O103" s="318"/>
      <c r="P103" s="318"/>
      <c r="Q103" s="318"/>
      <c r="R103" s="318"/>
      <c r="S103" s="318"/>
      <c r="T103" s="318"/>
      <c r="U103" s="318"/>
      <c r="V103" s="318"/>
      <c r="W103" s="318"/>
      <c r="X103" s="318"/>
      <c r="Y103" s="362"/>
      <c r="Z103" s="24"/>
      <c r="AB103" s="24"/>
      <c r="AC103" s="24"/>
      <c r="AD103" s="24"/>
      <c r="AE103" s="24"/>
      <c r="AF103" s="24"/>
      <c r="AG103" s="24"/>
      <c r="AH103" s="24"/>
      <c r="AI103" s="24"/>
      <c r="AJ103" s="24"/>
    </row>
    <row r="104" spans="1:36">
      <c r="A104" s="24"/>
      <c r="B104" s="360">
        <f>SUMPRODUCT(B95:B96,A95:A96)/SUM(A95:A96)</f>
        <v>25.481986041505635</v>
      </c>
      <c r="C104" s="24"/>
      <c r="D104" s="24" t="s">
        <v>1034</v>
      </c>
      <c r="E104" s="45">
        <f>SUM(E95:E102)</f>
        <v>6.9087851207482789</v>
      </c>
      <c r="F104" s="45">
        <f t="shared" ref="F104:X104" si="39">SUM(F95:F102)</f>
        <v>6.9087851207482789</v>
      </c>
      <c r="G104" s="45">
        <f t="shared" si="39"/>
        <v>6.9087851207482789</v>
      </c>
      <c r="H104" s="45">
        <f t="shared" si="39"/>
        <v>6.9087851207482789</v>
      </c>
      <c r="I104" s="45">
        <f t="shared" si="39"/>
        <v>6.9087851207482789</v>
      </c>
      <c r="J104" s="45">
        <f t="shared" si="39"/>
        <v>6.2179066086734505</v>
      </c>
      <c r="K104" s="45">
        <f t="shared" si="39"/>
        <v>4.9743252869387611</v>
      </c>
      <c r="L104" s="45">
        <f t="shared" si="39"/>
        <v>3.9794602295510084</v>
      </c>
      <c r="M104" s="45">
        <f t="shared" si="39"/>
        <v>3.1835681836408081</v>
      </c>
      <c r="N104" s="45">
        <f t="shared" si="39"/>
        <v>2.546854546912646</v>
      </c>
      <c r="O104" s="45">
        <f t="shared" si="39"/>
        <v>2.0374836375301162</v>
      </c>
      <c r="P104" s="45">
        <f t="shared" si="39"/>
        <v>1.6299869100240929</v>
      </c>
      <c r="Q104" s="45">
        <f t="shared" si="39"/>
        <v>1.3039895280192746</v>
      </c>
      <c r="R104" s="45">
        <f t="shared" si="39"/>
        <v>1.0431916224154196</v>
      </c>
      <c r="S104" s="45">
        <f t="shared" si="39"/>
        <v>0.83455329793233568</v>
      </c>
      <c r="T104" s="45">
        <f t="shared" si="39"/>
        <v>0.66764263834586846</v>
      </c>
      <c r="U104" s="45">
        <f t="shared" si="39"/>
        <v>4.5538347345700069E-3</v>
      </c>
      <c r="V104" s="45">
        <f t="shared" si="39"/>
        <v>1.6263695480612172E-3</v>
      </c>
      <c r="W104" s="45">
        <f t="shared" si="39"/>
        <v>5.5444416411496637E-4</v>
      </c>
      <c r="X104" s="45">
        <f t="shared" si="39"/>
        <v>1.8079701003886111E-4</v>
      </c>
      <c r="Y104" s="361">
        <f>SUM(Y95:Y102)</f>
        <v>63.16626946870079</v>
      </c>
      <c r="Z104" s="24"/>
      <c r="AB104" s="353"/>
      <c r="AC104" s="24"/>
      <c r="AD104" s="24"/>
      <c r="AE104" s="24"/>
      <c r="AF104" s="24"/>
      <c r="AG104" s="24"/>
      <c r="AH104" s="24"/>
      <c r="AI104" s="24"/>
      <c r="AJ104" s="24"/>
    </row>
    <row r="105" spans="1:36">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B105" s="24"/>
      <c r="AC105" s="24"/>
      <c r="AD105" s="24"/>
      <c r="AE105" s="24"/>
      <c r="AF105" s="24"/>
      <c r="AG105" s="24"/>
      <c r="AH105" s="24"/>
      <c r="AI105" s="24"/>
      <c r="AJ105" s="24"/>
    </row>
    <row r="106" spans="1:36">
      <c r="A106" s="24"/>
      <c r="B106" s="24"/>
      <c r="C106" s="24"/>
      <c r="E106" s="24"/>
      <c r="F106" s="24"/>
      <c r="G106" s="24"/>
      <c r="H106" s="24"/>
      <c r="I106" s="24"/>
      <c r="J106" s="24"/>
      <c r="K106" s="24"/>
      <c r="L106" s="24"/>
      <c r="M106" s="24"/>
      <c r="N106" s="24"/>
      <c r="O106" s="24"/>
      <c r="P106" s="24"/>
      <c r="Q106" s="24"/>
      <c r="R106" s="24"/>
      <c r="S106" s="24"/>
      <c r="T106" s="24"/>
      <c r="U106" s="24"/>
      <c r="V106" s="24"/>
      <c r="W106" s="24"/>
      <c r="X106" s="24"/>
      <c r="Y106" s="24"/>
      <c r="Z106" s="24"/>
      <c r="AB106" s="24"/>
      <c r="AC106" s="24"/>
      <c r="AD106" s="24"/>
      <c r="AE106" s="24"/>
      <c r="AF106" s="24"/>
      <c r="AG106" s="24"/>
      <c r="AH106" s="24"/>
      <c r="AI106" s="24"/>
      <c r="AJ106" s="24"/>
    </row>
    <row r="107" spans="1:36" ht="15">
      <c r="A107" s="363" t="s">
        <v>1035</v>
      </c>
      <c r="B107" s="363"/>
      <c r="C107" s="24"/>
      <c r="E107" s="24"/>
      <c r="F107" s="24"/>
      <c r="G107" s="24"/>
      <c r="H107" s="24"/>
      <c r="I107" s="24"/>
      <c r="J107" s="24"/>
      <c r="K107" s="24"/>
      <c r="L107" s="24"/>
      <c r="M107" s="24"/>
      <c r="N107" s="24"/>
      <c r="O107" s="24"/>
      <c r="P107" s="24"/>
      <c r="Q107" s="24"/>
      <c r="R107" s="24"/>
      <c r="S107" s="24"/>
      <c r="T107" s="24"/>
      <c r="U107" s="24"/>
      <c r="V107" s="24"/>
      <c r="W107" s="24"/>
      <c r="X107" s="24"/>
      <c r="Y107" s="24"/>
      <c r="Z107" s="24"/>
      <c r="AB107" s="24"/>
      <c r="AC107" s="24"/>
      <c r="AD107" s="24"/>
      <c r="AE107" s="24"/>
      <c r="AF107" s="24"/>
      <c r="AG107" s="24"/>
      <c r="AH107" s="24"/>
      <c r="AI107" s="24"/>
      <c r="AJ107" s="24"/>
    </row>
    <row r="108" spans="1:36" ht="15">
      <c r="A108" s="24"/>
      <c r="B108" s="24"/>
      <c r="C108" s="24"/>
      <c r="D108" s="24"/>
      <c r="E108" s="53">
        <f>E11</f>
        <v>2016</v>
      </c>
      <c r="F108" s="53">
        <f t="shared" ref="F108:X108" si="40">F11</f>
        <v>2017</v>
      </c>
      <c r="G108" s="53">
        <f t="shared" si="40"/>
        <v>2018</v>
      </c>
      <c r="H108" s="53">
        <f t="shared" si="40"/>
        <v>2019</v>
      </c>
      <c r="I108" s="53">
        <f t="shared" si="40"/>
        <v>2020</v>
      </c>
      <c r="J108" s="53">
        <f t="shared" si="40"/>
        <v>2021</v>
      </c>
      <c r="K108" s="53">
        <f t="shared" si="40"/>
        <v>2022</v>
      </c>
      <c r="L108" s="53">
        <f t="shared" si="40"/>
        <v>2023</v>
      </c>
      <c r="M108" s="53">
        <f t="shared" si="40"/>
        <v>2024</v>
      </c>
      <c r="N108" s="53">
        <f t="shared" si="40"/>
        <v>2025</v>
      </c>
      <c r="O108" s="53">
        <f t="shared" si="40"/>
        <v>2026</v>
      </c>
      <c r="P108" s="53">
        <f t="shared" si="40"/>
        <v>2027</v>
      </c>
      <c r="Q108" s="53">
        <f t="shared" si="40"/>
        <v>2028</v>
      </c>
      <c r="R108" s="53">
        <f t="shared" si="40"/>
        <v>2029</v>
      </c>
      <c r="S108" s="53">
        <f t="shared" si="40"/>
        <v>2030</v>
      </c>
      <c r="T108" s="53">
        <f t="shared" si="40"/>
        <v>2031</v>
      </c>
      <c r="U108" s="53">
        <f t="shared" si="40"/>
        <v>2032</v>
      </c>
      <c r="V108" s="53">
        <f t="shared" si="40"/>
        <v>2033</v>
      </c>
      <c r="W108" s="53">
        <f t="shared" si="40"/>
        <v>2034</v>
      </c>
      <c r="X108" s="53">
        <f t="shared" si="40"/>
        <v>2035</v>
      </c>
      <c r="Y108" s="24"/>
      <c r="Z108" s="330"/>
      <c r="AB108" s="24"/>
      <c r="AC108" s="24"/>
      <c r="AD108" s="24"/>
      <c r="AE108" s="24"/>
      <c r="AF108" s="24"/>
      <c r="AG108" s="24"/>
      <c r="AH108" s="24"/>
      <c r="AI108" s="24"/>
      <c r="AJ108" s="24"/>
    </row>
    <row r="109" spans="1:36" ht="15">
      <c r="A109" s="24"/>
      <c r="B109" s="24"/>
      <c r="C109" s="364" t="s">
        <v>46</v>
      </c>
      <c r="D109" s="364" t="s">
        <v>46</v>
      </c>
      <c r="E109" s="54" t="str">
        <f>CONCATENATE("aMW_",E$11)</f>
        <v>aMW_2016</v>
      </c>
      <c r="F109" s="54" t="str">
        <f t="shared" ref="F109:X109" si="41">CONCATENATE("aMW_",F$11)</f>
        <v>aMW_2017</v>
      </c>
      <c r="G109" s="54" t="str">
        <f t="shared" si="41"/>
        <v>aMW_2018</v>
      </c>
      <c r="H109" s="54" t="str">
        <f t="shared" si="41"/>
        <v>aMW_2019</v>
      </c>
      <c r="I109" s="54" t="str">
        <f t="shared" si="41"/>
        <v>aMW_2020</v>
      </c>
      <c r="J109" s="54" t="str">
        <f t="shared" si="41"/>
        <v>aMW_2021</v>
      </c>
      <c r="K109" s="54" t="str">
        <f t="shared" si="41"/>
        <v>aMW_2022</v>
      </c>
      <c r="L109" s="54" t="str">
        <f t="shared" si="41"/>
        <v>aMW_2023</v>
      </c>
      <c r="M109" s="54" t="str">
        <f t="shared" si="41"/>
        <v>aMW_2024</v>
      </c>
      <c r="N109" s="54" t="str">
        <f t="shared" si="41"/>
        <v>aMW_2025</v>
      </c>
      <c r="O109" s="54" t="str">
        <f t="shared" si="41"/>
        <v>aMW_2026</v>
      </c>
      <c r="P109" s="54" t="str">
        <f t="shared" si="41"/>
        <v>aMW_2027</v>
      </c>
      <c r="Q109" s="54" t="str">
        <f t="shared" si="41"/>
        <v>aMW_2028</v>
      </c>
      <c r="R109" s="54" t="str">
        <f t="shared" si="41"/>
        <v>aMW_2029</v>
      </c>
      <c r="S109" s="54" t="str">
        <f t="shared" si="41"/>
        <v>aMW_2030</v>
      </c>
      <c r="T109" s="54" t="str">
        <f t="shared" si="41"/>
        <v>aMW_2031</v>
      </c>
      <c r="U109" s="54" t="str">
        <f t="shared" si="41"/>
        <v>aMW_2032</v>
      </c>
      <c r="V109" s="54" t="str">
        <f t="shared" si="41"/>
        <v>aMW_2033</v>
      </c>
      <c r="W109" s="54" t="str">
        <f t="shared" si="41"/>
        <v>aMW_2034</v>
      </c>
      <c r="X109" s="54" t="str">
        <f t="shared" si="41"/>
        <v>aMW_2035</v>
      </c>
      <c r="Y109" s="335" t="s">
        <v>1012</v>
      </c>
      <c r="Z109" s="365"/>
      <c r="AB109" s="24"/>
      <c r="AC109" s="24"/>
      <c r="AD109" s="24"/>
      <c r="AE109" s="24"/>
      <c r="AF109" s="24"/>
      <c r="AG109" s="24"/>
      <c r="AH109" s="24"/>
      <c r="AI109" s="24"/>
      <c r="AJ109" s="24"/>
    </row>
    <row r="110" spans="1:36">
      <c r="A110" s="24"/>
      <c r="B110" s="24" t="s">
        <v>982</v>
      </c>
      <c r="C110" s="366" t="s">
        <v>1036</v>
      </c>
      <c r="D110" s="366" t="s">
        <v>1037</v>
      </c>
      <c r="E110" s="367">
        <f>DSUM($A$94:$Z$102,E$94,$C$109:$D110)</f>
        <v>0</v>
      </c>
      <c r="F110" s="367">
        <f>DSUM($A$94:$Z$102,F$94,$C$109:$D110)</f>
        <v>0</v>
      </c>
      <c r="G110" s="367">
        <f>DSUM($A$94:$Z$102,G$94,$C$109:$D110)</f>
        <v>0</v>
      </c>
      <c r="H110" s="367">
        <f>DSUM($A$94:$Z$102,H$94,$C$109:$D110)</f>
        <v>0</v>
      </c>
      <c r="I110" s="367">
        <f>DSUM($A$94:$Z$102,I$94,$C$109:$D110)</f>
        <v>0</v>
      </c>
      <c r="J110" s="367">
        <f>DSUM($A$94:$Z$102,J$94,$C$109:$D110)</f>
        <v>0</v>
      </c>
      <c r="K110" s="367">
        <f>DSUM($A$94:$Z$102,K$94,$C$109:$D110)</f>
        <v>0</v>
      </c>
      <c r="L110" s="367">
        <f>DSUM($A$94:$Z$102,L$94,$C$109:$D110)</f>
        <v>0</v>
      </c>
      <c r="M110" s="367">
        <f>DSUM($A$94:$Z$102,M$94,$C$109:$D110)</f>
        <v>0</v>
      </c>
      <c r="N110" s="367">
        <f>DSUM($A$94:$Z$102,N$94,$C$109:$D110)</f>
        <v>0</v>
      </c>
      <c r="O110" s="367">
        <f>DSUM($A$94:$Z$102,O$94,$C$109:$D110)</f>
        <v>0</v>
      </c>
      <c r="P110" s="367">
        <f>DSUM($A$94:$Z$102,P$94,$C$109:$D110)</f>
        <v>0</v>
      </c>
      <c r="Q110" s="367">
        <f>DSUM($A$94:$Z$102,Q$94,$C$109:$D110)</f>
        <v>0</v>
      </c>
      <c r="R110" s="367">
        <f>DSUM($A$94:$Z$102,R$94,$C$109:$D110)</f>
        <v>0</v>
      </c>
      <c r="S110" s="367">
        <f>DSUM($A$94:$Z$102,S$94,$C$109:$D110)</f>
        <v>0</v>
      </c>
      <c r="T110" s="367">
        <f>DSUM($A$94:$Z$102,T$94,$C$109:$D110)</f>
        <v>0</v>
      </c>
      <c r="U110" s="367">
        <f>DSUM($A$94:$Z$102,U$94,$C$109:$D110)</f>
        <v>0</v>
      </c>
      <c r="V110" s="367">
        <f>DSUM($A$94:$Z$102,V$94,$C$109:$D110)</f>
        <v>0</v>
      </c>
      <c r="W110" s="367">
        <f>DSUM($A$94:$Z$102,W$94,$C$109:$D110)</f>
        <v>0</v>
      </c>
      <c r="X110" s="367">
        <f>DSUM($A$94:$Z$102,X$94,$C$109:$D110)</f>
        <v>0</v>
      </c>
      <c r="Y110" s="286">
        <f>DSUM($B$94:$Z$102,Y$94,$C$109:$D110)</f>
        <v>0</v>
      </c>
      <c r="Z110" s="319"/>
      <c r="AB110" s="24"/>
      <c r="AC110" s="24"/>
      <c r="AD110" s="24"/>
      <c r="AE110" s="24"/>
      <c r="AF110" s="24"/>
      <c r="AG110" s="24"/>
      <c r="AH110" s="24"/>
      <c r="AI110" s="24"/>
      <c r="AJ110" s="24"/>
    </row>
    <row r="111" spans="1:36">
      <c r="A111" s="24"/>
      <c r="B111" s="24" t="s">
        <v>983</v>
      </c>
      <c r="C111" s="366" t="s">
        <v>1038</v>
      </c>
      <c r="D111" s="366" t="s">
        <v>1039</v>
      </c>
      <c r="E111" s="367">
        <f>DSUM($A$94:$Z$102,E$94,$C$109:$D111)</f>
        <v>0</v>
      </c>
      <c r="F111" s="367">
        <f>DSUM($A$94:$Z$102,F$94,$C$109:$D111)</f>
        <v>0</v>
      </c>
      <c r="G111" s="367">
        <f>DSUM($A$94:$Z$102,G$94,$C$109:$D111)</f>
        <v>0</v>
      </c>
      <c r="H111" s="367">
        <f>DSUM($A$94:$Z$102,H$94,$C$109:$D111)</f>
        <v>0</v>
      </c>
      <c r="I111" s="367">
        <f>DSUM($A$94:$Z$102,I$94,$C$109:$D111)</f>
        <v>0</v>
      </c>
      <c r="J111" s="367">
        <f>DSUM($A$94:$Z$102,J$94,$C$109:$D111)</f>
        <v>0</v>
      </c>
      <c r="K111" s="367">
        <f>DSUM($A$94:$Z$102,K$94,$C$109:$D111)</f>
        <v>0</v>
      </c>
      <c r="L111" s="367">
        <f>DSUM($A$94:$Z$102,L$94,$C$109:$D111)</f>
        <v>0</v>
      </c>
      <c r="M111" s="367">
        <f>DSUM($A$94:$Z$102,M$94,$C$109:$D111)</f>
        <v>0</v>
      </c>
      <c r="N111" s="367">
        <f>DSUM($A$94:$Z$102,N$94,$C$109:$D111)</f>
        <v>0</v>
      </c>
      <c r="O111" s="367">
        <f>DSUM($A$94:$Z$102,O$94,$C$109:$D111)</f>
        <v>0</v>
      </c>
      <c r="P111" s="367">
        <f>DSUM($A$94:$Z$102,P$94,$C$109:$D111)</f>
        <v>0</v>
      </c>
      <c r="Q111" s="367">
        <f>DSUM($A$94:$Z$102,Q$94,$C$109:$D111)</f>
        <v>0</v>
      </c>
      <c r="R111" s="367">
        <f>DSUM($A$94:$Z$102,R$94,$C$109:$D111)</f>
        <v>0</v>
      </c>
      <c r="S111" s="367">
        <f>DSUM($A$94:$Z$102,S$94,$C$109:$D111)</f>
        <v>0</v>
      </c>
      <c r="T111" s="367">
        <f>DSUM($A$94:$Z$102,T$94,$C$109:$D111)</f>
        <v>0</v>
      </c>
      <c r="U111" s="367">
        <f>DSUM($A$94:$Z$102,U$94,$C$109:$D111)</f>
        <v>0</v>
      </c>
      <c r="V111" s="367">
        <f>DSUM($A$94:$Z$102,V$94,$C$109:$D111)</f>
        <v>0</v>
      </c>
      <c r="W111" s="367">
        <f>DSUM($A$94:$Z$102,W$94,$C$109:$D111)</f>
        <v>0</v>
      </c>
      <c r="X111" s="367">
        <f>DSUM($A$94:$Z$102,X$94,$C$109:$D111)</f>
        <v>0</v>
      </c>
      <c r="Y111" s="286">
        <f>DSUM($B$94:$Z$102,Y$94,$C$109:$D111)</f>
        <v>0</v>
      </c>
      <c r="Z111" s="319"/>
      <c r="AB111" s="24"/>
      <c r="AC111" s="24"/>
      <c r="AD111" s="24"/>
      <c r="AE111" s="24"/>
      <c r="AF111" s="24"/>
      <c r="AG111" s="24"/>
      <c r="AH111" s="24"/>
      <c r="AI111" s="24"/>
      <c r="AJ111" s="24"/>
    </row>
    <row r="112" spans="1:36">
      <c r="A112" s="24"/>
      <c r="B112" s="24" t="s">
        <v>984</v>
      </c>
      <c r="C112" s="366" t="s">
        <v>1040</v>
      </c>
      <c r="D112" s="366" t="s">
        <v>1041</v>
      </c>
      <c r="E112" s="367">
        <f>DSUM($A$94:$Z$102,E$94,$C$109:$D112)</f>
        <v>0</v>
      </c>
      <c r="F112" s="367">
        <f>DSUM($A$94:$Z$102,F$94,$C$109:$D112)</f>
        <v>0</v>
      </c>
      <c r="G112" s="367">
        <f>DSUM($A$94:$Z$102,G$94,$C$109:$D112)</f>
        <v>0</v>
      </c>
      <c r="H112" s="367">
        <f>DSUM($A$94:$Z$102,H$94,$C$109:$D112)</f>
        <v>0</v>
      </c>
      <c r="I112" s="367">
        <f>DSUM($A$94:$Z$102,I$94,$C$109:$D112)</f>
        <v>0</v>
      </c>
      <c r="J112" s="367">
        <f>DSUM($A$94:$Z$102,J$94,$C$109:$D112)</f>
        <v>0</v>
      </c>
      <c r="K112" s="367">
        <f>DSUM($A$94:$Z$102,K$94,$C$109:$D112)</f>
        <v>0</v>
      </c>
      <c r="L112" s="367">
        <f>DSUM($A$94:$Z$102,L$94,$C$109:$D112)</f>
        <v>0</v>
      </c>
      <c r="M112" s="367">
        <f>DSUM($A$94:$Z$102,M$94,$C$109:$D112)</f>
        <v>0</v>
      </c>
      <c r="N112" s="367">
        <f>DSUM($A$94:$Z$102,N$94,$C$109:$D112)</f>
        <v>0</v>
      </c>
      <c r="O112" s="367">
        <f>DSUM($A$94:$Z$102,O$94,$C$109:$D112)</f>
        <v>0</v>
      </c>
      <c r="P112" s="367">
        <f>DSUM($A$94:$Z$102,P$94,$C$109:$D112)</f>
        <v>0</v>
      </c>
      <c r="Q112" s="367">
        <f>DSUM($A$94:$Z$102,Q$94,$C$109:$D112)</f>
        <v>0</v>
      </c>
      <c r="R112" s="367">
        <f>DSUM($A$94:$Z$102,R$94,$C$109:$D112)</f>
        <v>0</v>
      </c>
      <c r="S112" s="367">
        <f>DSUM($A$94:$Z$102,S$94,$C$109:$D112)</f>
        <v>0</v>
      </c>
      <c r="T112" s="367">
        <f>DSUM($A$94:$Z$102,T$94,$C$109:$D112)</f>
        <v>0</v>
      </c>
      <c r="U112" s="367">
        <f>DSUM($A$94:$Z$102,U$94,$C$109:$D112)</f>
        <v>0</v>
      </c>
      <c r="V112" s="367">
        <f>DSUM($A$94:$Z$102,V$94,$C$109:$D112)</f>
        <v>0</v>
      </c>
      <c r="W112" s="367">
        <f>DSUM($A$94:$Z$102,W$94,$C$109:$D112)</f>
        <v>0</v>
      </c>
      <c r="X112" s="367">
        <f>DSUM($A$94:$Z$102,X$94,$C$109:$D112)</f>
        <v>0</v>
      </c>
      <c r="Y112" s="286">
        <f>DSUM($B$94:$Z$102,Y$94,$C$109:$D112)</f>
        <v>0</v>
      </c>
      <c r="Z112" s="319"/>
      <c r="AB112" s="24"/>
      <c r="AC112" s="24"/>
      <c r="AD112" s="24"/>
      <c r="AE112" s="24"/>
      <c r="AF112" s="24"/>
      <c r="AG112" s="24"/>
      <c r="AH112" s="24"/>
      <c r="AI112" s="24"/>
      <c r="AJ112" s="24"/>
    </row>
    <row r="113" spans="1:36">
      <c r="A113" s="24"/>
      <c r="B113" s="24" t="s">
        <v>985</v>
      </c>
      <c r="C113" s="366" t="s">
        <v>1042</v>
      </c>
      <c r="D113" s="366" t="s">
        <v>1043</v>
      </c>
      <c r="E113" s="367">
        <f>DSUM($A$94:$Z$102,E$94,$C$109:$D113)</f>
        <v>4.7464330232588026</v>
      </c>
      <c r="F113" s="367">
        <f>DSUM($A$94:$Z$102,F$94,$C$109:$D113)</f>
        <v>4.7464330232588026</v>
      </c>
      <c r="G113" s="367">
        <f>DSUM($A$94:$Z$102,G$94,$C$109:$D113)</f>
        <v>4.7464330232588026</v>
      </c>
      <c r="H113" s="367">
        <f>DSUM($A$94:$Z$102,H$94,$C$109:$D113)</f>
        <v>4.7464330232588026</v>
      </c>
      <c r="I113" s="367">
        <f>DSUM($A$94:$Z$102,I$94,$C$109:$D113)</f>
        <v>4.7464330232588026</v>
      </c>
      <c r="J113" s="367">
        <f>DSUM($A$94:$Z$102,J$94,$C$109:$D113)</f>
        <v>4.2717897209329223</v>
      </c>
      <c r="K113" s="367">
        <f>DSUM($A$94:$Z$102,K$94,$C$109:$D113)</f>
        <v>3.4174317767463385</v>
      </c>
      <c r="L113" s="367">
        <f>DSUM($A$94:$Z$102,L$94,$C$109:$D113)</f>
        <v>2.7339454213970704</v>
      </c>
      <c r="M113" s="367">
        <f>DSUM($A$94:$Z$102,M$94,$C$109:$D113)</f>
        <v>2.1871563371176568</v>
      </c>
      <c r="N113" s="367">
        <f>DSUM($A$94:$Z$102,N$94,$C$109:$D113)</f>
        <v>1.7497250696941251</v>
      </c>
      <c r="O113" s="367">
        <f>DSUM($A$94:$Z$102,O$94,$C$109:$D113)</f>
        <v>1.3997800557553002</v>
      </c>
      <c r="P113" s="367">
        <f>DSUM($A$94:$Z$102,P$94,$C$109:$D113)</f>
        <v>1.1198240446042402</v>
      </c>
      <c r="Q113" s="367">
        <f>DSUM($A$94:$Z$102,Q$94,$C$109:$D113)</f>
        <v>0.8958592356833921</v>
      </c>
      <c r="R113" s="367">
        <f>DSUM($A$94:$Z$102,R$94,$C$109:$D113)</f>
        <v>0.71668738854671377</v>
      </c>
      <c r="S113" s="367">
        <f>DSUM($A$94:$Z$102,S$94,$C$109:$D113)</f>
        <v>0.57334991083737097</v>
      </c>
      <c r="T113" s="367">
        <f>DSUM($A$94:$Z$102,T$94,$C$109:$D113)</f>
        <v>0.45867992866989665</v>
      </c>
      <c r="U113" s="367">
        <f>DSUM($A$94:$Z$102,U$94,$C$109:$D113)</f>
        <v>3.1285488242663766E-3</v>
      </c>
      <c r="V113" s="367">
        <f>DSUM($A$94:$Z$102,V$94,$C$109:$D113)</f>
        <v>1.1173388658097642E-3</v>
      </c>
      <c r="W113" s="367">
        <f>DSUM($A$94:$Z$102,W$94,$C$109:$D113)</f>
        <v>3.8091097698279142E-4</v>
      </c>
      <c r="X113" s="367">
        <f>DSUM($A$94:$Z$102,X$94,$C$109:$D113)</f>
        <v>1.242101011909833E-4</v>
      </c>
      <c r="Y113" s="286">
        <f>DSUM($B$94:$Z$102,Y$94,$C$109:$D113)</f>
        <v>43.396119885377665</v>
      </c>
      <c r="Z113" s="319"/>
      <c r="AB113" s="24"/>
      <c r="AC113" s="24"/>
      <c r="AD113" s="24"/>
      <c r="AE113" s="24"/>
      <c r="AF113" s="24"/>
      <c r="AG113" s="24"/>
      <c r="AH113" s="24"/>
      <c r="AI113" s="24"/>
      <c r="AJ113" s="24"/>
    </row>
    <row r="114" spans="1:36">
      <c r="A114" s="24"/>
      <c r="B114" s="24" t="s">
        <v>986</v>
      </c>
      <c r="C114" s="366" t="s">
        <v>1044</v>
      </c>
      <c r="D114" s="366" t="s">
        <v>1045</v>
      </c>
      <c r="E114" s="367">
        <f>DSUM($A$94:$Z$102,E$94,$C$109:$D114)</f>
        <v>4.78538277786474</v>
      </c>
      <c r="F114" s="367">
        <f>DSUM($A$94:$Z$102,F$94,$C$109:$D114)</f>
        <v>4.78538277786474</v>
      </c>
      <c r="G114" s="367">
        <f>DSUM($A$94:$Z$102,G$94,$C$109:$D114)</f>
        <v>4.78538277786474</v>
      </c>
      <c r="H114" s="367">
        <f>DSUM($A$94:$Z$102,H$94,$C$109:$D114)</f>
        <v>4.78538277786474</v>
      </c>
      <c r="I114" s="367">
        <f>DSUM($A$94:$Z$102,I$94,$C$109:$D114)</f>
        <v>4.78538277786474</v>
      </c>
      <c r="J114" s="367">
        <f>DSUM($A$94:$Z$102,J$94,$C$109:$D114)</f>
        <v>4.3068445000782658</v>
      </c>
      <c r="K114" s="367">
        <f>DSUM($A$94:$Z$102,K$94,$C$109:$D114)</f>
        <v>3.445475600062613</v>
      </c>
      <c r="L114" s="367">
        <f>DSUM($A$94:$Z$102,L$94,$C$109:$D114)</f>
        <v>2.7563804800500904</v>
      </c>
      <c r="M114" s="367">
        <f>DSUM($A$94:$Z$102,M$94,$C$109:$D114)</f>
        <v>2.2051043840400721</v>
      </c>
      <c r="N114" s="367">
        <f>DSUM($A$94:$Z$102,N$94,$C$109:$D114)</f>
        <v>1.7640835072320575</v>
      </c>
      <c r="O114" s="367">
        <f>DSUM($A$94:$Z$102,O$94,$C$109:$D114)</f>
        <v>1.4112668057856461</v>
      </c>
      <c r="P114" s="367">
        <f>DSUM($A$94:$Z$102,P$94,$C$109:$D114)</f>
        <v>1.1290134446285169</v>
      </c>
      <c r="Q114" s="367">
        <f>DSUM($A$94:$Z$102,Q$94,$C$109:$D114)</f>
        <v>0.90321075570281351</v>
      </c>
      <c r="R114" s="367">
        <f>DSUM($A$94:$Z$102,R$94,$C$109:$D114)</f>
        <v>0.72256860456225092</v>
      </c>
      <c r="S114" s="367">
        <f>DSUM($A$94:$Z$102,S$94,$C$109:$D114)</f>
        <v>0.57805488364980073</v>
      </c>
      <c r="T114" s="367">
        <f>DSUM($A$94:$Z$102,T$94,$C$109:$D114)</f>
        <v>0.46244390691984044</v>
      </c>
      <c r="U114" s="367">
        <f>DSUM($A$94:$Z$102,U$94,$C$109:$D114)</f>
        <v>3.1542220421082248E-3</v>
      </c>
      <c r="V114" s="367">
        <f>DSUM($A$94:$Z$102,V$94,$C$109:$D114)</f>
        <v>1.1265078721818559E-3</v>
      </c>
      <c r="W114" s="367">
        <f>DSUM($A$94:$Z$102,W$94,$C$109:$D114)</f>
        <v>3.8403677460965879E-4</v>
      </c>
      <c r="X114" s="367">
        <f>DSUM($A$94:$Z$102,X$94,$C$109:$D114)</f>
        <v>1.252293830258391E-4</v>
      </c>
      <c r="Y114" s="286">
        <f>DSUM($B$94:$Z$102,Y$94,$C$109:$D114)</f>
        <v>43.752233247159552</v>
      </c>
      <c r="Z114" s="319"/>
      <c r="AB114" s="24"/>
      <c r="AC114" s="24"/>
      <c r="AD114" s="24"/>
      <c r="AE114" s="24"/>
      <c r="AF114" s="24"/>
      <c r="AG114" s="24"/>
      <c r="AH114" s="24"/>
      <c r="AI114" s="24"/>
      <c r="AJ114" s="24"/>
    </row>
    <row r="115" spans="1:36">
      <c r="A115" s="24"/>
      <c r="B115" s="24" t="s">
        <v>987</v>
      </c>
      <c r="C115" s="366" t="s">
        <v>1046</v>
      </c>
      <c r="D115" s="366" t="s">
        <v>1047</v>
      </c>
      <c r="E115" s="367">
        <f>DSUM($A$94:$Z$102,E$94,$C$109:$D115)</f>
        <v>6.2729429315494141</v>
      </c>
      <c r="F115" s="367">
        <f>DSUM($A$94:$Z$102,F$94,$C$109:$D115)</f>
        <v>6.2729429315494141</v>
      </c>
      <c r="G115" s="367">
        <f>DSUM($A$94:$Z$102,G$94,$C$109:$D115)</f>
        <v>6.2729429315494141</v>
      </c>
      <c r="H115" s="367">
        <f>DSUM($A$94:$Z$102,H$94,$C$109:$D115)</f>
        <v>6.2729429315494141</v>
      </c>
      <c r="I115" s="367">
        <f>DSUM($A$94:$Z$102,I$94,$C$109:$D115)</f>
        <v>6.2729429315494141</v>
      </c>
      <c r="J115" s="367">
        <f>DSUM($A$94:$Z$102,J$94,$C$109:$D115)</f>
        <v>5.6456486383944728</v>
      </c>
      <c r="K115" s="367">
        <f>DSUM($A$94:$Z$102,K$94,$C$109:$D115)</f>
        <v>4.5165189107155781</v>
      </c>
      <c r="L115" s="367">
        <f>DSUM($A$94:$Z$102,L$94,$C$109:$D115)</f>
        <v>3.6132151285724623</v>
      </c>
      <c r="M115" s="367">
        <f>DSUM($A$94:$Z$102,M$94,$C$109:$D115)</f>
        <v>2.8905721028579707</v>
      </c>
      <c r="N115" s="367">
        <f>DSUM($A$94:$Z$102,N$94,$C$109:$D115)</f>
        <v>2.312457682286376</v>
      </c>
      <c r="O115" s="367">
        <f>DSUM($A$94:$Z$102,O$94,$C$109:$D115)</f>
        <v>1.8499661458291008</v>
      </c>
      <c r="P115" s="367">
        <f>DSUM($A$94:$Z$102,P$94,$C$109:$D115)</f>
        <v>1.4799729166632805</v>
      </c>
      <c r="Q115" s="367">
        <f>DSUM($A$94:$Z$102,Q$94,$C$109:$D115)</f>
        <v>1.1839783333306244</v>
      </c>
      <c r="R115" s="367">
        <f>DSUM($A$94:$Z$102,R$94,$C$109:$D115)</f>
        <v>0.94718266666449968</v>
      </c>
      <c r="S115" s="367">
        <f>DSUM($A$94:$Z$102,S$94,$C$109:$D115)</f>
        <v>0.75774613333159968</v>
      </c>
      <c r="T115" s="367">
        <f>DSUM($A$94:$Z$102,T$94,$C$109:$D115)</f>
        <v>0.60619690666527959</v>
      </c>
      <c r="U115" s="367">
        <f>DSUM($A$94:$Z$102,U$94,$C$109:$D115)</f>
        <v>4.1347277285953849E-3</v>
      </c>
      <c r="V115" s="367">
        <f>DSUM($A$94:$Z$102,V$94,$C$109:$D115)</f>
        <v>1.4766884744988062E-3</v>
      </c>
      <c r="W115" s="367">
        <f>DSUM($A$94:$Z$102,W$94,$C$109:$D115)</f>
        <v>5.0341652540021467E-4</v>
      </c>
      <c r="X115" s="367">
        <f>DSUM($A$94:$Z$102,X$94,$C$109:$D115)</f>
        <v>1.6415756263175058E-4</v>
      </c>
      <c r="Y115" s="286">
        <f>DSUM($B$94:$Z$102,Y$94,$C$109:$D115)</f>
        <v>57.352833624258999</v>
      </c>
      <c r="Z115" s="319"/>
      <c r="AB115" s="24"/>
      <c r="AC115" s="24"/>
      <c r="AD115" s="24"/>
      <c r="AE115" s="24"/>
      <c r="AF115" s="24"/>
      <c r="AG115" s="24"/>
      <c r="AH115" s="24"/>
      <c r="AI115" s="24"/>
      <c r="AJ115" s="24"/>
    </row>
    <row r="116" spans="1:36">
      <c r="A116" s="24"/>
      <c r="B116" s="24" t="s">
        <v>988</v>
      </c>
      <c r="C116" s="366" t="s">
        <v>1048</v>
      </c>
      <c r="D116" s="366" t="s">
        <v>1049</v>
      </c>
      <c r="E116" s="367">
        <f>DSUM($A$94:$Z$102,E$94,$C$109:$D116)</f>
        <v>6.2729429315494141</v>
      </c>
      <c r="F116" s="367">
        <f>DSUM($A$94:$Z$102,F$94,$C$109:$D116)</f>
        <v>6.2729429315494141</v>
      </c>
      <c r="G116" s="367">
        <f>DSUM($A$94:$Z$102,G$94,$C$109:$D116)</f>
        <v>6.2729429315494141</v>
      </c>
      <c r="H116" s="367">
        <f>DSUM($A$94:$Z$102,H$94,$C$109:$D116)</f>
        <v>6.2729429315494141</v>
      </c>
      <c r="I116" s="367">
        <f>DSUM($A$94:$Z$102,I$94,$C$109:$D116)</f>
        <v>6.2729429315494141</v>
      </c>
      <c r="J116" s="367">
        <f>DSUM($A$94:$Z$102,J$94,$C$109:$D116)</f>
        <v>5.6456486383944728</v>
      </c>
      <c r="K116" s="367">
        <f>DSUM($A$94:$Z$102,K$94,$C$109:$D116)</f>
        <v>4.5165189107155781</v>
      </c>
      <c r="L116" s="367">
        <f>DSUM($A$94:$Z$102,L$94,$C$109:$D116)</f>
        <v>3.6132151285724623</v>
      </c>
      <c r="M116" s="367">
        <f>DSUM($A$94:$Z$102,M$94,$C$109:$D116)</f>
        <v>2.8905721028579707</v>
      </c>
      <c r="N116" s="367">
        <f>DSUM($A$94:$Z$102,N$94,$C$109:$D116)</f>
        <v>2.312457682286376</v>
      </c>
      <c r="O116" s="367">
        <f>DSUM($A$94:$Z$102,O$94,$C$109:$D116)</f>
        <v>1.8499661458291008</v>
      </c>
      <c r="P116" s="367">
        <f>DSUM($A$94:$Z$102,P$94,$C$109:$D116)</f>
        <v>1.4799729166632805</v>
      </c>
      <c r="Q116" s="367">
        <f>DSUM($A$94:$Z$102,Q$94,$C$109:$D116)</f>
        <v>1.1839783333306244</v>
      </c>
      <c r="R116" s="367">
        <f>DSUM($A$94:$Z$102,R$94,$C$109:$D116)</f>
        <v>0.94718266666449968</v>
      </c>
      <c r="S116" s="367">
        <f>DSUM($A$94:$Z$102,S$94,$C$109:$D116)</f>
        <v>0.75774613333159968</v>
      </c>
      <c r="T116" s="367">
        <f>DSUM($A$94:$Z$102,T$94,$C$109:$D116)</f>
        <v>0.60619690666527959</v>
      </c>
      <c r="U116" s="367">
        <f>DSUM($A$94:$Z$102,U$94,$C$109:$D116)</f>
        <v>4.1347277285953849E-3</v>
      </c>
      <c r="V116" s="367">
        <f>DSUM($A$94:$Z$102,V$94,$C$109:$D116)</f>
        <v>1.4766884744988062E-3</v>
      </c>
      <c r="W116" s="367">
        <f>DSUM($A$94:$Z$102,W$94,$C$109:$D116)</f>
        <v>5.0341652540021467E-4</v>
      </c>
      <c r="X116" s="367">
        <f>DSUM($A$94:$Z$102,X$94,$C$109:$D116)</f>
        <v>1.6415756263175058E-4</v>
      </c>
      <c r="Y116" s="286">
        <f>DSUM($B$94:$Z$102,Y$94,$C$109:$D116)</f>
        <v>57.352833624258999</v>
      </c>
      <c r="Z116" s="319"/>
      <c r="AB116" s="24"/>
      <c r="AC116" s="24"/>
      <c r="AD116" s="24"/>
      <c r="AE116" s="24"/>
      <c r="AF116" s="24"/>
      <c r="AG116" s="24"/>
      <c r="AH116" s="24"/>
      <c r="AI116" s="24"/>
      <c r="AJ116" s="24"/>
    </row>
    <row r="117" spans="1:36">
      <c r="A117" s="24"/>
      <c r="B117" s="24" t="s">
        <v>989</v>
      </c>
      <c r="C117" s="366" t="s">
        <v>1050</v>
      </c>
      <c r="D117" s="366" t="s">
        <v>1051</v>
      </c>
      <c r="E117" s="367">
        <f>DSUM($A$94:$Z$102,E$94,$C$109:$D117)</f>
        <v>6.2729429315494141</v>
      </c>
      <c r="F117" s="367">
        <f>DSUM($A$94:$Z$102,F$94,$C$109:$D117)</f>
        <v>6.2729429315494141</v>
      </c>
      <c r="G117" s="367">
        <f>DSUM($A$94:$Z$102,G$94,$C$109:$D117)</f>
        <v>6.2729429315494141</v>
      </c>
      <c r="H117" s="367">
        <f>DSUM($A$94:$Z$102,H$94,$C$109:$D117)</f>
        <v>6.2729429315494141</v>
      </c>
      <c r="I117" s="367">
        <f>DSUM($A$94:$Z$102,I$94,$C$109:$D117)</f>
        <v>6.2729429315494141</v>
      </c>
      <c r="J117" s="367">
        <f>DSUM($A$94:$Z$102,J$94,$C$109:$D117)</f>
        <v>5.6456486383944728</v>
      </c>
      <c r="K117" s="367">
        <f>DSUM($A$94:$Z$102,K$94,$C$109:$D117)</f>
        <v>4.5165189107155781</v>
      </c>
      <c r="L117" s="367">
        <f>DSUM($A$94:$Z$102,L$94,$C$109:$D117)</f>
        <v>3.6132151285724623</v>
      </c>
      <c r="M117" s="367">
        <f>DSUM($A$94:$Z$102,M$94,$C$109:$D117)</f>
        <v>2.8905721028579707</v>
      </c>
      <c r="N117" s="367">
        <f>DSUM($A$94:$Z$102,N$94,$C$109:$D117)</f>
        <v>2.312457682286376</v>
      </c>
      <c r="O117" s="367">
        <f>DSUM($A$94:$Z$102,O$94,$C$109:$D117)</f>
        <v>1.8499661458291008</v>
      </c>
      <c r="P117" s="367">
        <f>DSUM($A$94:$Z$102,P$94,$C$109:$D117)</f>
        <v>1.4799729166632805</v>
      </c>
      <c r="Q117" s="367">
        <f>DSUM($A$94:$Z$102,Q$94,$C$109:$D117)</f>
        <v>1.1839783333306244</v>
      </c>
      <c r="R117" s="367">
        <f>DSUM($A$94:$Z$102,R$94,$C$109:$D117)</f>
        <v>0.94718266666449968</v>
      </c>
      <c r="S117" s="367">
        <f>DSUM($A$94:$Z$102,S$94,$C$109:$D117)</f>
        <v>0.75774613333159968</v>
      </c>
      <c r="T117" s="367">
        <f>DSUM($A$94:$Z$102,T$94,$C$109:$D117)</f>
        <v>0.60619690666527959</v>
      </c>
      <c r="U117" s="367">
        <f>DSUM($A$94:$Z$102,U$94,$C$109:$D117)</f>
        <v>4.1347277285953849E-3</v>
      </c>
      <c r="V117" s="367">
        <f>DSUM($A$94:$Z$102,V$94,$C$109:$D117)</f>
        <v>1.4766884744988062E-3</v>
      </c>
      <c r="W117" s="367">
        <f>DSUM($A$94:$Z$102,W$94,$C$109:$D117)</f>
        <v>5.0341652540021467E-4</v>
      </c>
      <c r="X117" s="367">
        <f>DSUM($A$94:$Z$102,X$94,$C$109:$D117)</f>
        <v>1.6415756263175058E-4</v>
      </c>
      <c r="Y117" s="286">
        <f>DSUM($B$94:$Z$102,Y$94,$C$109:$D117)</f>
        <v>57.352833624258999</v>
      </c>
      <c r="Z117" s="319"/>
      <c r="AB117" s="24"/>
      <c r="AC117" s="24"/>
      <c r="AD117" s="24"/>
      <c r="AE117" s="24"/>
      <c r="AF117" s="24"/>
      <c r="AG117" s="24"/>
      <c r="AH117" s="24"/>
      <c r="AI117" s="24"/>
      <c r="AJ117" s="24"/>
    </row>
    <row r="118" spans="1:36">
      <c r="A118" s="24"/>
      <c r="B118" s="24" t="s">
        <v>990</v>
      </c>
      <c r="C118" s="366" t="s">
        <v>1052</v>
      </c>
      <c r="D118" s="366" t="s">
        <v>1053</v>
      </c>
      <c r="E118" s="367">
        <f>DSUM($A$94:$Z$102,E$94,$C$109:$D118)</f>
        <v>6.2729429315494141</v>
      </c>
      <c r="F118" s="367">
        <f>DSUM($A$94:$Z$102,F$94,$C$109:$D118)</f>
        <v>6.2729429315494141</v>
      </c>
      <c r="G118" s="367">
        <f>DSUM($A$94:$Z$102,G$94,$C$109:$D118)</f>
        <v>6.2729429315494141</v>
      </c>
      <c r="H118" s="367">
        <f>DSUM($A$94:$Z$102,H$94,$C$109:$D118)</f>
        <v>6.2729429315494141</v>
      </c>
      <c r="I118" s="367">
        <f>DSUM($A$94:$Z$102,I$94,$C$109:$D118)</f>
        <v>6.2729429315494141</v>
      </c>
      <c r="J118" s="367">
        <f>DSUM($A$94:$Z$102,J$94,$C$109:$D118)</f>
        <v>5.6456486383944728</v>
      </c>
      <c r="K118" s="367">
        <f>DSUM($A$94:$Z$102,K$94,$C$109:$D118)</f>
        <v>4.5165189107155781</v>
      </c>
      <c r="L118" s="367">
        <f>DSUM($A$94:$Z$102,L$94,$C$109:$D118)</f>
        <v>3.6132151285724623</v>
      </c>
      <c r="M118" s="367">
        <f>DSUM($A$94:$Z$102,M$94,$C$109:$D118)</f>
        <v>2.8905721028579707</v>
      </c>
      <c r="N118" s="367">
        <f>DSUM($A$94:$Z$102,N$94,$C$109:$D118)</f>
        <v>2.312457682286376</v>
      </c>
      <c r="O118" s="367">
        <f>DSUM($A$94:$Z$102,O$94,$C$109:$D118)</f>
        <v>1.8499661458291008</v>
      </c>
      <c r="P118" s="367">
        <f>DSUM($A$94:$Z$102,P$94,$C$109:$D118)</f>
        <v>1.4799729166632805</v>
      </c>
      <c r="Q118" s="367">
        <f>DSUM($A$94:$Z$102,Q$94,$C$109:$D118)</f>
        <v>1.1839783333306244</v>
      </c>
      <c r="R118" s="367">
        <f>DSUM($A$94:$Z$102,R$94,$C$109:$D118)</f>
        <v>0.94718266666449968</v>
      </c>
      <c r="S118" s="367">
        <f>DSUM($A$94:$Z$102,S$94,$C$109:$D118)</f>
        <v>0.75774613333159968</v>
      </c>
      <c r="T118" s="367">
        <f>DSUM($A$94:$Z$102,T$94,$C$109:$D118)</f>
        <v>0.60619690666527959</v>
      </c>
      <c r="U118" s="367">
        <f>DSUM($A$94:$Z$102,U$94,$C$109:$D118)</f>
        <v>4.1347277285953849E-3</v>
      </c>
      <c r="V118" s="367">
        <f>DSUM($A$94:$Z$102,V$94,$C$109:$D118)</f>
        <v>1.4766884744988062E-3</v>
      </c>
      <c r="W118" s="367">
        <f>DSUM($A$94:$Z$102,W$94,$C$109:$D118)</f>
        <v>5.0341652540021467E-4</v>
      </c>
      <c r="X118" s="367">
        <f>DSUM($A$94:$Z$102,X$94,$C$109:$D118)</f>
        <v>1.6415756263175058E-4</v>
      </c>
      <c r="Y118" s="286">
        <f>DSUM($B$94:$Z$102,Y$94,$C$109:$D118)</f>
        <v>57.352833624258999</v>
      </c>
      <c r="Z118" s="319"/>
      <c r="AB118" s="24"/>
      <c r="AC118" s="24"/>
      <c r="AD118" s="24"/>
      <c r="AE118" s="24"/>
      <c r="AF118" s="24"/>
      <c r="AG118" s="24"/>
      <c r="AH118" s="24"/>
      <c r="AI118" s="24"/>
      <c r="AJ118" s="24"/>
    </row>
    <row r="119" spans="1:36">
      <c r="A119" s="24"/>
      <c r="B119" s="24" t="s">
        <v>991</v>
      </c>
      <c r="C119" s="366" t="s">
        <v>1054</v>
      </c>
      <c r="D119" s="366" t="s">
        <v>1055</v>
      </c>
      <c r="E119" s="367">
        <f>DSUM($A$94:$Z$102,E$94,$C$109:$D119)</f>
        <v>6.2729429315494141</v>
      </c>
      <c r="F119" s="367">
        <f>DSUM($A$94:$Z$102,F$94,$C$109:$D119)</f>
        <v>6.2729429315494141</v>
      </c>
      <c r="G119" s="367">
        <f>DSUM($A$94:$Z$102,G$94,$C$109:$D119)</f>
        <v>6.2729429315494141</v>
      </c>
      <c r="H119" s="367">
        <f>DSUM($A$94:$Z$102,H$94,$C$109:$D119)</f>
        <v>6.2729429315494141</v>
      </c>
      <c r="I119" s="367">
        <f>DSUM($A$94:$Z$102,I$94,$C$109:$D119)</f>
        <v>6.2729429315494141</v>
      </c>
      <c r="J119" s="367">
        <f>DSUM($A$94:$Z$102,J$94,$C$109:$D119)</f>
        <v>5.6456486383944728</v>
      </c>
      <c r="K119" s="367">
        <f>DSUM($A$94:$Z$102,K$94,$C$109:$D119)</f>
        <v>4.5165189107155781</v>
      </c>
      <c r="L119" s="367">
        <f>DSUM($A$94:$Z$102,L$94,$C$109:$D119)</f>
        <v>3.6132151285724623</v>
      </c>
      <c r="M119" s="367">
        <f>DSUM($A$94:$Z$102,M$94,$C$109:$D119)</f>
        <v>2.8905721028579707</v>
      </c>
      <c r="N119" s="367">
        <f>DSUM($A$94:$Z$102,N$94,$C$109:$D119)</f>
        <v>2.312457682286376</v>
      </c>
      <c r="O119" s="367">
        <f>DSUM($A$94:$Z$102,O$94,$C$109:$D119)</f>
        <v>1.8499661458291008</v>
      </c>
      <c r="P119" s="367">
        <f>DSUM($A$94:$Z$102,P$94,$C$109:$D119)</f>
        <v>1.4799729166632805</v>
      </c>
      <c r="Q119" s="367">
        <f>DSUM($A$94:$Z$102,Q$94,$C$109:$D119)</f>
        <v>1.1839783333306244</v>
      </c>
      <c r="R119" s="367">
        <f>DSUM($A$94:$Z$102,R$94,$C$109:$D119)</f>
        <v>0.94718266666449968</v>
      </c>
      <c r="S119" s="367">
        <f>DSUM($A$94:$Z$102,S$94,$C$109:$D119)</f>
        <v>0.75774613333159968</v>
      </c>
      <c r="T119" s="367">
        <f>DSUM($A$94:$Z$102,T$94,$C$109:$D119)</f>
        <v>0.60619690666527959</v>
      </c>
      <c r="U119" s="367">
        <f>DSUM($A$94:$Z$102,U$94,$C$109:$D119)</f>
        <v>4.1347277285953849E-3</v>
      </c>
      <c r="V119" s="367">
        <f>DSUM($A$94:$Z$102,V$94,$C$109:$D119)</f>
        <v>1.4766884744988062E-3</v>
      </c>
      <c r="W119" s="367">
        <f>DSUM($A$94:$Z$102,W$94,$C$109:$D119)</f>
        <v>5.0341652540021467E-4</v>
      </c>
      <c r="X119" s="367">
        <f>DSUM($A$94:$Z$102,X$94,$C$109:$D119)</f>
        <v>1.6415756263175058E-4</v>
      </c>
      <c r="Y119" s="286">
        <f>DSUM($B$94:$Z$102,Y$94,$C$109:$D119)</f>
        <v>57.352833624258999</v>
      </c>
      <c r="Z119" s="319"/>
      <c r="AB119" s="24"/>
      <c r="AC119" s="24"/>
      <c r="AD119" s="24"/>
      <c r="AE119" s="24"/>
      <c r="AF119" s="24"/>
      <c r="AG119" s="24"/>
      <c r="AH119" s="24"/>
      <c r="AI119" s="24"/>
      <c r="AJ119" s="24"/>
    </row>
    <row r="120" spans="1:36">
      <c r="A120" s="24"/>
      <c r="B120" s="24" t="s">
        <v>992</v>
      </c>
      <c r="C120" s="366" t="s">
        <v>1056</v>
      </c>
      <c r="D120" s="366" t="s">
        <v>1057</v>
      </c>
      <c r="E120" s="367">
        <f>DSUM($A$94:$Z$102,E$94,$C$109:$D120)</f>
        <v>6.2729429315494141</v>
      </c>
      <c r="F120" s="367">
        <f>DSUM($A$94:$Z$102,F$94,$C$109:$D120)</f>
        <v>6.2729429315494141</v>
      </c>
      <c r="G120" s="367">
        <f>DSUM($A$94:$Z$102,G$94,$C$109:$D120)</f>
        <v>6.2729429315494141</v>
      </c>
      <c r="H120" s="367">
        <f>DSUM($A$94:$Z$102,H$94,$C$109:$D120)</f>
        <v>6.2729429315494141</v>
      </c>
      <c r="I120" s="367">
        <f>DSUM($A$94:$Z$102,I$94,$C$109:$D120)</f>
        <v>6.2729429315494141</v>
      </c>
      <c r="J120" s="367">
        <f>DSUM($A$94:$Z$102,J$94,$C$109:$D120)</f>
        <v>5.6456486383944728</v>
      </c>
      <c r="K120" s="367">
        <f>DSUM($A$94:$Z$102,K$94,$C$109:$D120)</f>
        <v>4.5165189107155781</v>
      </c>
      <c r="L120" s="367">
        <f>DSUM($A$94:$Z$102,L$94,$C$109:$D120)</f>
        <v>3.6132151285724623</v>
      </c>
      <c r="M120" s="367">
        <f>DSUM($A$94:$Z$102,M$94,$C$109:$D120)</f>
        <v>2.8905721028579707</v>
      </c>
      <c r="N120" s="367">
        <f>DSUM($A$94:$Z$102,N$94,$C$109:$D120)</f>
        <v>2.312457682286376</v>
      </c>
      <c r="O120" s="367">
        <f>DSUM($A$94:$Z$102,O$94,$C$109:$D120)</f>
        <v>1.8499661458291008</v>
      </c>
      <c r="P120" s="367">
        <f>DSUM($A$94:$Z$102,P$94,$C$109:$D120)</f>
        <v>1.4799729166632805</v>
      </c>
      <c r="Q120" s="367">
        <f>DSUM($A$94:$Z$102,Q$94,$C$109:$D120)</f>
        <v>1.1839783333306244</v>
      </c>
      <c r="R120" s="367">
        <f>DSUM($A$94:$Z$102,R$94,$C$109:$D120)</f>
        <v>0.94718266666449968</v>
      </c>
      <c r="S120" s="367">
        <f>DSUM($A$94:$Z$102,S$94,$C$109:$D120)</f>
        <v>0.75774613333159968</v>
      </c>
      <c r="T120" s="367">
        <f>DSUM($A$94:$Z$102,T$94,$C$109:$D120)</f>
        <v>0.60619690666527959</v>
      </c>
      <c r="U120" s="367">
        <f>DSUM($A$94:$Z$102,U$94,$C$109:$D120)</f>
        <v>4.1347277285953849E-3</v>
      </c>
      <c r="V120" s="367">
        <f>DSUM($A$94:$Z$102,V$94,$C$109:$D120)</f>
        <v>1.4766884744988062E-3</v>
      </c>
      <c r="W120" s="367">
        <f>DSUM($A$94:$Z$102,W$94,$C$109:$D120)</f>
        <v>5.0341652540021467E-4</v>
      </c>
      <c r="X120" s="367">
        <f>DSUM($A$94:$Z$102,X$94,$C$109:$D120)</f>
        <v>1.6415756263175058E-4</v>
      </c>
      <c r="Y120" s="286">
        <f>DSUM($B$94:$Z$102,Y$94,$C$109:$D120)</f>
        <v>57.352833624258999</v>
      </c>
      <c r="Z120" s="319"/>
      <c r="AB120" s="24"/>
      <c r="AC120" s="24"/>
      <c r="AD120" s="24"/>
      <c r="AE120" s="24"/>
      <c r="AF120" s="24"/>
      <c r="AG120" s="24"/>
      <c r="AH120" s="24"/>
      <c r="AI120" s="24"/>
      <c r="AJ120" s="24"/>
    </row>
    <row r="121" spans="1:36">
      <c r="A121" s="24"/>
      <c r="B121" s="24" t="s">
        <v>993</v>
      </c>
      <c r="C121" s="366" t="s">
        <v>1058</v>
      </c>
      <c r="D121" s="366" t="s">
        <v>1059</v>
      </c>
      <c r="E121" s="367">
        <f>DSUM($A$94:$Z$102,E$94,$C$109:$D121)</f>
        <v>6.2729429315494141</v>
      </c>
      <c r="F121" s="367">
        <f>DSUM($A$94:$Z$102,F$94,$C$109:$D121)</f>
        <v>6.2729429315494141</v>
      </c>
      <c r="G121" s="367">
        <f>DSUM($A$94:$Z$102,G$94,$C$109:$D121)</f>
        <v>6.2729429315494141</v>
      </c>
      <c r="H121" s="367">
        <f>DSUM($A$94:$Z$102,H$94,$C$109:$D121)</f>
        <v>6.2729429315494141</v>
      </c>
      <c r="I121" s="367">
        <f>DSUM($A$94:$Z$102,I$94,$C$109:$D121)</f>
        <v>6.2729429315494141</v>
      </c>
      <c r="J121" s="367">
        <f>DSUM($A$94:$Z$102,J$94,$C$109:$D121)</f>
        <v>5.6456486383944728</v>
      </c>
      <c r="K121" s="367">
        <f>DSUM($A$94:$Z$102,K$94,$C$109:$D121)</f>
        <v>4.5165189107155781</v>
      </c>
      <c r="L121" s="367">
        <f>DSUM($A$94:$Z$102,L$94,$C$109:$D121)</f>
        <v>3.6132151285724623</v>
      </c>
      <c r="M121" s="367">
        <f>DSUM($A$94:$Z$102,M$94,$C$109:$D121)</f>
        <v>2.8905721028579707</v>
      </c>
      <c r="N121" s="367">
        <f>DSUM($A$94:$Z$102,N$94,$C$109:$D121)</f>
        <v>2.312457682286376</v>
      </c>
      <c r="O121" s="367">
        <f>DSUM($A$94:$Z$102,O$94,$C$109:$D121)</f>
        <v>1.8499661458291008</v>
      </c>
      <c r="P121" s="367">
        <f>DSUM($A$94:$Z$102,P$94,$C$109:$D121)</f>
        <v>1.4799729166632805</v>
      </c>
      <c r="Q121" s="367">
        <f>DSUM($A$94:$Z$102,Q$94,$C$109:$D121)</f>
        <v>1.1839783333306244</v>
      </c>
      <c r="R121" s="367">
        <f>DSUM($A$94:$Z$102,R$94,$C$109:$D121)</f>
        <v>0.94718266666449968</v>
      </c>
      <c r="S121" s="367">
        <f>DSUM($A$94:$Z$102,S$94,$C$109:$D121)</f>
        <v>0.75774613333159968</v>
      </c>
      <c r="T121" s="367">
        <f>DSUM($A$94:$Z$102,T$94,$C$109:$D121)</f>
        <v>0.60619690666527959</v>
      </c>
      <c r="U121" s="367">
        <f>DSUM($A$94:$Z$102,U$94,$C$109:$D121)</f>
        <v>4.1347277285953849E-3</v>
      </c>
      <c r="V121" s="367">
        <f>DSUM($A$94:$Z$102,V$94,$C$109:$D121)</f>
        <v>1.4766884744988062E-3</v>
      </c>
      <c r="W121" s="367">
        <f>DSUM($A$94:$Z$102,W$94,$C$109:$D121)</f>
        <v>5.0341652540021467E-4</v>
      </c>
      <c r="X121" s="367">
        <f>DSUM($A$94:$Z$102,X$94,$C$109:$D121)</f>
        <v>1.6415756263175058E-4</v>
      </c>
      <c r="Y121" s="286">
        <f>DSUM($B$94:$Z$102,Y$94,$C$109:$D121)</f>
        <v>57.352833624258999</v>
      </c>
      <c r="Z121" s="319"/>
      <c r="AB121" s="24"/>
      <c r="AC121" s="24"/>
      <c r="AD121" s="24"/>
      <c r="AE121" s="24"/>
      <c r="AF121" s="24"/>
      <c r="AG121" s="24"/>
      <c r="AH121" s="24"/>
      <c r="AI121" s="24"/>
      <c r="AJ121" s="24"/>
    </row>
    <row r="122" spans="1:36">
      <c r="A122" s="24"/>
      <c r="B122" s="24" t="s">
        <v>994</v>
      </c>
      <c r="C122" s="366" t="s">
        <v>1060</v>
      </c>
      <c r="D122" s="366" t="s">
        <v>1061</v>
      </c>
      <c r="E122" s="367">
        <f>DSUM($A$94:$Z$102,E$94,$C$109:$D122)</f>
        <v>6.9087851207482789</v>
      </c>
      <c r="F122" s="367">
        <f>DSUM($A$94:$Z$102,F$94,$C$109:$D122)</f>
        <v>6.9087851207482789</v>
      </c>
      <c r="G122" s="367">
        <f>DSUM($A$94:$Z$102,G$94,$C$109:$D122)</f>
        <v>6.9087851207482789</v>
      </c>
      <c r="H122" s="367">
        <f>DSUM($A$94:$Z$102,H$94,$C$109:$D122)</f>
        <v>6.9087851207482789</v>
      </c>
      <c r="I122" s="367">
        <f>DSUM($A$94:$Z$102,I$94,$C$109:$D122)</f>
        <v>6.9087851207482789</v>
      </c>
      <c r="J122" s="367">
        <f>DSUM($A$94:$Z$102,J$94,$C$109:$D122)</f>
        <v>6.2179066086734505</v>
      </c>
      <c r="K122" s="367">
        <f>DSUM($A$94:$Z$102,K$94,$C$109:$D122)</f>
        <v>4.9743252869387611</v>
      </c>
      <c r="L122" s="367">
        <f>DSUM($A$94:$Z$102,L$94,$C$109:$D122)</f>
        <v>3.9794602295510084</v>
      </c>
      <c r="M122" s="367">
        <f>DSUM($A$94:$Z$102,M$94,$C$109:$D122)</f>
        <v>3.1835681836408081</v>
      </c>
      <c r="N122" s="367">
        <f>DSUM($A$94:$Z$102,N$94,$C$109:$D122)</f>
        <v>2.546854546912646</v>
      </c>
      <c r="O122" s="367">
        <f>DSUM($A$94:$Z$102,O$94,$C$109:$D122)</f>
        <v>2.0374836375301162</v>
      </c>
      <c r="P122" s="367">
        <f>DSUM($A$94:$Z$102,P$94,$C$109:$D122)</f>
        <v>1.6299869100240929</v>
      </c>
      <c r="Q122" s="367">
        <f>DSUM($A$94:$Z$102,Q$94,$C$109:$D122)</f>
        <v>1.3039895280192746</v>
      </c>
      <c r="R122" s="367">
        <f>DSUM($A$94:$Z$102,R$94,$C$109:$D122)</f>
        <v>1.0431916224154196</v>
      </c>
      <c r="S122" s="367">
        <f>DSUM($A$94:$Z$102,S$94,$C$109:$D122)</f>
        <v>0.83455329793233568</v>
      </c>
      <c r="T122" s="367">
        <f>DSUM($A$94:$Z$102,T$94,$C$109:$D122)</f>
        <v>0.66764263834586846</v>
      </c>
      <c r="U122" s="367">
        <f>DSUM($A$94:$Z$102,U$94,$C$109:$D122)</f>
        <v>4.5538347345700069E-3</v>
      </c>
      <c r="V122" s="367">
        <f>DSUM($A$94:$Z$102,V$94,$C$109:$D122)</f>
        <v>1.6263695480612172E-3</v>
      </c>
      <c r="W122" s="367">
        <f>DSUM($A$94:$Z$102,W$94,$C$109:$D122)</f>
        <v>5.5444416411496637E-4</v>
      </c>
      <c r="X122" s="367">
        <f>DSUM($A$94:$Z$102,X$94,$C$109:$D122)</f>
        <v>1.8079701003886111E-4</v>
      </c>
      <c r="Y122" s="286">
        <f>DSUM($B$94:$Z$102,Y$94,$C$109:$D122)</f>
        <v>63.16626946870079</v>
      </c>
      <c r="Z122" s="319"/>
      <c r="AB122" s="24"/>
      <c r="AC122" s="24"/>
      <c r="AD122" s="24"/>
      <c r="AE122" s="24"/>
      <c r="AF122" s="24"/>
      <c r="AG122" s="24"/>
      <c r="AH122" s="24"/>
      <c r="AI122" s="24"/>
      <c r="AJ122" s="24"/>
    </row>
    <row r="123" spans="1:36">
      <c r="A123" s="24"/>
      <c r="B123" s="24" t="s">
        <v>995</v>
      </c>
      <c r="C123" s="366" t="s">
        <v>1062</v>
      </c>
      <c r="D123" s="366" t="s">
        <v>1063</v>
      </c>
      <c r="E123" s="367">
        <f>DSUM($A$94:$Z$102,E$94,$C$109:$D123)</f>
        <v>6.9087851207482789</v>
      </c>
      <c r="F123" s="367">
        <f>DSUM($A$94:$Z$102,F$94,$C$109:$D123)</f>
        <v>6.9087851207482789</v>
      </c>
      <c r="G123" s="367">
        <f>DSUM($A$94:$Z$102,G$94,$C$109:$D123)</f>
        <v>6.9087851207482789</v>
      </c>
      <c r="H123" s="367">
        <f>DSUM($A$94:$Z$102,H$94,$C$109:$D123)</f>
        <v>6.9087851207482789</v>
      </c>
      <c r="I123" s="367">
        <f>DSUM($A$94:$Z$102,I$94,$C$109:$D123)</f>
        <v>6.9087851207482789</v>
      </c>
      <c r="J123" s="367">
        <f>DSUM($A$94:$Z$102,J$94,$C$109:$D123)</f>
        <v>6.2179066086734505</v>
      </c>
      <c r="K123" s="367">
        <f>DSUM($A$94:$Z$102,K$94,$C$109:$D123)</f>
        <v>4.9743252869387611</v>
      </c>
      <c r="L123" s="367">
        <f>DSUM($A$94:$Z$102,L$94,$C$109:$D123)</f>
        <v>3.9794602295510084</v>
      </c>
      <c r="M123" s="367">
        <f>DSUM($A$94:$Z$102,M$94,$C$109:$D123)</f>
        <v>3.1835681836408081</v>
      </c>
      <c r="N123" s="367">
        <f>DSUM($A$94:$Z$102,N$94,$C$109:$D123)</f>
        <v>2.546854546912646</v>
      </c>
      <c r="O123" s="367">
        <f>DSUM($A$94:$Z$102,O$94,$C$109:$D123)</f>
        <v>2.0374836375301162</v>
      </c>
      <c r="P123" s="367">
        <f>DSUM($A$94:$Z$102,P$94,$C$109:$D123)</f>
        <v>1.6299869100240929</v>
      </c>
      <c r="Q123" s="367">
        <f>DSUM($A$94:$Z$102,Q$94,$C$109:$D123)</f>
        <v>1.3039895280192746</v>
      </c>
      <c r="R123" s="367">
        <f>DSUM($A$94:$Z$102,R$94,$C$109:$D123)</f>
        <v>1.0431916224154196</v>
      </c>
      <c r="S123" s="367">
        <f>DSUM($A$94:$Z$102,S$94,$C$109:$D123)</f>
        <v>0.83455329793233568</v>
      </c>
      <c r="T123" s="367">
        <f>DSUM($A$94:$Z$102,T$94,$C$109:$D123)</f>
        <v>0.66764263834586846</v>
      </c>
      <c r="U123" s="367">
        <f>DSUM($A$94:$Z$102,U$94,$C$109:$D123)</f>
        <v>4.5538347345700069E-3</v>
      </c>
      <c r="V123" s="367">
        <f>DSUM($A$94:$Z$102,V$94,$C$109:$D123)</f>
        <v>1.6263695480612172E-3</v>
      </c>
      <c r="W123" s="367">
        <f>DSUM($A$94:$Z$102,W$94,$C$109:$D123)</f>
        <v>5.5444416411496637E-4</v>
      </c>
      <c r="X123" s="367">
        <f>DSUM($A$94:$Z$102,X$94,$C$109:$D123)</f>
        <v>1.8079701003886111E-4</v>
      </c>
      <c r="Y123" s="286">
        <f>DSUM($B$94:$Z$102,Y$94,$C$109:$D123)</f>
        <v>63.16626946870079</v>
      </c>
      <c r="Z123" s="319"/>
      <c r="AB123" s="24"/>
      <c r="AC123" s="24"/>
      <c r="AD123" s="24"/>
      <c r="AE123" s="24"/>
      <c r="AF123" s="24"/>
      <c r="AG123" s="24"/>
      <c r="AH123" s="24"/>
      <c r="AI123" s="24"/>
      <c r="AJ123" s="24"/>
    </row>
    <row r="124" spans="1:36">
      <c r="A124" s="24"/>
      <c r="B124" s="24" t="s">
        <v>996</v>
      </c>
      <c r="C124" s="366" t="s">
        <v>1064</v>
      </c>
      <c r="D124" s="366" t="s">
        <v>1065</v>
      </c>
      <c r="E124" s="367">
        <f>DSUM($A$94:$Z$102,E$94,$C$109:$D124)</f>
        <v>6.9087851207482789</v>
      </c>
      <c r="F124" s="367">
        <f>DSUM($A$94:$Z$102,F$94,$C$109:$D124)</f>
        <v>6.9087851207482789</v>
      </c>
      <c r="G124" s="367">
        <f>DSUM($A$94:$Z$102,G$94,$C$109:$D124)</f>
        <v>6.9087851207482789</v>
      </c>
      <c r="H124" s="367">
        <f>DSUM($A$94:$Z$102,H$94,$C$109:$D124)</f>
        <v>6.9087851207482789</v>
      </c>
      <c r="I124" s="367">
        <f>DSUM($A$94:$Z$102,I$94,$C$109:$D124)</f>
        <v>6.9087851207482789</v>
      </c>
      <c r="J124" s="367">
        <f>DSUM($A$94:$Z$102,J$94,$C$109:$D124)</f>
        <v>6.2179066086734505</v>
      </c>
      <c r="K124" s="367">
        <f>DSUM($A$94:$Z$102,K$94,$C$109:$D124)</f>
        <v>4.9743252869387611</v>
      </c>
      <c r="L124" s="367">
        <f>DSUM($A$94:$Z$102,L$94,$C$109:$D124)</f>
        <v>3.9794602295510084</v>
      </c>
      <c r="M124" s="367">
        <f>DSUM($A$94:$Z$102,M$94,$C$109:$D124)</f>
        <v>3.1835681836408081</v>
      </c>
      <c r="N124" s="367">
        <f>DSUM($A$94:$Z$102,N$94,$C$109:$D124)</f>
        <v>2.546854546912646</v>
      </c>
      <c r="O124" s="367">
        <f>DSUM($A$94:$Z$102,O$94,$C$109:$D124)</f>
        <v>2.0374836375301162</v>
      </c>
      <c r="P124" s="367">
        <f>DSUM($A$94:$Z$102,P$94,$C$109:$D124)</f>
        <v>1.6299869100240929</v>
      </c>
      <c r="Q124" s="367">
        <f>DSUM($A$94:$Z$102,Q$94,$C$109:$D124)</f>
        <v>1.3039895280192746</v>
      </c>
      <c r="R124" s="367">
        <f>DSUM($A$94:$Z$102,R$94,$C$109:$D124)</f>
        <v>1.0431916224154196</v>
      </c>
      <c r="S124" s="367">
        <f>DSUM($A$94:$Z$102,S$94,$C$109:$D124)</f>
        <v>0.83455329793233568</v>
      </c>
      <c r="T124" s="367">
        <f>DSUM($A$94:$Z$102,T$94,$C$109:$D124)</f>
        <v>0.66764263834586846</v>
      </c>
      <c r="U124" s="367">
        <f>DSUM($A$94:$Z$102,U$94,$C$109:$D124)</f>
        <v>4.5538347345700069E-3</v>
      </c>
      <c r="V124" s="367">
        <f>DSUM($A$94:$Z$102,V$94,$C$109:$D124)</f>
        <v>1.6263695480612172E-3</v>
      </c>
      <c r="W124" s="367">
        <f>DSUM($A$94:$Z$102,W$94,$C$109:$D124)</f>
        <v>5.5444416411496637E-4</v>
      </c>
      <c r="X124" s="367">
        <f>DSUM($A$94:$Z$102,X$94,$C$109:$D124)</f>
        <v>1.8079701003886111E-4</v>
      </c>
      <c r="Y124" s="286">
        <f>DSUM($B$94:$Z$102,Y$94,$C$109:$D124)</f>
        <v>63.16626946870079</v>
      </c>
      <c r="Z124" s="319"/>
      <c r="AB124" s="24"/>
      <c r="AC124" s="24"/>
      <c r="AD124" s="24"/>
      <c r="AE124" s="24"/>
      <c r="AF124" s="24"/>
      <c r="AG124" s="24"/>
      <c r="AH124" s="24"/>
      <c r="AI124" s="24"/>
      <c r="AJ124" s="24"/>
    </row>
    <row r="125" spans="1:36">
      <c r="A125" s="24"/>
      <c r="B125" s="24" t="s">
        <v>997</v>
      </c>
      <c r="C125" s="366" t="s">
        <v>1066</v>
      </c>
      <c r="D125" s="366" t="s">
        <v>1067</v>
      </c>
      <c r="E125" s="367">
        <f>DSUM($A$94:$Z$102,E$94,$C$109:$D125)</f>
        <v>6.9087851207482789</v>
      </c>
      <c r="F125" s="367">
        <f>DSUM($A$94:$Z$102,F$94,$C$109:$D125)</f>
        <v>6.9087851207482789</v>
      </c>
      <c r="G125" s="367">
        <f>DSUM($A$94:$Z$102,G$94,$C$109:$D125)</f>
        <v>6.9087851207482789</v>
      </c>
      <c r="H125" s="367">
        <f>DSUM($A$94:$Z$102,H$94,$C$109:$D125)</f>
        <v>6.9087851207482789</v>
      </c>
      <c r="I125" s="367">
        <f>DSUM($A$94:$Z$102,I$94,$C$109:$D125)</f>
        <v>6.9087851207482789</v>
      </c>
      <c r="J125" s="367">
        <f>DSUM($A$94:$Z$102,J$94,$C$109:$D125)</f>
        <v>6.2179066086734505</v>
      </c>
      <c r="K125" s="367">
        <f>DSUM($A$94:$Z$102,K$94,$C$109:$D125)</f>
        <v>4.9743252869387611</v>
      </c>
      <c r="L125" s="367">
        <f>DSUM($A$94:$Z$102,L$94,$C$109:$D125)</f>
        <v>3.9794602295510084</v>
      </c>
      <c r="M125" s="367">
        <f>DSUM($A$94:$Z$102,M$94,$C$109:$D125)</f>
        <v>3.1835681836408081</v>
      </c>
      <c r="N125" s="367">
        <f>DSUM($A$94:$Z$102,N$94,$C$109:$D125)</f>
        <v>2.546854546912646</v>
      </c>
      <c r="O125" s="367">
        <f>DSUM($A$94:$Z$102,O$94,$C$109:$D125)</f>
        <v>2.0374836375301162</v>
      </c>
      <c r="P125" s="367">
        <f>DSUM($A$94:$Z$102,P$94,$C$109:$D125)</f>
        <v>1.6299869100240929</v>
      </c>
      <c r="Q125" s="367">
        <f>DSUM($A$94:$Z$102,Q$94,$C$109:$D125)</f>
        <v>1.3039895280192746</v>
      </c>
      <c r="R125" s="367">
        <f>DSUM($A$94:$Z$102,R$94,$C$109:$D125)</f>
        <v>1.0431916224154196</v>
      </c>
      <c r="S125" s="367">
        <f>DSUM($A$94:$Z$102,S$94,$C$109:$D125)</f>
        <v>0.83455329793233568</v>
      </c>
      <c r="T125" s="367">
        <f>DSUM($A$94:$Z$102,T$94,$C$109:$D125)</f>
        <v>0.66764263834586846</v>
      </c>
      <c r="U125" s="367">
        <f>DSUM($A$94:$Z$102,U$94,$C$109:$D125)</f>
        <v>4.5538347345700069E-3</v>
      </c>
      <c r="V125" s="367">
        <f>DSUM($A$94:$Z$102,V$94,$C$109:$D125)</f>
        <v>1.6263695480612172E-3</v>
      </c>
      <c r="W125" s="367">
        <f>DSUM($A$94:$Z$102,W$94,$C$109:$D125)</f>
        <v>5.5444416411496637E-4</v>
      </c>
      <c r="X125" s="367">
        <f>DSUM($A$94:$Z$102,X$94,$C$109:$D125)</f>
        <v>1.8079701003886111E-4</v>
      </c>
      <c r="Y125" s="286">
        <f>DSUM($B$94:$Z$102,Y$94,$C$109:$D125)</f>
        <v>63.16626946870079</v>
      </c>
      <c r="Z125" s="319"/>
      <c r="AB125" s="24"/>
      <c r="AC125" s="24"/>
      <c r="AD125" s="24"/>
      <c r="AE125" s="24"/>
      <c r="AF125" s="24"/>
      <c r="AG125" s="24"/>
      <c r="AH125" s="24"/>
      <c r="AI125" s="24"/>
      <c r="AJ125" s="24"/>
    </row>
    <row r="126" spans="1:36">
      <c r="A126" s="24"/>
      <c r="B126" s="24" t="s">
        <v>998</v>
      </c>
      <c r="C126" s="366" t="s">
        <v>1068</v>
      </c>
      <c r="D126" s="366" t="s">
        <v>1069</v>
      </c>
      <c r="E126" s="367">
        <f>DSUM($A$94:$Z$102,E$94,$C$109:$D126)</f>
        <v>6.9087851207482789</v>
      </c>
      <c r="F126" s="367">
        <f>DSUM($A$94:$Z$102,F$94,$C$109:$D126)</f>
        <v>6.9087851207482789</v>
      </c>
      <c r="G126" s="367">
        <f>DSUM($A$94:$Z$102,G$94,$C$109:$D126)</f>
        <v>6.9087851207482789</v>
      </c>
      <c r="H126" s="367">
        <f>DSUM($A$94:$Z$102,H$94,$C$109:$D126)</f>
        <v>6.9087851207482789</v>
      </c>
      <c r="I126" s="367">
        <f>DSUM($A$94:$Z$102,I$94,$C$109:$D126)</f>
        <v>6.9087851207482789</v>
      </c>
      <c r="J126" s="367">
        <f>DSUM($A$94:$Z$102,J$94,$C$109:$D126)</f>
        <v>6.2179066086734505</v>
      </c>
      <c r="K126" s="367">
        <f>DSUM($A$94:$Z$102,K$94,$C$109:$D126)</f>
        <v>4.9743252869387611</v>
      </c>
      <c r="L126" s="367">
        <f>DSUM($A$94:$Z$102,L$94,$C$109:$D126)</f>
        <v>3.9794602295510084</v>
      </c>
      <c r="M126" s="367">
        <f>DSUM($A$94:$Z$102,M$94,$C$109:$D126)</f>
        <v>3.1835681836408081</v>
      </c>
      <c r="N126" s="367">
        <f>DSUM($A$94:$Z$102,N$94,$C$109:$D126)</f>
        <v>2.546854546912646</v>
      </c>
      <c r="O126" s="367">
        <f>DSUM($A$94:$Z$102,O$94,$C$109:$D126)</f>
        <v>2.0374836375301162</v>
      </c>
      <c r="P126" s="367">
        <f>DSUM($A$94:$Z$102,P$94,$C$109:$D126)</f>
        <v>1.6299869100240929</v>
      </c>
      <c r="Q126" s="367">
        <f>DSUM($A$94:$Z$102,Q$94,$C$109:$D126)</f>
        <v>1.3039895280192746</v>
      </c>
      <c r="R126" s="367">
        <f>DSUM($A$94:$Z$102,R$94,$C$109:$D126)</f>
        <v>1.0431916224154196</v>
      </c>
      <c r="S126" s="367">
        <f>DSUM($A$94:$Z$102,S$94,$C$109:$D126)</f>
        <v>0.83455329793233568</v>
      </c>
      <c r="T126" s="367">
        <f>DSUM($A$94:$Z$102,T$94,$C$109:$D126)</f>
        <v>0.66764263834586846</v>
      </c>
      <c r="U126" s="367">
        <f>DSUM($A$94:$Z$102,U$94,$C$109:$D126)</f>
        <v>4.5538347345700069E-3</v>
      </c>
      <c r="V126" s="367">
        <f>DSUM($A$94:$Z$102,V$94,$C$109:$D126)</f>
        <v>1.6263695480612172E-3</v>
      </c>
      <c r="W126" s="367">
        <f>DSUM($A$94:$Z$102,W$94,$C$109:$D126)</f>
        <v>5.5444416411496637E-4</v>
      </c>
      <c r="X126" s="367">
        <f>DSUM($A$94:$Z$102,X$94,$C$109:$D126)</f>
        <v>1.8079701003886111E-4</v>
      </c>
      <c r="Y126" s="286">
        <f>DSUM($B$94:$Z$102,Y$94,$C$109:$D126)</f>
        <v>63.16626946870079</v>
      </c>
      <c r="Z126" s="319"/>
      <c r="AB126" s="24"/>
      <c r="AC126" s="24"/>
      <c r="AD126" s="24"/>
      <c r="AE126" s="24"/>
      <c r="AF126" s="24"/>
      <c r="AG126" s="24"/>
      <c r="AH126" s="24"/>
      <c r="AI126" s="24"/>
      <c r="AJ126" s="24"/>
    </row>
    <row r="127" spans="1:36">
      <c r="A127" s="24"/>
      <c r="B127" s="24" t="s">
        <v>999</v>
      </c>
      <c r="C127" s="366" t="s">
        <v>1070</v>
      </c>
      <c r="D127" s="366" t="s">
        <v>1071</v>
      </c>
      <c r="E127" s="367">
        <f>DSUM($A$94:$Z$102,E$94,$C$109:$D127)</f>
        <v>6.9087851207482789</v>
      </c>
      <c r="F127" s="367">
        <f>DSUM($A$94:$Z$102,F$94,$C$109:$D127)</f>
        <v>6.9087851207482789</v>
      </c>
      <c r="G127" s="367">
        <f>DSUM($A$94:$Z$102,G$94,$C$109:$D127)</f>
        <v>6.9087851207482789</v>
      </c>
      <c r="H127" s="367">
        <f>DSUM($A$94:$Z$102,H$94,$C$109:$D127)</f>
        <v>6.9087851207482789</v>
      </c>
      <c r="I127" s="367">
        <f>DSUM($A$94:$Z$102,I$94,$C$109:$D127)</f>
        <v>6.9087851207482789</v>
      </c>
      <c r="J127" s="367">
        <f>DSUM($A$94:$Z$102,J$94,$C$109:$D127)</f>
        <v>6.2179066086734505</v>
      </c>
      <c r="K127" s="367">
        <f>DSUM($A$94:$Z$102,K$94,$C$109:$D127)</f>
        <v>4.9743252869387611</v>
      </c>
      <c r="L127" s="367">
        <f>DSUM($A$94:$Z$102,L$94,$C$109:$D127)</f>
        <v>3.9794602295510084</v>
      </c>
      <c r="M127" s="367">
        <f>DSUM($A$94:$Z$102,M$94,$C$109:$D127)</f>
        <v>3.1835681836408081</v>
      </c>
      <c r="N127" s="367">
        <f>DSUM($A$94:$Z$102,N$94,$C$109:$D127)</f>
        <v>2.546854546912646</v>
      </c>
      <c r="O127" s="367">
        <f>DSUM($A$94:$Z$102,O$94,$C$109:$D127)</f>
        <v>2.0374836375301162</v>
      </c>
      <c r="P127" s="367">
        <f>DSUM($A$94:$Z$102,P$94,$C$109:$D127)</f>
        <v>1.6299869100240929</v>
      </c>
      <c r="Q127" s="367">
        <f>DSUM($A$94:$Z$102,Q$94,$C$109:$D127)</f>
        <v>1.3039895280192746</v>
      </c>
      <c r="R127" s="367">
        <f>DSUM($A$94:$Z$102,R$94,$C$109:$D127)</f>
        <v>1.0431916224154196</v>
      </c>
      <c r="S127" s="367">
        <f>DSUM($A$94:$Z$102,S$94,$C$109:$D127)</f>
        <v>0.83455329793233568</v>
      </c>
      <c r="T127" s="367">
        <f>DSUM($A$94:$Z$102,T$94,$C$109:$D127)</f>
        <v>0.66764263834586846</v>
      </c>
      <c r="U127" s="367">
        <f>DSUM($A$94:$Z$102,U$94,$C$109:$D127)</f>
        <v>4.5538347345700069E-3</v>
      </c>
      <c r="V127" s="367">
        <f>DSUM($A$94:$Z$102,V$94,$C$109:$D127)</f>
        <v>1.6263695480612172E-3</v>
      </c>
      <c r="W127" s="367">
        <f>DSUM($A$94:$Z$102,W$94,$C$109:$D127)</f>
        <v>5.5444416411496637E-4</v>
      </c>
      <c r="X127" s="367">
        <f>DSUM($A$94:$Z$102,X$94,$C$109:$D127)</f>
        <v>1.8079701003886111E-4</v>
      </c>
      <c r="Y127" s="286">
        <f>DSUM($B$94:$Z$102,Y$94,$C$109:$D127)</f>
        <v>63.16626946870079</v>
      </c>
      <c r="Z127" s="319"/>
      <c r="AB127" s="24"/>
      <c r="AC127" s="24"/>
      <c r="AD127" s="24"/>
      <c r="AE127" s="24"/>
      <c r="AF127" s="24"/>
      <c r="AG127" s="24"/>
      <c r="AH127" s="24"/>
      <c r="AI127" s="24"/>
      <c r="AJ127" s="24"/>
    </row>
    <row r="128" spans="1:36">
      <c r="A128" s="24"/>
      <c r="B128" s="24" t="s">
        <v>1000</v>
      </c>
      <c r="C128" s="366" t="s">
        <v>1072</v>
      </c>
      <c r="D128" s="366" t="s">
        <v>1073</v>
      </c>
      <c r="E128" s="367">
        <f>DSUM($A$94:$Z$102,E$94,$C$109:$D128)</f>
        <v>6.9087851207482789</v>
      </c>
      <c r="F128" s="367">
        <f>DSUM($A$94:$Z$102,F$94,$C$109:$D128)</f>
        <v>6.9087851207482789</v>
      </c>
      <c r="G128" s="367">
        <f>DSUM($A$94:$Z$102,G$94,$C$109:$D128)</f>
        <v>6.9087851207482789</v>
      </c>
      <c r="H128" s="367">
        <f>DSUM($A$94:$Z$102,H$94,$C$109:$D128)</f>
        <v>6.9087851207482789</v>
      </c>
      <c r="I128" s="367">
        <f>DSUM($A$94:$Z$102,I$94,$C$109:$D128)</f>
        <v>6.9087851207482789</v>
      </c>
      <c r="J128" s="367">
        <f>DSUM($A$94:$Z$102,J$94,$C$109:$D128)</f>
        <v>6.2179066086734505</v>
      </c>
      <c r="K128" s="367">
        <f>DSUM($A$94:$Z$102,K$94,$C$109:$D128)</f>
        <v>4.9743252869387611</v>
      </c>
      <c r="L128" s="367">
        <f>DSUM($A$94:$Z$102,L$94,$C$109:$D128)</f>
        <v>3.9794602295510084</v>
      </c>
      <c r="M128" s="367">
        <f>DSUM($A$94:$Z$102,M$94,$C$109:$D128)</f>
        <v>3.1835681836408081</v>
      </c>
      <c r="N128" s="367">
        <f>DSUM($A$94:$Z$102,N$94,$C$109:$D128)</f>
        <v>2.546854546912646</v>
      </c>
      <c r="O128" s="367">
        <f>DSUM($A$94:$Z$102,O$94,$C$109:$D128)</f>
        <v>2.0374836375301162</v>
      </c>
      <c r="P128" s="367">
        <f>DSUM($A$94:$Z$102,P$94,$C$109:$D128)</f>
        <v>1.6299869100240929</v>
      </c>
      <c r="Q128" s="367">
        <f>DSUM($A$94:$Z$102,Q$94,$C$109:$D128)</f>
        <v>1.3039895280192746</v>
      </c>
      <c r="R128" s="367">
        <f>DSUM($A$94:$Z$102,R$94,$C$109:$D128)</f>
        <v>1.0431916224154196</v>
      </c>
      <c r="S128" s="367">
        <f>DSUM($A$94:$Z$102,S$94,$C$109:$D128)</f>
        <v>0.83455329793233568</v>
      </c>
      <c r="T128" s="367">
        <f>DSUM($A$94:$Z$102,T$94,$C$109:$D128)</f>
        <v>0.66764263834586846</v>
      </c>
      <c r="U128" s="367">
        <f>DSUM($A$94:$Z$102,U$94,$C$109:$D128)</f>
        <v>4.5538347345700069E-3</v>
      </c>
      <c r="V128" s="367">
        <f>DSUM($A$94:$Z$102,V$94,$C$109:$D128)</f>
        <v>1.6263695480612172E-3</v>
      </c>
      <c r="W128" s="367">
        <f>DSUM($A$94:$Z$102,W$94,$C$109:$D128)</f>
        <v>5.5444416411496637E-4</v>
      </c>
      <c r="X128" s="367">
        <f>DSUM($A$94:$Z$102,X$94,$C$109:$D128)</f>
        <v>1.8079701003886111E-4</v>
      </c>
      <c r="Y128" s="286">
        <f>DSUM($B$94:$Z$102,Y$94,$C$109:$D128)</f>
        <v>63.16626946870079</v>
      </c>
      <c r="Z128" s="319"/>
      <c r="AB128" s="24"/>
      <c r="AC128" s="24"/>
      <c r="AD128" s="24"/>
      <c r="AE128" s="24"/>
      <c r="AF128" s="24"/>
      <c r="AG128" s="24"/>
      <c r="AH128" s="24"/>
      <c r="AI128" s="24"/>
      <c r="AJ128" s="24"/>
    </row>
    <row r="129" spans="1:36">
      <c r="A129" s="24"/>
      <c r="B129" s="24" t="s">
        <v>1001</v>
      </c>
      <c r="C129" s="366" t="s">
        <v>1074</v>
      </c>
      <c r="D129" s="366" t="s">
        <v>1075</v>
      </c>
      <c r="E129" s="367">
        <f>DSUM($A$94:$Z$102,E$94,$C$109:$D129)</f>
        <v>6.9087851207482789</v>
      </c>
      <c r="F129" s="367">
        <f>DSUM($A$94:$Z$102,F$94,$C$109:$D129)</f>
        <v>6.9087851207482789</v>
      </c>
      <c r="G129" s="367">
        <f>DSUM($A$94:$Z$102,G$94,$C$109:$D129)</f>
        <v>6.9087851207482789</v>
      </c>
      <c r="H129" s="367">
        <f>DSUM($A$94:$Z$102,H$94,$C$109:$D129)</f>
        <v>6.9087851207482789</v>
      </c>
      <c r="I129" s="367">
        <f>DSUM($A$94:$Z$102,I$94,$C$109:$D129)</f>
        <v>6.9087851207482789</v>
      </c>
      <c r="J129" s="367">
        <f>DSUM($A$94:$Z$102,J$94,$C$109:$D129)</f>
        <v>6.2179066086734505</v>
      </c>
      <c r="K129" s="367">
        <f>DSUM($A$94:$Z$102,K$94,$C$109:$D129)</f>
        <v>4.9743252869387611</v>
      </c>
      <c r="L129" s="367">
        <f>DSUM($A$94:$Z$102,L$94,$C$109:$D129)</f>
        <v>3.9794602295510084</v>
      </c>
      <c r="M129" s="367">
        <f>DSUM($A$94:$Z$102,M$94,$C$109:$D129)</f>
        <v>3.1835681836408081</v>
      </c>
      <c r="N129" s="367">
        <f>DSUM($A$94:$Z$102,N$94,$C$109:$D129)</f>
        <v>2.546854546912646</v>
      </c>
      <c r="O129" s="367">
        <f>DSUM($A$94:$Z$102,O$94,$C$109:$D129)</f>
        <v>2.0374836375301162</v>
      </c>
      <c r="P129" s="367">
        <f>DSUM($A$94:$Z$102,P$94,$C$109:$D129)</f>
        <v>1.6299869100240929</v>
      </c>
      <c r="Q129" s="367">
        <f>DSUM($A$94:$Z$102,Q$94,$C$109:$D129)</f>
        <v>1.3039895280192746</v>
      </c>
      <c r="R129" s="367">
        <f>DSUM($A$94:$Z$102,R$94,$C$109:$D129)</f>
        <v>1.0431916224154196</v>
      </c>
      <c r="S129" s="367">
        <f>DSUM($A$94:$Z$102,S$94,$C$109:$D129)</f>
        <v>0.83455329793233568</v>
      </c>
      <c r="T129" s="367">
        <f>DSUM($A$94:$Z$102,T$94,$C$109:$D129)</f>
        <v>0.66764263834586846</v>
      </c>
      <c r="U129" s="367">
        <f>DSUM($A$94:$Z$102,U$94,$C$109:$D129)</f>
        <v>4.5538347345700069E-3</v>
      </c>
      <c r="V129" s="367">
        <f>DSUM($A$94:$Z$102,V$94,$C$109:$D129)</f>
        <v>1.6263695480612172E-3</v>
      </c>
      <c r="W129" s="367">
        <f>DSUM($A$94:$Z$102,W$94,$C$109:$D129)</f>
        <v>5.5444416411496637E-4</v>
      </c>
      <c r="X129" s="367">
        <f>DSUM($A$94:$Z$102,X$94,$C$109:$D129)</f>
        <v>1.8079701003886111E-4</v>
      </c>
      <c r="Y129" s="286">
        <f>DSUM($B$94:$Z$102,Y$94,$C$109:$D129)</f>
        <v>63.16626946870079</v>
      </c>
      <c r="Z129" s="319"/>
      <c r="AB129" s="24"/>
      <c r="AC129" s="24"/>
      <c r="AD129" s="24"/>
      <c r="AE129" s="24"/>
      <c r="AF129" s="24"/>
      <c r="AG129" s="24"/>
      <c r="AH129" s="24"/>
      <c r="AI129" s="24"/>
      <c r="AJ129" s="24"/>
    </row>
    <row r="130" spans="1:36">
      <c r="A130" s="24"/>
      <c r="B130" s="24" t="s">
        <v>1002</v>
      </c>
      <c r="C130" s="366" t="s">
        <v>1076</v>
      </c>
      <c r="D130" s="366" t="s">
        <v>1077</v>
      </c>
      <c r="E130" s="367">
        <f>DSUM($A$94:$Z$102,E$94,$C$109:$D130)</f>
        <v>6.9087851207482789</v>
      </c>
      <c r="F130" s="367">
        <f>DSUM($A$94:$Z$102,F$94,$C$109:$D130)</f>
        <v>6.9087851207482789</v>
      </c>
      <c r="G130" s="367">
        <f>DSUM($A$94:$Z$102,G$94,$C$109:$D130)</f>
        <v>6.9087851207482789</v>
      </c>
      <c r="H130" s="367">
        <f>DSUM($A$94:$Z$102,H$94,$C$109:$D130)</f>
        <v>6.9087851207482789</v>
      </c>
      <c r="I130" s="367">
        <f>DSUM($A$94:$Z$102,I$94,$C$109:$D130)</f>
        <v>6.9087851207482789</v>
      </c>
      <c r="J130" s="367">
        <f>DSUM($A$94:$Z$102,J$94,$C$109:$D130)</f>
        <v>6.2179066086734505</v>
      </c>
      <c r="K130" s="367">
        <f>DSUM($A$94:$Z$102,K$94,$C$109:$D130)</f>
        <v>4.9743252869387611</v>
      </c>
      <c r="L130" s="367">
        <f>DSUM($A$94:$Z$102,L$94,$C$109:$D130)</f>
        <v>3.9794602295510084</v>
      </c>
      <c r="M130" s="367">
        <f>DSUM($A$94:$Z$102,M$94,$C$109:$D130)</f>
        <v>3.1835681836408081</v>
      </c>
      <c r="N130" s="367">
        <f>DSUM($A$94:$Z$102,N$94,$C$109:$D130)</f>
        <v>2.546854546912646</v>
      </c>
      <c r="O130" s="367">
        <f>DSUM($A$94:$Z$102,O$94,$C$109:$D130)</f>
        <v>2.0374836375301162</v>
      </c>
      <c r="P130" s="367">
        <f>DSUM($A$94:$Z$102,P$94,$C$109:$D130)</f>
        <v>1.6299869100240929</v>
      </c>
      <c r="Q130" s="367">
        <f>DSUM($A$94:$Z$102,Q$94,$C$109:$D130)</f>
        <v>1.3039895280192746</v>
      </c>
      <c r="R130" s="367">
        <f>DSUM($A$94:$Z$102,R$94,$C$109:$D130)</f>
        <v>1.0431916224154196</v>
      </c>
      <c r="S130" s="367">
        <f>DSUM($A$94:$Z$102,S$94,$C$109:$D130)</f>
        <v>0.83455329793233568</v>
      </c>
      <c r="T130" s="367">
        <f>DSUM($A$94:$Z$102,T$94,$C$109:$D130)</f>
        <v>0.66764263834586846</v>
      </c>
      <c r="U130" s="367">
        <f>DSUM($A$94:$Z$102,U$94,$C$109:$D130)</f>
        <v>4.5538347345700069E-3</v>
      </c>
      <c r="V130" s="367">
        <f>DSUM($A$94:$Z$102,V$94,$C$109:$D130)</f>
        <v>1.6263695480612172E-3</v>
      </c>
      <c r="W130" s="367">
        <f>DSUM($A$94:$Z$102,W$94,$C$109:$D130)</f>
        <v>5.5444416411496637E-4</v>
      </c>
      <c r="X130" s="367">
        <f>DSUM($A$94:$Z$102,X$94,$C$109:$D130)</f>
        <v>1.8079701003886111E-4</v>
      </c>
      <c r="Y130" s="286">
        <f>DSUM($B$94:$Z$102,Y$94,$C$109:$D130)</f>
        <v>63.16626946870079</v>
      </c>
      <c r="Z130" s="319"/>
      <c r="AB130" s="24"/>
      <c r="AC130" s="24"/>
      <c r="AD130" s="24"/>
      <c r="AE130" s="24"/>
      <c r="AF130" s="24"/>
      <c r="AG130" s="24"/>
      <c r="AH130" s="24"/>
      <c r="AI130" s="24"/>
      <c r="AJ130" s="24"/>
    </row>
    <row r="131" spans="1:36">
      <c r="A131" s="24"/>
      <c r="B131" s="24" t="s">
        <v>1078</v>
      </c>
      <c r="C131" s="366" t="s">
        <v>1079</v>
      </c>
      <c r="D131" s="366" t="s">
        <v>1080</v>
      </c>
      <c r="E131" s="367">
        <f>DSUM($A$94:$Z$102,E$94,$C$109:$D131)</f>
        <v>6.9087851207482789</v>
      </c>
      <c r="F131" s="367">
        <f>DSUM($A$94:$Z$102,F$94,$C$109:$D131)</f>
        <v>6.9087851207482789</v>
      </c>
      <c r="G131" s="367">
        <f>DSUM($A$94:$Z$102,G$94,$C$109:$D131)</f>
        <v>6.9087851207482789</v>
      </c>
      <c r="H131" s="367">
        <f>DSUM($A$94:$Z$102,H$94,$C$109:$D131)</f>
        <v>6.9087851207482789</v>
      </c>
      <c r="I131" s="367">
        <f>DSUM($A$94:$Z$102,I$94,$C$109:$D131)</f>
        <v>6.9087851207482789</v>
      </c>
      <c r="J131" s="367">
        <f>DSUM($A$94:$Z$102,J$94,$C$109:$D131)</f>
        <v>6.2179066086734505</v>
      </c>
      <c r="K131" s="367">
        <f>DSUM($A$94:$Z$102,K$94,$C$109:$D131)</f>
        <v>4.9743252869387611</v>
      </c>
      <c r="L131" s="367">
        <f>DSUM($A$94:$Z$102,L$94,$C$109:$D131)</f>
        <v>3.9794602295510084</v>
      </c>
      <c r="M131" s="367">
        <f>DSUM($A$94:$Z$102,M$94,$C$109:$D131)</f>
        <v>3.1835681836408081</v>
      </c>
      <c r="N131" s="367">
        <f>DSUM($A$94:$Z$102,N$94,$C$109:$D131)</f>
        <v>2.546854546912646</v>
      </c>
      <c r="O131" s="367">
        <f>DSUM($A$94:$Z$102,O$94,$C$109:$D131)</f>
        <v>2.0374836375301162</v>
      </c>
      <c r="P131" s="367">
        <f>DSUM($A$94:$Z$102,P$94,$C$109:$D131)</f>
        <v>1.6299869100240929</v>
      </c>
      <c r="Q131" s="367">
        <f>DSUM($A$94:$Z$102,Q$94,$C$109:$D131)</f>
        <v>1.3039895280192746</v>
      </c>
      <c r="R131" s="367">
        <f>DSUM($A$94:$Z$102,R$94,$C$109:$D131)</f>
        <v>1.0431916224154196</v>
      </c>
      <c r="S131" s="367">
        <f>DSUM($A$94:$Z$102,S$94,$C$109:$D131)</f>
        <v>0.83455329793233568</v>
      </c>
      <c r="T131" s="367">
        <f>DSUM($A$94:$Z$102,T$94,$C$109:$D131)</f>
        <v>0.66764263834586846</v>
      </c>
      <c r="U131" s="367">
        <f>DSUM($A$94:$Z$102,U$94,$C$109:$D131)</f>
        <v>4.5538347345700069E-3</v>
      </c>
      <c r="V131" s="367">
        <f>DSUM($A$94:$Z$102,V$94,$C$109:$D131)</f>
        <v>1.6263695480612172E-3</v>
      </c>
      <c r="W131" s="367">
        <f>DSUM($A$94:$Z$102,W$94,$C$109:$D131)</f>
        <v>5.5444416411496637E-4</v>
      </c>
      <c r="X131" s="367">
        <f>DSUM($A$94:$Z$102,X$94,$C$109:$D131)</f>
        <v>1.8079701003886111E-4</v>
      </c>
      <c r="Y131" s="286">
        <f>DSUM($B$94:$Z$102,Y$94,$C$109:$D131)</f>
        <v>63.16626946870079</v>
      </c>
      <c r="Z131" s="319"/>
      <c r="AB131" s="24"/>
      <c r="AC131" s="24"/>
      <c r="AD131" s="24"/>
      <c r="AE131" s="24"/>
      <c r="AF131" s="24"/>
      <c r="AG131" s="24"/>
      <c r="AH131" s="24"/>
      <c r="AI131" s="24"/>
      <c r="AJ131" s="24"/>
    </row>
    <row r="132" spans="1:36">
      <c r="A132" s="24"/>
      <c r="B132" s="24" t="s">
        <v>1081</v>
      </c>
      <c r="C132" s="366" t="s">
        <v>1082</v>
      </c>
      <c r="D132" s="366" t="s">
        <v>1083</v>
      </c>
      <c r="E132" s="367">
        <f>DSUM($A$94:$Z$102,E$94,$C$109:$D132)</f>
        <v>6.9087851207482789</v>
      </c>
      <c r="F132" s="367">
        <f>DSUM($A$94:$Z$102,F$94,$C$109:$D132)</f>
        <v>6.9087851207482789</v>
      </c>
      <c r="G132" s="367">
        <f>DSUM($A$94:$Z$102,G$94,$C$109:$D132)</f>
        <v>6.9087851207482789</v>
      </c>
      <c r="H132" s="367">
        <f>DSUM($A$94:$Z$102,H$94,$C$109:$D132)</f>
        <v>6.9087851207482789</v>
      </c>
      <c r="I132" s="367">
        <f>DSUM($A$94:$Z$102,I$94,$C$109:$D132)</f>
        <v>6.9087851207482789</v>
      </c>
      <c r="J132" s="367">
        <f>DSUM($A$94:$Z$102,J$94,$C$109:$D132)</f>
        <v>6.2179066086734505</v>
      </c>
      <c r="K132" s="367">
        <f>DSUM($A$94:$Z$102,K$94,$C$109:$D132)</f>
        <v>4.9743252869387611</v>
      </c>
      <c r="L132" s="367">
        <f>DSUM($A$94:$Z$102,L$94,$C$109:$D132)</f>
        <v>3.9794602295510084</v>
      </c>
      <c r="M132" s="367">
        <f>DSUM($A$94:$Z$102,M$94,$C$109:$D132)</f>
        <v>3.1835681836408081</v>
      </c>
      <c r="N132" s="367">
        <f>DSUM($A$94:$Z$102,N$94,$C$109:$D132)</f>
        <v>2.546854546912646</v>
      </c>
      <c r="O132" s="367">
        <f>DSUM($A$94:$Z$102,O$94,$C$109:$D132)</f>
        <v>2.0374836375301162</v>
      </c>
      <c r="P132" s="367">
        <f>DSUM($A$94:$Z$102,P$94,$C$109:$D132)</f>
        <v>1.6299869100240929</v>
      </c>
      <c r="Q132" s="367">
        <f>DSUM($A$94:$Z$102,Q$94,$C$109:$D132)</f>
        <v>1.3039895280192746</v>
      </c>
      <c r="R132" s="367">
        <f>DSUM($A$94:$Z$102,R$94,$C$109:$D132)</f>
        <v>1.0431916224154196</v>
      </c>
      <c r="S132" s="367">
        <f>DSUM($A$94:$Z$102,S$94,$C$109:$D132)</f>
        <v>0.83455329793233568</v>
      </c>
      <c r="T132" s="367">
        <f>DSUM($A$94:$Z$102,T$94,$C$109:$D132)</f>
        <v>0.66764263834586846</v>
      </c>
      <c r="U132" s="367">
        <f>DSUM($A$94:$Z$102,U$94,$C$109:$D132)</f>
        <v>4.5538347345700069E-3</v>
      </c>
      <c r="V132" s="367">
        <f>DSUM($A$94:$Z$102,V$94,$C$109:$D132)</f>
        <v>1.6263695480612172E-3</v>
      </c>
      <c r="W132" s="367">
        <f>DSUM($A$94:$Z$102,W$94,$C$109:$D132)</f>
        <v>5.5444416411496637E-4</v>
      </c>
      <c r="X132" s="367">
        <f>DSUM($A$94:$Z$102,X$94,$C$109:$D132)</f>
        <v>1.8079701003886111E-4</v>
      </c>
      <c r="Y132" s="286">
        <f>DSUM($B$94:$Z$102,Y$94,$C$109:$D132)</f>
        <v>63.16626946870079</v>
      </c>
      <c r="Z132" s="319"/>
      <c r="AB132" s="24"/>
      <c r="AC132" s="24"/>
      <c r="AD132" s="24"/>
      <c r="AE132" s="24"/>
      <c r="AF132" s="24"/>
      <c r="AG132" s="24"/>
      <c r="AH132" s="24"/>
      <c r="AI132" s="24"/>
      <c r="AJ132" s="24"/>
    </row>
    <row r="133" spans="1:36">
      <c r="A133" s="24"/>
      <c r="B133" s="24" t="s">
        <v>1084</v>
      </c>
      <c r="C133" s="366" t="s">
        <v>1085</v>
      </c>
      <c r="D133" s="366" t="s">
        <v>1086</v>
      </c>
      <c r="E133" s="367">
        <f>DSUM($A$94:$Z$102,E$94,$C$109:$D133)</f>
        <v>6.9087851207482789</v>
      </c>
      <c r="F133" s="367">
        <f>DSUM($A$94:$Z$102,F$94,$C$109:$D133)</f>
        <v>6.9087851207482789</v>
      </c>
      <c r="G133" s="367">
        <f>DSUM($A$94:$Z$102,G$94,$C$109:$D133)</f>
        <v>6.9087851207482789</v>
      </c>
      <c r="H133" s="367">
        <f>DSUM($A$94:$Z$102,H$94,$C$109:$D133)</f>
        <v>6.9087851207482789</v>
      </c>
      <c r="I133" s="367">
        <f>DSUM($A$94:$Z$102,I$94,$C$109:$D133)</f>
        <v>6.9087851207482789</v>
      </c>
      <c r="J133" s="367">
        <f>DSUM($A$94:$Z$102,J$94,$C$109:$D133)</f>
        <v>6.2179066086734505</v>
      </c>
      <c r="K133" s="367">
        <f>DSUM($A$94:$Z$102,K$94,$C$109:$D133)</f>
        <v>4.9743252869387611</v>
      </c>
      <c r="L133" s="367">
        <f>DSUM($A$94:$Z$102,L$94,$C$109:$D133)</f>
        <v>3.9794602295510084</v>
      </c>
      <c r="M133" s="367">
        <f>DSUM($A$94:$Z$102,M$94,$C$109:$D133)</f>
        <v>3.1835681836408081</v>
      </c>
      <c r="N133" s="367">
        <f>DSUM($A$94:$Z$102,N$94,$C$109:$D133)</f>
        <v>2.546854546912646</v>
      </c>
      <c r="O133" s="367">
        <f>DSUM($A$94:$Z$102,O$94,$C$109:$D133)</f>
        <v>2.0374836375301162</v>
      </c>
      <c r="P133" s="367">
        <f>DSUM($A$94:$Z$102,P$94,$C$109:$D133)</f>
        <v>1.6299869100240929</v>
      </c>
      <c r="Q133" s="367">
        <f>DSUM($A$94:$Z$102,Q$94,$C$109:$D133)</f>
        <v>1.3039895280192746</v>
      </c>
      <c r="R133" s="367">
        <f>DSUM($A$94:$Z$102,R$94,$C$109:$D133)</f>
        <v>1.0431916224154196</v>
      </c>
      <c r="S133" s="367">
        <f>DSUM($A$94:$Z$102,S$94,$C$109:$D133)</f>
        <v>0.83455329793233568</v>
      </c>
      <c r="T133" s="367">
        <f>DSUM($A$94:$Z$102,T$94,$C$109:$D133)</f>
        <v>0.66764263834586846</v>
      </c>
      <c r="U133" s="367">
        <f>DSUM($A$94:$Z$102,U$94,$C$109:$D133)</f>
        <v>4.5538347345700069E-3</v>
      </c>
      <c r="V133" s="367">
        <f>DSUM($A$94:$Z$102,V$94,$C$109:$D133)</f>
        <v>1.6263695480612172E-3</v>
      </c>
      <c r="W133" s="367">
        <f>DSUM($A$94:$Z$102,W$94,$C$109:$D133)</f>
        <v>5.5444416411496637E-4</v>
      </c>
      <c r="X133" s="367">
        <f>DSUM($A$94:$Z$102,X$94,$C$109:$D133)</f>
        <v>1.8079701003886111E-4</v>
      </c>
      <c r="Y133" s="286">
        <f>DSUM($B$94:$Z$102,Y$94,$C$109:$D133)</f>
        <v>63.16626946870079</v>
      </c>
      <c r="Z133" s="319"/>
      <c r="AB133" s="24"/>
      <c r="AC133" s="24"/>
      <c r="AD133" s="24"/>
      <c r="AE133" s="24"/>
      <c r="AF133" s="24"/>
      <c r="AG133" s="24"/>
      <c r="AH133" s="24"/>
      <c r="AI133" s="24"/>
      <c r="AJ133" s="24"/>
    </row>
    <row r="134" spans="1:36">
      <c r="A134" s="24"/>
      <c r="B134" s="24" t="s">
        <v>1087</v>
      </c>
      <c r="C134" s="366" t="s">
        <v>1088</v>
      </c>
      <c r="D134" s="366" t="s">
        <v>1089</v>
      </c>
      <c r="E134" s="367">
        <f>DSUM($A$94:$Z$102,E$94,$C$109:$D134)</f>
        <v>6.9087851207482789</v>
      </c>
      <c r="F134" s="367">
        <f>DSUM($A$94:$Z$102,F$94,$C$109:$D134)</f>
        <v>6.9087851207482789</v>
      </c>
      <c r="G134" s="367">
        <f>DSUM($A$94:$Z$102,G$94,$C$109:$D134)</f>
        <v>6.9087851207482789</v>
      </c>
      <c r="H134" s="367">
        <f>DSUM($A$94:$Z$102,H$94,$C$109:$D134)</f>
        <v>6.9087851207482789</v>
      </c>
      <c r="I134" s="367">
        <f>DSUM($A$94:$Z$102,I$94,$C$109:$D134)</f>
        <v>6.9087851207482789</v>
      </c>
      <c r="J134" s="367">
        <f>DSUM($A$94:$Z$102,J$94,$C$109:$D134)</f>
        <v>6.2179066086734505</v>
      </c>
      <c r="K134" s="367">
        <f>DSUM($A$94:$Z$102,K$94,$C$109:$D134)</f>
        <v>4.9743252869387611</v>
      </c>
      <c r="L134" s="367">
        <f>DSUM($A$94:$Z$102,L$94,$C$109:$D134)</f>
        <v>3.9794602295510084</v>
      </c>
      <c r="M134" s="367">
        <f>DSUM($A$94:$Z$102,M$94,$C$109:$D134)</f>
        <v>3.1835681836408081</v>
      </c>
      <c r="N134" s="367">
        <f>DSUM($A$94:$Z$102,N$94,$C$109:$D134)</f>
        <v>2.546854546912646</v>
      </c>
      <c r="O134" s="367">
        <f>DSUM($A$94:$Z$102,O$94,$C$109:$D134)</f>
        <v>2.0374836375301162</v>
      </c>
      <c r="P134" s="367">
        <f>DSUM($A$94:$Z$102,P$94,$C$109:$D134)</f>
        <v>1.6299869100240929</v>
      </c>
      <c r="Q134" s="367">
        <f>DSUM($A$94:$Z$102,Q$94,$C$109:$D134)</f>
        <v>1.3039895280192746</v>
      </c>
      <c r="R134" s="367">
        <f>DSUM($A$94:$Z$102,R$94,$C$109:$D134)</f>
        <v>1.0431916224154196</v>
      </c>
      <c r="S134" s="367">
        <f>DSUM($A$94:$Z$102,S$94,$C$109:$D134)</f>
        <v>0.83455329793233568</v>
      </c>
      <c r="T134" s="367">
        <f>DSUM($A$94:$Z$102,T$94,$C$109:$D134)</f>
        <v>0.66764263834586846</v>
      </c>
      <c r="U134" s="367">
        <f>DSUM($A$94:$Z$102,U$94,$C$109:$D134)</f>
        <v>4.5538347345700069E-3</v>
      </c>
      <c r="V134" s="367">
        <f>DSUM($A$94:$Z$102,V$94,$C$109:$D134)</f>
        <v>1.6263695480612172E-3</v>
      </c>
      <c r="W134" s="367">
        <f>DSUM($A$94:$Z$102,W$94,$C$109:$D134)</f>
        <v>5.5444416411496637E-4</v>
      </c>
      <c r="X134" s="367">
        <f>DSUM($A$94:$Z$102,X$94,$C$109:$D134)</f>
        <v>1.8079701003886111E-4</v>
      </c>
      <c r="Y134" s="286">
        <f>DSUM($B$94:$Z$102,Y$94,$C$109:$D134)</f>
        <v>63.16626946870079</v>
      </c>
      <c r="Z134" s="319"/>
      <c r="AB134" s="24"/>
      <c r="AC134" s="24"/>
      <c r="AD134" s="24"/>
      <c r="AE134" s="24"/>
      <c r="AF134" s="24"/>
      <c r="AG134" s="24"/>
      <c r="AH134" s="24"/>
      <c r="AI134" s="24"/>
      <c r="AJ134" s="24"/>
    </row>
    <row r="135" spans="1:36">
      <c r="A135" s="24"/>
      <c r="B135" s="24" t="s">
        <v>1090</v>
      </c>
      <c r="C135" s="366" t="s">
        <v>1091</v>
      </c>
      <c r="D135" s="366" t="s">
        <v>1092</v>
      </c>
      <c r="E135" s="367">
        <f>DSUM($A$94:$Z$102,E$94,$C$109:$D135)</f>
        <v>6.9087851207482789</v>
      </c>
      <c r="F135" s="367">
        <f>DSUM($A$94:$Z$102,F$94,$C$109:$D135)</f>
        <v>6.9087851207482789</v>
      </c>
      <c r="G135" s="367">
        <f>DSUM($A$94:$Z$102,G$94,$C$109:$D135)</f>
        <v>6.9087851207482789</v>
      </c>
      <c r="H135" s="367">
        <f>DSUM($A$94:$Z$102,H$94,$C$109:$D135)</f>
        <v>6.9087851207482789</v>
      </c>
      <c r="I135" s="367">
        <f>DSUM($A$94:$Z$102,I$94,$C$109:$D135)</f>
        <v>6.9087851207482789</v>
      </c>
      <c r="J135" s="367">
        <f>DSUM($A$94:$Z$102,J$94,$C$109:$D135)</f>
        <v>6.2179066086734505</v>
      </c>
      <c r="K135" s="367">
        <f>DSUM($A$94:$Z$102,K$94,$C$109:$D135)</f>
        <v>4.9743252869387611</v>
      </c>
      <c r="L135" s="367">
        <f>DSUM($A$94:$Z$102,L$94,$C$109:$D135)</f>
        <v>3.9794602295510084</v>
      </c>
      <c r="M135" s="367">
        <f>DSUM($A$94:$Z$102,M$94,$C$109:$D135)</f>
        <v>3.1835681836408081</v>
      </c>
      <c r="N135" s="367">
        <f>DSUM($A$94:$Z$102,N$94,$C$109:$D135)</f>
        <v>2.546854546912646</v>
      </c>
      <c r="O135" s="367">
        <f>DSUM($A$94:$Z$102,O$94,$C$109:$D135)</f>
        <v>2.0374836375301162</v>
      </c>
      <c r="P135" s="367">
        <f>DSUM($A$94:$Z$102,P$94,$C$109:$D135)</f>
        <v>1.6299869100240929</v>
      </c>
      <c r="Q135" s="367">
        <f>DSUM($A$94:$Z$102,Q$94,$C$109:$D135)</f>
        <v>1.3039895280192746</v>
      </c>
      <c r="R135" s="367">
        <f>DSUM($A$94:$Z$102,R$94,$C$109:$D135)</f>
        <v>1.0431916224154196</v>
      </c>
      <c r="S135" s="367">
        <f>DSUM($A$94:$Z$102,S$94,$C$109:$D135)</f>
        <v>0.83455329793233568</v>
      </c>
      <c r="T135" s="367">
        <f>DSUM($A$94:$Z$102,T$94,$C$109:$D135)</f>
        <v>0.66764263834586846</v>
      </c>
      <c r="U135" s="367">
        <f>DSUM($A$94:$Z$102,U$94,$C$109:$D135)</f>
        <v>4.5538347345700069E-3</v>
      </c>
      <c r="V135" s="367">
        <f>DSUM($A$94:$Z$102,V$94,$C$109:$D135)</f>
        <v>1.6263695480612172E-3</v>
      </c>
      <c r="W135" s="367">
        <f>DSUM($A$94:$Z$102,W$94,$C$109:$D135)</f>
        <v>5.5444416411496637E-4</v>
      </c>
      <c r="X135" s="367">
        <f>DSUM($A$94:$Z$102,X$94,$C$109:$D135)</f>
        <v>1.8079701003886111E-4</v>
      </c>
      <c r="Y135" s="286">
        <f>DSUM($B$94:$Z$102,Y$94,$C$109:$D135)</f>
        <v>63.16626946870079</v>
      </c>
      <c r="Z135" s="319"/>
      <c r="AB135" s="24"/>
      <c r="AC135" s="24"/>
      <c r="AD135" s="24"/>
      <c r="AE135" s="24"/>
      <c r="AF135" s="24"/>
      <c r="AG135" s="24"/>
      <c r="AH135" s="24"/>
      <c r="AI135" s="24"/>
      <c r="AJ135" s="24"/>
    </row>
    <row r="136" spans="1:36">
      <c r="A136" s="24"/>
      <c r="B136" s="24" t="s">
        <v>1093</v>
      </c>
      <c r="C136" s="366" t="s">
        <v>1094</v>
      </c>
      <c r="D136" s="366" t="s">
        <v>1095</v>
      </c>
      <c r="E136" s="367">
        <f>DSUM($A$94:$Z$102,E$94,$C$109:$D136)</f>
        <v>6.9087851207482789</v>
      </c>
      <c r="F136" s="367">
        <f>DSUM($A$94:$Z$102,F$94,$C$109:$D136)</f>
        <v>6.9087851207482789</v>
      </c>
      <c r="G136" s="367">
        <f>DSUM($A$94:$Z$102,G$94,$C$109:$D136)</f>
        <v>6.9087851207482789</v>
      </c>
      <c r="H136" s="367">
        <f>DSUM($A$94:$Z$102,H$94,$C$109:$D136)</f>
        <v>6.9087851207482789</v>
      </c>
      <c r="I136" s="367">
        <f>DSUM($A$94:$Z$102,I$94,$C$109:$D136)</f>
        <v>6.9087851207482789</v>
      </c>
      <c r="J136" s="367">
        <f>DSUM($A$94:$Z$102,J$94,$C$109:$D136)</f>
        <v>6.2179066086734505</v>
      </c>
      <c r="K136" s="367">
        <f>DSUM($A$94:$Z$102,K$94,$C$109:$D136)</f>
        <v>4.9743252869387611</v>
      </c>
      <c r="L136" s="367">
        <f>DSUM($A$94:$Z$102,L$94,$C$109:$D136)</f>
        <v>3.9794602295510084</v>
      </c>
      <c r="M136" s="367">
        <f>DSUM($A$94:$Z$102,M$94,$C$109:$D136)</f>
        <v>3.1835681836408081</v>
      </c>
      <c r="N136" s="367">
        <f>DSUM($A$94:$Z$102,N$94,$C$109:$D136)</f>
        <v>2.546854546912646</v>
      </c>
      <c r="O136" s="367">
        <f>DSUM($A$94:$Z$102,O$94,$C$109:$D136)</f>
        <v>2.0374836375301162</v>
      </c>
      <c r="P136" s="367">
        <f>DSUM($A$94:$Z$102,P$94,$C$109:$D136)</f>
        <v>1.6299869100240929</v>
      </c>
      <c r="Q136" s="367">
        <f>DSUM($A$94:$Z$102,Q$94,$C$109:$D136)</f>
        <v>1.3039895280192746</v>
      </c>
      <c r="R136" s="367">
        <f>DSUM($A$94:$Z$102,R$94,$C$109:$D136)</f>
        <v>1.0431916224154196</v>
      </c>
      <c r="S136" s="367">
        <f>DSUM($A$94:$Z$102,S$94,$C$109:$D136)</f>
        <v>0.83455329793233568</v>
      </c>
      <c r="T136" s="367">
        <f>DSUM($A$94:$Z$102,T$94,$C$109:$D136)</f>
        <v>0.66764263834586846</v>
      </c>
      <c r="U136" s="367">
        <f>DSUM($A$94:$Z$102,U$94,$C$109:$D136)</f>
        <v>4.5538347345700069E-3</v>
      </c>
      <c r="V136" s="367">
        <f>DSUM($A$94:$Z$102,V$94,$C$109:$D136)</f>
        <v>1.6263695480612172E-3</v>
      </c>
      <c r="W136" s="367">
        <f>DSUM($A$94:$Z$102,W$94,$C$109:$D136)</f>
        <v>5.5444416411496637E-4</v>
      </c>
      <c r="X136" s="367">
        <f>DSUM($A$94:$Z$102,X$94,$C$109:$D136)</f>
        <v>1.8079701003886111E-4</v>
      </c>
      <c r="Y136" s="286">
        <f>DSUM($B$94:$Z$102,Y$94,$C$109:$D136)</f>
        <v>63.16626946870079</v>
      </c>
      <c r="Z136" s="319"/>
      <c r="AB136" s="24"/>
      <c r="AC136" s="24"/>
      <c r="AD136" s="24"/>
      <c r="AE136" s="24"/>
      <c r="AF136" s="24"/>
      <c r="AG136" s="24"/>
      <c r="AH136" s="24"/>
      <c r="AI136" s="24"/>
      <c r="AJ136" s="24"/>
    </row>
    <row r="137" spans="1:36">
      <c r="A137" s="24"/>
      <c r="B137" s="24" t="s">
        <v>1096</v>
      </c>
      <c r="C137" s="366" t="s">
        <v>1097</v>
      </c>
      <c r="D137" s="366" t="s">
        <v>1098</v>
      </c>
      <c r="E137" s="367">
        <f>DSUM($A$94:$Z$102,E$94,$C$109:$D137)</f>
        <v>6.9087851207482789</v>
      </c>
      <c r="F137" s="367">
        <f>DSUM($A$94:$Z$102,F$94,$C$109:$D137)</f>
        <v>6.9087851207482789</v>
      </c>
      <c r="G137" s="367">
        <f>DSUM($A$94:$Z$102,G$94,$C$109:$D137)</f>
        <v>6.9087851207482789</v>
      </c>
      <c r="H137" s="367">
        <f>DSUM($A$94:$Z$102,H$94,$C$109:$D137)</f>
        <v>6.9087851207482789</v>
      </c>
      <c r="I137" s="367">
        <f>DSUM($A$94:$Z$102,I$94,$C$109:$D137)</f>
        <v>6.9087851207482789</v>
      </c>
      <c r="J137" s="367">
        <f>DSUM($A$94:$Z$102,J$94,$C$109:$D137)</f>
        <v>6.2179066086734505</v>
      </c>
      <c r="K137" s="367">
        <f>DSUM($A$94:$Z$102,K$94,$C$109:$D137)</f>
        <v>4.9743252869387611</v>
      </c>
      <c r="L137" s="367">
        <f>DSUM($A$94:$Z$102,L$94,$C$109:$D137)</f>
        <v>3.9794602295510084</v>
      </c>
      <c r="M137" s="367">
        <f>DSUM($A$94:$Z$102,M$94,$C$109:$D137)</f>
        <v>3.1835681836408081</v>
      </c>
      <c r="N137" s="367">
        <f>DSUM($A$94:$Z$102,N$94,$C$109:$D137)</f>
        <v>2.546854546912646</v>
      </c>
      <c r="O137" s="367">
        <f>DSUM($A$94:$Z$102,O$94,$C$109:$D137)</f>
        <v>2.0374836375301162</v>
      </c>
      <c r="P137" s="367">
        <f>DSUM($A$94:$Z$102,P$94,$C$109:$D137)</f>
        <v>1.6299869100240929</v>
      </c>
      <c r="Q137" s="367">
        <f>DSUM($A$94:$Z$102,Q$94,$C$109:$D137)</f>
        <v>1.3039895280192746</v>
      </c>
      <c r="R137" s="367">
        <f>DSUM($A$94:$Z$102,R$94,$C$109:$D137)</f>
        <v>1.0431916224154196</v>
      </c>
      <c r="S137" s="367">
        <f>DSUM($A$94:$Z$102,S$94,$C$109:$D137)</f>
        <v>0.83455329793233568</v>
      </c>
      <c r="T137" s="367">
        <f>DSUM($A$94:$Z$102,T$94,$C$109:$D137)</f>
        <v>0.66764263834586846</v>
      </c>
      <c r="U137" s="367">
        <f>DSUM($A$94:$Z$102,U$94,$C$109:$D137)</f>
        <v>4.5538347345700069E-3</v>
      </c>
      <c r="V137" s="367">
        <f>DSUM($A$94:$Z$102,V$94,$C$109:$D137)</f>
        <v>1.6263695480612172E-3</v>
      </c>
      <c r="W137" s="367">
        <f>DSUM($A$94:$Z$102,W$94,$C$109:$D137)</f>
        <v>5.5444416411496637E-4</v>
      </c>
      <c r="X137" s="367">
        <f>DSUM($A$94:$Z$102,X$94,$C$109:$D137)</f>
        <v>1.8079701003886111E-4</v>
      </c>
      <c r="Y137" s="286">
        <f>DSUM($B$94:$Z$102,Y$94,$C$109:$D137)</f>
        <v>63.16626946870079</v>
      </c>
      <c r="Z137" s="319"/>
      <c r="AB137" s="24"/>
      <c r="AC137" s="24"/>
      <c r="AD137" s="24"/>
      <c r="AE137" s="24"/>
      <c r="AF137" s="24"/>
      <c r="AG137" s="24"/>
      <c r="AH137" s="24"/>
      <c r="AI137" s="24"/>
      <c r="AJ137" s="24"/>
    </row>
    <row r="138" spans="1:36">
      <c r="A138" s="24"/>
      <c r="B138" s="24" t="s">
        <v>1099</v>
      </c>
      <c r="C138" s="366" t="s">
        <v>1100</v>
      </c>
      <c r="D138" s="366" t="s">
        <v>1101</v>
      </c>
      <c r="E138" s="367">
        <f>DSUM($A$94:$Z$102,E$94,$C$109:$D138)</f>
        <v>6.9087851207482789</v>
      </c>
      <c r="F138" s="367">
        <f>DSUM($A$94:$Z$102,F$94,$C$109:$D138)</f>
        <v>6.9087851207482789</v>
      </c>
      <c r="G138" s="367">
        <f>DSUM($A$94:$Z$102,G$94,$C$109:$D138)</f>
        <v>6.9087851207482789</v>
      </c>
      <c r="H138" s="367">
        <f>DSUM($A$94:$Z$102,H$94,$C$109:$D138)</f>
        <v>6.9087851207482789</v>
      </c>
      <c r="I138" s="367">
        <f>DSUM($A$94:$Z$102,I$94,$C$109:$D138)</f>
        <v>6.9087851207482789</v>
      </c>
      <c r="J138" s="367">
        <f>DSUM($A$94:$Z$102,J$94,$C$109:$D138)</f>
        <v>6.2179066086734505</v>
      </c>
      <c r="K138" s="367">
        <f>DSUM($A$94:$Z$102,K$94,$C$109:$D138)</f>
        <v>4.9743252869387611</v>
      </c>
      <c r="L138" s="367">
        <f>DSUM($A$94:$Z$102,L$94,$C$109:$D138)</f>
        <v>3.9794602295510084</v>
      </c>
      <c r="M138" s="367">
        <f>DSUM($A$94:$Z$102,M$94,$C$109:$D138)</f>
        <v>3.1835681836408081</v>
      </c>
      <c r="N138" s="367">
        <f>DSUM($A$94:$Z$102,N$94,$C$109:$D138)</f>
        <v>2.546854546912646</v>
      </c>
      <c r="O138" s="367">
        <f>DSUM($A$94:$Z$102,O$94,$C$109:$D138)</f>
        <v>2.0374836375301162</v>
      </c>
      <c r="P138" s="367">
        <f>DSUM($A$94:$Z$102,P$94,$C$109:$D138)</f>
        <v>1.6299869100240929</v>
      </c>
      <c r="Q138" s="367">
        <f>DSUM($A$94:$Z$102,Q$94,$C$109:$D138)</f>
        <v>1.3039895280192746</v>
      </c>
      <c r="R138" s="367">
        <f>DSUM($A$94:$Z$102,R$94,$C$109:$D138)</f>
        <v>1.0431916224154196</v>
      </c>
      <c r="S138" s="367">
        <f>DSUM($A$94:$Z$102,S$94,$C$109:$D138)</f>
        <v>0.83455329793233568</v>
      </c>
      <c r="T138" s="367">
        <f>DSUM($A$94:$Z$102,T$94,$C$109:$D138)</f>
        <v>0.66764263834586846</v>
      </c>
      <c r="U138" s="367">
        <f>DSUM($A$94:$Z$102,U$94,$C$109:$D138)</f>
        <v>4.5538347345700069E-3</v>
      </c>
      <c r="V138" s="367">
        <f>DSUM($A$94:$Z$102,V$94,$C$109:$D138)</f>
        <v>1.6263695480612172E-3</v>
      </c>
      <c r="W138" s="367">
        <f>DSUM($A$94:$Z$102,W$94,$C$109:$D138)</f>
        <v>5.5444416411496637E-4</v>
      </c>
      <c r="X138" s="367">
        <f>DSUM($A$94:$Z$102,X$94,$C$109:$D138)</f>
        <v>1.8079701003886111E-4</v>
      </c>
      <c r="Y138" s="286">
        <f>DSUM($B$94:$Z$102,Y$94,$C$109:$D138)</f>
        <v>63.16626946870079</v>
      </c>
      <c r="Z138" s="319"/>
      <c r="AB138" s="24"/>
      <c r="AC138" s="24"/>
      <c r="AD138" s="24"/>
      <c r="AE138" s="24"/>
      <c r="AF138" s="24"/>
      <c r="AG138" s="24"/>
      <c r="AH138" s="24"/>
      <c r="AI138" s="24"/>
      <c r="AJ138" s="24"/>
    </row>
    <row r="139" spans="1:36">
      <c r="A139" s="24"/>
      <c r="B139" s="24" t="s">
        <v>1102</v>
      </c>
      <c r="C139" s="366" t="s">
        <v>1103</v>
      </c>
      <c r="D139" s="366" t="s">
        <v>1104</v>
      </c>
      <c r="E139" s="367">
        <f>DSUM($A$94:$Z$102,E$94,$C$109:$D139)</f>
        <v>6.9087851207482789</v>
      </c>
      <c r="F139" s="367">
        <f>DSUM($A$94:$Z$102,F$94,$C$109:$D139)</f>
        <v>6.9087851207482789</v>
      </c>
      <c r="G139" s="367">
        <f>DSUM($A$94:$Z$102,G$94,$C$109:$D139)</f>
        <v>6.9087851207482789</v>
      </c>
      <c r="H139" s="367">
        <f>DSUM($A$94:$Z$102,H$94,$C$109:$D139)</f>
        <v>6.9087851207482789</v>
      </c>
      <c r="I139" s="367">
        <f>DSUM($A$94:$Z$102,I$94,$C$109:$D139)</f>
        <v>6.9087851207482789</v>
      </c>
      <c r="J139" s="367">
        <f>DSUM($A$94:$Z$102,J$94,$C$109:$D139)</f>
        <v>6.2179066086734505</v>
      </c>
      <c r="K139" s="367">
        <f>DSUM($A$94:$Z$102,K$94,$C$109:$D139)</f>
        <v>4.9743252869387611</v>
      </c>
      <c r="L139" s="367">
        <f>DSUM($A$94:$Z$102,L$94,$C$109:$D139)</f>
        <v>3.9794602295510084</v>
      </c>
      <c r="M139" s="367">
        <f>DSUM($A$94:$Z$102,M$94,$C$109:$D139)</f>
        <v>3.1835681836408081</v>
      </c>
      <c r="N139" s="367">
        <f>DSUM($A$94:$Z$102,N$94,$C$109:$D139)</f>
        <v>2.546854546912646</v>
      </c>
      <c r="O139" s="367">
        <f>DSUM($A$94:$Z$102,O$94,$C$109:$D139)</f>
        <v>2.0374836375301162</v>
      </c>
      <c r="P139" s="367">
        <f>DSUM($A$94:$Z$102,P$94,$C$109:$D139)</f>
        <v>1.6299869100240929</v>
      </c>
      <c r="Q139" s="367">
        <f>DSUM($A$94:$Z$102,Q$94,$C$109:$D139)</f>
        <v>1.3039895280192746</v>
      </c>
      <c r="R139" s="367">
        <f>DSUM($A$94:$Z$102,R$94,$C$109:$D139)</f>
        <v>1.0431916224154196</v>
      </c>
      <c r="S139" s="367">
        <f>DSUM($A$94:$Z$102,S$94,$C$109:$D139)</f>
        <v>0.83455329793233568</v>
      </c>
      <c r="T139" s="367">
        <f>DSUM($A$94:$Z$102,T$94,$C$109:$D139)</f>
        <v>0.66764263834586846</v>
      </c>
      <c r="U139" s="367">
        <f>DSUM($A$94:$Z$102,U$94,$C$109:$D139)</f>
        <v>4.5538347345700069E-3</v>
      </c>
      <c r="V139" s="367">
        <f>DSUM($A$94:$Z$102,V$94,$C$109:$D139)</f>
        <v>1.6263695480612172E-3</v>
      </c>
      <c r="W139" s="367">
        <f>DSUM($A$94:$Z$102,W$94,$C$109:$D139)</f>
        <v>5.5444416411496637E-4</v>
      </c>
      <c r="X139" s="367">
        <f>DSUM($A$94:$Z$102,X$94,$C$109:$D139)</f>
        <v>1.8079701003886111E-4</v>
      </c>
      <c r="Y139" s="286">
        <f>DSUM($B$94:$Z$102,Y$94,$C$109:$D139)</f>
        <v>63.16626946870079</v>
      </c>
      <c r="Z139" s="319"/>
      <c r="AB139" s="24"/>
      <c r="AC139" s="24"/>
      <c r="AD139" s="24"/>
      <c r="AE139" s="24"/>
      <c r="AF139" s="24"/>
      <c r="AG139" s="24"/>
      <c r="AH139" s="24"/>
      <c r="AI139" s="24"/>
      <c r="AJ139" s="24"/>
    </row>
    <row r="140" spans="1:36">
      <c r="A140" s="24"/>
      <c r="B140" s="24" t="s">
        <v>1105</v>
      </c>
      <c r="C140" s="366" t="s">
        <v>1106</v>
      </c>
      <c r="D140" s="366" t="s">
        <v>1107</v>
      </c>
      <c r="E140" s="367">
        <f>DSUM($A$94:$Z$102,E$94,$C$109:$D140)</f>
        <v>6.9087851207482789</v>
      </c>
      <c r="F140" s="367">
        <f>DSUM($A$94:$Z$102,F$94,$C$109:$D140)</f>
        <v>6.9087851207482789</v>
      </c>
      <c r="G140" s="367">
        <f>DSUM($A$94:$Z$102,G$94,$C$109:$D140)</f>
        <v>6.9087851207482789</v>
      </c>
      <c r="H140" s="367">
        <f>DSUM($A$94:$Z$102,H$94,$C$109:$D140)</f>
        <v>6.9087851207482789</v>
      </c>
      <c r="I140" s="367">
        <f>DSUM($A$94:$Z$102,I$94,$C$109:$D140)</f>
        <v>6.9087851207482789</v>
      </c>
      <c r="J140" s="367">
        <f>DSUM($A$94:$Z$102,J$94,$C$109:$D140)</f>
        <v>6.2179066086734505</v>
      </c>
      <c r="K140" s="367">
        <f>DSUM($A$94:$Z$102,K$94,$C$109:$D140)</f>
        <v>4.9743252869387611</v>
      </c>
      <c r="L140" s="367">
        <f>DSUM($A$94:$Z$102,L$94,$C$109:$D140)</f>
        <v>3.9794602295510084</v>
      </c>
      <c r="M140" s="367">
        <f>DSUM($A$94:$Z$102,M$94,$C$109:$D140)</f>
        <v>3.1835681836408081</v>
      </c>
      <c r="N140" s="367">
        <f>DSUM($A$94:$Z$102,N$94,$C$109:$D140)</f>
        <v>2.546854546912646</v>
      </c>
      <c r="O140" s="367">
        <f>DSUM($A$94:$Z$102,O$94,$C$109:$D140)</f>
        <v>2.0374836375301162</v>
      </c>
      <c r="P140" s="367">
        <f>DSUM($A$94:$Z$102,P$94,$C$109:$D140)</f>
        <v>1.6299869100240929</v>
      </c>
      <c r="Q140" s="367">
        <f>DSUM($A$94:$Z$102,Q$94,$C$109:$D140)</f>
        <v>1.3039895280192746</v>
      </c>
      <c r="R140" s="367">
        <f>DSUM($A$94:$Z$102,R$94,$C$109:$D140)</f>
        <v>1.0431916224154196</v>
      </c>
      <c r="S140" s="367">
        <f>DSUM($A$94:$Z$102,S$94,$C$109:$D140)</f>
        <v>0.83455329793233568</v>
      </c>
      <c r="T140" s="367">
        <f>DSUM($A$94:$Z$102,T$94,$C$109:$D140)</f>
        <v>0.66764263834586846</v>
      </c>
      <c r="U140" s="367">
        <f>DSUM($A$94:$Z$102,U$94,$C$109:$D140)</f>
        <v>4.5538347345700069E-3</v>
      </c>
      <c r="V140" s="367">
        <f>DSUM($A$94:$Z$102,V$94,$C$109:$D140)</f>
        <v>1.6263695480612172E-3</v>
      </c>
      <c r="W140" s="367">
        <f>DSUM($A$94:$Z$102,W$94,$C$109:$D140)</f>
        <v>5.5444416411496637E-4</v>
      </c>
      <c r="X140" s="367">
        <f>DSUM($A$94:$Z$102,X$94,$C$109:$D140)</f>
        <v>1.8079701003886111E-4</v>
      </c>
      <c r="Y140" s="286">
        <f>DSUM($B$94:$Z$102,Y$94,$C$109:$D140)</f>
        <v>63.16626946870079</v>
      </c>
      <c r="Z140" s="319"/>
      <c r="AB140" s="24"/>
      <c r="AC140" s="24"/>
      <c r="AD140" s="24"/>
      <c r="AE140" s="24"/>
      <c r="AF140" s="24"/>
      <c r="AG140" s="24"/>
      <c r="AH140" s="24"/>
      <c r="AI140" s="24"/>
      <c r="AJ140" s="24"/>
    </row>
    <row r="141" spans="1:36">
      <c r="A141" s="24"/>
      <c r="B141" s="24" t="s">
        <v>1108</v>
      </c>
      <c r="C141" s="366" t="s">
        <v>1109</v>
      </c>
      <c r="D141" s="366" t="s">
        <v>1110</v>
      </c>
      <c r="E141" s="367">
        <f>DSUM($A$94:$Z$102,E$94,$C$109:$D141)</f>
        <v>6.9087851207482789</v>
      </c>
      <c r="F141" s="367">
        <f>DSUM($A$94:$Z$102,F$94,$C$109:$D141)</f>
        <v>6.9087851207482789</v>
      </c>
      <c r="G141" s="367">
        <f>DSUM($A$94:$Z$102,G$94,$C$109:$D141)</f>
        <v>6.9087851207482789</v>
      </c>
      <c r="H141" s="367">
        <f>DSUM($A$94:$Z$102,H$94,$C$109:$D141)</f>
        <v>6.9087851207482789</v>
      </c>
      <c r="I141" s="367">
        <f>DSUM($A$94:$Z$102,I$94,$C$109:$D141)</f>
        <v>6.9087851207482789</v>
      </c>
      <c r="J141" s="367">
        <f>DSUM($A$94:$Z$102,J$94,$C$109:$D141)</f>
        <v>6.2179066086734505</v>
      </c>
      <c r="K141" s="367">
        <f>DSUM($A$94:$Z$102,K$94,$C$109:$D141)</f>
        <v>4.9743252869387611</v>
      </c>
      <c r="L141" s="367">
        <f>DSUM($A$94:$Z$102,L$94,$C$109:$D141)</f>
        <v>3.9794602295510084</v>
      </c>
      <c r="M141" s="367">
        <f>DSUM($A$94:$Z$102,M$94,$C$109:$D141)</f>
        <v>3.1835681836408081</v>
      </c>
      <c r="N141" s="367">
        <f>DSUM($A$94:$Z$102,N$94,$C$109:$D141)</f>
        <v>2.546854546912646</v>
      </c>
      <c r="O141" s="367">
        <f>DSUM($A$94:$Z$102,O$94,$C$109:$D141)</f>
        <v>2.0374836375301162</v>
      </c>
      <c r="P141" s="367">
        <f>DSUM($A$94:$Z$102,P$94,$C$109:$D141)</f>
        <v>1.6299869100240929</v>
      </c>
      <c r="Q141" s="367">
        <f>DSUM($A$94:$Z$102,Q$94,$C$109:$D141)</f>
        <v>1.3039895280192746</v>
      </c>
      <c r="R141" s="367">
        <f>DSUM($A$94:$Z$102,R$94,$C$109:$D141)</f>
        <v>1.0431916224154196</v>
      </c>
      <c r="S141" s="367">
        <f>DSUM($A$94:$Z$102,S$94,$C$109:$D141)</f>
        <v>0.83455329793233568</v>
      </c>
      <c r="T141" s="367">
        <f>DSUM($A$94:$Z$102,T$94,$C$109:$D141)</f>
        <v>0.66764263834586846</v>
      </c>
      <c r="U141" s="367">
        <f>DSUM($A$94:$Z$102,U$94,$C$109:$D141)</f>
        <v>4.5538347345700069E-3</v>
      </c>
      <c r="V141" s="367">
        <f>DSUM($A$94:$Z$102,V$94,$C$109:$D141)</f>
        <v>1.6263695480612172E-3</v>
      </c>
      <c r="W141" s="367">
        <f>DSUM($A$94:$Z$102,W$94,$C$109:$D141)</f>
        <v>5.5444416411496637E-4</v>
      </c>
      <c r="X141" s="367">
        <f>DSUM($A$94:$Z$102,X$94,$C$109:$D141)</f>
        <v>1.8079701003886111E-4</v>
      </c>
      <c r="Y141" s="286">
        <f>DSUM($B$94:$Z$102,Y$94,$C$109:$D141)</f>
        <v>63.16626946870079</v>
      </c>
      <c r="Z141" s="319"/>
      <c r="AB141" s="24"/>
      <c r="AC141" s="24"/>
      <c r="AD141" s="24"/>
      <c r="AE141" s="24"/>
      <c r="AF141" s="24"/>
      <c r="AG141" s="24"/>
      <c r="AH141" s="24"/>
      <c r="AI141" s="24"/>
      <c r="AJ141" s="24"/>
    </row>
    <row r="142" spans="1:36">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B142" s="24"/>
      <c r="AC142" s="24"/>
      <c r="AD142" s="24"/>
      <c r="AE142" s="24"/>
      <c r="AF142" s="24"/>
      <c r="AG142" s="24"/>
      <c r="AH142" s="24"/>
      <c r="AI142" s="24"/>
      <c r="AJ142" s="24"/>
    </row>
    <row r="143" spans="1:36">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B143" s="24"/>
      <c r="AC143" s="24"/>
      <c r="AD143" s="24"/>
      <c r="AE143" s="24"/>
      <c r="AF143" s="24"/>
      <c r="AG143" s="24"/>
      <c r="AH143" s="24"/>
      <c r="AI143" s="24"/>
      <c r="AJ143" s="24"/>
    </row>
    <row r="144" spans="1:36" ht="15">
      <c r="A144" s="363" t="s">
        <v>1111</v>
      </c>
      <c r="B144" s="363"/>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B144" s="24"/>
      <c r="AC144" s="24"/>
      <c r="AD144" s="24"/>
      <c r="AE144" s="24"/>
      <c r="AF144" s="24"/>
      <c r="AG144" s="24"/>
      <c r="AH144" s="24"/>
      <c r="AI144" s="24"/>
      <c r="AJ144" s="24"/>
    </row>
    <row r="145" spans="1:36" ht="15">
      <c r="A145" s="24"/>
      <c r="B145" s="24"/>
      <c r="C145" s="330" t="s">
        <v>1112</v>
      </c>
      <c r="D145" s="330" t="str">
        <f>$C$8</f>
        <v>Grocery Refrigeration Bundle-Retro</v>
      </c>
      <c r="E145" s="53">
        <f>E11</f>
        <v>2016</v>
      </c>
      <c r="F145" s="53">
        <f t="shared" ref="F145:X145" si="42">F11</f>
        <v>2017</v>
      </c>
      <c r="G145" s="53">
        <f t="shared" si="42"/>
        <v>2018</v>
      </c>
      <c r="H145" s="53">
        <f t="shared" si="42"/>
        <v>2019</v>
      </c>
      <c r="I145" s="53">
        <f t="shared" si="42"/>
        <v>2020</v>
      </c>
      <c r="J145" s="53">
        <f t="shared" si="42"/>
        <v>2021</v>
      </c>
      <c r="K145" s="53">
        <f t="shared" si="42"/>
        <v>2022</v>
      </c>
      <c r="L145" s="53">
        <f t="shared" si="42"/>
        <v>2023</v>
      </c>
      <c r="M145" s="53">
        <f t="shared" si="42"/>
        <v>2024</v>
      </c>
      <c r="N145" s="53">
        <f t="shared" si="42"/>
        <v>2025</v>
      </c>
      <c r="O145" s="53">
        <f t="shared" si="42"/>
        <v>2026</v>
      </c>
      <c r="P145" s="53">
        <f t="shared" si="42"/>
        <v>2027</v>
      </c>
      <c r="Q145" s="53">
        <f t="shared" si="42"/>
        <v>2028</v>
      </c>
      <c r="R145" s="53">
        <f t="shared" si="42"/>
        <v>2029</v>
      </c>
      <c r="S145" s="53">
        <f t="shared" si="42"/>
        <v>2030</v>
      </c>
      <c r="T145" s="53">
        <f t="shared" si="42"/>
        <v>2031</v>
      </c>
      <c r="U145" s="53">
        <f t="shared" si="42"/>
        <v>2032</v>
      </c>
      <c r="V145" s="53">
        <f t="shared" si="42"/>
        <v>2033</v>
      </c>
      <c r="W145" s="53">
        <f t="shared" si="42"/>
        <v>2034</v>
      </c>
      <c r="X145" s="53">
        <f t="shared" si="42"/>
        <v>2035</v>
      </c>
      <c r="Y145" s="24"/>
      <c r="Z145" s="330"/>
      <c r="AB145" s="24"/>
      <c r="AC145" s="24"/>
      <c r="AD145" s="24"/>
      <c r="AE145" s="24"/>
      <c r="AF145" s="24"/>
      <c r="AG145" s="24"/>
      <c r="AH145" s="24"/>
      <c r="AI145" s="24"/>
      <c r="AJ145" s="24"/>
    </row>
    <row r="146" spans="1:36" ht="15">
      <c r="A146" s="24"/>
      <c r="B146" s="24"/>
      <c r="C146" s="330">
        <f>C9</f>
        <v>2035</v>
      </c>
      <c r="D146" s="330"/>
      <c r="E146" s="54" t="str">
        <f>CONCATENATE("aMW_",E$11)</f>
        <v>aMW_2016</v>
      </c>
      <c r="F146" s="54" t="str">
        <f t="shared" ref="F146:X146" si="43">CONCATENATE("aMW_",F$11)</f>
        <v>aMW_2017</v>
      </c>
      <c r="G146" s="54" t="str">
        <f t="shared" si="43"/>
        <v>aMW_2018</v>
      </c>
      <c r="H146" s="54" t="str">
        <f t="shared" si="43"/>
        <v>aMW_2019</v>
      </c>
      <c r="I146" s="54" t="str">
        <f t="shared" si="43"/>
        <v>aMW_2020</v>
      </c>
      <c r="J146" s="54" t="str">
        <f t="shared" si="43"/>
        <v>aMW_2021</v>
      </c>
      <c r="K146" s="54" t="str">
        <f t="shared" si="43"/>
        <v>aMW_2022</v>
      </c>
      <c r="L146" s="54" t="str">
        <f t="shared" si="43"/>
        <v>aMW_2023</v>
      </c>
      <c r="M146" s="54" t="str">
        <f t="shared" si="43"/>
        <v>aMW_2024</v>
      </c>
      <c r="N146" s="54" t="str">
        <f t="shared" si="43"/>
        <v>aMW_2025</v>
      </c>
      <c r="O146" s="54" t="str">
        <f t="shared" si="43"/>
        <v>aMW_2026</v>
      </c>
      <c r="P146" s="54" t="str">
        <f t="shared" si="43"/>
        <v>aMW_2027</v>
      </c>
      <c r="Q146" s="54" t="str">
        <f t="shared" si="43"/>
        <v>aMW_2028</v>
      </c>
      <c r="R146" s="54" t="str">
        <f t="shared" si="43"/>
        <v>aMW_2029</v>
      </c>
      <c r="S146" s="54" t="str">
        <f t="shared" si="43"/>
        <v>aMW_2030</v>
      </c>
      <c r="T146" s="54" t="str">
        <f t="shared" si="43"/>
        <v>aMW_2031</v>
      </c>
      <c r="U146" s="54" t="str">
        <f t="shared" si="43"/>
        <v>aMW_2032</v>
      </c>
      <c r="V146" s="54" t="str">
        <f t="shared" si="43"/>
        <v>aMW_2033</v>
      </c>
      <c r="W146" s="54" t="str">
        <f t="shared" si="43"/>
        <v>aMW_2034</v>
      </c>
      <c r="X146" s="54" t="str">
        <f t="shared" si="43"/>
        <v>aMW_2035</v>
      </c>
      <c r="Y146" s="335" t="s">
        <v>1012</v>
      </c>
      <c r="Z146" s="365"/>
      <c r="AB146" s="24"/>
      <c r="AC146" s="24"/>
      <c r="AD146" s="24"/>
      <c r="AE146" s="24"/>
      <c r="AF146" s="24"/>
      <c r="AG146" s="24"/>
      <c r="AH146" s="24"/>
      <c r="AI146" s="24"/>
      <c r="AJ146" s="24"/>
    </row>
    <row r="147" spans="1:36">
      <c r="A147" s="24"/>
      <c r="B147" s="24"/>
      <c r="C147" s="24" t="s">
        <v>982</v>
      </c>
      <c r="D147" s="24"/>
      <c r="E147" s="367">
        <f t="shared" ref="E147:Y147" si="44">E110</f>
        <v>0</v>
      </c>
      <c r="F147" s="367">
        <f t="shared" si="44"/>
        <v>0</v>
      </c>
      <c r="G147" s="367">
        <f t="shared" si="44"/>
        <v>0</v>
      </c>
      <c r="H147" s="367">
        <f t="shared" si="44"/>
        <v>0</v>
      </c>
      <c r="I147" s="367">
        <f t="shared" si="44"/>
        <v>0</v>
      </c>
      <c r="J147" s="367">
        <f t="shared" si="44"/>
        <v>0</v>
      </c>
      <c r="K147" s="367">
        <f t="shared" si="44"/>
        <v>0</v>
      </c>
      <c r="L147" s="367">
        <f t="shared" si="44"/>
        <v>0</v>
      </c>
      <c r="M147" s="367">
        <f t="shared" si="44"/>
        <v>0</v>
      </c>
      <c r="N147" s="367">
        <f t="shared" si="44"/>
        <v>0</v>
      </c>
      <c r="O147" s="367">
        <f t="shared" si="44"/>
        <v>0</v>
      </c>
      <c r="P147" s="367">
        <f t="shared" si="44"/>
        <v>0</v>
      </c>
      <c r="Q147" s="367">
        <f t="shared" si="44"/>
        <v>0</v>
      </c>
      <c r="R147" s="367">
        <f t="shared" si="44"/>
        <v>0</v>
      </c>
      <c r="S147" s="367">
        <f t="shared" si="44"/>
        <v>0</v>
      </c>
      <c r="T147" s="367">
        <f t="shared" si="44"/>
        <v>0</v>
      </c>
      <c r="U147" s="367">
        <f t="shared" si="44"/>
        <v>0</v>
      </c>
      <c r="V147" s="367">
        <f t="shared" si="44"/>
        <v>0</v>
      </c>
      <c r="W147" s="367">
        <f t="shared" si="44"/>
        <v>0</v>
      </c>
      <c r="X147" s="367">
        <f t="shared" si="44"/>
        <v>0</v>
      </c>
      <c r="Y147" s="367">
        <f t="shared" si="44"/>
        <v>0</v>
      </c>
      <c r="Z147" s="367"/>
      <c r="AB147" s="24"/>
      <c r="AC147" s="24"/>
      <c r="AD147" s="24"/>
      <c r="AE147" s="24"/>
      <c r="AF147" s="24"/>
      <c r="AG147" s="24"/>
      <c r="AH147" s="24"/>
      <c r="AI147" s="24"/>
      <c r="AJ147" s="24"/>
    </row>
    <row r="148" spans="1:36">
      <c r="A148" s="24"/>
      <c r="B148" s="24"/>
      <c r="C148" s="24" t="s">
        <v>983</v>
      </c>
      <c r="D148" s="24"/>
      <c r="E148" s="367">
        <f t="shared" ref="E148:Y160" si="45">E111-E110</f>
        <v>0</v>
      </c>
      <c r="F148" s="367">
        <f t="shared" si="45"/>
        <v>0</v>
      </c>
      <c r="G148" s="367">
        <f t="shared" si="45"/>
        <v>0</v>
      </c>
      <c r="H148" s="367">
        <f t="shared" si="45"/>
        <v>0</v>
      </c>
      <c r="I148" s="367">
        <f t="shared" si="45"/>
        <v>0</v>
      </c>
      <c r="J148" s="367">
        <f t="shared" si="45"/>
        <v>0</v>
      </c>
      <c r="K148" s="367">
        <f t="shared" si="45"/>
        <v>0</v>
      </c>
      <c r="L148" s="367">
        <f t="shared" si="45"/>
        <v>0</v>
      </c>
      <c r="M148" s="367">
        <f t="shared" si="45"/>
        <v>0</v>
      </c>
      <c r="N148" s="367">
        <f t="shared" si="45"/>
        <v>0</v>
      </c>
      <c r="O148" s="367">
        <f t="shared" si="45"/>
        <v>0</v>
      </c>
      <c r="P148" s="367">
        <f t="shared" si="45"/>
        <v>0</v>
      </c>
      <c r="Q148" s="367">
        <f t="shared" si="45"/>
        <v>0</v>
      </c>
      <c r="R148" s="367">
        <f t="shared" si="45"/>
        <v>0</v>
      </c>
      <c r="S148" s="367">
        <f t="shared" si="45"/>
        <v>0</v>
      </c>
      <c r="T148" s="367">
        <f t="shared" si="45"/>
        <v>0</v>
      </c>
      <c r="U148" s="367">
        <f t="shared" si="45"/>
        <v>0</v>
      </c>
      <c r="V148" s="367">
        <f t="shared" si="45"/>
        <v>0</v>
      </c>
      <c r="W148" s="367">
        <f t="shared" si="45"/>
        <v>0</v>
      </c>
      <c r="X148" s="367">
        <f t="shared" si="45"/>
        <v>0</v>
      </c>
      <c r="Y148" s="367">
        <f t="shared" si="45"/>
        <v>0</v>
      </c>
      <c r="Z148" s="367"/>
      <c r="AB148" s="24"/>
      <c r="AC148" s="24"/>
      <c r="AD148" s="24"/>
      <c r="AE148" s="24"/>
      <c r="AF148" s="24"/>
      <c r="AG148" s="24"/>
      <c r="AH148" s="24"/>
      <c r="AI148" s="24"/>
      <c r="AJ148" s="24"/>
    </row>
    <row r="149" spans="1:36">
      <c r="A149" s="24"/>
      <c r="B149" s="24"/>
      <c r="C149" s="24" t="s">
        <v>984</v>
      </c>
      <c r="D149" s="24"/>
      <c r="E149" s="367">
        <f t="shared" si="45"/>
        <v>0</v>
      </c>
      <c r="F149" s="367">
        <f t="shared" si="45"/>
        <v>0</v>
      </c>
      <c r="G149" s="367">
        <f t="shared" si="45"/>
        <v>0</v>
      </c>
      <c r="H149" s="367">
        <f t="shared" si="45"/>
        <v>0</v>
      </c>
      <c r="I149" s="367">
        <f t="shared" si="45"/>
        <v>0</v>
      </c>
      <c r="J149" s="367">
        <f t="shared" si="45"/>
        <v>0</v>
      </c>
      <c r="K149" s="367">
        <f t="shared" si="45"/>
        <v>0</v>
      </c>
      <c r="L149" s="367">
        <f t="shared" si="45"/>
        <v>0</v>
      </c>
      <c r="M149" s="367">
        <f t="shared" si="45"/>
        <v>0</v>
      </c>
      <c r="N149" s="367">
        <f t="shared" si="45"/>
        <v>0</v>
      </c>
      <c r="O149" s="367">
        <f t="shared" si="45"/>
        <v>0</v>
      </c>
      <c r="P149" s="367">
        <f t="shared" si="45"/>
        <v>0</v>
      </c>
      <c r="Q149" s="367">
        <f t="shared" si="45"/>
        <v>0</v>
      </c>
      <c r="R149" s="367">
        <f t="shared" si="45"/>
        <v>0</v>
      </c>
      <c r="S149" s="367">
        <f t="shared" si="45"/>
        <v>0</v>
      </c>
      <c r="T149" s="367">
        <f t="shared" si="45"/>
        <v>0</v>
      </c>
      <c r="U149" s="367">
        <f t="shared" si="45"/>
        <v>0</v>
      </c>
      <c r="V149" s="367">
        <f t="shared" si="45"/>
        <v>0</v>
      </c>
      <c r="W149" s="367">
        <f t="shared" si="45"/>
        <v>0</v>
      </c>
      <c r="X149" s="367">
        <f t="shared" si="45"/>
        <v>0</v>
      </c>
      <c r="Y149" s="367">
        <f t="shared" si="45"/>
        <v>0</v>
      </c>
      <c r="Z149" s="367"/>
      <c r="AB149" s="24"/>
      <c r="AC149" s="24"/>
      <c r="AD149" s="24"/>
      <c r="AE149" s="24"/>
      <c r="AF149" s="24"/>
      <c r="AG149" s="24"/>
      <c r="AH149" s="24"/>
      <c r="AI149" s="24"/>
      <c r="AJ149" s="24"/>
    </row>
    <row r="150" spans="1:36">
      <c r="A150" s="24"/>
      <c r="B150" s="24"/>
      <c r="C150" s="24" t="s">
        <v>985</v>
      </c>
      <c r="D150" s="24"/>
      <c r="E150" s="367">
        <f t="shared" si="45"/>
        <v>4.7464330232588026</v>
      </c>
      <c r="F150" s="367">
        <f t="shared" si="45"/>
        <v>4.7464330232588026</v>
      </c>
      <c r="G150" s="367">
        <f t="shared" si="45"/>
        <v>4.7464330232588026</v>
      </c>
      <c r="H150" s="367">
        <f t="shared" si="45"/>
        <v>4.7464330232588026</v>
      </c>
      <c r="I150" s="367">
        <f t="shared" si="45"/>
        <v>4.7464330232588026</v>
      </c>
      <c r="J150" s="367">
        <f t="shared" si="45"/>
        <v>4.2717897209329223</v>
      </c>
      <c r="K150" s="367">
        <f t="shared" si="45"/>
        <v>3.4174317767463385</v>
      </c>
      <c r="L150" s="367">
        <f t="shared" si="45"/>
        <v>2.7339454213970704</v>
      </c>
      <c r="M150" s="367">
        <f t="shared" si="45"/>
        <v>2.1871563371176568</v>
      </c>
      <c r="N150" s="367">
        <f t="shared" si="45"/>
        <v>1.7497250696941251</v>
      </c>
      <c r="O150" s="367">
        <f t="shared" si="45"/>
        <v>1.3997800557553002</v>
      </c>
      <c r="P150" s="367">
        <f t="shared" si="45"/>
        <v>1.1198240446042402</v>
      </c>
      <c r="Q150" s="367">
        <f t="shared" si="45"/>
        <v>0.8958592356833921</v>
      </c>
      <c r="R150" s="367">
        <f t="shared" si="45"/>
        <v>0.71668738854671377</v>
      </c>
      <c r="S150" s="367">
        <f t="shared" si="45"/>
        <v>0.57334991083737097</v>
      </c>
      <c r="T150" s="367">
        <f t="shared" si="45"/>
        <v>0.45867992866989665</v>
      </c>
      <c r="U150" s="367">
        <f t="shared" si="45"/>
        <v>3.1285488242663766E-3</v>
      </c>
      <c r="V150" s="367">
        <f t="shared" si="45"/>
        <v>1.1173388658097642E-3</v>
      </c>
      <c r="W150" s="367">
        <f t="shared" si="45"/>
        <v>3.8091097698279142E-4</v>
      </c>
      <c r="X150" s="367">
        <f t="shared" si="45"/>
        <v>1.242101011909833E-4</v>
      </c>
      <c r="Y150" s="367">
        <f t="shared" si="45"/>
        <v>43.396119885377665</v>
      </c>
      <c r="Z150" s="367"/>
      <c r="AB150" s="24"/>
      <c r="AC150" s="24"/>
      <c r="AD150" s="24"/>
      <c r="AE150" s="24"/>
      <c r="AF150" s="24"/>
      <c r="AG150" s="24"/>
      <c r="AH150" s="24"/>
      <c r="AI150" s="24"/>
      <c r="AJ150" s="24"/>
    </row>
    <row r="151" spans="1:36">
      <c r="A151" s="24"/>
      <c r="B151" s="24"/>
      <c r="C151" s="24" t="s">
        <v>986</v>
      </c>
      <c r="D151" s="24"/>
      <c r="E151" s="367">
        <f t="shared" si="45"/>
        <v>3.8949754605937414E-2</v>
      </c>
      <c r="F151" s="367">
        <f t="shared" si="45"/>
        <v>3.8949754605937414E-2</v>
      </c>
      <c r="G151" s="367">
        <f t="shared" si="45"/>
        <v>3.8949754605937414E-2</v>
      </c>
      <c r="H151" s="367">
        <f t="shared" si="45"/>
        <v>3.8949754605937414E-2</v>
      </c>
      <c r="I151" s="367">
        <f t="shared" si="45"/>
        <v>3.8949754605937414E-2</v>
      </c>
      <c r="J151" s="367">
        <f t="shared" si="45"/>
        <v>3.5054779145343495E-2</v>
      </c>
      <c r="K151" s="367">
        <f t="shared" si="45"/>
        <v>2.804382331627453E-2</v>
      </c>
      <c r="L151" s="367">
        <f t="shared" si="45"/>
        <v>2.2435058653019979E-2</v>
      </c>
      <c r="M151" s="367">
        <f t="shared" si="45"/>
        <v>1.7948046922415362E-2</v>
      </c>
      <c r="N151" s="367">
        <f t="shared" si="45"/>
        <v>1.4358437537932423E-2</v>
      </c>
      <c r="O151" s="367">
        <f t="shared" si="45"/>
        <v>1.1486750030345938E-2</v>
      </c>
      <c r="P151" s="367">
        <f t="shared" si="45"/>
        <v>9.189400024276706E-3</v>
      </c>
      <c r="Q151" s="367">
        <f t="shared" si="45"/>
        <v>7.3515200194214092E-3</v>
      </c>
      <c r="R151" s="367">
        <f t="shared" si="45"/>
        <v>5.8812160155371496E-3</v>
      </c>
      <c r="S151" s="367">
        <f t="shared" si="45"/>
        <v>4.7049728124297641E-3</v>
      </c>
      <c r="T151" s="367">
        <f t="shared" si="45"/>
        <v>3.763978249943789E-3</v>
      </c>
      <c r="U151" s="367">
        <f t="shared" si="45"/>
        <v>2.5673217841848221E-5</v>
      </c>
      <c r="V151" s="367">
        <f t="shared" si="45"/>
        <v>9.1690063720917172E-6</v>
      </c>
      <c r="W151" s="367">
        <f t="shared" si="45"/>
        <v>3.1257976268673679E-6</v>
      </c>
      <c r="X151" s="367">
        <f t="shared" si="45"/>
        <v>1.0192818348557986E-6</v>
      </c>
      <c r="Y151" s="367">
        <f t="shared" si="45"/>
        <v>0.35611336178188679</v>
      </c>
      <c r="Z151" s="367"/>
      <c r="AB151" s="24"/>
      <c r="AC151" s="24"/>
      <c r="AD151" s="24"/>
      <c r="AE151" s="24"/>
      <c r="AF151" s="24"/>
      <c r="AG151" s="24"/>
      <c r="AH151" s="24"/>
      <c r="AI151" s="24"/>
      <c r="AJ151" s="24"/>
    </row>
    <row r="152" spans="1:36">
      <c r="A152" s="24"/>
      <c r="B152" s="24"/>
      <c r="C152" s="24" t="s">
        <v>987</v>
      </c>
      <c r="D152" s="24"/>
      <c r="E152" s="367">
        <f t="shared" si="45"/>
        <v>1.4875601536846741</v>
      </c>
      <c r="F152" s="367">
        <f t="shared" si="45"/>
        <v>1.4875601536846741</v>
      </c>
      <c r="G152" s="367">
        <f t="shared" si="45"/>
        <v>1.4875601536846741</v>
      </c>
      <c r="H152" s="367">
        <f t="shared" si="45"/>
        <v>1.4875601536846741</v>
      </c>
      <c r="I152" s="367">
        <f t="shared" si="45"/>
        <v>1.4875601536846741</v>
      </c>
      <c r="J152" s="367">
        <f t="shared" si="45"/>
        <v>1.338804138316207</v>
      </c>
      <c r="K152" s="367">
        <f t="shared" si="45"/>
        <v>1.0710433106529651</v>
      </c>
      <c r="L152" s="367">
        <f t="shared" si="45"/>
        <v>0.8568346485223719</v>
      </c>
      <c r="M152" s="367">
        <f t="shared" si="45"/>
        <v>0.68546771881789859</v>
      </c>
      <c r="N152" s="367">
        <f t="shared" si="45"/>
        <v>0.54837417505431851</v>
      </c>
      <c r="O152" s="367">
        <f t="shared" si="45"/>
        <v>0.43869934004345468</v>
      </c>
      <c r="P152" s="367">
        <f t="shared" si="45"/>
        <v>0.35095947203476352</v>
      </c>
      <c r="Q152" s="367">
        <f t="shared" si="45"/>
        <v>0.2807675776278109</v>
      </c>
      <c r="R152" s="367">
        <f t="shared" si="45"/>
        <v>0.22461406210224877</v>
      </c>
      <c r="S152" s="367">
        <f t="shared" si="45"/>
        <v>0.17969124968179895</v>
      </c>
      <c r="T152" s="367">
        <f t="shared" si="45"/>
        <v>0.14375299974543915</v>
      </c>
      <c r="U152" s="367">
        <f t="shared" si="45"/>
        <v>9.8050568648716009E-4</v>
      </c>
      <c r="V152" s="367">
        <f t="shared" si="45"/>
        <v>3.5018060231695029E-4</v>
      </c>
      <c r="W152" s="367">
        <f t="shared" si="45"/>
        <v>1.1937975079055589E-4</v>
      </c>
      <c r="X152" s="367">
        <f t="shared" si="45"/>
        <v>3.8928179605911473E-5</v>
      </c>
      <c r="Y152" s="367">
        <f t="shared" si="45"/>
        <v>13.600600377099447</v>
      </c>
      <c r="Z152" s="367"/>
      <c r="AB152" s="24"/>
      <c r="AC152" s="24"/>
      <c r="AD152" s="24"/>
      <c r="AE152" s="24"/>
      <c r="AF152" s="24"/>
      <c r="AG152" s="24"/>
      <c r="AH152" s="24"/>
      <c r="AI152" s="24"/>
      <c r="AJ152" s="24"/>
    </row>
    <row r="153" spans="1:36">
      <c r="A153" s="24"/>
      <c r="B153" s="24"/>
      <c r="C153" s="24" t="s">
        <v>988</v>
      </c>
      <c r="D153" s="24"/>
      <c r="E153" s="367">
        <f t="shared" si="45"/>
        <v>0</v>
      </c>
      <c r="F153" s="367">
        <f t="shared" si="45"/>
        <v>0</v>
      </c>
      <c r="G153" s="367">
        <f t="shared" si="45"/>
        <v>0</v>
      </c>
      <c r="H153" s="367">
        <f t="shared" si="45"/>
        <v>0</v>
      </c>
      <c r="I153" s="367">
        <f t="shared" si="45"/>
        <v>0</v>
      </c>
      <c r="J153" s="367">
        <f t="shared" si="45"/>
        <v>0</v>
      </c>
      <c r="K153" s="367">
        <f t="shared" si="45"/>
        <v>0</v>
      </c>
      <c r="L153" s="367">
        <f t="shared" si="45"/>
        <v>0</v>
      </c>
      <c r="M153" s="367">
        <f t="shared" si="45"/>
        <v>0</v>
      </c>
      <c r="N153" s="367">
        <f t="shared" si="45"/>
        <v>0</v>
      </c>
      <c r="O153" s="367">
        <f t="shared" si="45"/>
        <v>0</v>
      </c>
      <c r="P153" s="367">
        <f t="shared" si="45"/>
        <v>0</v>
      </c>
      <c r="Q153" s="367">
        <f t="shared" si="45"/>
        <v>0</v>
      </c>
      <c r="R153" s="367">
        <f t="shared" si="45"/>
        <v>0</v>
      </c>
      <c r="S153" s="367">
        <f t="shared" si="45"/>
        <v>0</v>
      </c>
      <c r="T153" s="367">
        <f t="shared" si="45"/>
        <v>0</v>
      </c>
      <c r="U153" s="367">
        <f t="shared" si="45"/>
        <v>0</v>
      </c>
      <c r="V153" s="367">
        <f t="shared" si="45"/>
        <v>0</v>
      </c>
      <c r="W153" s="367">
        <f t="shared" si="45"/>
        <v>0</v>
      </c>
      <c r="X153" s="367">
        <f t="shared" si="45"/>
        <v>0</v>
      </c>
      <c r="Y153" s="367">
        <f t="shared" si="45"/>
        <v>0</v>
      </c>
      <c r="Z153" s="367"/>
      <c r="AB153" s="24"/>
      <c r="AC153" s="24"/>
      <c r="AD153" s="24"/>
      <c r="AE153" s="24"/>
      <c r="AF153" s="24"/>
      <c r="AG153" s="24"/>
      <c r="AH153" s="24"/>
      <c r="AI153" s="24"/>
      <c r="AJ153" s="24"/>
    </row>
    <row r="154" spans="1:36">
      <c r="A154" s="24"/>
      <c r="B154" s="24"/>
      <c r="C154" s="24" t="s">
        <v>989</v>
      </c>
      <c r="D154" s="24"/>
      <c r="E154" s="367">
        <f t="shared" si="45"/>
        <v>0</v>
      </c>
      <c r="F154" s="367">
        <f t="shared" si="45"/>
        <v>0</v>
      </c>
      <c r="G154" s="367">
        <f t="shared" si="45"/>
        <v>0</v>
      </c>
      <c r="H154" s="367">
        <f t="shared" si="45"/>
        <v>0</v>
      </c>
      <c r="I154" s="367">
        <f t="shared" si="45"/>
        <v>0</v>
      </c>
      <c r="J154" s="367">
        <f t="shared" si="45"/>
        <v>0</v>
      </c>
      <c r="K154" s="367">
        <f t="shared" si="45"/>
        <v>0</v>
      </c>
      <c r="L154" s="367">
        <f t="shared" si="45"/>
        <v>0</v>
      </c>
      <c r="M154" s="367">
        <f t="shared" si="45"/>
        <v>0</v>
      </c>
      <c r="N154" s="367">
        <f t="shared" si="45"/>
        <v>0</v>
      </c>
      <c r="O154" s="367">
        <f t="shared" si="45"/>
        <v>0</v>
      </c>
      <c r="P154" s="367">
        <f t="shared" si="45"/>
        <v>0</v>
      </c>
      <c r="Q154" s="367">
        <f t="shared" si="45"/>
        <v>0</v>
      </c>
      <c r="R154" s="367">
        <f t="shared" si="45"/>
        <v>0</v>
      </c>
      <c r="S154" s="367">
        <f t="shared" si="45"/>
        <v>0</v>
      </c>
      <c r="T154" s="367">
        <f t="shared" si="45"/>
        <v>0</v>
      </c>
      <c r="U154" s="367">
        <f t="shared" si="45"/>
        <v>0</v>
      </c>
      <c r="V154" s="367">
        <f t="shared" si="45"/>
        <v>0</v>
      </c>
      <c r="W154" s="367">
        <f t="shared" si="45"/>
        <v>0</v>
      </c>
      <c r="X154" s="367">
        <f t="shared" si="45"/>
        <v>0</v>
      </c>
      <c r="Y154" s="367">
        <f t="shared" si="45"/>
        <v>0</v>
      </c>
      <c r="Z154" s="367"/>
      <c r="AB154" s="24"/>
      <c r="AC154" s="24"/>
      <c r="AD154" s="24"/>
      <c r="AE154" s="24"/>
      <c r="AF154" s="24"/>
      <c r="AG154" s="24"/>
      <c r="AH154" s="24"/>
      <c r="AI154" s="24"/>
      <c r="AJ154" s="24"/>
    </row>
    <row r="155" spans="1:36">
      <c r="A155" s="24"/>
      <c r="B155" s="24"/>
      <c r="C155" s="24" t="s">
        <v>990</v>
      </c>
      <c r="D155" s="24"/>
      <c r="E155" s="367">
        <f t="shared" si="45"/>
        <v>0</v>
      </c>
      <c r="F155" s="367">
        <f t="shared" si="45"/>
        <v>0</v>
      </c>
      <c r="G155" s="367">
        <f t="shared" si="45"/>
        <v>0</v>
      </c>
      <c r="H155" s="367">
        <f t="shared" si="45"/>
        <v>0</v>
      </c>
      <c r="I155" s="367">
        <f t="shared" si="45"/>
        <v>0</v>
      </c>
      <c r="J155" s="367">
        <f t="shared" si="45"/>
        <v>0</v>
      </c>
      <c r="K155" s="367">
        <f t="shared" si="45"/>
        <v>0</v>
      </c>
      <c r="L155" s="367">
        <f t="shared" si="45"/>
        <v>0</v>
      </c>
      <c r="M155" s="367">
        <f t="shared" si="45"/>
        <v>0</v>
      </c>
      <c r="N155" s="367">
        <f t="shared" si="45"/>
        <v>0</v>
      </c>
      <c r="O155" s="367">
        <f t="shared" si="45"/>
        <v>0</v>
      </c>
      <c r="P155" s="367">
        <f t="shared" si="45"/>
        <v>0</v>
      </c>
      <c r="Q155" s="367">
        <f t="shared" si="45"/>
        <v>0</v>
      </c>
      <c r="R155" s="367">
        <f t="shared" si="45"/>
        <v>0</v>
      </c>
      <c r="S155" s="367">
        <f t="shared" si="45"/>
        <v>0</v>
      </c>
      <c r="T155" s="367">
        <f t="shared" si="45"/>
        <v>0</v>
      </c>
      <c r="U155" s="367">
        <f t="shared" si="45"/>
        <v>0</v>
      </c>
      <c r="V155" s="367">
        <f t="shared" si="45"/>
        <v>0</v>
      </c>
      <c r="W155" s="367">
        <f t="shared" si="45"/>
        <v>0</v>
      </c>
      <c r="X155" s="367">
        <f t="shared" si="45"/>
        <v>0</v>
      </c>
      <c r="Y155" s="367">
        <f t="shared" si="45"/>
        <v>0</v>
      </c>
      <c r="Z155" s="367"/>
      <c r="AB155" s="24"/>
      <c r="AC155" s="24"/>
      <c r="AD155" s="24"/>
      <c r="AE155" s="24"/>
      <c r="AF155" s="24"/>
      <c r="AG155" s="24"/>
      <c r="AH155" s="24"/>
      <c r="AI155" s="24"/>
      <c r="AJ155" s="24"/>
    </row>
    <row r="156" spans="1:36">
      <c r="A156" s="24"/>
      <c r="B156" s="24"/>
      <c r="C156" s="24" t="s">
        <v>991</v>
      </c>
      <c r="D156" s="24"/>
      <c r="E156" s="367">
        <f t="shared" si="45"/>
        <v>0</v>
      </c>
      <c r="F156" s="367">
        <f t="shared" si="45"/>
        <v>0</v>
      </c>
      <c r="G156" s="367">
        <f t="shared" si="45"/>
        <v>0</v>
      </c>
      <c r="H156" s="367">
        <f t="shared" si="45"/>
        <v>0</v>
      </c>
      <c r="I156" s="367">
        <f t="shared" si="45"/>
        <v>0</v>
      </c>
      <c r="J156" s="367">
        <f t="shared" si="45"/>
        <v>0</v>
      </c>
      <c r="K156" s="367">
        <f t="shared" si="45"/>
        <v>0</v>
      </c>
      <c r="L156" s="367">
        <f t="shared" si="45"/>
        <v>0</v>
      </c>
      <c r="M156" s="367">
        <f t="shared" si="45"/>
        <v>0</v>
      </c>
      <c r="N156" s="367">
        <f t="shared" si="45"/>
        <v>0</v>
      </c>
      <c r="O156" s="367">
        <f t="shared" si="45"/>
        <v>0</v>
      </c>
      <c r="P156" s="367">
        <f t="shared" si="45"/>
        <v>0</v>
      </c>
      <c r="Q156" s="367">
        <f t="shared" si="45"/>
        <v>0</v>
      </c>
      <c r="R156" s="367">
        <f t="shared" si="45"/>
        <v>0</v>
      </c>
      <c r="S156" s="367">
        <f t="shared" si="45"/>
        <v>0</v>
      </c>
      <c r="T156" s="367">
        <f t="shared" si="45"/>
        <v>0</v>
      </c>
      <c r="U156" s="367">
        <f t="shared" si="45"/>
        <v>0</v>
      </c>
      <c r="V156" s="367">
        <f t="shared" si="45"/>
        <v>0</v>
      </c>
      <c r="W156" s="367">
        <f t="shared" si="45"/>
        <v>0</v>
      </c>
      <c r="X156" s="367">
        <f t="shared" si="45"/>
        <v>0</v>
      </c>
      <c r="Y156" s="367">
        <f t="shared" si="45"/>
        <v>0</v>
      </c>
      <c r="Z156" s="367"/>
      <c r="AB156" s="24"/>
      <c r="AC156" s="24"/>
      <c r="AD156" s="24"/>
      <c r="AE156" s="24"/>
      <c r="AF156" s="24"/>
      <c r="AG156" s="24"/>
      <c r="AH156" s="24"/>
      <c r="AI156" s="24"/>
      <c r="AJ156" s="24"/>
    </row>
    <row r="157" spans="1:36">
      <c r="A157" s="24"/>
      <c r="B157" s="24"/>
      <c r="C157" s="24" t="s">
        <v>992</v>
      </c>
      <c r="D157" s="24"/>
      <c r="E157" s="367">
        <f t="shared" si="45"/>
        <v>0</v>
      </c>
      <c r="F157" s="367">
        <f t="shared" si="45"/>
        <v>0</v>
      </c>
      <c r="G157" s="367">
        <f t="shared" si="45"/>
        <v>0</v>
      </c>
      <c r="H157" s="367">
        <f t="shared" si="45"/>
        <v>0</v>
      </c>
      <c r="I157" s="367">
        <f t="shared" si="45"/>
        <v>0</v>
      </c>
      <c r="J157" s="367">
        <f t="shared" si="45"/>
        <v>0</v>
      </c>
      <c r="K157" s="367">
        <f t="shared" si="45"/>
        <v>0</v>
      </c>
      <c r="L157" s="367">
        <f t="shared" si="45"/>
        <v>0</v>
      </c>
      <c r="M157" s="367">
        <f t="shared" si="45"/>
        <v>0</v>
      </c>
      <c r="N157" s="367">
        <f t="shared" si="45"/>
        <v>0</v>
      </c>
      <c r="O157" s="367">
        <f t="shared" si="45"/>
        <v>0</v>
      </c>
      <c r="P157" s="367">
        <f t="shared" si="45"/>
        <v>0</v>
      </c>
      <c r="Q157" s="367">
        <f t="shared" si="45"/>
        <v>0</v>
      </c>
      <c r="R157" s="367">
        <f t="shared" si="45"/>
        <v>0</v>
      </c>
      <c r="S157" s="367">
        <f t="shared" si="45"/>
        <v>0</v>
      </c>
      <c r="T157" s="367">
        <f t="shared" si="45"/>
        <v>0</v>
      </c>
      <c r="U157" s="367">
        <f t="shared" si="45"/>
        <v>0</v>
      </c>
      <c r="V157" s="367">
        <f t="shared" si="45"/>
        <v>0</v>
      </c>
      <c r="W157" s="367">
        <f t="shared" si="45"/>
        <v>0</v>
      </c>
      <c r="X157" s="367">
        <f t="shared" si="45"/>
        <v>0</v>
      </c>
      <c r="Y157" s="367">
        <f t="shared" si="45"/>
        <v>0</v>
      </c>
      <c r="Z157" s="367"/>
      <c r="AB157" s="24"/>
      <c r="AC157" s="24"/>
      <c r="AD157" s="24"/>
      <c r="AE157" s="24"/>
      <c r="AF157" s="24"/>
      <c r="AG157" s="24"/>
      <c r="AH157" s="24"/>
      <c r="AI157" s="24"/>
      <c r="AJ157" s="24"/>
    </row>
    <row r="158" spans="1:36">
      <c r="A158" s="24"/>
      <c r="B158" s="24"/>
      <c r="C158" s="24" t="s">
        <v>993</v>
      </c>
      <c r="D158" s="24"/>
      <c r="E158" s="367">
        <f t="shared" si="45"/>
        <v>0</v>
      </c>
      <c r="F158" s="367">
        <f t="shared" si="45"/>
        <v>0</v>
      </c>
      <c r="G158" s="367">
        <f t="shared" si="45"/>
        <v>0</v>
      </c>
      <c r="H158" s="367">
        <f t="shared" si="45"/>
        <v>0</v>
      </c>
      <c r="I158" s="367">
        <f t="shared" si="45"/>
        <v>0</v>
      </c>
      <c r="J158" s="367">
        <f t="shared" si="45"/>
        <v>0</v>
      </c>
      <c r="K158" s="367">
        <f t="shared" si="45"/>
        <v>0</v>
      </c>
      <c r="L158" s="367">
        <f t="shared" si="45"/>
        <v>0</v>
      </c>
      <c r="M158" s="367">
        <f t="shared" si="45"/>
        <v>0</v>
      </c>
      <c r="N158" s="367">
        <f t="shared" si="45"/>
        <v>0</v>
      </c>
      <c r="O158" s="367">
        <f t="shared" si="45"/>
        <v>0</v>
      </c>
      <c r="P158" s="367">
        <f t="shared" si="45"/>
        <v>0</v>
      </c>
      <c r="Q158" s="367">
        <f t="shared" si="45"/>
        <v>0</v>
      </c>
      <c r="R158" s="367">
        <f t="shared" si="45"/>
        <v>0</v>
      </c>
      <c r="S158" s="367">
        <f t="shared" si="45"/>
        <v>0</v>
      </c>
      <c r="T158" s="367">
        <f t="shared" si="45"/>
        <v>0</v>
      </c>
      <c r="U158" s="367">
        <f t="shared" si="45"/>
        <v>0</v>
      </c>
      <c r="V158" s="367">
        <f t="shared" si="45"/>
        <v>0</v>
      </c>
      <c r="W158" s="367">
        <f t="shared" si="45"/>
        <v>0</v>
      </c>
      <c r="X158" s="367">
        <f t="shared" si="45"/>
        <v>0</v>
      </c>
      <c r="Y158" s="367">
        <f t="shared" si="45"/>
        <v>0</v>
      </c>
      <c r="Z158" s="367"/>
      <c r="AB158" s="24"/>
      <c r="AC158" s="24"/>
      <c r="AD158" s="24"/>
      <c r="AE158" s="24"/>
      <c r="AF158" s="24"/>
      <c r="AG158" s="24"/>
      <c r="AH158" s="24"/>
      <c r="AI158" s="24"/>
      <c r="AJ158" s="24"/>
    </row>
    <row r="159" spans="1:36">
      <c r="A159" s="24"/>
      <c r="B159" s="24"/>
      <c r="C159" s="24" t="s">
        <v>994</v>
      </c>
      <c r="D159" s="24"/>
      <c r="E159" s="367">
        <f t="shared" si="45"/>
        <v>0.63584218919886482</v>
      </c>
      <c r="F159" s="367">
        <f t="shared" si="45"/>
        <v>0.63584218919886482</v>
      </c>
      <c r="G159" s="367">
        <f t="shared" si="45"/>
        <v>0.63584218919886482</v>
      </c>
      <c r="H159" s="367">
        <f t="shared" si="45"/>
        <v>0.63584218919886482</v>
      </c>
      <c r="I159" s="367">
        <f t="shared" si="45"/>
        <v>0.63584218919886482</v>
      </c>
      <c r="J159" s="367">
        <f t="shared" si="45"/>
        <v>0.57225797027897762</v>
      </c>
      <c r="K159" s="367">
        <f t="shared" si="45"/>
        <v>0.45780637622318299</v>
      </c>
      <c r="L159" s="367">
        <f t="shared" si="45"/>
        <v>0.36624510097854612</v>
      </c>
      <c r="M159" s="367">
        <f t="shared" si="45"/>
        <v>0.29299608078283734</v>
      </c>
      <c r="N159" s="367">
        <f t="shared" si="45"/>
        <v>0.23439686462626996</v>
      </c>
      <c r="O159" s="367">
        <f t="shared" si="45"/>
        <v>0.18751749170101539</v>
      </c>
      <c r="P159" s="367">
        <f t="shared" si="45"/>
        <v>0.15001399336081245</v>
      </c>
      <c r="Q159" s="367">
        <f t="shared" si="45"/>
        <v>0.12001119468865018</v>
      </c>
      <c r="R159" s="367">
        <f t="shared" si="45"/>
        <v>9.6008955750919944E-2</v>
      </c>
      <c r="S159" s="367">
        <f t="shared" si="45"/>
        <v>7.6807164600736E-2</v>
      </c>
      <c r="T159" s="367">
        <f t="shared" si="45"/>
        <v>6.1445731680588866E-2</v>
      </c>
      <c r="U159" s="367">
        <f t="shared" si="45"/>
        <v>4.19107005974622E-4</v>
      </c>
      <c r="V159" s="367">
        <f t="shared" si="45"/>
        <v>1.4968107356241097E-4</v>
      </c>
      <c r="W159" s="367">
        <f t="shared" si="45"/>
        <v>5.10276387147517E-5</v>
      </c>
      <c r="X159" s="367">
        <f t="shared" si="45"/>
        <v>1.6639447407110534E-5</v>
      </c>
      <c r="Y159" s="367">
        <f t="shared" si="45"/>
        <v>5.8134358444417913</v>
      </c>
      <c r="Z159" s="367"/>
      <c r="AB159" s="24"/>
      <c r="AC159" s="24"/>
      <c r="AD159" s="24"/>
      <c r="AE159" s="24"/>
      <c r="AF159" s="24"/>
      <c r="AG159" s="24"/>
      <c r="AH159" s="24"/>
      <c r="AI159" s="24"/>
      <c r="AJ159" s="24"/>
    </row>
    <row r="160" spans="1:36">
      <c r="A160" s="24"/>
      <c r="B160" s="24"/>
      <c r="C160" s="24" t="s">
        <v>995</v>
      </c>
      <c r="D160" s="24"/>
      <c r="E160" s="367">
        <f t="shared" si="45"/>
        <v>0</v>
      </c>
      <c r="F160" s="367">
        <f t="shared" si="45"/>
        <v>0</v>
      </c>
      <c r="G160" s="367">
        <f t="shared" si="45"/>
        <v>0</v>
      </c>
      <c r="H160" s="367">
        <f t="shared" ref="H160:Y175" si="46">H123-H122</f>
        <v>0</v>
      </c>
      <c r="I160" s="367">
        <f t="shared" si="46"/>
        <v>0</v>
      </c>
      <c r="J160" s="367">
        <f t="shared" si="46"/>
        <v>0</v>
      </c>
      <c r="K160" s="367">
        <f t="shared" si="46"/>
        <v>0</v>
      </c>
      <c r="L160" s="367">
        <f t="shared" si="46"/>
        <v>0</v>
      </c>
      <c r="M160" s="367">
        <f t="shared" si="46"/>
        <v>0</v>
      </c>
      <c r="N160" s="367">
        <f t="shared" si="46"/>
        <v>0</v>
      </c>
      <c r="O160" s="367">
        <f t="shared" si="46"/>
        <v>0</v>
      </c>
      <c r="P160" s="367">
        <f t="shared" si="46"/>
        <v>0</v>
      </c>
      <c r="Q160" s="367">
        <f t="shared" si="46"/>
        <v>0</v>
      </c>
      <c r="R160" s="367">
        <f t="shared" si="46"/>
        <v>0</v>
      </c>
      <c r="S160" s="367">
        <f t="shared" si="46"/>
        <v>0</v>
      </c>
      <c r="T160" s="367">
        <f t="shared" si="46"/>
        <v>0</v>
      </c>
      <c r="U160" s="367">
        <f t="shared" si="46"/>
        <v>0</v>
      </c>
      <c r="V160" s="367">
        <f t="shared" si="46"/>
        <v>0</v>
      </c>
      <c r="W160" s="367">
        <f t="shared" si="46"/>
        <v>0</v>
      </c>
      <c r="X160" s="367">
        <f t="shared" si="46"/>
        <v>0</v>
      </c>
      <c r="Y160" s="367">
        <f t="shared" si="46"/>
        <v>0</v>
      </c>
      <c r="Z160" s="367"/>
      <c r="AB160" s="24"/>
      <c r="AC160" s="24"/>
      <c r="AD160" s="24"/>
      <c r="AE160" s="24"/>
      <c r="AF160" s="24"/>
      <c r="AG160" s="24"/>
      <c r="AH160" s="24"/>
      <c r="AI160" s="24"/>
      <c r="AJ160" s="24"/>
    </row>
    <row r="161" spans="1:36">
      <c r="A161" s="24"/>
      <c r="B161" s="24"/>
      <c r="C161" s="24" t="s">
        <v>996</v>
      </c>
      <c r="D161" s="24"/>
      <c r="E161" s="367">
        <f t="shared" ref="E161:X173" si="47">E124-E123</f>
        <v>0</v>
      </c>
      <c r="F161" s="367">
        <f t="shared" si="47"/>
        <v>0</v>
      </c>
      <c r="G161" s="367">
        <f t="shared" si="47"/>
        <v>0</v>
      </c>
      <c r="H161" s="367">
        <f t="shared" si="47"/>
        <v>0</v>
      </c>
      <c r="I161" s="367">
        <f t="shared" si="47"/>
        <v>0</v>
      </c>
      <c r="J161" s="367">
        <f t="shared" si="47"/>
        <v>0</v>
      </c>
      <c r="K161" s="367">
        <f t="shared" si="47"/>
        <v>0</v>
      </c>
      <c r="L161" s="367">
        <f t="shared" si="47"/>
        <v>0</v>
      </c>
      <c r="M161" s="367">
        <f t="shared" si="47"/>
        <v>0</v>
      </c>
      <c r="N161" s="367">
        <f t="shared" si="47"/>
        <v>0</v>
      </c>
      <c r="O161" s="367">
        <f t="shared" si="47"/>
        <v>0</v>
      </c>
      <c r="P161" s="367">
        <f t="shared" si="47"/>
        <v>0</v>
      </c>
      <c r="Q161" s="367">
        <f t="shared" si="47"/>
        <v>0</v>
      </c>
      <c r="R161" s="367">
        <f t="shared" si="47"/>
        <v>0</v>
      </c>
      <c r="S161" s="367">
        <f t="shared" si="47"/>
        <v>0</v>
      </c>
      <c r="T161" s="367">
        <f t="shared" si="47"/>
        <v>0</v>
      </c>
      <c r="U161" s="367">
        <f t="shared" si="47"/>
        <v>0</v>
      </c>
      <c r="V161" s="367">
        <f t="shared" si="47"/>
        <v>0</v>
      </c>
      <c r="W161" s="367">
        <f t="shared" si="47"/>
        <v>0</v>
      </c>
      <c r="X161" s="367">
        <f t="shared" si="47"/>
        <v>0</v>
      </c>
      <c r="Y161" s="367">
        <f t="shared" si="46"/>
        <v>0</v>
      </c>
      <c r="Z161" s="367"/>
      <c r="AB161" s="24"/>
      <c r="AC161" s="24"/>
      <c r="AD161" s="24"/>
      <c r="AE161" s="24"/>
      <c r="AF161" s="24"/>
      <c r="AG161" s="24"/>
      <c r="AH161" s="24"/>
      <c r="AI161" s="24"/>
      <c r="AJ161" s="24"/>
    </row>
    <row r="162" spans="1:36">
      <c r="A162" s="24"/>
      <c r="B162" s="24"/>
      <c r="C162" s="24" t="s">
        <v>997</v>
      </c>
      <c r="D162" s="24"/>
      <c r="E162" s="367">
        <f t="shared" si="47"/>
        <v>0</v>
      </c>
      <c r="F162" s="367">
        <f t="shared" si="47"/>
        <v>0</v>
      </c>
      <c r="G162" s="367">
        <f t="shared" si="47"/>
        <v>0</v>
      </c>
      <c r="H162" s="367">
        <f t="shared" si="47"/>
        <v>0</v>
      </c>
      <c r="I162" s="367">
        <f t="shared" si="47"/>
        <v>0</v>
      </c>
      <c r="J162" s="367">
        <f t="shared" si="47"/>
        <v>0</v>
      </c>
      <c r="K162" s="367">
        <f t="shared" si="47"/>
        <v>0</v>
      </c>
      <c r="L162" s="367">
        <f t="shared" si="47"/>
        <v>0</v>
      </c>
      <c r="M162" s="367">
        <f t="shared" si="47"/>
        <v>0</v>
      </c>
      <c r="N162" s="367">
        <f t="shared" si="47"/>
        <v>0</v>
      </c>
      <c r="O162" s="367">
        <f t="shared" si="47"/>
        <v>0</v>
      </c>
      <c r="P162" s="367">
        <f t="shared" si="47"/>
        <v>0</v>
      </c>
      <c r="Q162" s="367">
        <f t="shared" si="47"/>
        <v>0</v>
      </c>
      <c r="R162" s="367">
        <f t="shared" si="47"/>
        <v>0</v>
      </c>
      <c r="S162" s="367">
        <f t="shared" si="47"/>
        <v>0</v>
      </c>
      <c r="T162" s="367">
        <f t="shared" si="47"/>
        <v>0</v>
      </c>
      <c r="U162" s="367">
        <f t="shared" si="47"/>
        <v>0</v>
      </c>
      <c r="V162" s="367">
        <f t="shared" si="47"/>
        <v>0</v>
      </c>
      <c r="W162" s="367">
        <f t="shared" si="47"/>
        <v>0</v>
      </c>
      <c r="X162" s="367">
        <f t="shared" si="47"/>
        <v>0</v>
      </c>
      <c r="Y162" s="367">
        <f t="shared" si="46"/>
        <v>0</v>
      </c>
      <c r="Z162" s="367"/>
      <c r="AB162" s="24"/>
      <c r="AC162" s="24"/>
      <c r="AD162" s="24"/>
      <c r="AE162" s="24"/>
      <c r="AF162" s="24"/>
      <c r="AG162" s="24"/>
      <c r="AH162" s="24"/>
      <c r="AI162" s="24"/>
      <c r="AJ162" s="24"/>
    </row>
    <row r="163" spans="1:36">
      <c r="A163" s="24"/>
      <c r="B163" s="24"/>
      <c r="C163" s="24" t="s">
        <v>998</v>
      </c>
      <c r="D163" s="24"/>
      <c r="E163" s="367">
        <f t="shared" si="47"/>
        <v>0</v>
      </c>
      <c r="F163" s="367">
        <f t="shared" si="47"/>
        <v>0</v>
      </c>
      <c r="G163" s="367">
        <f t="shared" si="47"/>
        <v>0</v>
      </c>
      <c r="H163" s="367">
        <f t="shared" si="47"/>
        <v>0</v>
      </c>
      <c r="I163" s="367">
        <f t="shared" si="47"/>
        <v>0</v>
      </c>
      <c r="J163" s="367">
        <f t="shared" si="47"/>
        <v>0</v>
      </c>
      <c r="K163" s="367">
        <f t="shared" si="47"/>
        <v>0</v>
      </c>
      <c r="L163" s="367">
        <f t="shared" si="47"/>
        <v>0</v>
      </c>
      <c r="M163" s="367">
        <f t="shared" si="47"/>
        <v>0</v>
      </c>
      <c r="N163" s="367">
        <f t="shared" si="47"/>
        <v>0</v>
      </c>
      <c r="O163" s="367">
        <f t="shared" si="47"/>
        <v>0</v>
      </c>
      <c r="P163" s="367">
        <f t="shared" si="47"/>
        <v>0</v>
      </c>
      <c r="Q163" s="367">
        <f t="shared" si="47"/>
        <v>0</v>
      </c>
      <c r="R163" s="367">
        <f t="shared" si="47"/>
        <v>0</v>
      </c>
      <c r="S163" s="367">
        <f t="shared" si="47"/>
        <v>0</v>
      </c>
      <c r="T163" s="367">
        <f t="shared" si="47"/>
        <v>0</v>
      </c>
      <c r="U163" s="367">
        <f t="shared" si="47"/>
        <v>0</v>
      </c>
      <c r="V163" s="367">
        <f t="shared" si="47"/>
        <v>0</v>
      </c>
      <c r="W163" s="367">
        <f t="shared" si="47"/>
        <v>0</v>
      </c>
      <c r="X163" s="367">
        <f t="shared" si="47"/>
        <v>0</v>
      </c>
      <c r="Y163" s="367">
        <f t="shared" si="46"/>
        <v>0</v>
      </c>
      <c r="Z163" s="367"/>
      <c r="AB163" s="24"/>
      <c r="AC163" s="24"/>
      <c r="AD163" s="24"/>
      <c r="AE163" s="24"/>
      <c r="AF163" s="24"/>
      <c r="AG163" s="24"/>
      <c r="AH163" s="24"/>
      <c r="AI163" s="24"/>
      <c r="AJ163" s="24"/>
    </row>
    <row r="164" spans="1:36">
      <c r="A164" s="24"/>
      <c r="B164" s="24"/>
      <c r="C164" s="24" t="s">
        <v>999</v>
      </c>
      <c r="D164" s="24"/>
      <c r="E164" s="367">
        <f t="shared" si="47"/>
        <v>0</v>
      </c>
      <c r="F164" s="367">
        <f t="shared" si="47"/>
        <v>0</v>
      </c>
      <c r="G164" s="367">
        <f t="shared" si="47"/>
        <v>0</v>
      </c>
      <c r="H164" s="367">
        <f t="shared" si="47"/>
        <v>0</v>
      </c>
      <c r="I164" s="367">
        <f t="shared" si="47"/>
        <v>0</v>
      </c>
      <c r="J164" s="367">
        <f t="shared" si="47"/>
        <v>0</v>
      </c>
      <c r="K164" s="367">
        <f t="shared" si="47"/>
        <v>0</v>
      </c>
      <c r="L164" s="367">
        <f t="shared" si="47"/>
        <v>0</v>
      </c>
      <c r="M164" s="367">
        <f t="shared" si="47"/>
        <v>0</v>
      </c>
      <c r="N164" s="367">
        <f t="shared" si="47"/>
        <v>0</v>
      </c>
      <c r="O164" s="367">
        <f t="shared" si="47"/>
        <v>0</v>
      </c>
      <c r="P164" s="367">
        <f t="shared" si="47"/>
        <v>0</v>
      </c>
      <c r="Q164" s="367">
        <f t="shared" si="47"/>
        <v>0</v>
      </c>
      <c r="R164" s="367">
        <f t="shared" si="47"/>
        <v>0</v>
      </c>
      <c r="S164" s="367">
        <f t="shared" si="47"/>
        <v>0</v>
      </c>
      <c r="T164" s="367">
        <f t="shared" si="47"/>
        <v>0</v>
      </c>
      <c r="U164" s="367">
        <f t="shared" si="47"/>
        <v>0</v>
      </c>
      <c r="V164" s="367">
        <f t="shared" si="47"/>
        <v>0</v>
      </c>
      <c r="W164" s="367">
        <f t="shared" si="47"/>
        <v>0</v>
      </c>
      <c r="X164" s="367">
        <f t="shared" si="47"/>
        <v>0</v>
      </c>
      <c r="Y164" s="367">
        <f t="shared" si="46"/>
        <v>0</v>
      </c>
      <c r="Z164" s="367"/>
      <c r="AB164" s="24"/>
      <c r="AC164" s="24"/>
      <c r="AD164" s="24"/>
      <c r="AE164" s="24"/>
      <c r="AF164" s="24"/>
      <c r="AG164" s="24"/>
      <c r="AH164" s="24"/>
      <c r="AI164" s="24"/>
      <c r="AJ164" s="24"/>
    </row>
    <row r="165" spans="1:36">
      <c r="A165" s="24"/>
      <c r="B165" s="24"/>
      <c r="C165" s="24" t="s">
        <v>1000</v>
      </c>
      <c r="D165" s="24"/>
      <c r="E165" s="367">
        <f t="shared" si="47"/>
        <v>0</v>
      </c>
      <c r="F165" s="367">
        <f t="shared" si="47"/>
        <v>0</v>
      </c>
      <c r="G165" s="367">
        <f t="shared" si="47"/>
        <v>0</v>
      </c>
      <c r="H165" s="367">
        <f t="shared" si="47"/>
        <v>0</v>
      </c>
      <c r="I165" s="367">
        <f t="shared" si="47"/>
        <v>0</v>
      </c>
      <c r="J165" s="367">
        <f t="shared" si="47"/>
        <v>0</v>
      </c>
      <c r="K165" s="367">
        <f t="shared" si="47"/>
        <v>0</v>
      </c>
      <c r="L165" s="367">
        <f t="shared" si="47"/>
        <v>0</v>
      </c>
      <c r="M165" s="367">
        <f t="shared" si="47"/>
        <v>0</v>
      </c>
      <c r="N165" s="367">
        <f t="shared" si="47"/>
        <v>0</v>
      </c>
      <c r="O165" s="367">
        <f t="shared" si="47"/>
        <v>0</v>
      </c>
      <c r="P165" s="367">
        <f t="shared" si="47"/>
        <v>0</v>
      </c>
      <c r="Q165" s="367">
        <f t="shared" si="47"/>
        <v>0</v>
      </c>
      <c r="R165" s="367">
        <f t="shared" si="47"/>
        <v>0</v>
      </c>
      <c r="S165" s="367">
        <f t="shared" si="47"/>
        <v>0</v>
      </c>
      <c r="T165" s="367">
        <f t="shared" si="47"/>
        <v>0</v>
      </c>
      <c r="U165" s="367">
        <f t="shared" si="47"/>
        <v>0</v>
      </c>
      <c r="V165" s="367">
        <f t="shared" si="47"/>
        <v>0</v>
      </c>
      <c r="W165" s="367">
        <f t="shared" si="47"/>
        <v>0</v>
      </c>
      <c r="X165" s="367">
        <f t="shared" si="47"/>
        <v>0</v>
      </c>
      <c r="Y165" s="367">
        <f t="shared" si="46"/>
        <v>0</v>
      </c>
      <c r="Z165" s="367"/>
      <c r="AB165" s="24"/>
      <c r="AC165" s="24"/>
      <c r="AD165" s="24"/>
      <c r="AE165" s="24"/>
      <c r="AF165" s="24"/>
      <c r="AG165" s="24"/>
      <c r="AH165" s="24"/>
      <c r="AI165" s="24"/>
      <c r="AJ165" s="24"/>
    </row>
    <row r="166" spans="1:36">
      <c r="A166" s="24"/>
      <c r="B166" s="24"/>
      <c r="C166" s="24" t="s">
        <v>1001</v>
      </c>
      <c r="D166" s="24"/>
      <c r="E166" s="367">
        <f t="shared" si="47"/>
        <v>0</v>
      </c>
      <c r="F166" s="367">
        <f t="shared" si="47"/>
        <v>0</v>
      </c>
      <c r="G166" s="367">
        <f t="shared" si="47"/>
        <v>0</v>
      </c>
      <c r="H166" s="367">
        <f t="shared" si="47"/>
        <v>0</v>
      </c>
      <c r="I166" s="367">
        <f t="shared" si="47"/>
        <v>0</v>
      </c>
      <c r="J166" s="367">
        <f t="shared" si="47"/>
        <v>0</v>
      </c>
      <c r="K166" s="367">
        <f t="shared" si="47"/>
        <v>0</v>
      </c>
      <c r="L166" s="367">
        <f t="shared" si="47"/>
        <v>0</v>
      </c>
      <c r="M166" s="367">
        <f t="shared" si="47"/>
        <v>0</v>
      </c>
      <c r="N166" s="367">
        <f t="shared" si="47"/>
        <v>0</v>
      </c>
      <c r="O166" s="367">
        <f t="shared" si="47"/>
        <v>0</v>
      </c>
      <c r="P166" s="367">
        <f t="shared" si="47"/>
        <v>0</v>
      </c>
      <c r="Q166" s="367">
        <f t="shared" si="47"/>
        <v>0</v>
      </c>
      <c r="R166" s="367">
        <f t="shared" si="47"/>
        <v>0</v>
      </c>
      <c r="S166" s="367">
        <f t="shared" si="47"/>
        <v>0</v>
      </c>
      <c r="T166" s="367">
        <f t="shared" si="47"/>
        <v>0</v>
      </c>
      <c r="U166" s="367">
        <f t="shared" si="47"/>
        <v>0</v>
      </c>
      <c r="V166" s="367">
        <f t="shared" si="47"/>
        <v>0</v>
      </c>
      <c r="W166" s="367">
        <f t="shared" si="47"/>
        <v>0</v>
      </c>
      <c r="X166" s="367">
        <f t="shared" si="47"/>
        <v>0</v>
      </c>
      <c r="Y166" s="367">
        <f t="shared" si="46"/>
        <v>0</v>
      </c>
      <c r="Z166" s="367"/>
      <c r="AB166" s="24"/>
      <c r="AC166" s="24"/>
      <c r="AD166" s="24"/>
      <c r="AE166" s="24"/>
      <c r="AF166" s="24"/>
      <c r="AG166" s="24"/>
      <c r="AH166" s="24"/>
      <c r="AI166" s="24"/>
      <c r="AJ166" s="24"/>
    </row>
    <row r="167" spans="1:36">
      <c r="A167" s="24"/>
      <c r="B167" s="24"/>
      <c r="C167" s="24" t="s">
        <v>1002</v>
      </c>
      <c r="D167" s="24"/>
      <c r="E167" s="367">
        <f t="shared" si="47"/>
        <v>0</v>
      </c>
      <c r="F167" s="367">
        <f t="shared" si="47"/>
        <v>0</v>
      </c>
      <c r="G167" s="367">
        <f t="shared" si="47"/>
        <v>0</v>
      </c>
      <c r="H167" s="367">
        <f t="shared" si="47"/>
        <v>0</v>
      </c>
      <c r="I167" s="367">
        <f t="shared" si="47"/>
        <v>0</v>
      </c>
      <c r="J167" s="367">
        <f t="shared" si="47"/>
        <v>0</v>
      </c>
      <c r="K167" s="367">
        <f t="shared" si="47"/>
        <v>0</v>
      </c>
      <c r="L167" s="367">
        <f t="shared" si="47"/>
        <v>0</v>
      </c>
      <c r="M167" s="367">
        <f t="shared" si="47"/>
        <v>0</v>
      </c>
      <c r="N167" s="367">
        <f t="shared" si="47"/>
        <v>0</v>
      </c>
      <c r="O167" s="367">
        <f t="shared" si="47"/>
        <v>0</v>
      </c>
      <c r="P167" s="367">
        <f t="shared" si="47"/>
        <v>0</v>
      </c>
      <c r="Q167" s="367">
        <f t="shared" si="47"/>
        <v>0</v>
      </c>
      <c r="R167" s="367">
        <f t="shared" si="47"/>
        <v>0</v>
      </c>
      <c r="S167" s="367">
        <f t="shared" si="47"/>
        <v>0</v>
      </c>
      <c r="T167" s="367">
        <f t="shared" si="47"/>
        <v>0</v>
      </c>
      <c r="U167" s="367">
        <f t="shared" si="47"/>
        <v>0</v>
      </c>
      <c r="V167" s="367">
        <f t="shared" si="47"/>
        <v>0</v>
      </c>
      <c r="W167" s="367">
        <f t="shared" si="47"/>
        <v>0</v>
      </c>
      <c r="X167" s="367">
        <f t="shared" si="47"/>
        <v>0</v>
      </c>
      <c r="Y167" s="367">
        <f t="shared" si="46"/>
        <v>0</v>
      </c>
      <c r="Z167" s="367"/>
      <c r="AB167" s="24"/>
      <c r="AC167" s="24"/>
      <c r="AD167" s="24"/>
      <c r="AE167" s="24"/>
      <c r="AF167" s="24"/>
      <c r="AG167" s="24"/>
      <c r="AH167" s="24"/>
      <c r="AI167" s="24"/>
      <c r="AJ167" s="24"/>
    </row>
    <row r="168" spans="1:36">
      <c r="A168" s="24"/>
      <c r="B168" s="24"/>
      <c r="C168" s="24" t="s">
        <v>1078</v>
      </c>
      <c r="D168" s="24"/>
      <c r="E168" s="367">
        <f t="shared" si="47"/>
        <v>0</v>
      </c>
      <c r="F168" s="367">
        <f t="shared" si="47"/>
        <v>0</v>
      </c>
      <c r="G168" s="367">
        <f t="shared" si="47"/>
        <v>0</v>
      </c>
      <c r="H168" s="367">
        <f t="shared" si="47"/>
        <v>0</v>
      </c>
      <c r="I168" s="367">
        <f t="shared" si="47"/>
        <v>0</v>
      </c>
      <c r="J168" s="367">
        <f t="shared" si="47"/>
        <v>0</v>
      </c>
      <c r="K168" s="367">
        <f t="shared" si="47"/>
        <v>0</v>
      </c>
      <c r="L168" s="367">
        <f t="shared" si="47"/>
        <v>0</v>
      </c>
      <c r="M168" s="367">
        <f t="shared" si="47"/>
        <v>0</v>
      </c>
      <c r="N168" s="367">
        <f t="shared" si="47"/>
        <v>0</v>
      </c>
      <c r="O168" s="367">
        <f t="shared" si="47"/>
        <v>0</v>
      </c>
      <c r="P168" s="367">
        <f t="shared" si="47"/>
        <v>0</v>
      </c>
      <c r="Q168" s="367">
        <f t="shared" si="47"/>
        <v>0</v>
      </c>
      <c r="R168" s="367">
        <f t="shared" si="47"/>
        <v>0</v>
      </c>
      <c r="S168" s="367">
        <f t="shared" si="47"/>
        <v>0</v>
      </c>
      <c r="T168" s="367">
        <f t="shared" si="47"/>
        <v>0</v>
      </c>
      <c r="U168" s="367">
        <f t="shared" si="47"/>
        <v>0</v>
      </c>
      <c r="V168" s="367">
        <f t="shared" si="47"/>
        <v>0</v>
      </c>
      <c r="W168" s="367">
        <f t="shared" si="47"/>
        <v>0</v>
      </c>
      <c r="X168" s="367">
        <f t="shared" si="47"/>
        <v>0</v>
      </c>
      <c r="Y168" s="367">
        <f t="shared" si="46"/>
        <v>0</v>
      </c>
      <c r="Z168" s="367"/>
      <c r="AB168" s="24"/>
      <c r="AC168" s="24"/>
      <c r="AD168" s="24"/>
      <c r="AE168" s="24"/>
      <c r="AF168" s="24"/>
      <c r="AG168" s="24"/>
      <c r="AH168" s="24"/>
      <c r="AI168" s="24"/>
      <c r="AJ168" s="24"/>
    </row>
    <row r="169" spans="1:36">
      <c r="A169" s="24"/>
      <c r="B169" s="24"/>
      <c r="C169" s="24" t="s">
        <v>1081</v>
      </c>
      <c r="D169" s="24"/>
      <c r="E169" s="367">
        <f t="shared" si="47"/>
        <v>0</v>
      </c>
      <c r="F169" s="367">
        <f t="shared" si="47"/>
        <v>0</v>
      </c>
      <c r="G169" s="367">
        <f t="shared" si="47"/>
        <v>0</v>
      </c>
      <c r="H169" s="367">
        <f t="shared" si="47"/>
        <v>0</v>
      </c>
      <c r="I169" s="367">
        <f t="shared" si="47"/>
        <v>0</v>
      </c>
      <c r="J169" s="367">
        <f t="shared" si="47"/>
        <v>0</v>
      </c>
      <c r="K169" s="367">
        <f t="shared" si="47"/>
        <v>0</v>
      </c>
      <c r="L169" s="367">
        <f t="shared" si="47"/>
        <v>0</v>
      </c>
      <c r="M169" s="367">
        <f t="shared" si="47"/>
        <v>0</v>
      </c>
      <c r="N169" s="367">
        <f t="shared" si="47"/>
        <v>0</v>
      </c>
      <c r="O169" s="367">
        <f t="shared" si="47"/>
        <v>0</v>
      </c>
      <c r="P169" s="367">
        <f t="shared" si="47"/>
        <v>0</v>
      </c>
      <c r="Q169" s="367">
        <f t="shared" si="47"/>
        <v>0</v>
      </c>
      <c r="R169" s="367">
        <f t="shared" si="47"/>
        <v>0</v>
      </c>
      <c r="S169" s="367">
        <f t="shared" si="47"/>
        <v>0</v>
      </c>
      <c r="T169" s="367">
        <f t="shared" si="47"/>
        <v>0</v>
      </c>
      <c r="U169" s="367">
        <f t="shared" si="47"/>
        <v>0</v>
      </c>
      <c r="V169" s="367">
        <f t="shared" si="47"/>
        <v>0</v>
      </c>
      <c r="W169" s="367">
        <f t="shared" si="47"/>
        <v>0</v>
      </c>
      <c r="X169" s="367">
        <f t="shared" si="47"/>
        <v>0</v>
      </c>
      <c r="Y169" s="367">
        <f t="shared" si="46"/>
        <v>0</v>
      </c>
      <c r="Z169" s="367"/>
      <c r="AB169" s="24"/>
      <c r="AC169" s="24"/>
      <c r="AD169" s="24"/>
      <c r="AE169" s="24"/>
      <c r="AF169" s="24"/>
      <c r="AG169" s="24"/>
      <c r="AH169" s="24"/>
      <c r="AI169" s="24"/>
      <c r="AJ169" s="24"/>
    </row>
    <row r="170" spans="1:36">
      <c r="A170" s="24"/>
      <c r="B170" s="24"/>
      <c r="C170" s="24" t="s">
        <v>1084</v>
      </c>
      <c r="D170" s="24"/>
      <c r="E170" s="367">
        <f t="shared" si="47"/>
        <v>0</v>
      </c>
      <c r="F170" s="367">
        <f t="shared" si="47"/>
        <v>0</v>
      </c>
      <c r="G170" s="367">
        <f t="shared" si="47"/>
        <v>0</v>
      </c>
      <c r="H170" s="367">
        <f t="shared" si="47"/>
        <v>0</v>
      </c>
      <c r="I170" s="367">
        <f t="shared" si="47"/>
        <v>0</v>
      </c>
      <c r="J170" s="367">
        <f t="shared" si="47"/>
        <v>0</v>
      </c>
      <c r="K170" s="367">
        <f t="shared" si="47"/>
        <v>0</v>
      </c>
      <c r="L170" s="367">
        <f t="shared" si="47"/>
        <v>0</v>
      </c>
      <c r="M170" s="367">
        <f t="shared" si="47"/>
        <v>0</v>
      </c>
      <c r="N170" s="367">
        <f t="shared" si="47"/>
        <v>0</v>
      </c>
      <c r="O170" s="367">
        <f t="shared" si="47"/>
        <v>0</v>
      </c>
      <c r="P170" s="367">
        <f t="shared" si="47"/>
        <v>0</v>
      </c>
      <c r="Q170" s="367">
        <f t="shared" si="47"/>
        <v>0</v>
      </c>
      <c r="R170" s="367">
        <f t="shared" si="47"/>
        <v>0</v>
      </c>
      <c r="S170" s="367">
        <f t="shared" si="47"/>
        <v>0</v>
      </c>
      <c r="T170" s="367">
        <f t="shared" si="47"/>
        <v>0</v>
      </c>
      <c r="U170" s="367">
        <f t="shared" si="47"/>
        <v>0</v>
      </c>
      <c r="V170" s="367">
        <f t="shared" si="47"/>
        <v>0</v>
      </c>
      <c r="W170" s="367">
        <f t="shared" si="47"/>
        <v>0</v>
      </c>
      <c r="X170" s="367">
        <f t="shared" si="47"/>
        <v>0</v>
      </c>
      <c r="Y170" s="367">
        <f t="shared" si="46"/>
        <v>0</v>
      </c>
      <c r="Z170" s="367"/>
      <c r="AB170" s="24"/>
      <c r="AC170" s="24"/>
      <c r="AD170" s="24"/>
      <c r="AE170" s="24"/>
      <c r="AF170" s="24"/>
      <c r="AG170" s="24"/>
      <c r="AH170" s="24"/>
      <c r="AI170" s="24"/>
      <c r="AJ170" s="24"/>
    </row>
    <row r="171" spans="1:36">
      <c r="A171" s="24"/>
      <c r="B171" s="24"/>
      <c r="C171" s="24" t="s">
        <v>1087</v>
      </c>
      <c r="D171" s="24"/>
      <c r="E171" s="367">
        <f t="shared" si="47"/>
        <v>0</v>
      </c>
      <c r="F171" s="367">
        <f t="shared" si="47"/>
        <v>0</v>
      </c>
      <c r="G171" s="367">
        <f t="shared" si="47"/>
        <v>0</v>
      </c>
      <c r="H171" s="367">
        <f t="shared" si="47"/>
        <v>0</v>
      </c>
      <c r="I171" s="367">
        <f t="shared" si="47"/>
        <v>0</v>
      </c>
      <c r="J171" s="367">
        <f t="shared" si="47"/>
        <v>0</v>
      </c>
      <c r="K171" s="367">
        <f t="shared" si="47"/>
        <v>0</v>
      </c>
      <c r="L171" s="367">
        <f t="shared" si="47"/>
        <v>0</v>
      </c>
      <c r="M171" s="367">
        <f t="shared" si="47"/>
        <v>0</v>
      </c>
      <c r="N171" s="367">
        <f t="shared" si="47"/>
        <v>0</v>
      </c>
      <c r="O171" s="367">
        <f t="shared" si="47"/>
        <v>0</v>
      </c>
      <c r="P171" s="367">
        <f t="shared" si="47"/>
        <v>0</v>
      </c>
      <c r="Q171" s="367">
        <f t="shared" si="47"/>
        <v>0</v>
      </c>
      <c r="R171" s="367">
        <f t="shared" si="47"/>
        <v>0</v>
      </c>
      <c r="S171" s="367">
        <f t="shared" si="47"/>
        <v>0</v>
      </c>
      <c r="T171" s="367">
        <f t="shared" si="47"/>
        <v>0</v>
      </c>
      <c r="U171" s="367">
        <f t="shared" si="47"/>
        <v>0</v>
      </c>
      <c r="V171" s="367">
        <f t="shared" si="47"/>
        <v>0</v>
      </c>
      <c r="W171" s="367">
        <f t="shared" si="47"/>
        <v>0</v>
      </c>
      <c r="X171" s="367">
        <f t="shared" si="47"/>
        <v>0</v>
      </c>
      <c r="Y171" s="367">
        <f t="shared" si="46"/>
        <v>0</v>
      </c>
      <c r="Z171" s="367"/>
      <c r="AB171" s="24"/>
      <c r="AC171" s="24"/>
      <c r="AD171" s="24"/>
      <c r="AE171" s="24"/>
      <c r="AF171" s="24"/>
      <c r="AG171" s="24"/>
      <c r="AH171" s="24"/>
      <c r="AI171" s="24"/>
      <c r="AJ171" s="24"/>
    </row>
    <row r="172" spans="1:36">
      <c r="A172" s="24"/>
      <c r="B172" s="24"/>
      <c r="C172" s="24" t="s">
        <v>1090</v>
      </c>
      <c r="D172" s="24"/>
      <c r="E172" s="367">
        <f t="shared" si="47"/>
        <v>0</v>
      </c>
      <c r="F172" s="367">
        <f t="shared" si="47"/>
        <v>0</v>
      </c>
      <c r="G172" s="367">
        <f t="shared" si="47"/>
        <v>0</v>
      </c>
      <c r="H172" s="367">
        <f t="shared" si="47"/>
        <v>0</v>
      </c>
      <c r="I172" s="367">
        <f t="shared" si="47"/>
        <v>0</v>
      </c>
      <c r="J172" s="367">
        <f t="shared" si="47"/>
        <v>0</v>
      </c>
      <c r="K172" s="367">
        <f t="shared" si="47"/>
        <v>0</v>
      </c>
      <c r="L172" s="367">
        <f t="shared" si="47"/>
        <v>0</v>
      </c>
      <c r="M172" s="367">
        <f t="shared" si="47"/>
        <v>0</v>
      </c>
      <c r="N172" s="367">
        <f t="shared" si="47"/>
        <v>0</v>
      </c>
      <c r="O172" s="367">
        <f t="shared" si="47"/>
        <v>0</v>
      </c>
      <c r="P172" s="367">
        <f t="shared" si="47"/>
        <v>0</v>
      </c>
      <c r="Q172" s="367">
        <f t="shared" si="47"/>
        <v>0</v>
      </c>
      <c r="R172" s="367">
        <f t="shared" si="47"/>
        <v>0</v>
      </c>
      <c r="S172" s="367">
        <f t="shared" si="47"/>
        <v>0</v>
      </c>
      <c r="T172" s="367">
        <f t="shared" si="47"/>
        <v>0</v>
      </c>
      <c r="U172" s="367">
        <f t="shared" si="47"/>
        <v>0</v>
      </c>
      <c r="V172" s="367">
        <f t="shared" si="47"/>
        <v>0</v>
      </c>
      <c r="W172" s="367">
        <f t="shared" si="47"/>
        <v>0</v>
      </c>
      <c r="X172" s="367">
        <f t="shared" si="47"/>
        <v>0</v>
      </c>
      <c r="Y172" s="367">
        <f t="shared" si="46"/>
        <v>0</v>
      </c>
      <c r="Z172" s="367"/>
      <c r="AB172" s="24"/>
      <c r="AC172" s="24"/>
      <c r="AD172" s="24"/>
      <c r="AE172" s="24"/>
      <c r="AF172" s="24"/>
      <c r="AG172" s="24"/>
      <c r="AH172" s="24"/>
      <c r="AI172" s="24"/>
      <c r="AJ172" s="24"/>
    </row>
    <row r="173" spans="1:36">
      <c r="A173" s="24"/>
      <c r="B173" s="24"/>
      <c r="C173" s="24" t="s">
        <v>1093</v>
      </c>
      <c r="D173" s="24"/>
      <c r="E173" s="367">
        <f t="shared" si="47"/>
        <v>0</v>
      </c>
      <c r="F173" s="367">
        <f t="shared" si="47"/>
        <v>0</v>
      </c>
      <c r="G173" s="367">
        <f t="shared" si="47"/>
        <v>0</v>
      </c>
      <c r="H173" s="367">
        <f t="shared" si="47"/>
        <v>0</v>
      </c>
      <c r="I173" s="367">
        <f t="shared" si="47"/>
        <v>0</v>
      </c>
      <c r="J173" s="367">
        <f t="shared" si="47"/>
        <v>0</v>
      </c>
      <c r="K173" s="367">
        <f t="shared" si="47"/>
        <v>0</v>
      </c>
      <c r="L173" s="367">
        <f t="shared" si="47"/>
        <v>0</v>
      </c>
      <c r="M173" s="367">
        <f t="shared" si="47"/>
        <v>0</v>
      </c>
      <c r="N173" s="367">
        <f t="shared" si="47"/>
        <v>0</v>
      </c>
      <c r="O173" s="367">
        <f t="shared" si="47"/>
        <v>0</v>
      </c>
      <c r="P173" s="367">
        <f t="shared" si="47"/>
        <v>0</v>
      </c>
      <c r="Q173" s="367">
        <f t="shared" si="47"/>
        <v>0</v>
      </c>
      <c r="R173" s="367">
        <f t="shared" si="47"/>
        <v>0</v>
      </c>
      <c r="S173" s="367">
        <f t="shared" si="47"/>
        <v>0</v>
      </c>
      <c r="T173" s="367">
        <f t="shared" ref="T173:X173" si="48">T136-T135</f>
        <v>0</v>
      </c>
      <c r="U173" s="367">
        <f t="shared" si="48"/>
        <v>0</v>
      </c>
      <c r="V173" s="367">
        <f t="shared" si="48"/>
        <v>0</v>
      </c>
      <c r="W173" s="367">
        <f t="shared" si="48"/>
        <v>0</v>
      </c>
      <c r="X173" s="367">
        <f t="shared" si="48"/>
        <v>0</v>
      </c>
      <c r="Y173" s="367">
        <f t="shared" si="46"/>
        <v>0</v>
      </c>
      <c r="Z173" s="367"/>
      <c r="AB173" s="24"/>
      <c r="AC173" s="24"/>
      <c r="AD173" s="24"/>
      <c r="AE173" s="24"/>
      <c r="AF173" s="24"/>
      <c r="AG173" s="24"/>
      <c r="AH173" s="24"/>
      <c r="AI173" s="24"/>
      <c r="AJ173" s="24"/>
    </row>
    <row r="174" spans="1:36">
      <c r="A174" s="24"/>
      <c r="B174" s="24"/>
      <c r="C174" s="24" t="s">
        <v>1096</v>
      </c>
      <c r="D174" s="24"/>
      <c r="E174" s="367">
        <f t="shared" ref="E174:X178" si="49">E137-E136</f>
        <v>0</v>
      </c>
      <c r="F174" s="367">
        <f t="shared" si="49"/>
        <v>0</v>
      </c>
      <c r="G174" s="367">
        <f t="shared" si="49"/>
        <v>0</v>
      </c>
      <c r="H174" s="367">
        <f t="shared" si="49"/>
        <v>0</v>
      </c>
      <c r="I174" s="367">
        <f t="shared" si="49"/>
        <v>0</v>
      </c>
      <c r="J174" s="367">
        <f t="shared" si="49"/>
        <v>0</v>
      </c>
      <c r="K174" s="367">
        <f t="shared" si="49"/>
        <v>0</v>
      </c>
      <c r="L174" s="367">
        <f t="shared" si="49"/>
        <v>0</v>
      </c>
      <c r="M174" s="367">
        <f t="shared" si="49"/>
        <v>0</v>
      </c>
      <c r="N174" s="367">
        <f t="shared" si="49"/>
        <v>0</v>
      </c>
      <c r="O174" s="367">
        <f t="shared" si="49"/>
        <v>0</v>
      </c>
      <c r="P174" s="367">
        <f t="shared" si="49"/>
        <v>0</v>
      </c>
      <c r="Q174" s="367">
        <f t="shared" si="49"/>
        <v>0</v>
      </c>
      <c r="R174" s="367">
        <f t="shared" si="49"/>
        <v>0</v>
      </c>
      <c r="S174" s="367">
        <f t="shared" si="49"/>
        <v>0</v>
      </c>
      <c r="T174" s="367">
        <f t="shared" si="49"/>
        <v>0</v>
      </c>
      <c r="U174" s="367">
        <f t="shared" si="49"/>
        <v>0</v>
      </c>
      <c r="V174" s="367">
        <f t="shared" si="49"/>
        <v>0</v>
      </c>
      <c r="W174" s="367">
        <f t="shared" si="49"/>
        <v>0</v>
      </c>
      <c r="X174" s="367">
        <f t="shared" si="49"/>
        <v>0</v>
      </c>
      <c r="Y174" s="367">
        <f t="shared" si="46"/>
        <v>0</v>
      </c>
      <c r="Z174" s="367"/>
      <c r="AB174" s="24"/>
      <c r="AC174" s="24"/>
      <c r="AD174" s="24"/>
      <c r="AE174" s="24"/>
      <c r="AF174" s="24"/>
      <c r="AG174" s="24"/>
      <c r="AH174" s="24"/>
      <c r="AI174" s="24"/>
      <c r="AJ174" s="24"/>
    </row>
    <row r="175" spans="1:36">
      <c r="A175" s="24"/>
      <c r="B175" s="24"/>
      <c r="C175" s="24" t="s">
        <v>1099</v>
      </c>
      <c r="D175" s="24"/>
      <c r="E175" s="367">
        <f t="shared" si="49"/>
        <v>0</v>
      </c>
      <c r="F175" s="367">
        <f t="shared" si="49"/>
        <v>0</v>
      </c>
      <c r="G175" s="367">
        <f t="shared" si="49"/>
        <v>0</v>
      </c>
      <c r="H175" s="367">
        <f t="shared" si="49"/>
        <v>0</v>
      </c>
      <c r="I175" s="367">
        <f t="shared" si="49"/>
        <v>0</v>
      </c>
      <c r="J175" s="367">
        <f t="shared" si="49"/>
        <v>0</v>
      </c>
      <c r="K175" s="367">
        <f t="shared" si="49"/>
        <v>0</v>
      </c>
      <c r="L175" s="367">
        <f t="shared" si="49"/>
        <v>0</v>
      </c>
      <c r="M175" s="367">
        <f t="shared" si="49"/>
        <v>0</v>
      </c>
      <c r="N175" s="367">
        <f t="shared" si="49"/>
        <v>0</v>
      </c>
      <c r="O175" s="367">
        <f t="shared" si="49"/>
        <v>0</v>
      </c>
      <c r="P175" s="367">
        <f t="shared" si="49"/>
        <v>0</v>
      </c>
      <c r="Q175" s="367">
        <f t="shared" si="49"/>
        <v>0</v>
      </c>
      <c r="R175" s="367">
        <f t="shared" si="49"/>
        <v>0</v>
      </c>
      <c r="S175" s="367">
        <f t="shared" si="49"/>
        <v>0</v>
      </c>
      <c r="T175" s="367">
        <f t="shared" si="49"/>
        <v>0</v>
      </c>
      <c r="U175" s="367">
        <f t="shared" si="49"/>
        <v>0</v>
      </c>
      <c r="V175" s="367">
        <f t="shared" si="49"/>
        <v>0</v>
      </c>
      <c r="W175" s="367">
        <f t="shared" si="49"/>
        <v>0</v>
      </c>
      <c r="X175" s="367">
        <f t="shared" si="49"/>
        <v>0</v>
      </c>
      <c r="Y175" s="367">
        <f t="shared" si="46"/>
        <v>0</v>
      </c>
      <c r="Z175" s="367"/>
      <c r="AB175" s="24"/>
      <c r="AC175" s="24"/>
      <c r="AD175" s="24"/>
      <c r="AE175" s="24"/>
      <c r="AF175" s="24"/>
      <c r="AG175" s="24"/>
      <c r="AH175" s="24"/>
      <c r="AI175" s="24"/>
      <c r="AJ175" s="24"/>
    </row>
    <row r="176" spans="1:36">
      <c r="A176" s="24"/>
      <c r="B176" s="24"/>
      <c r="C176" s="24" t="s">
        <v>1102</v>
      </c>
      <c r="D176" s="24"/>
      <c r="E176" s="367">
        <f t="shared" si="49"/>
        <v>0</v>
      </c>
      <c r="F176" s="367">
        <f t="shared" si="49"/>
        <v>0</v>
      </c>
      <c r="G176" s="367">
        <f t="shared" si="49"/>
        <v>0</v>
      </c>
      <c r="H176" s="367">
        <f t="shared" si="49"/>
        <v>0</v>
      </c>
      <c r="I176" s="367">
        <f t="shared" si="49"/>
        <v>0</v>
      </c>
      <c r="J176" s="367">
        <f t="shared" si="49"/>
        <v>0</v>
      </c>
      <c r="K176" s="367">
        <f t="shared" si="49"/>
        <v>0</v>
      </c>
      <c r="L176" s="367">
        <f t="shared" si="49"/>
        <v>0</v>
      </c>
      <c r="M176" s="367">
        <f t="shared" si="49"/>
        <v>0</v>
      </c>
      <c r="N176" s="367">
        <f t="shared" si="49"/>
        <v>0</v>
      </c>
      <c r="O176" s="367">
        <f t="shared" si="49"/>
        <v>0</v>
      </c>
      <c r="P176" s="367">
        <f t="shared" si="49"/>
        <v>0</v>
      </c>
      <c r="Q176" s="367">
        <f t="shared" si="49"/>
        <v>0</v>
      </c>
      <c r="R176" s="367">
        <f t="shared" si="49"/>
        <v>0</v>
      </c>
      <c r="S176" s="367">
        <f t="shared" si="49"/>
        <v>0</v>
      </c>
      <c r="T176" s="367">
        <f t="shared" si="49"/>
        <v>0</v>
      </c>
      <c r="U176" s="367">
        <f t="shared" si="49"/>
        <v>0</v>
      </c>
      <c r="V176" s="367">
        <f t="shared" si="49"/>
        <v>0</v>
      </c>
      <c r="W176" s="367">
        <f t="shared" si="49"/>
        <v>0</v>
      </c>
      <c r="X176" s="367">
        <f t="shared" si="49"/>
        <v>0</v>
      </c>
      <c r="Y176" s="367">
        <f t="shared" ref="Y176:Y178" si="50">Y139-Y138</f>
        <v>0</v>
      </c>
      <c r="Z176" s="367"/>
      <c r="AB176" s="24"/>
      <c r="AC176" s="24"/>
      <c r="AD176" s="24"/>
      <c r="AE176" s="24"/>
      <c r="AF176" s="24"/>
      <c r="AG176" s="24"/>
      <c r="AH176" s="24"/>
      <c r="AI176" s="24"/>
      <c r="AJ176" s="24"/>
    </row>
    <row r="177" spans="1:36">
      <c r="A177" s="24"/>
      <c r="B177" s="24"/>
      <c r="C177" s="24" t="s">
        <v>1105</v>
      </c>
      <c r="D177" s="24"/>
      <c r="E177" s="367">
        <f t="shared" si="49"/>
        <v>0</v>
      </c>
      <c r="F177" s="367">
        <f t="shared" si="49"/>
        <v>0</v>
      </c>
      <c r="G177" s="367">
        <f t="shared" si="49"/>
        <v>0</v>
      </c>
      <c r="H177" s="367">
        <f t="shared" si="49"/>
        <v>0</v>
      </c>
      <c r="I177" s="367">
        <f t="shared" si="49"/>
        <v>0</v>
      </c>
      <c r="J177" s="367">
        <f t="shared" si="49"/>
        <v>0</v>
      </c>
      <c r="K177" s="367">
        <f t="shared" si="49"/>
        <v>0</v>
      </c>
      <c r="L177" s="367">
        <f t="shared" si="49"/>
        <v>0</v>
      </c>
      <c r="M177" s="367">
        <f t="shared" si="49"/>
        <v>0</v>
      </c>
      <c r="N177" s="367">
        <f t="shared" si="49"/>
        <v>0</v>
      </c>
      <c r="O177" s="367">
        <f t="shared" si="49"/>
        <v>0</v>
      </c>
      <c r="P177" s="367">
        <f t="shared" si="49"/>
        <v>0</v>
      </c>
      <c r="Q177" s="367">
        <f t="shared" si="49"/>
        <v>0</v>
      </c>
      <c r="R177" s="367">
        <f t="shared" si="49"/>
        <v>0</v>
      </c>
      <c r="S177" s="367">
        <f t="shared" si="49"/>
        <v>0</v>
      </c>
      <c r="T177" s="367">
        <f t="shared" si="49"/>
        <v>0</v>
      </c>
      <c r="U177" s="367">
        <f t="shared" si="49"/>
        <v>0</v>
      </c>
      <c r="V177" s="367">
        <f t="shared" si="49"/>
        <v>0</v>
      </c>
      <c r="W177" s="367">
        <f t="shared" si="49"/>
        <v>0</v>
      </c>
      <c r="X177" s="367">
        <f t="shared" si="49"/>
        <v>0</v>
      </c>
      <c r="Y177" s="367">
        <f t="shared" si="50"/>
        <v>0</v>
      </c>
      <c r="Z177" s="367"/>
      <c r="AB177" s="24"/>
      <c r="AC177" s="24"/>
      <c r="AD177" s="24"/>
      <c r="AE177" s="24"/>
      <c r="AF177" s="24"/>
      <c r="AG177" s="24"/>
      <c r="AH177" s="24"/>
      <c r="AI177" s="24"/>
      <c r="AJ177" s="24"/>
    </row>
    <row r="178" spans="1:36">
      <c r="A178" s="24"/>
      <c r="B178" s="24"/>
      <c r="C178" s="24" t="s">
        <v>1108</v>
      </c>
      <c r="D178" s="24"/>
      <c r="E178" s="367">
        <f t="shared" si="49"/>
        <v>0</v>
      </c>
      <c r="F178" s="367">
        <f t="shared" si="49"/>
        <v>0</v>
      </c>
      <c r="G178" s="367">
        <f t="shared" si="49"/>
        <v>0</v>
      </c>
      <c r="H178" s="367">
        <f t="shared" si="49"/>
        <v>0</v>
      </c>
      <c r="I178" s="367">
        <f t="shared" si="49"/>
        <v>0</v>
      </c>
      <c r="J178" s="367">
        <f t="shared" si="49"/>
        <v>0</v>
      </c>
      <c r="K178" s="367">
        <f t="shared" si="49"/>
        <v>0</v>
      </c>
      <c r="L178" s="367">
        <f t="shared" si="49"/>
        <v>0</v>
      </c>
      <c r="M178" s="367">
        <f t="shared" si="49"/>
        <v>0</v>
      </c>
      <c r="N178" s="367">
        <f t="shared" si="49"/>
        <v>0</v>
      </c>
      <c r="O178" s="367">
        <f t="shared" si="49"/>
        <v>0</v>
      </c>
      <c r="P178" s="367">
        <f t="shared" si="49"/>
        <v>0</v>
      </c>
      <c r="Q178" s="367">
        <f t="shared" si="49"/>
        <v>0</v>
      </c>
      <c r="R178" s="367">
        <f t="shared" si="49"/>
        <v>0</v>
      </c>
      <c r="S178" s="367">
        <f t="shared" si="49"/>
        <v>0</v>
      </c>
      <c r="T178" s="367">
        <f t="shared" si="49"/>
        <v>0</v>
      </c>
      <c r="U178" s="367">
        <f t="shared" si="49"/>
        <v>0</v>
      </c>
      <c r="V178" s="367">
        <f t="shared" si="49"/>
        <v>0</v>
      </c>
      <c r="W178" s="367">
        <f t="shared" si="49"/>
        <v>0</v>
      </c>
      <c r="X178" s="367">
        <f t="shared" si="49"/>
        <v>0</v>
      </c>
      <c r="Y178" s="367">
        <f t="shared" si="50"/>
        <v>0</v>
      </c>
      <c r="Z178" s="367"/>
      <c r="AB178" s="24"/>
      <c r="AC178" s="24"/>
      <c r="AD178" s="24"/>
      <c r="AE178" s="24"/>
      <c r="AF178" s="24"/>
      <c r="AG178" s="24"/>
      <c r="AH178" s="24"/>
      <c r="AI178" s="24"/>
      <c r="AJ178" s="24"/>
    </row>
    <row r="179" spans="1:36">
      <c r="A179" s="24"/>
      <c r="B179" s="24"/>
      <c r="C179" s="24"/>
      <c r="D179" s="24"/>
      <c r="E179" s="318"/>
      <c r="F179" s="24"/>
      <c r="G179" s="24"/>
      <c r="H179" s="24"/>
      <c r="I179" s="24"/>
      <c r="J179" s="24"/>
      <c r="K179" s="24"/>
      <c r="L179" s="24"/>
      <c r="M179" s="24"/>
      <c r="N179" s="24"/>
      <c r="O179" s="24"/>
      <c r="P179" s="24"/>
      <c r="Q179" s="24"/>
      <c r="R179" s="24"/>
      <c r="S179" s="24"/>
      <c r="T179" s="24"/>
      <c r="U179" s="24"/>
      <c r="V179" s="24"/>
      <c r="W179" s="24"/>
      <c r="X179" s="24"/>
      <c r="Y179" s="24"/>
      <c r="Z179" s="24"/>
      <c r="AB179" s="24"/>
      <c r="AC179" s="24"/>
      <c r="AD179" s="24"/>
      <c r="AE179" s="24"/>
      <c r="AF179" s="24"/>
      <c r="AG179" s="24"/>
      <c r="AH179" s="24"/>
      <c r="AI179" s="24"/>
      <c r="AJ179" s="24"/>
    </row>
    <row r="180" spans="1:36" ht="15">
      <c r="A180" s="24"/>
      <c r="B180" s="24"/>
      <c r="C180" s="368" t="s">
        <v>1113</v>
      </c>
      <c r="D180" s="369"/>
      <c r="E180" s="369">
        <f t="shared" ref="E180:X180" si="51">SUM(E147:E178)</f>
        <v>6.9087851207482789</v>
      </c>
      <c r="F180" s="369">
        <f t="shared" si="51"/>
        <v>6.9087851207482789</v>
      </c>
      <c r="G180" s="369">
        <f t="shared" si="51"/>
        <v>6.9087851207482789</v>
      </c>
      <c r="H180" s="369">
        <f t="shared" si="51"/>
        <v>6.9087851207482789</v>
      </c>
      <c r="I180" s="369">
        <f t="shared" si="51"/>
        <v>6.9087851207482789</v>
      </c>
      <c r="J180" s="369">
        <f t="shared" si="51"/>
        <v>6.2179066086734505</v>
      </c>
      <c r="K180" s="369">
        <f t="shared" si="51"/>
        <v>4.9743252869387611</v>
      </c>
      <c r="L180" s="369">
        <f t="shared" si="51"/>
        <v>3.9794602295510084</v>
      </c>
      <c r="M180" s="369">
        <f t="shared" si="51"/>
        <v>3.1835681836408081</v>
      </c>
      <c r="N180" s="369">
        <f t="shared" si="51"/>
        <v>2.546854546912646</v>
      </c>
      <c r="O180" s="369">
        <f t="shared" si="51"/>
        <v>2.0374836375301162</v>
      </c>
      <c r="P180" s="369">
        <f t="shared" si="51"/>
        <v>1.6299869100240929</v>
      </c>
      <c r="Q180" s="369">
        <f t="shared" si="51"/>
        <v>1.3039895280192746</v>
      </c>
      <c r="R180" s="369">
        <f t="shared" si="51"/>
        <v>1.0431916224154196</v>
      </c>
      <c r="S180" s="369">
        <f t="shared" si="51"/>
        <v>0.83455329793233568</v>
      </c>
      <c r="T180" s="369">
        <f t="shared" si="51"/>
        <v>0.66764263834586846</v>
      </c>
      <c r="U180" s="369">
        <f t="shared" si="51"/>
        <v>4.5538347345700069E-3</v>
      </c>
      <c r="V180" s="369">
        <f t="shared" si="51"/>
        <v>1.6263695480612172E-3</v>
      </c>
      <c r="W180" s="369">
        <f t="shared" si="51"/>
        <v>5.5444416411496637E-4</v>
      </c>
      <c r="X180" s="369">
        <f t="shared" si="51"/>
        <v>1.8079701003886111E-4</v>
      </c>
      <c r="Y180" s="369"/>
      <c r="Z180" s="369"/>
      <c r="AB180" s="24"/>
      <c r="AC180" s="24"/>
      <c r="AD180" s="24"/>
      <c r="AE180" s="24"/>
      <c r="AF180" s="24"/>
      <c r="AG180" s="24"/>
      <c r="AH180" s="24"/>
      <c r="AI180" s="24"/>
      <c r="AJ180" s="24"/>
    </row>
    <row r="181" spans="1:36" ht="15">
      <c r="A181" s="24"/>
      <c r="B181" s="24"/>
      <c r="C181" s="368" t="s">
        <v>1114</v>
      </c>
      <c r="D181" s="369"/>
      <c r="E181" s="369">
        <f t="shared" ref="E181:X181" si="52">IF((D181+E180)&lt;$Y$181,(D181+E180),$Y$181)</f>
        <v>6.9087851207482789</v>
      </c>
      <c r="F181" s="369">
        <f t="shared" si="52"/>
        <v>13.817570241496558</v>
      </c>
      <c r="G181" s="369">
        <f t="shared" si="52"/>
        <v>20.726355362244838</v>
      </c>
      <c r="H181" s="369">
        <f t="shared" si="52"/>
        <v>27.635140482993116</v>
      </c>
      <c r="I181" s="369">
        <f t="shared" si="52"/>
        <v>34.543925603741393</v>
      </c>
      <c r="J181" s="369">
        <f t="shared" si="52"/>
        <v>40.761832212414845</v>
      </c>
      <c r="K181" s="369">
        <f t="shared" si="52"/>
        <v>45.73615749935361</v>
      </c>
      <c r="L181" s="369">
        <f t="shared" si="52"/>
        <v>49.715617728904618</v>
      </c>
      <c r="M181" s="369">
        <f t="shared" si="52"/>
        <v>52.899185912545427</v>
      </c>
      <c r="N181" s="369">
        <f t="shared" si="52"/>
        <v>55.446040459458075</v>
      </c>
      <c r="O181" s="369">
        <f t="shared" si="52"/>
        <v>57.483524096988191</v>
      </c>
      <c r="P181" s="369">
        <f t="shared" si="52"/>
        <v>59.113511007012285</v>
      </c>
      <c r="Q181" s="369">
        <f t="shared" si="52"/>
        <v>60.417500535031557</v>
      </c>
      <c r="R181" s="369">
        <f t="shared" si="52"/>
        <v>61.460692157446978</v>
      </c>
      <c r="S181" s="369">
        <f t="shared" si="52"/>
        <v>62.295245455379316</v>
      </c>
      <c r="T181" s="369">
        <f t="shared" si="52"/>
        <v>62.962888093725184</v>
      </c>
      <c r="U181" s="369">
        <f t="shared" si="52"/>
        <v>62.967441928459756</v>
      </c>
      <c r="V181" s="369">
        <f t="shared" si="52"/>
        <v>62.969068298007819</v>
      </c>
      <c r="W181" s="369">
        <f t="shared" si="52"/>
        <v>62.969622742171936</v>
      </c>
      <c r="X181" s="369">
        <f t="shared" si="52"/>
        <v>62.969803539181974</v>
      </c>
      <c r="Y181" s="369">
        <f>SUM(Y147:Y178)</f>
        <v>63.16626946870079</v>
      </c>
      <c r="Z181" s="369"/>
      <c r="AB181" s="24"/>
      <c r="AC181" s="24"/>
      <c r="AD181" s="24"/>
      <c r="AE181" s="24"/>
      <c r="AF181" s="24"/>
      <c r="AG181" s="24"/>
      <c r="AH181" s="24"/>
      <c r="AI181" s="24"/>
      <c r="AJ181" s="24"/>
    </row>
  </sheetData>
  <mergeCells count="1">
    <mergeCell ref="B1:S5"/>
  </mergeCells>
  <dataValidations disablePrompts="1" count="1">
    <dataValidation type="list" allowBlank="1" showInputMessage="1" showErrorMessage="1" sqref="D8">
      <formula1>"ID, MT, OR, WA, Region"</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EA12"/>
  <sheetViews>
    <sheetView workbookViewId="0">
      <selection sqref="A1:EA12"/>
    </sheetView>
  </sheetViews>
  <sheetFormatPr defaultRowHeight="12.75"/>
  <cols>
    <col min="1" max="1" width="45.42578125" customWidth="1"/>
  </cols>
  <sheetData>
    <row r="1" spans="1:131" ht="13.5" thickBot="1">
      <c r="A1" s="280" t="s">
        <v>790</v>
      </c>
      <c r="B1" s="281"/>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row>
    <row r="2" spans="1:131" ht="13.5" thickBot="1">
      <c r="A2" s="282"/>
      <c r="B2" s="283"/>
      <c r="C2" s="62"/>
      <c r="D2" s="62"/>
      <c r="E2" s="62"/>
      <c r="F2" s="62"/>
      <c r="G2" s="62"/>
      <c r="H2" s="62"/>
      <c r="I2" s="62"/>
      <c r="J2" s="62"/>
      <c r="K2" s="62"/>
      <c r="L2" s="62"/>
      <c r="M2" s="62"/>
      <c r="N2" s="62"/>
      <c r="O2" s="59" t="s">
        <v>59</v>
      </c>
      <c r="P2" s="60"/>
      <c r="Q2" s="60"/>
      <c r="R2" s="60"/>
      <c r="S2" s="60"/>
      <c r="T2" s="60"/>
      <c r="U2" s="60"/>
      <c r="V2" s="60"/>
      <c r="W2" s="60"/>
      <c r="X2" s="60"/>
      <c r="Y2" s="60"/>
      <c r="Z2" s="61"/>
      <c r="AA2" s="62"/>
      <c r="AB2" s="59" t="s">
        <v>60</v>
      </c>
      <c r="AC2" s="60"/>
      <c r="AD2" s="60"/>
      <c r="AE2" s="60"/>
      <c r="AF2" s="60"/>
      <c r="AG2" s="60"/>
      <c r="AH2" s="60"/>
      <c r="AI2" s="60"/>
      <c r="AJ2" s="60"/>
      <c r="AK2" s="60"/>
      <c r="AL2" s="60"/>
      <c r="AM2" s="61"/>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row>
    <row r="3" spans="1:131" ht="204">
      <c r="A3" s="284" t="s">
        <v>791</v>
      </c>
      <c r="B3" s="285" t="s">
        <v>78</v>
      </c>
      <c r="C3" s="64" t="s">
        <v>45</v>
      </c>
      <c r="D3" s="64" t="s">
        <v>792</v>
      </c>
      <c r="E3" s="64" t="s">
        <v>793</v>
      </c>
      <c r="F3" s="64" t="s">
        <v>794</v>
      </c>
      <c r="G3" s="64" t="s">
        <v>795</v>
      </c>
      <c r="H3" s="64" t="s">
        <v>796</v>
      </c>
      <c r="I3" s="64" t="s">
        <v>797</v>
      </c>
      <c r="J3" s="64" t="s">
        <v>798</v>
      </c>
      <c r="K3" s="64" t="s">
        <v>799</v>
      </c>
      <c r="L3" s="64" t="s">
        <v>800</v>
      </c>
      <c r="M3" s="64" t="s">
        <v>801</v>
      </c>
      <c r="N3" s="64" t="s">
        <v>61</v>
      </c>
      <c r="O3" s="64" t="s">
        <v>62</v>
      </c>
      <c r="P3" s="64" t="s">
        <v>63</v>
      </c>
      <c r="Q3" s="64" t="s">
        <v>64</v>
      </c>
      <c r="R3" s="64" t="s">
        <v>65</v>
      </c>
      <c r="S3" s="64" t="s">
        <v>66</v>
      </c>
      <c r="T3" s="64" t="s">
        <v>67</v>
      </c>
      <c r="U3" s="64" t="s">
        <v>68</v>
      </c>
      <c r="V3" s="64" t="s">
        <v>69</v>
      </c>
      <c r="W3" s="64" t="s">
        <v>70</v>
      </c>
      <c r="X3" s="64" t="s">
        <v>71</v>
      </c>
      <c r="Y3" s="64" t="s">
        <v>72</v>
      </c>
      <c r="Z3" s="64" t="s">
        <v>73</v>
      </c>
      <c r="AA3" s="64"/>
      <c r="AB3" s="64" t="s">
        <v>62</v>
      </c>
      <c r="AC3" s="64" t="s">
        <v>63</v>
      </c>
      <c r="AD3" s="64" t="s">
        <v>64</v>
      </c>
      <c r="AE3" s="64" t="s">
        <v>65</v>
      </c>
      <c r="AF3" s="64" t="s">
        <v>66</v>
      </c>
      <c r="AG3" s="64" t="s">
        <v>67</v>
      </c>
      <c r="AH3" s="64" t="s">
        <v>68</v>
      </c>
      <c r="AI3" s="64" t="s">
        <v>69</v>
      </c>
      <c r="AJ3" s="64" t="s">
        <v>70</v>
      </c>
      <c r="AK3" s="64" t="s">
        <v>71</v>
      </c>
      <c r="AL3" s="64" t="s">
        <v>72</v>
      </c>
      <c r="AM3" s="64" t="s">
        <v>73</v>
      </c>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row>
    <row r="4" spans="1:131">
      <c r="A4" s="24" t="s">
        <v>119</v>
      </c>
      <c r="B4" s="24"/>
      <c r="C4" s="286">
        <v>1.0730795618318514</v>
      </c>
      <c r="D4" s="286">
        <v>0.25774360439371152</v>
      </c>
      <c r="E4" s="286">
        <v>5.1548720878742307E-2</v>
      </c>
      <c r="F4" s="286">
        <v>0.30929232527245382</v>
      </c>
      <c r="G4" s="286">
        <v>0.39417938306263628</v>
      </c>
      <c r="H4" s="286">
        <v>0.63955078936038356</v>
      </c>
      <c r="I4" s="286">
        <v>2524.8833970535088</v>
      </c>
      <c r="J4" s="286">
        <v>8.3168824558737171</v>
      </c>
      <c r="K4" s="286">
        <v>20.142663735761651</v>
      </c>
      <c r="L4" s="287">
        <v>1.6224866566873617</v>
      </c>
      <c r="M4" s="286">
        <v>1.01943640027485E-2</v>
      </c>
      <c r="N4" s="286">
        <v>1.3015525691405315E-4</v>
      </c>
      <c r="O4" s="286">
        <v>4.5716788529497066E-2</v>
      </c>
      <c r="P4" s="286">
        <v>4.6633285743724578E-2</v>
      </c>
      <c r="Q4" s="286">
        <v>5.0495456753346712E-2</v>
      </c>
      <c r="R4" s="286">
        <v>5.0351834177416795E-2</v>
      </c>
      <c r="S4" s="286">
        <v>5.1678975184111679E-2</v>
      </c>
      <c r="T4" s="286">
        <v>5.4800400806128365E-2</v>
      </c>
      <c r="U4" s="286">
        <v>5.2862742767996997E-2</v>
      </c>
      <c r="V4" s="286">
        <v>5.861529368692487E-2</v>
      </c>
      <c r="W4" s="286">
        <v>5.1674844242683968E-2</v>
      </c>
      <c r="X4" s="286">
        <v>5.4334487266017875E-2</v>
      </c>
      <c r="Y4" s="286">
        <v>4.8902337844618823E-2</v>
      </c>
      <c r="Z4" s="286">
        <v>4.6546530312495962E-2</v>
      </c>
      <c r="AA4" s="286"/>
      <c r="AB4" s="286">
        <v>3.6811201982154727E-2</v>
      </c>
      <c r="AC4" s="286">
        <v>3.61689845998504E-2</v>
      </c>
      <c r="AD4" s="286">
        <v>3.4265520058719225E-2</v>
      </c>
      <c r="AE4" s="286">
        <v>3.7875850950108959E-2</v>
      </c>
      <c r="AF4" s="286">
        <v>3.8290274286073067E-2</v>
      </c>
      <c r="AG4" s="286">
        <v>3.7545674172050514E-2</v>
      </c>
      <c r="AH4" s="286">
        <v>4.2628538346285369E-2</v>
      </c>
      <c r="AI4" s="286">
        <v>3.9678597705671781E-2</v>
      </c>
      <c r="AJ4" s="286">
        <v>4.2506775050494078E-2</v>
      </c>
      <c r="AK4" s="286">
        <v>3.6859183374948305E-2</v>
      </c>
      <c r="AL4" s="286">
        <v>4.0343779979561983E-2</v>
      </c>
      <c r="AM4" s="45">
        <v>3.749220401096931E-2</v>
      </c>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row>
    <row r="5" spans="1:131">
      <c r="A5" s="24" t="s">
        <v>95</v>
      </c>
      <c r="B5" s="24"/>
      <c r="C5" s="286">
        <v>24683.109868457159</v>
      </c>
      <c r="D5" s="286">
        <v>7036.4106593608012</v>
      </c>
      <c r="E5" s="286">
        <v>1407.2821318721603</v>
      </c>
      <c r="F5" s="286">
        <v>8443.6927912329611</v>
      </c>
      <c r="G5" s="286">
        <v>10761.112847810664</v>
      </c>
      <c r="H5" s="286">
        <v>14711.026993462097</v>
      </c>
      <c r="I5" s="286">
        <v>2996.6543618445639</v>
      </c>
      <c r="J5" s="286">
        <v>11.15760744504971</v>
      </c>
      <c r="K5" s="286">
        <v>25.193019573764719</v>
      </c>
      <c r="L5" s="287">
        <v>1.367054430291105</v>
      </c>
      <c r="M5" s="286">
        <v>234.49203178311586</v>
      </c>
      <c r="N5" s="286">
        <v>2.9938474467657912</v>
      </c>
      <c r="O5" s="286">
        <v>1051.5832695389836</v>
      </c>
      <c r="P5" s="286">
        <v>1072.6646527257947</v>
      </c>
      <c r="Q5" s="286">
        <v>1161.5027918089163</v>
      </c>
      <c r="R5" s="286">
        <v>1158.1991674110968</v>
      </c>
      <c r="S5" s="286">
        <v>1188.7262303096425</v>
      </c>
      <c r="T5" s="286">
        <v>1260.5256516339375</v>
      </c>
      <c r="U5" s="286">
        <v>1215.9553998615065</v>
      </c>
      <c r="V5" s="286">
        <v>1348.2762933033671</v>
      </c>
      <c r="W5" s="286">
        <v>1188.6312098798933</v>
      </c>
      <c r="X5" s="286">
        <v>1249.8086502961085</v>
      </c>
      <c r="Y5" s="286">
        <v>1124.8576720467631</v>
      </c>
      <c r="Z5" s="286">
        <v>1070.6690934803592</v>
      </c>
      <c r="AA5" s="286"/>
      <c r="AB5" s="286">
        <v>846.73585746465881</v>
      </c>
      <c r="AC5" s="286">
        <v>831.96349316784017</v>
      </c>
      <c r="AD5" s="286">
        <v>788.17976447651381</v>
      </c>
      <c r="AE5" s="286">
        <v>871.22504576165079</v>
      </c>
      <c r="AF5" s="286">
        <v>880.75766300411533</v>
      </c>
      <c r="AG5" s="286">
        <v>863.63027834765091</v>
      </c>
      <c r="AH5" s="286">
        <v>980.54695379425971</v>
      </c>
      <c r="AI5" s="286">
        <v>912.69205139224948</v>
      </c>
      <c r="AJ5" s="286">
        <v>977.74613928351528</v>
      </c>
      <c r="AK5" s="286">
        <v>847.8395314438219</v>
      </c>
      <c r="AL5" s="286">
        <v>927.99265698849592</v>
      </c>
      <c r="AM5" s="45">
        <v>862.40035103601861</v>
      </c>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row>
    <row r="6" spans="1:131">
      <c r="A6" s="24" t="s">
        <v>111</v>
      </c>
      <c r="B6" s="24"/>
      <c r="C6" s="286">
        <v>327.68553166582842</v>
      </c>
      <c r="D6" s="286">
        <v>46.927195825482642</v>
      </c>
      <c r="E6" s="286">
        <v>9.3854391650965283</v>
      </c>
      <c r="F6" s="286">
        <v>56.31263499057917</v>
      </c>
      <c r="G6" s="286">
        <v>115.45089885022432</v>
      </c>
      <c r="H6" s="286">
        <v>160.78977743640854</v>
      </c>
      <c r="I6" s="286">
        <v>1505.4026951075043</v>
      </c>
      <c r="J6" s="286">
        <v>2.1781742221371396</v>
      </c>
      <c r="K6" s="286">
        <v>26.78709741439247</v>
      </c>
      <c r="L6" s="287">
        <v>1.3023392407696575</v>
      </c>
      <c r="M6" s="286">
        <v>2.6008219670890296</v>
      </c>
      <c r="N6" s="286">
        <v>3.9745416908487471E-2</v>
      </c>
      <c r="O6" s="286">
        <v>13.960502732685475</v>
      </c>
      <c r="P6" s="286">
        <v>14.240372825823501</v>
      </c>
      <c r="Q6" s="286">
        <v>15.41976120082145</v>
      </c>
      <c r="R6" s="286">
        <v>15.375903278420552</v>
      </c>
      <c r="S6" s="286">
        <v>15.781171370221635</v>
      </c>
      <c r="T6" s="286">
        <v>16.734358860587939</v>
      </c>
      <c r="U6" s="286">
        <v>16.14265762333044</v>
      </c>
      <c r="V6" s="286">
        <v>17.899309947493339</v>
      </c>
      <c r="W6" s="286">
        <v>15.779909907617958</v>
      </c>
      <c r="X6" s="286">
        <v>16.592083178959275</v>
      </c>
      <c r="Y6" s="286">
        <v>14.933271628955776</v>
      </c>
      <c r="Z6" s="286">
        <v>14.213880382375489</v>
      </c>
      <c r="AA6" s="286"/>
      <c r="AB6" s="286">
        <v>11.241010193306366</v>
      </c>
      <c r="AC6" s="286">
        <v>11.044896734574396</v>
      </c>
      <c r="AD6" s="286">
        <v>10.463637140828299</v>
      </c>
      <c r="AE6" s="286">
        <v>11.566121280601703</v>
      </c>
      <c r="AF6" s="286">
        <v>11.692673435735754</v>
      </c>
      <c r="AG6" s="286">
        <v>11.465295436078959</v>
      </c>
      <c r="AH6" s="286">
        <v>13.017446002133942</v>
      </c>
      <c r="AI6" s="286">
        <v>12.116624756827649</v>
      </c>
      <c r="AJ6" s="286">
        <v>12.980263232339464</v>
      </c>
      <c r="AK6" s="286">
        <v>11.255662236609464</v>
      </c>
      <c r="AL6" s="286">
        <v>12.319750987936086</v>
      </c>
      <c r="AM6" s="45">
        <v>11.448967291563523</v>
      </c>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row>
    <row r="7" spans="1:131">
      <c r="A7" s="24" t="s">
        <v>107</v>
      </c>
      <c r="B7" s="24"/>
      <c r="C7" s="286">
        <v>158.03882111193784</v>
      </c>
      <c r="D7" s="286">
        <v>10.137091428335422</v>
      </c>
      <c r="E7" s="286">
        <v>2.0274182856670846</v>
      </c>
      <c r="F7" s="286">
        <v>12.164509714002506</v>
      </c>
      <c r="G7" s="286">
        <v>86.412821092036566</v>
      </c>
      <c r="H7" s="286">
        <v>94.190455569931288</v>
      </c>
      <c r="I7" s="286">
        <v>674.27170327463682</v>
      </c>
      <c r="J7" s="286">
        <v>-2.8264037489212002</v>
      </c>
      <c r="K7" s="286">
        <v>33.346726388081237</v>
      </c>
      <c r="L7" s="287">
        <v>1.0900055614387467</v>
      </c>
      <c r="M7" s="286">
        <v>1.5013847307184167</v>
      </c>
      <c r="N7" s="286">
        <v>1.9168740227522432E-2</v>
      </c>
      <c r="O7" s="286">
        <v>6.7329838543301044</v>
      </c>
      <c r="P7" s="286">
        <v>6.8679618601003671</v>
      </c>
      <c r="Q7" s="286">
        <v>7.436766797780308</v>
      </c>
      <c r="R7" s="286">
        <v>7.41561464523509</v>
      </c>
      <c r="S7" s="286">
        <v>7.6110706091799472</v>
      </c>
      <c r="T7" s="286">
        <v>8.0707815598293031</v>
      </c>
      <c r="U7" s="286">
        <v>7.7854111148442211</v>
      </c>
      <c r="V7" s="286">
        <v>8.6326235657661154</v>
      </c>
      <c r="W7" s="286">
        <v>7.6104622208213026</v>
      </c>
      <c r="X7" s="286">
        <v>8.00216369658955</v>
      </c>
      <c r="Y7" s="286">
        <v>7.2021386833498289</v>
      </c>
      <c r="Z7" s="286">
        <v>6.8551848708032992</v>
      </c>
      <c r="AA7" s="286"/>
      <c r="AB7" s="286">
        <v>5.4214050587655906</v>
      </c>
      <c r="AC7" s="286">
        <v>5.3268218781636705</v>
      </c>
      <c r="AD7" s="286">
        <v>5.0464873132268311</v>
      </c>
      <c r="AE7" s="286">
        <v>5.5782022560827205</v>
      </c>
      <c r="AF7" s="286">
        <v>5.6392368501488281</v>
      </c>
      <c r="AG7" s="286">
        <v>5.529575154590062</v>
      </c>
      <c r="AH7" s="286">
        <v>6.2781588482323913</v>
      </c>
      <c r="AI7" s="286">
        <v>5.8437035126029357</v>
      </c>
      <c r="AJ7" s="286">
        <v>6.260226042123672</v>
      </c>
      <c r="AK7" s="286">
        <v>5.4284715643837398</v>
      </c>
      <c r="AL7" s="286">
        <v>5.941668869627077</v>
      </c>
      <c r="AM7" s="45">
        <v>5.5217002853608754</v>
      </c>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row>
    <row r="8" spans="1:131">
      <c r="A8" s="24" t="s">
        <v>123</v>
      </c>
      <c r="B8" s="24"/>
      <c r="C8" s="286">
        <v>784.75482516486318</v>
      </c>
      <c r="D8" s="286">
        <v>327.12282999637637</v>
      </c>
      <c r="E8" s="286">
        <v>65.424565999275273</v>
      </c>
      <c r="F8" s="286">
        <v>392.54739599565164</v>
      </c>
      <c r="G8" s="286">
        <v>500.28428684774508</v>
      </c>
      <c r="H8" s="286">
        <v>467.7104902005421</v>
      </c>
      <c r="I8" s="286">
        <v>4381.8974775968973</v>
      </c>
      <c r="J8" s="286">
        <v>19.498720037140878</v>
      </c>
      <c r="K8" s="286">
        <v>40.022187069886158</v>
      </c>
      <c r="L8" s="288">
        <v>0.93488942686477705</v>
      </c>
      <c r="M8" s="286">
        <v>7.4552499415672235</v>
      </c>
      <c r="N8" s="286">
        <v>9.5183963535297192E-2</v>
      </c>
      <c r="O8" s="286">
        <v>33.433187683045482</v>
      </c>
      <c r="P8" s="286">
        <v>34.103432124088982</v>
      </c>
      <c r="Q8" s="286">
        <v>36.927880043159263</v>
      </c>
      <c r="R8" s="286">
        <v>36.822847281868754</v>
      </c>
      <c r="S8" s="286">
        <v>37.793400021592966</v>
      </c>
      <c r="T8" s="286">
        <v>40.076132733498504</v>
      </c>
      <c r="U8" s="286">
        <v>38.659102208429815</v>
      </c>
      <c r="V8" s="286">
        <v>42.866005639643049</v>
      </c>
      <c r="W8" s="286">
        <v>37.790379018926274</v>
      </c>
      <c r="X8" s="286">
        <v>39.735405063606827</v>
      </c>
      <c r="Y8" s="286">
        <v>35.762814753357858</v>
      </c>
      <c r="Z8" s="286">
        <v>34.039986927956747</v>
      </c>
      <c r="AA8" s="286"/>
      <c r="AB8" s="286">
        <v>26.920434796372472</v>
      </c>
      <c r="AC8" s="286">
        <v>26.450774197574262</v>
      </c>
      <c r="AD8" s="286">
        <v>25.058749751005799</v>
      </c>
      <c r="AE8" s="286">
        <v>27.699024235987384</v>
      </c>
      <c r="AF8" s="286">
        <v>28.002096556182888</v>
      </c>
      <c r="AG8" s="286">
        <v>27.457562345411041</v>
      </c>
      <c r="AH8" s="286">
        <v>31.174716532542465</v>
      </c>
      <c r="AI8" s="286">
        <v>29.017392663919392</v>
      </c>
      <c r="AJ8" s="286">
        <v>31.085669702000775</v>
      </c>
      <c r="AK8" s="286">
        <v>26.955524113933059</v>
      </c>
      <c r="AL8" s="286">
        <v>29.503847739215356</v>
      </c>
      <c r="AM8" s="45">
        <v>27.418459031543815</v>
      </c>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row>
    <row r="9" spans="1:131">
      <c r="A9" s="24" t="s">
        <v>127</v>
      </c>
      <c r="B9" s="24"/>
      <c r="C9" s="286">
        <v>13.617974130869133</v>
      </c>
      <c r="D9" s="286">
        <v>3.622136495163331</v>
      </c>
      <c r="E9" s="286">
        <v>0.72442729903266623</v>
      </c>
      <c r="F9" s="286">
        <v>4.3465637941959976</v>
      </c>
      <c r="G9" s="286">
        <v>8.9112274187439553</v>
      </c>
      <c r="H9" s="286">
        <v>8.1162538311873806</v>
      </c>
      <c r="I9" s="286">
        <v>2796.0031698728772</v>
      </c>
      <c r="J9" s="286">
        <v>9.9494049534140281</v>
      </c>
      <c r="K9" s="286">
        <v>41.263403879376824</v>
      </c>
      <c r="L9" s="288">
        <v>0.91078966452091437</v>
      </c>
      <c r="M9" s="286">
        <v>0.12937212692142078</v>
      </c>
      <c r="N9" s="286">
        <v>1.6517423168757918E-3</v>
      </c>
      <c r="O9" s="286">
        <v>0.58017137375938654</v>
      </c>
      <c r="P9" s="286">
        <v>0.5918022311517851</v>
      </c>
      <c r="Q9" s="286">
        <v>0.64081532092514948</v>
      </c>
      <c r="R9" s="286">
        <v>0.63899267086900302</v>
      </c>
      <c r="S9" s="286">
        <v>0.65583482548644279</v>
      </c>
      <c r="T9" s="286">
        <v>0.69544744591459717</v>
      </c>
      <c r="U9" s="286">
        <v>0.67085749193886535</v>
      </c>
      <c r="V9" s="286">
        <v>0.74386055004085405</v>
      </c>
      <c r="W9" s="286">
        <v>0.65578240155116374</v>
      </c>
      <c r="X9" s="286">
        <v>0.68953474497225964</v>
      </c>
      <c r="Y9" s="286">
        <v>0.62059775937787764</v>
      </c>
      <c r="Z9" s="286">
        <v>0.59070125666656914</v>
      </c>
      <c r="AA9" s="286"/>
      <c r="AB9" s="286">
        <v>0.46715454673596046</v>
      </c>
      <c r="AC9" s="286">
        <v>0.45900445236300919</v>
      </c>
      <c r="AD9" s="286">
        <v>0.43484843280757118</v>
      </c>
      <c r="AE9" s="286">
        <v>0.48066553195993322</v>
      </c>
      <c r="AF9" s="286">
        <v>0.48592479368583313</v>
      </c>
      <c r="AG9" s="286">
        <v>0.47647540572685321</v>
      </c>
      <c r="AH9" s="286">
        <v>0.54097976802901959</v>
      </c>
      <c r="AI9" s="286">
        <v>0.50354338701837265</v>
      </c>
      <c r="AJ9" s="286">
        <v>0.53943452434797845</v>
      </c>
      <c r="AK9" s="286">
        <v>0.46776345719243267</v>
      </c>
      <c r="AL9" s="286">
        <v>0.51198491858820872</v>
      </c>
      <c r="AM9" s="45">
        <v>0.47579683976000708</v>
      </c>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row>
    <row r="10" spans="1:131">
      <c r="A10" s="24" t="s">
        <v>103</v>
      </c>
      <c r="B10" s="24"/>
      <c r="C10" s="286">
        <v>315.10696827843861</v>
      </c>
      <c r="D10" s="286">
        <v>160.90871303404845</v>
      </c>
      <c r="E10" s="286">
        <v>32.181742606809692</v>
      </c>
      <c r="F10" s="286">
        <v>193.09045564085812</v>
      </c>
      <c r="G10" s="286">
        <v>235.54911981808493</v>
      </c>
      <c r="H10" s="286">
        <v>187.80239365607378</v>
      </c>
      <c r="I10" s="286">
        <v>5367.930771747574</v>
      </c>
      <c r="J10" s="286">
        <v>25.436027815490306</v>
      </c>
      <c r="K10" s="286">
        <v>48.117445709431557</v>
      </c>
      <c r="L10" s="288">
        <v>0.79729609603769247</v>
      </c>
      <c r="M10" s="286">
        <v>2.9935479611122209</v>
      </c>
      <c r="N10" s="286">
        <v>3.8219746112465022E-2</v>
      </c>
      <c r="O10" s="286">
        <v>13.424613742865834</v>
      </c>
      <c r="P10" s="286">
        <v>13.693740719916692</v>
      </c>
      <c r="Q10" s="286">
        <v>14.82785699712672</v>
      </c>
      <c r="R10" s="286">
        <v>14.785682608491118</v>
      </c>
      <c r="S10" s="286">
        <v>15.175394046461037</v>
      </c>
      <c r="T10" s="286">
        <v>16.091992404537343</v>
      </c>
      <c r="U10" s="286">
        <v>15.523004258948566</v>
      </c>
      <c r="V10" s="286">
        <v>17.212225584566124</v>
      </c>
      <c r="W10" s="286">
        <v>15.174181006463145</v>
      </c>
      <c r="X10" s="286">
        <v>15.955178128759442</v>
      </c>
      <c r="Y10" s="286">
        <v>14.360041853411436</v>
      </c>
      <c r="Z10" s="286">
        <v>13.668265217550893</v>
      </c>
      <c r="AA10" s="286"/>
      <c r="AB10" s="286">
        <v>10.8095118646008</v>
      </c>
      <c r="AC10" s="286">
        <v>10.62092643299667</v>
      </c>
      <c r="AD10" s="286">
        <v>10.061979117144856</v>
      </c>
      <c r="AE10" s="286">
        <v>11.122143211339091</v>
      </c>
      <c r="AF10" s="286">
        <v>11.243837525185272</v>
      </c>
      <c r="AG10" s="286">
        <v>11.025187675859195</v>
      </c>
      <c r="AH10" s="286">
        <v>12.517757264436643</v>
      </c>
      <c r="AI10" s="286">
        <v>11.651515016491603</v>
      </c>
      <c r="AJ10" s="286">
        <v>12.48200179545829</v>
      </c>
      <c r="AK10" s="286">
        <v>10.823601473381673</v>
      </c>
      <c r="AL10" s="286">
        <v>11.84684402762316</v>
      </c>
      <c r="AM10" s="45">
        <v>11.009486304823021</v>
      </c>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row>
    <row r="11" spans="1:131">
      <c r="A11" s="24" t="s">
        <v>115</v>
      </c>
      <c r="B11" s="24"/>
      <c r="C11" s="286">
        <v>76.05217783847597</v>
      </c>
      <c r="D11" s="286">
        <v>46.312738039353434</v>
      </c>
      <c r="E11" s="286">
        <v>9.2625476078706868</v>
      </c>
      <c r="F11" s="286">
        <v>55.575285647224121</v>
      </c>
      <c r="G11" s="286">
        <v>117.15869176405816</v>
      </c>
      <c r="H11" s="286">
        <v>37.264783287091909</v>
      </c>
      <c r="I11" s="286">
        <v>6401.3880483956855</v>
      </c>
      <c r="J11" s="286">
        <v>31.658894693955997</v>
      </c>
      <c r="K11" s="286">
        <v>114.26662643390905</v>
      </c>
      <c r="L11" s="288">
        <v>0.47976593392916655</v>
      </c>
      <c r="M11" s="286">
        <v>0.60283910106368332</v>
      </c>
      <c r="N11" s="286">
        <v>9.2244704843154786E-3</v>
      </c>
      <c r="O11" s="286">
        <v>3.2400778610618284</v>
      </c>
      <c r="P11" s="286">
        <v>3.3050326058953909</v>
      </c>
      <c r="Q11" s="286">
        <v>3.5787555682123404</v>
      </c>
      <c r="R11" s="286">
        <v>3.5685766308112816</v>
      </c>
      <c r="S11" s="286">
        <v>3.6626348604597827</v>
      </c>
      <c r="T11" s="286">
        <v>3.8838591060412928</v>
      </c>
      <c r="U11" s="286">
        <v>3.746531810892221</v>
      </c>
      <c r="V11" s="286">
        <v>4.1542313339027475</v>
      </c>
      <c r="W11" s="286">
        <v>3.6623420889792002</v>
      </c>
      <c r="X11" s="286">
        <v>3.8508384981850141</v>
      </c>
      <c r="Y11" s="286">
        <v>3.4658467337941543</v>
      </c>
      <c r="Z11" s="286">
        <v>3.2988840035746185</v>
      </c>
      <c r="AA11" s="286"/>
      <c r="AB11" s="286">
        <v>2.6089138020816911</v>
      </c>
      <c r="AC11" s="286">
        <v>2.5633980432253849</v>
      </c>
      <c r="AD11" s="286">
        <v>2.4284941377365716</v>
      </c>
      <c r="AE11" s="286">
        <v>2.6843684799325893</v>
      </c>
      <c r="AF11" s="286">
        <v>2.7137398316647503</v>
      </c>
      <c r="AG11" s="286">
        <v>2.6609679195862812</v>
      </c>
      <c r="AH11" s="286">
        <v>3.0212048524823163</v>
      </c>
      <c r="AI11" s="286">
        <v>2.8121342316330047</v>
      </c>
      <c r="AJ11" s="286">
        <v>3.0125751439731823</v>
      </c>
      <c r="AK11" s="286">
        <v>2.6123143788399004</v>
      </c>
      <c r="AL11" s="286">
        <v>2.8592775771856309</v>
      </c>
      <c r="AM11" s="45">
        <v>2.6571783383247971</v>
      </c>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row>
    <row r="12" spans="1:131">
      <c r="A12" s="24"/>
      <c r="B12" s="2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4"/>
  <dimension ref="A1:EA108"/>
  <sheetViews>
    <sheetView topLeftCell="A49" workbookViewId="0">
      <selection activeCell="A18" sqref="A18:EA108"/>
    </sheetView>
  </sheetViews>
  <sheetFormatPr defaultRowHeight="12.75"/>
  <cols>
    <col min="1" max="1" width="53.85546875" customWidth="1"/>
    <col min="2" max="2" width="53.28515625" customWidth="1"/>
    <col min="3" max="3" width="17.42578125" bestFit="1" customWidth="1"/>
    <col min="4" max="4" width="12.140625" bestFit="1" customWidth="1"/>
    <col min="5" max="5" width="12.5703125" customWidth="1"/>
    <col min="6" max="6" width="13.7109375" customWidth="1"/>
    <col min="7" max="7" width="25.42578125" customWidth="1"/>
    <col min="8" max="8" width="15.7109375" bestFit="1" customWidth="1"/>
    <col min="9" max="9" width="15.42578125" bestFit="1" customWidth="1"/>
    <col min="10" max="10" width="14.42578125" bestFit="1" customWidth="1"/>
    <col min="11" max="11" width="14.28515625" customWidth="1"/>
    <col min="12" max="12" width="12.5703125" customWidth="1"/>
    <col min="13" max="13" width="13.28515625" bestFit="1" customWidth="1"/>
    <col min="14" max="14" width="12.140625" bestFit="1" customWidth="1"/>
    <col min="15" max="15" width="13.28515625" bestFit="1" customWidth="1"/>
    <col min="16" max="16" width="27.7109375" customWidth="1"/>
    <col min="17" max="18" width="13.28515625" bestFit="1" customWidth="1"/>
    <col min="19" max="19" width="14.42578125" bestFit="1" customWidth="1"/>
    <col min="20" max="20" width="10.7109375" customWidth="1"/>
    <col min="21" max="21" width="14" bestFit="1" customWidth="1"/>
    <col min="22" max="22" width="12.140625" bestFit="1" customWidth="1"/>
    <col min="23" max="23" width="15.42578125" bestFit="1" customWidth="1"/>
    <col min="24" max="24" width="12.42578125" bestFit="1" customWidth="1"/>
    <col min="25" max="25" width="13.28515625" bestFit="1" customWidth="1"/>
    <col min="26" max="26" width="12.28515625" bestFit="1" customWidth="1"/>
    <col min="27" max="27" width="12.5703125" bestFit="1" customWidth="1"/>
    <col min="28" max="30" width="14.28515625" bestFit="1" customWidth="1"/>
    <col min="31" max="31" width="13.7109375" bestFit="1" customWidth="1"/>
    <col min="32" max="32" width="14" bestFit="1" customWidth="1"/>
    <col min="33" max="33" width="12.85546875" bestFit="1" customWidth="1"/>
    <col min="34" max="34" width="15.28515625" bestFit="1" customWidth="1"/>
    <col min="35" max="35" width="12.28515625" bestFit="1" customWidth="1"/>
    <col min="36" max="36" width="10.85546875" bestFit="1" customWidth="1"/>
    <col min="37" max="37" width="12.28515625" bestFit="1" customWidth="1"/>
    <col min="38" max="38" width="12.5703125" bestFit="1" customWidth="1"/>
    <col min="39" max="43" width="12.85546875" customWidth="1"/>
    <col min="44" max="44" width="12.5703125" customWidth="1"/>
    <col min="45" max="45" width="12.28515625" customWidth="1"/>
    <col min="46" max="46" width="12.7109375" customWidth="1"/>
    <col min="47" max="47" width="11.85546875" customWidth="1"/>
    <col min="48" max="48" width="12.5703125" bestFit="1" customWidth="1"/>
    <col min="49" max="49" width="13.42578125" customWidth="1"/>
    <col min="50" max="50" width="15.7109375" bestFit="1" customWidth="1"/>
    <col min="51" max="51" width="11" bestFit="1" customWidth="1"/>
    <col min="52" max="52" width="16.140625" bestFit="1" customWidth="1"/>
    <col min="53" max="53" width="17.28515625" bestFit="1" customWidth="1"/>
    <col min="54" max="54" width="15" bestFit="1" customWidth="1"/>
    <col min="55" max="55" width="12.5703125" bestFit="1" customWidth="1"/>
    <col min="56" max="56" width="13.5703125" customWidth="1"/>
    <col min="57" max="58" width="14.5703125" bestFit="1" customWidth="1"/>
    <col min="59" max="59" width="14.85546875" bestFit="1" customWidth="1"/>
    <col min="60" max="60" width="15" bestFit="1" customWidth="1"/>
    <col min="61" max="61" width="13.28515625" bestFit="1" customWidth="1"/>
    <col min="62" max="62" width="14" bestFit="1" customWidth="1"/>
    <col min="63" max="63" width="13.28515625" bestFit="1" customWidth="1"/>
    <col min="64" max="64" width="11.140625" bestFit="1" customWidth="1"/>
    <col min="65" max="65" width="16.85546875" bestFit="1" customWidth="1"/>
    <col min="66" max="66" width="14.7109375" customWidth="1"/>
    <col min="67" max="67" width="12" customWidth="1"/>
    <col min="68" max="68" width="14" customWidth="1"/>
    <col min="69" max="69" width="12.5703125" customWidth="1"/>
    <col min="70" max="70" width="11.28515625" customWidth="1"/>
    <col min="71" max="71" width="14.42578125" customWidth="1"/>
    <col min="72" max="72" width="15.7109375" customWidth="1"/>
    <col min="73" max="73" width="12.85546875" customWidth="1"/>
    <col min="74" max="74" width="13" customWidth="1"/>
    <col min="75" max="75" width="11.7109375" customWidth="1"/>
    <col min="76" max="76" width="14" customWidth="1"/>
    <col min="77" max="77" width="14.85546875" customWidth="1"/>
    <col min="78" max="78" width="11.85546875" customWidth="1"/>
    <col min="79" max="79" width="13.85546875" customWidth="1"/>
    <col min="80" max="80" width="13.7109375" customWidth="1"/>
    <col min="81" max="81" width="13" customWidth="1"/>
    <col min="82" max="82" width="12.42578125" customWidth="1"/>
    <col min="83" max="83" width="13" customWidth="1"/>
    <col min="84" max="84" width="12.7109375" customWidth="1"/>
    <col min="85" max="85" width="12.42578125" customWidth="1"/>
    <col min="86" max="86" width="10.28515625" customWidth="1"/>
    <col min="87" max="91" width="9.85546875" customWidth="1"/>
    <col min="92" max="99" width="10.7109375" customWidth="1"/>
    <col min="100" max="100" width="16.5703125" customWidth="1"/>
    <col min="101" max="105" width="10.7109375" customWidth="1"/>
  </cols>
  <sheetData>
    <row r="1" spans="1:105">
      <c r="A1" s="15" t="s">
        <v>14</v>
      </c>
      <c r="B1" s="16"/>
      <c r="C1" s="16"/>
      <c r="D1" s="16"/>
      <c r="E1" s="16"/>
      <c r="F1" s="16"/>
      <c r="G1" s="16"/>
      <c r="H1" s="17"/>
      <c r="I1" s="18"/>
      <c r="J1" s="18"/>
      <c r="K1" s="18"/>
      <c r="L1" s="18"/>
      <c r="M1" s="18"/>
      <c r="N1" s="19"/>
      <c r="O1" s="20" t="e">
        <v>#REF!</v>
      </c>
      <c r="P1" s="19"/>
      <c r="Q1" s="19"/>
      <c r="R1" s="19"/>
      <c r="S1" s="17"/>
      <c r="T1" s="17"/>
      <c r="U1" s="17"/>
      <c r="V1" s="19"/>
      <c r="W1" s="17"/>
      <c r="X1" s="17"/>
      <c r="Y1" s="17"/>
      <c r="Z1" s="17"/>
      <c r="AA1" s="17"/>
      <c r="AB1" s="17"/>
      <c r="AC1" s="17"/>
      <c r="AD1" s="17"/>
      <c r="AE1" s="17"/>
      <c r="AF1" s="17"/>
      <c r="AG1" s="17"/>
      <c r="AH1" s="17"/>
      <c r="AI1" s="17"/>
      <c r="AJ1" s="17"/>
      <c r="AK1" s="17"/>
      <c r="AL1" s="17"/>
      <c r="AM1" s="17"/>
      <c r="AN1" s="17"/>
      <c r="AO1" s="17"/>
      <c r="AP1" s="21"/>
      <c r="AQ1" s="17"/>
      <c r="AR1" s="17"/>
      <c r="AS1" s="17"/>
      <c r="AT1" s="17"/>
      <c r="AU1" s="17"/>
      <c r="AV1" s="21"/>
      <c r="AW1" s="17"/>
      <c r="AX1" s="17"/>
      <c r="AY1" s="17"/>
      <c r="AZ1" s="17"/>
      <c r="BA1" s="17"/>
      <c r="BB1" s="17"/>
      <c r="BC1" s="17"/>
      <c r="BD1" s="17"/>
      <c r="BE1" s="17"/>
      <c r="BF1" s="17"/>
      <c r="BG1" s="17"/>
      <c r="BH1" s="17"/>
      <c r="BI1" s="17"/>
      <c r="BJ1" s="17"/>
      <c r="BK1" s="17"/>
      <c r="BL1" s="17"/>
      <c r="BM1" s="22"/>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21"/>
      <c r="CQ1" s="17"/>
      <c r="CR1" s="17"/>
      <c r="CS1" s="17"/>
      <c r="CT1" s="17"/>
      <c r="CU1" s="17"/>
      <c r="CV1" s="17"/>
      <c r="CW1" s="17"/>
      <c r="CX1" s="17"/>
      <c r="CY1" s="17"/>
      <c r="CZ1" s="17"/>
      <c r="DA1" s="17"/>
    </row>
    <row r="2" spans="1:105">
      <c r="A2" s="23" t="s">
        <v>15</v>
      </c>
      <c r="B2" s="17" t="str">
        <f>'7PSourceSummary'!D2</f>
        <v>Grocery Refrigeration Bundle</v>
      </c>
      <c r="C2" s="17"/>
      <c r="D2" s="17"/>
      <c r="E2" s="17"/>
      <c r="F2" s="17"/>
      <c r="G2" s="17"/>
      <c r="H2" s="17"/>
      <c r="I2" s="18"/>
      <c r="J2" s="18"/>
      <c r="K2" s="18"/>
      <c r="L2" s="18"/>
      <c r="M2" s="18"/>
      <c r="N2" s="19"/>
      <c r="O2" s="19"/>
      <c r="P2" s="19"/>
      <c r="Q2" s="19"/>
      <c r="R2" s="19"/>
      <c r="S2" s="17"/>
      <c r="T2" s="17"/>
      <c r="U2" s="17"/>
      <c r="V2" s="19"/>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21"/>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row>
    <row r="3" spans="1:105">
      <c r="A3" s="23" t="s">
        <v>16</v>
      </c>
      <c r="B3" s="24"/>
      <c r="C3" s="23">
        <v>2012</v>
      </c>
      <c r="D3" s="24"/>
      <c r="E3" s="24"/>
      <c r="F3" s="24"/>
      <c r="G3" s="24"/>
      <c r="H3" s="24"/>
      <c r="I3" s="24"/>
      <c r="J3" s="25"/>
      <c r="K3" s="26"/>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6"/>
      <c r="CP3" s="26"/>
      <c r="CQ3" s="24"/>
      <c r="CR3" s="24"/>
      <c r="CS3" s="24"/>
      <c r="CT3" s="24"/>
      <c r="CU3" s="24"/>
      <c r="CV3" s="24"/>
      <c r="CW3" s="24"/>
      <c r="CX3" s="24"/>
      <c r="CY3" s="24"/>
      <c r="CZ3" s="24"/>
      <c r="DA3" s="24"/>
    </row>
    <row r="4" spans="1:105">
      <c r="A4" s="24"/>
      <c r="B4" s="27"/>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row>
    <row r="5" spans="1:105">
      <c r="A5" s="28">
        <v>1</v>
      </c>
      <c r="B5" s="28">
        <v>2</v>
      </c>
      <c r="C5" s="28">
        <v>3</v>
      </c>
      <c r="D5" s="28">
        <v>4</v>
      </c>
      <c r="E5" s="28">
        <v>5</v>
      </c>
      <c r="F5" s="28">
        <v>6</v>
      </c>
      <c r="G5" s="28">
        <v>7</v>
      </c>
      <c r="H5" s="28">
        <v>8</v>
      </c>
      <c r="I5" s="28">
        <v>9</v>
      </c>
      <c r="J5" s="28">
        <v>10</v>
      </c>
      <c r="K5" s="28">
        <v>11</v>
      </c>
      <c r="L5" s="28">
        <v>12</v>
      </c>
      <c r="M5" s="28">
        <v>13</v>
      </c>
      <c r="N5" s="28">
        <v>14</v>
      </c>
      <c r="O5" s="28">
        <v>15</v>
      </c>
      <c r="P5" s="28">
        <v>16</v>
      </c>
      <c r="Q5" s="28">
        <v>17</v>
      </c>
      <c r="R5" s="28">
        <v>18</v>
      </c>
      <c r="S5" s="28">
        <v>19</v>
      </c>
      <c r="T5" s="28">
        <v>20</v>
      </c>
      <c r="U5" s="28">
        <v>21</v>
      </c>
      <c r="V5" s="28">
        <v>22</v>
      </c>
      <c r="W5" s="28">
        <v>23</v>
      </c>
      <c r="X5" s="28">
        <v>24</v>
      </c>
      <c r="Y5" s="28">
        <v>25</v>
      </c>
      <c r="Z5" s="28">
        <v>26</v>
      </c>
      <c r="AA5" s="28">
        <v>27</v>
      </c>
      <c r="AB5" s="28">
        <v>28</v>
      </c>
      <c r="AC5" s="28">
        <v>29</v>
      </c>
      <c r="AD5" s="28">
        <v>30</v>
      </c>
      <c r="AE5" s="28">
        <v>31</v>
      </c>
      <c r="AF5" s="28">
        <v>32</v>
      </c>
      <c r="AG5" s="28">
        <v>33</v>
      </c>
      <c r="AH5" s="28">
        <v>34</v>
      </c>
      <c r="AI5" s="28">
        <v>35</v>
      </c>
      <c r="AJ5" s="28">
        <v>36</v>
      </c>
      <c r="AK5" s="28">
        <v>37</v>
      </c>
      <c r="AL5" s="28">
        <v>38</v>
      </c>
      <c r="AM5" s="28">
        <v>39</v>
      </c>
      <c r="AN5" s="28">
        <v>40</v>
      </c>
      <c r="AO5" s="28">
        <v>41</v>
      </c>
      <c r="AP5" s="28">
        <v>42</v>
      </c>
      <c r="AQ5" s="28">
        <v>43</v>
      </c>
      <c r="AR5" s="28">
        <v>44</v>
      </c>
      <c r="AS5" s="28">
        <v>45</v>
      </c>
      <c r="AT5" s="28">
        <v>46</v>
      </c>
      <c r="AU5" s="28">
        <v>47</v>
      </c>
      <c r="AV5" s="28">
        <v>48</v>
      </c>
      <c r="AW5" s="28">
        <v>49</v>
      </c>
      <c r="AX5" s="28">
        <v>50</v>
      </c>
      <c r="AY5" s="28">
        <v>51</v>
      </c>
      <c r="AZ5" s="28">
        <v>52</v>
      </c>
      <c r="BA5" s="28">
        <v>53</v>
      </c>
      <c r="BB5" s="28">
        <v>54</v>
      </c>
      <c r="BC5" s="28">
        <v>55</v>
      </c>
      <c r="BD5" s="28">
        <v>56</v>
      </c>
      <c r="BE5" s="28">
        <v>57</v>
      </c>
      <c r="BF5" s="28">
        <v>58</v>
      </c>
      <c r="BG5" s="28">
        <v>59</v>
      </c>
      <c r="BH5" s="28">
        <v>60</v>
      </c>
      <c r="BI5" s="28">
        <v>61</v>
      </c>
      <c r="BJ5" s="28">
        <v>62</v>
      </c>
      <c r="BK5" s="28">
        <v>63</v>
      </c>
      <c r="BL5" s="28">
        <v>64</v>
      </c>
      <c r="BM5" s="28">
        <v>65</v>
      </c>
      <c r="BN5" s="28">
        <v>66</v>
      </c>
      <c r="BO5" s="28">
        <v>67</v>
      </c>
      <c r="BP5" s="28">
        <v>68</v>
      </c>
      <c r="BQ5" s="28">
        <v>69</v>
      </c>
      <c r="BR5" s="28">
        <v>70</v>
      </c>
      <c r="BS5" s="28">
        <v>71</v>
      </c>
      <c r="BT5" s="28">
        <v>72</v>
      </c>
      <c r="BU5" s="28">
        <v>73</v>
      </c>
      <c r="BV5" s="28">
        <v>74</v>
      </c>
      <c r="BW5" s="28">
        <v>75</v>
      </c>
      <c r="BX5" s="28">
        <v>76</v>
      </c>
      <c r="BY5" s="28">
        <v>77</v>
      </c>
      <c r="BZ5" s="28">
        <v>78</v>
      </c>
      <c r="CA5" s="28">
        <v>79</v>
      </c>
      <c r="CB5" s="28">
        <v>80</v>
      </c>
      <c r="CC5" s="28">
        <v>81</v>
      </c>
      <c r="CD5" s="28">
        <v>82</v>
      </c>
      <c r="CE5" s="28">
        <v>83</v>
      </c>
      <c r="CF5" s="28">
        <v>84</v>
      </c>
      <c r="CG5" s="28">
        <v>85</v>
      </c>
      <c r="CH5" s="28">
        <v>86</v>
      </c>
      <c r="CI5" s="28">
        <v>87</v>
      </c>
      <c r="CJ5" s="28">
        <v>88</v>
      </c>
      <c r="CK5" s="28">
        <v>89</v>
      </c>
      <c r="CL5" s="28">
        <v>90</v>
      </c>
      <c r="CM5" s="28">
        <v>91</v>
      </c>
      <c r="CN5" s="28">
        <v>92</v>
      </c>
      <c r="CO5" s="28">
        <v>93</v>
      </c>
      <c r="CP5" s="28">
        <v>94</v>
      </c>
      <c r="CQ5" s="28">
        <v>95</v>
      </c>
      <c r="CR5" s="28">
        <v>96</v>
      </c>
      <c r="CS5" s="28">
        <v>97</v>
      </c>
      <c r="CT5" s="28">
        <v>98</v>
      </c>
      <c r="CU5" s="28">
        <v>99</v>
      </c>
      <c r="CV5" s="28">
        <v>100</v>
      </c>
      <c r="CW5" s="28">
        <v>101</v>
      </c>
      <c r="CX5" s="28">
        <v>102</v>
      </c>
      <c r="CY5" s="28">
        <v>103</v>
      </c>
      <c r="CZ5" s="28">
        <v>104</v>
      </c>
      <c r="DA5" s="28">
        <v>105</v>
      </c>
    </row>
    <row r="6" spans="1:105">
      <c r="A6" s="29" t="s">
        <v>17</v>
      </c>
      <c r="B6" s="30"/>
      <c r="C6" s="30"/>
      <c r="D6" s="30"/>
      <c r="E6" s="30"/>
      <c r="F6" s="30"/>
      <c r="G6" s="31"/>
      <c r="H6" s="32"/>
      <c r="I6" s="508" t="s">
        <v>18</v>
      </c>
      <c r="J6" s="509"/>
      <c r="K6" s="509"/>
      <c r="L6" s="509"/>
      <c r="M6" s="509"/>
      <c r="N6" s="510"/>
      <c r="O6" s="511" t="s">
        <v>19</v>
      </c>
      <c r="P6" s="512"/>
      <c r="Q6" s="33" t="s">
        <v>20</v>
      </c>
      <c r="R6" s="513" t="s">
        <v>21</v>
      </c>
      <c r="S6" s="513"/>
      <c r="T6" s="513"/>
      <c r="U6" s="34"/>
      <c r="V6" s="34"/>
      <c r="W6" s="34"/>
      <c r="X6" s="35"/>
      <c r="Y6" s="36"/>
      <c r="Z6" s="34"/>
      <c r="AA6" s="34"/>
      <c r="AB6" s="34"/>
      <c r="AC6" s="34"/>
      <c r="AD6" s="34"/>
      <c r="AE6" s="37"/>
      <c r="AF6" s="37"/>
      <c r="AG6" s="37"/>
      <c r="AH6" s="37"/>
      <c r="AI6" s="37"/>
      <c r="AJ6" s="37"/>
      <c r="AK6" s="37"/>
      <c r="AL6" s="37"/>
      <c r="AM6" s="37"/>
      <c r="AN6" s="37"/>
      <c r="AO6" s="3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row>
    <row r="7" spans="1:105" ht="25.5">
      <c r="A7" s="38" t="s">
        <v>22</v>
      </c>
      <c r="B7" s="38" t="s">
        <v>23</v>
      </c>
      <c r="C7" s="38" t="s">
        <v>24</v>
      </c>
      <c r="D7" s="38" t="s">
        <v>25</v>
      </c>
      <c r="E7" s="38" t="s">
        <v>26</v>
      </c>
      <c r="F7" s="39" t="s">
        <v>27</v>
      </c>
      <c r="G7" s="38" t="s">
        <v>28</v>
      </c>
      <c r="H7" s="40" t="s">
        <v>29</v>
      </c>
      <c r="I7" s="40" t="s">
        <v>30</v>
      </c>
      <c r="J7" s="40" t="s">
        <v>31</v>
      </c>
      <c r="K7" s="40" t="s">
        <v>32</v>
      </c>
      <c r="L7" s="40" t="s">
        <v>33</v>
      </c>
      <c r="M7" s="40" t="s">
        <v>34</v>
      </c>
      <c r="N7" s="40" t="s">
        <v>35</v>
      </c>
      <c r="O7" s="41" t="s">
        <v>36</v>
      </c>
      <c r="P7" s="38" t="s">
        <v>28</v>
      </c>
      <c r="Q7" s="42" t="s">
        <v>37</v>
      </c>
      <c r="R7" s="43" t="s">
        <v>38</v>
      </c>
      <c r="S7" s="43" t="s">
        <v>39</v>
      </c>
      <c r="T7" s="43" t="s">
        <v>40</v>
      </c>
      <c r="U7" s="44"/>
      <c r="V7" s="44"/>
      <c r="W7" s="44"/>
      <c r="X7" s="44"/>
      <c r="Y7" s="44"/>
      <c r="Z7" s="44"/>
      <c r="AA7" s="44"/>
      <c r="AB7" s="44"/>
      <c r="AC7" s="44"/>
      <c r="AD7" s="44"/>
      <c r="AE7" s="37"/>
      <c r="AF7" s="37"/>
      <c r="AG7" s="37"/>
      <c r="AH7" s="37"/>
      <c r="AI7" s="37"/>
      <c r="AJ7" s="37"/>
      <c r="AK7" s="37"/>
      <c r="AL7" s="37"/>
      <c r="AM7" s="37"/>
      <c r="AN7" s="37"/>
      <c r="AO7" s="3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row>
    <row r="8" spans="1:105">
      <c r="A8" s="45" t="str">
        <f>B8</f>
        <v>Replace Shaded Pole with ECM in Walk-in Cooler</v>
      </c>
      <c r="B8" s="45" t="str">
        <f>MMap!A7</f>
        <v>Replace Shaded Pole with ECM in Walk-in Cooler</v>
      </c>
      <c r="C8" s="46">
        <f>MMap!D7</f>
        <v>23002.124675937994</v>
      </c>
      <c r="D8" s="272">
        <f>MMap!O7</f>
        <v>15</v>
      </c>
      <c r="E8" s="48">
        <f>MMap!J7</f>
        <v>7036.4106593608012</v>
      </c>
      <c r="F8" s="48">
        <f>MMap!K7</f>
        <v>0</v>
      </c>
      <c r="G8" s="49" t="str">
        <f>MMap!E7</f>
        <v>Grocery Refrigeration</v>
      </c>
      <c r="H8" s="47">
        <f>MMap!M7</f>
        <v>0</v>
      </c>
      <c r="I8" s="47"/>
      <c r="J8" s="47"/>
      <c r="K8" s="47"/>
      <c r="L8" s="47"/>
      <c r="M8" s="47"/>
      <c r="N8" s="47"/>
      <c r="O8" s="286"/>
      <c r="P8" s="286"/>
      <c r="Q8" s="50" t="s">
        <v>41</v>
      </c>
      <c r="R8" s="47"/>
      <c r="S8" s="47"/>
      <c r="T8" s="47"/>
      <c r="U8" s="44"/>
      <c r="V8" s="44"/>
      <c r="W8" s="44"/>
      <c r="X8" s="44"/>
      <c r="Y8" s="44"/>
      <c r="Z8" s="44"/>
      <c r="AA8" s="44"/>
      <c r="AB8" s="44"/>
      <c r="AC8" s="44"/>
      <c r="AD8" s="44"/>
      <c r="AE8" s="37"/>
      <c r="AF8" s="37"/>
      <c r="AG8" s="37"/>
      <c r="AH8" s="37"/>
      <c r="AI8" s="37"/>
      <c r="AJ8" s="37"/>
      <c r="AK8" s="37"/>
      <c r="AL8" s="37"/>
      <c r="AM8" s="37"/>
      <c r="AN8" s="37"/>
      <c r="AO8" s="37"/>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row>
    <row r="9" spans="1:105">
      <c r="A9" s="45" t="str">
        <f t="shared" ref="A9:A15" si="0">B9</f>
        <v>ECM Controllers on Walk-In Evaporator Motors</v>
      </c>
      <c r="B9" s="45" t="str">
        <f>MMap!A8</f>
        <v>ECM Controllers on Walk-In Evaporator Motors</v>
      </c>
      <c r="C9" s="46">
        <f>MMap!D8</f>
        <v>293.64734870219718</v>
      </c>
      <c r="D9" s="272">
        <f>MMap!O8</f>
        <v>16</v>
      </c>
      <c r="E9" s="48">
        <f>MMap!J8</f>
        <v>160.90871303404845</v>
      </c>
      <c r="F9" s="48">
        <f>MMap!K8</f>
        <v>0</v>
      </c>
      <c r="G9" s="49" t="str">
        <f>MMap!E8</f>
        <v>Grocery Refrigeration</v>
      </c>
      <c r="H9" s="47">
        <f>MMap!M8</f>
        <v>0</v>
      </c>
      <c r="I9" s="47"/>
      <c r="J9" s="47"/>
      <c r="K9" s="47"/>
      <c r="L9" s="47"/>
      <c r="M9" s="47"/>
      <c r="N9" s="47"/>
      <c r="O9" s="286"/>
      <c r="P9" s="286"/>
      <c r="Q9" s="50" t="s">
        <v>41</v>
      </c>
      <c r="R9" s="47"/>
      <c r="S9" s="47"/>
      <c r="T9" s="47"/>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row>
    <row r="10" spans="1:105">
      <c r="A10" s="45" t="str">
        <f t="shared" si="0"/>
        <v>Strip Curtains: Walk-In Coolers/ Freezers</v>
      </c>
      <c r="B10" s="45" t="str">
        <f>MMap!A9</f>
        <v>Strip Curtains: Walk-In Coolers/ Freezers</v>
      </c>
      <c r="C10" s="46">
        <f>MMap!D9</f>
        <v>147.27595858982735</v>
      </c>
      <c r="D10" s="272">
        <f>MMap!O9</f>
        <v>2</v>
      </c>
      <c r="E10" s="48">
        <f>MMap!J9</f>
        <v>10.137091428335422</v>
      </c>
      <c r="F10" s="48">
        <f>MMap!K9</f>
        <v>0</v>
      </c>
      <c r="G10" s="49" t="str">
        <f>MMap!E9</f>
        <v>Grocery Refrigeration</v>
      </c>
      <c r="H10" s="47">
        <f>MMap!M9</f>
        <v>0</v>
      </c>
      <c r="I10" s="47"/>
      <c r="J10" s="47"/>
      <c r="K10" s="47"/>
      <c r="L10" s="47"/>
      <c r="M10" s="47"/>
      <c r="N10" s="47"/>
      <c r="O10" s="286"/>
      <c r="P10" s="286"/>
      <c r="Q10" s="50" t="s">
        <v>41</v>
      </c>
      <c r="R10" s="47"/>
      <c r="S10" s="47"/>
      <c r="T10" s="47"/>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row>
    <row r="11" spans="1:105">
      <c r="A11" s="45" t="str">
        <f t="shared" si="0"/>
        <v>Anti Sweat Heater Controls</v>
      </c>
      <c r="B11" s="45" t="str">
        <f>MMap!A10</f>
        <v>Anti Sweat Heater Controls</v>
      </c>
      <c r="C11" s="46">
        <f>MMap!D10</f>
        <v>305.36927858959245</v>
      </c>
      <c r="D11" s="272">
        <f>MMap!O10</f>
        <v>8</v>
      </c>
      <c r="E11" s="48">
        <f>MMap!J10</f>
        <v>46.927195825482642</v>
      </c>
      <c r="F11" s="48">
        <f>MMap!K10</f>
        <v>0</v>
      </c>
      <c r="G11" s="49" t="str">
        <f>MMap!E10</f>
        <v>Grocery Refrigeration</v>
      </c>
      <c r="H11" s="47">
        <f>MMap!M10</f>
        <v>0</v>
      </c>
      <c r="I11" s="47"/>
      <c r="J11" s="47"/>
      <c r="K11" s="47"/>
      <c r="L11" s="47"/>
      <c r="M11" s="47"/>
      <c r="N11" s="47"/>
      <c r="O11" s="45">
        <f>MMap!P10</f>
        <v>-4.3346332245656649</v>
      </c>
      <c r="P11" s="286" t="str">
        <f>MMap!Q10</f>
        <v>Grocery Heat</v>
      </c>
      <c r="Q11" s="50" t="s">
        <v>41</v>
      </c>
      <c r="R11" s="47"/>
      <c r="S11" s="47"/>
      <c r="T11" s="47"/>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row>
    <row r="12" spans="1:105">
      <c r="A12" s="45" t="str">
        <f t="shared" si="0"/>
        <v>LED Case Lighting</v>
      </c>
      <c r="B12" s="45" t="str">
        <f>MMap!A11</f>
        <v>LED Case Lighting</v>
      </c>
      <c r="C12" s="46">
        <f>MMap!D11</f>
        <v>70.872822988677086</v>
      </c>
      <c r="D12" s="272">
        <f>MMap!O11</f>
        <v>5.9762907480517615</v>
      </c>
      <c r="E12" s="48">
        <f>MMap!J11</f>
        <v>46.312738039353434</v>
      </c>
      <c r="F12" s="279">
        <f>MMap!K11</f>
        <v>-2.0862137698831806</v>
      </c>
      <c r="G12" s="49" t="str">
        <f>MMap!E11</f>
        <v>Grocery Refrigeration</v>
      </c>
      <c r="H12" s="47">
        <f>MMap!M11</f>
        <v>0</v>
      </c>
      <c r="I12" s="47"/>
      <c r="J12" s="47"/>
      <c r="K12" s="47"/>
      <c r="L12" s="47"/>
      <c r="M12" s="47"/>
      <c r="N12" s="47"/>
      <c r="O12" s="45">
        <f>MMap!P11</f>
        <v>-1.0126449436589524</v>
      </c>
      <c r="P12" s="286" t="str">
        <f>MMap!Q11</f>
        <v>Grocery Heat</v>
      </c>
      <c r="Q12" s="50" t="s">
        <v>41</v>
      </c>
      <c r="R12" s="47"/>
      <c r="S12" s="47"/>
      <c r="T12" s="47"/>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row>
    <row r="13" spans="1:105">
      <c r="A13" s="45" t="str">
        <f t="shared" si="0"/>
        <v>Grocery Retrocommisioning</v>
      </c>
      <c r="B13" s="45" t="str">
        <f>MMap!A12</f>
        <v>Grocery Retrocommisioning</v>
      </c>
      <c r="C13" s="46">
        <f>MMap!D12</f>
        <v>1</v>
      </c>
      <c r="D13" s="272">
        <f>MMap!O12</f>
        <v>15</v>
      </c>
      <c r="E13" s="279">
        <f>MMap!J12</f>
        <v>0.25774360439371152</v>
      </c>
      <c r="F13" s="48">
        <f>MMap!K12</f>
        <v>0</v>
      </c>
      <c r="G13" s="49" t="str">
        <f>MMap!E12</f>
        <v>Grocery Refrigeration</v>
      </c>
      <c r="H13" s="47">
        <f>MMap!M12</f>
        <v>0</v>
      </c>
      <c r="I13" s="47"/>
      <c r="J13" s="47"/>
      <c r="K13" s="47"/>
      <c r="L13" s="47"/>
      <c r="M13" s="47"/>
      <c r="N13" s="47"/>
      <c r="O13" s="286"/>
      <c r="P13" s="286"/>
      <c r="Q13" s="50" t="s">
        <v>41</v>
      </c>
      <c r="R13" s="47"/>
      <c r="S13" s="47"/>
      <c r="T13" s="47"/>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row>
    <row r="14" spans="1:105">
      <c r="A14" s="45" t="str">
        <f t="shared" si="0"/>
        <v>Floating Head Pressure Control</v>
      </c>
      <c r="B14" s="45" t="str">
        <f>MMap!A13</f>
        <v>Floating Head Pressure Control</v>
      </c>
      <c r="C14" s="46">
        <f>MMap!D13</f>
        <v>731.31094196334357</v>
      </c>
      <c r="D14" s="272">
        <f>MMap!O13</f>
        <v>15</v>
      </c>
      <c r="E14" s="48">
        <f>MMap!J13</f>
        <v>327.12282999637637</v>
      </c>
      <c r="F14" s="48">
        <f>MMap!K13</f>
        <v>0</v>
      </c>
      <c r="G14" s="49" t="str">
        <f>MMap!E13</f>
        <v>Grocery Refrigeration</v>
      </c>
      <c r="H14" s="47">
        <f>MMap!M13</f>
        <v>0</v>
      </c>
      <c r="I14" s="47"/>
      <c r="J14" s="47"/>
      <c r="K14" s="47"/>
      <c r="L14" s="47"/>
      <c r="M14" s="47"/>
      <c r="N14" s="47"/>
      <c r="O14" s="286"/>
      <c r="P14" s="286"/>
      <c r="Q14" s="50" t="s">
        <v>41</v>
      </c>
      <c r="R14" s="47"/>
      <c r="S14" s="47"/>
      <c r="T14" s="47"/>
    </row>
    <row r="15" spans="1:105">
      <c r="A15" s="45" t="str">
        <f t="shared" si="0"/>
        <v>LED Motion Sensors on Display Case</v>
      </c>
      <c r="B15" s="45" t="str">
        <f>MMap!A14</f>
        <v>LED Motion Sensors on Display Case</v>
      </c>
      <c r="C15" s="46">
        <f>MMap!D14</f>
        <v>12.690554004795249</v>
      </c>
      <c r="D15" s="272">
        <f>MMap!O14</f>
        <v>8</v>
      </c>
      <c r="E15" s="48">
        <f>MMap!J14</f>
        <v>3.622136495163331</v>
      </c>
      <c r="F15" s="48">
        <f>MMap!K14</f>
        <v>0</v>
      </c>
      <c r="G15" s="49" t="str">
        <f>MMap!E14</f>
        <v>Grocery Refrigeration</v>
      </c>
      <c r="H15" s="47">
        <f>MMap!M14</f>
        <v>0</v>
      </c>
      <c r="I15" s="47"/>
      <c r="J15" s="47"/>
      <c r="K15" s="47"/>
      <c r="L15" s="47"/>
      <c r="M15" s="47"/>
      <c r="N15" s="47"/>
      <c r="O15" s="286"/>
      <c r="P15" s="286"/>
      <c r="Q15" s="50" t="s">
        <v>41</v>
      </c>
      <c r="R15" s="47"/>
      <c r="S15" s="47"/>
      <c r="T15" s="47"/>
    </row>
    <row r="18" spans="1:131">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row>
    <row r="19" spans="1:131">
      <c r="A19" s="289" t="s">
        <v>802</v>
      </c>
      <c r="B19" s="290"/>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row>
    <row r="20" spans="1:131">
      <c r="A20" s="24" t="s">
        <v>803</v>
      </c>
      <c r="B20" s="24" t="s">
        <v>804</v>
      </c>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row>
    <row r="21" spans="1:131">
      <c r="A21" s="24" t="s">
        <v>805</v>
      </c>
      <c r="B21" s="24" t="s">
        <v>1323</v>
      </c>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row>
    <row r="22" spans="1:13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row>
    <row r="23" spans="1:131" ht="13.5" thickBot="1">
      <c r="A23" s="280" t="s">
        <v>806</v>
      </c>
      <c r="B23" s="291"/>
      <c r="C23" s="291"/>
      <c r="D23" s="291"/>
      <c r="E23" s="291"/>
      <c r="F23" s="291"/>
      <c r="G23" s="291"/>
      <c r="H23" s="291"/>
      <c r="I23" s="291"/>
      <c r="J23" s="291"/>
      <c r="K23" s="291"/>
      <c r="L23" s="291"/>
      <c r="M23" s="291"/>
      <c r="N23" s="291"/>
      <c r="O23" s="291"/>
      <c r="P23" s="291"/>
      <c r="Q23" s="291"/>
      <c r="R23" s="291"/>
      <c r="S23" s="291"/>
      <c r="T23" s="291"/>
      <c r="U23" s="291"/>
      <c r="V23" s="291"/>
      <c r="W23" s="291"/>
      <c r="X23" s="291"/>
      <c r="Y23" s="291"/>
      <c r="Z23" s="291"/>
      <c r="AA23" s="291"/>
      <c r="AB23" s="291"/>
      <c r="AC23" s="291"/>
      <c r="AD23" s="291"/>
      <c r="AE23" s="291"/>
      <c r="AF23" s="291"/>
      <c r="AG23" s="291"/>
      <c r="AH23" s="291"/>
      <c r="AI23" s="281"/>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row>
    <row r="24" spans="1:131">
      <c r="A24" s="24"/>
      <c r="B24" s="292" t="s">
        <v>807</v>
      </c>
      <c r="C24" s="293"/>
      <c r="D24" s="293" t="s">
        <v>807</v>
      </c>
      <c r="E24" s="294"/>
      <c r="F24" s="24"/>
      <c r="G24" s="292" t="s">
        <v>808</v>
      </c>
      <c r="H24" s="293"/>
      <c r="I24" s="293"/>
      <c r="J24" s="293"/>
      <c r="K24" s="293"/>
      <c r="L24" s="293"/>
      <c r="M24" s="293"/>
      <c r="N24" s="293"/>
      <c r="O24" s="294"/>
      <c r="P24" s="24"/>
      <c r="Q24" s="292" t="s">
        <v>809</v>
      </c>
      <c r="R24" s="293"/>
      <c r="S24" s="293"/>
      <c r="T24" s="293"/>
      <c r="U24" s="294"/>
      <c r="V24" s="24"/>
      <c r="W24" s="292" t="s">
        <v>810</v>
      </c>
      <c r="X24" s="294"/>
      <c r="Y24" s="24"/>
      <c r="Z24" s="292" t="s">
        <v>811</v>
      </c>
      <c r="AA24" s="293"/>
      <c r="AB24" s="29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row>
    <row r="25" spans="1:131">
      <c r="A25" s="24"/>
      <c r="B25" s="295" t="s">
        <v>812</v>
      </c>
      <c r="C25" s="296" t="s">
        <v>813</v>
      </c>
      <c r="D25" s="296" t="s">
        <v>812</v>
      </c>
      <c r="E25" s="297" t="s">
        <v>813</v>
      </c>
      <c r="F25" s="24"/>
      <c r="G25" s="295" t="s">
        <v>814</v>
      </c>
      <c r="H25" s="296" t="s">
        <v>815</v>
      </c>
      <c r="I25" s="296"/>
      <c r="J25" s="296"/>
      <c r="K25" s="296" t="s">
        <v>816</v>
      </c>
      <c r="L25" s="296"/>
      <c r="M25" s="296"/>
      <c r="N25" s="296"/>
      <c r="O25" s="297"/>
      <c r="P25" s="24"/>
      <c r="Q25" s="295"/>
      <c r="R25" s="296" t="s">
        <v>817</v>
      </c>
      <c r="S25" s="296" t="s">
        <v>818</v>
      </c>
      <c r="T25" s="296" t="s">
        <v>819</v>
      </c>
      <c r="U25" s="297" t="s">
        <v>820</v>
      </c>
      <c r="V25" s="24"/>
      <c r="W25" s="295" t="s">
        <v>821</v>
      </c>
      <c r="X25" s="297">
        <v>20</v>
      </c>
      <c r="Y25" s="24"/>
      <c r="Z25" s="295"/>
      <c r="AA25" s="296" t="s">
        <v>813</v>
      </c>
      <c r="AB25" s="297" t="s">
        <v>822</v>
      </c>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row>
    <row r="26" spans="1:131">
      <c r="A26" s="24"/>
      <c r="B26" s="295" t="s">
        <v>823</v>
      </c>
      <c r="C26" s="296" t="s">
        <v>824</v>
      </c>
      <c r="D26" s="296" t="s">
        <v>823</v>
      </c>
      <c r="E26" s="297" t="s">
        <v>824</v>
      </c>
      <c r="F26" s="24"/>
      <c r="G26" s="295" t="s">
        <v>825</v>
      </c>
      <c r="H26" s="296" t="s">
        <v>826</v>
      </c>
      <c r="I26" s="296"/>
      <c r="J26" s="296"/>
      <c r="K26" s="296" t="s">
        <v>827</v>
      </c>
      <c r="L26" s="296"/>
      <c r="M26" s="296"/>
      <c r="N26" s="296"/>
      <c r="O26" s="297"/>
      <c r="P26" s="24"/>
      <c r="Q26" s="295" t="s">
        <v>828</v>
      </c>
      <c r="R26" s="296">
        <v>6.8012888465852586E-2</v>
      </c>
      <c r="S26" s="296">
        <v>4.387844424080023E-2</v>
      </c>
      <c r="T26" s="296">
        <v>5.3289007766645871E-2</v>
      </c>
      <c r="U26" s="297">
        <v>5.447903102274565E-2</v>
      </c>
      <c r="V26" s="24"/>
      <c r="W26" s="295" t="s">
        <v>829</v>
      </c>
      <c r="X26" s="297">
        <v>2016</v>
      </c>
      <c r="Y26" s="24"/>
      <c r="Z26" s="295" t="s">
        <v>830</v>
      </c>
      <c r="AA26" s="296">
        <v>4.03890184699085E-3</v>
      </c>
      <c r="AB26" s="297">
        <v>0.01</v>
      </c>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row>
    <row r="27" spans="1:131">
      <c r="A27" s="24"/>
      <c r="B27" s="295" t="s">
        <v>831</v>
      </c>
      <c r="C27" s="296" t="s">
        <v>832</v>
      </c>
      <c r="D27" s="296" t="s">
        <v>831</v>
      </c>
      <c r="E27" s="297" t="s">
        <v>832</v>
      </c>
      <c r="F27" s="24"/>
      <c r="G27" s="295" t="s">
        <v>833</v>
      </c>
      <c r="H27" s="296" t="s">
        <v>834</v>
      </c>
      <c r="I27" s="296"/>
      <c r="J27" s="296"/>
      <c r="K27" s="296" t="s">
        <v>835</v>
      </c>
      <c r="L27" s="296"/>
      <c r="M27" s="296"/>
      <c r="N27" s="296"/>
      <c r="O27" s="297"/>
      <c r="P27" s="24"/>
      <c r="Q27" s="295" t="s">
        <v>836</v>
      </c>
      <c r="R27" s="296">
        <v>12</v>
      </c>
      <c r="S27" s="296">
        <v>12</v>
      </c>
      <c r="T27" s="296">
        <v>1</v>
      </c>
      <c r="U27" s="297">
        <v>1</v>
      </c>
      <c r="V27" s="24"/>
      <c r="W27" s="295" t="s">
        <v>837</v>
      </c>
      <c r="X27" s="297">
        <v>2016</v>
      </c>
      <c r="Y27" s="24"/>
      <c r="Z27" s="295" t="s">
        <v>838</v>
      </c>
      <c r="AA27" s="296">
        <v>26</v>
      </c>
      <c r="AB27" s="297">
        <v>0</v>
      </c>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row>
    <row r="28" spans="1:131" ht="13.5" thickBot="1">
      <c r="A28" s="24"/>
      <c r="B28" s="298" t="s">
        <v>839</v>
      </c>
      <c r="C28" s="299" t="s">
        <v>832</v>
      </c>
      <c r="D28" s="299" t="s">
        <v>839</v>
      </c>
      <c r="E28" s="300" t="s">
        <v>832</v>
      </c>
      <c r="F28" s="24"/>
      <c r="G28" s="295" t="s">
        <v>840</v>
      </c>
      <c r="H28" s="296" t="s">
        <v>841</v>
      </c>
      <c r="I28" s="296"/>
      <c r="J28" s="296"/>
      <c r="K28" s="296" t="s">
        <v>827</v>
      </c>
      <c r="L28" s="296"/>
      <c r="M28" s="296"/>
      <c r="N28" s="296"/>
      <c r="O28" s="297"/>
      <c r="P28" s="24"/>
      <c r="Q28" s="295"/>
      <c r="R28" s="296" t="s">
        <v>817</v>
      </c>
      <c r="S28" s="296" t="s">
        <v>818</v>
      </c>
      <c r="T28" s="296" t="s">
        <v>819</v>
      </c>
      <c r="U28" s="297" t="s">
        <v>820</v>
      </c>
      <c r="V28" s="24"/>
      <c r="W28" s="295" t="s">
        <v>842</v>
      </c>
      <c r="X28" s="297">
        <v>2012</v>
      </c>
      <c r="Y28" s="24"/>
      <c r="Z28" s="295" t="s">
        <v>843</v>
      </c>
      <c r="AA28" s="296">
        <v>0.9</v>
      </c>
      <c r="AB28" s="297" t="s">
        <v>844</v>
      </c>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row>
    <row r="29" spans="1:131">
      <c r="A29" s="24"/>
      <c r="B29" s="24"/>
      <c r="C29" s="24"/>
      <c r="D29" s="24"/>
      <c r="E29" s="24"/>
      <c r="F29" s="24"/>
      <c r="G29" s="295" t="s">
        <v>845</v>
      </c>
      <c r="H29" s="296" t="s">
        <v>834</v>
      </c>
      <c r="I29" s="296"/>
      <c r="J29" s="296"/>
      <c r="K29" s="296"/>
      <c r="L29" s="296"/>
      <c r="M29" s="296"/>
      <c r="N29" s="296"/>
      <c r="O29" s="297"/>
      <c r="P29" s="24"/>
      <c r="Q29" s="295" t="s">
        <v>846</v>
      </c>
      <c r="R29" s="296">
        <v>0.35</v>
      </c>
      <c r="S29" s="296">
        <v>0.19500000000000001</v>
      </c>
      <c r="T29" s="296">
        <v>0.45499999999999996</v>
      </c>
      <c r="U29" s="297">
        <v>0</v>
      </c>
      <c r="V29" s="24"/>
      <c r="W29" s="295" t="s">
        <v>847</v>
      </c>
      <c r="X29" s="297">
        <v>0.04</v>
      </c>
      <c r="Y29" s="24"/>
      <c r="Z29" s="295" t="s">
        <v>848</v>
      </c>
      <c r="AA29" s="296">
        <v>4.7399348199455904E-2</v>
      </c>
      <c r="AB29" s="297">
        <v>0</v>
      </c>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row>
    <row r="30" spans="1:131">
      <c r="A30" s="24"/>
      <c r="B30" s="24" t="s">
        <v>849</v>
      </c>
      <c r="C30" s="24" t="s">
        <v>813</v>
      </c>
      <c r="D30" s="24"/>
      <c r="E30" s="24"/>
      <c r="F30" s="24"/>
      <c r="G30" s="295" t="s">
        <v>850</v>
      </c>
      <c r="H30" s="296" t="s">
        <v>851</v>
      </c>
      <c r="I30" s="296"/>
      <c r="J30" s="296"/>
      <c r="K30" s="296" t="s">
        <v>852</v>
      </c>
      <c r="L30" s="296"/>
      <c r="M30" s="296"/>
      <c r="N30" s="296"/>
      <c r="O30" s="297"/>
      <c r="P30" s="24"/>
      <c r="Q30" s="295" t="s">
        <v>853</v>
      </c>
      <c r="R30" s="296">
        <v>1</v>
      </c>
      <c r="S30" s="296">
        <v>0</v>
      </c>
      <c r="T30" s="296">
        <v>0</v>
      </c>
      <c r="U30" s="297">
        <v>0</v>
      </c>
      <c r="V30" s="24"/>
      <c r="W30" s="295" t="s">
        <v>854</v>
      </c>
      <c r="X30" s="297">
        <v>0</v>
      </c>
      <c r="Y30" s="24"/>
      <c r="Z30" s="295" t="s">
        <v>855</v>
      </c>
      <c r="AA30" s="296">
        <v>31</v>
      </c>
      <c r="AB30" s="297">
        <v>0</v>
      </c>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row>
    <row r="31" spans="1:131">
      <c r="A31" s="24"/>
      <c r="B31" s="24" t="s">
        <v>856</v>
      </c>
      <c r="C31" s="24" t="s">
        <v>857</v>
      </c>
      <c r="D31" s="24"/>
      <c r="E31" s="24"/>
      <c r="F31" s="24"/>
      <c r="G31" s="295" t="s">
        <v>858</v>
      </c>
      <c r="H31" s="296" t="s">
        <v>852</v>
      </c>
      <c r="I31" s="296"/>
      <c r="J31" s="296"/>
      <c r="K31" s="296" t="s">
        <v>859</v>
      </c>
      <c r="L31" s="296"/>
      <c r="M31" s="296"/>
      <c r="N31" s="296"/>
      <c r="O31" s="297"/>
      <c r="P31" s="24"/>
      <c r="Q31" s="295" t="s">
        <v>860</v>
      </c>
      <c r="R31" s="296">
        <v>1</v>
      </c>
      <c r="S31" s="296">
        <v>0</v>
      </c>
      <c r="T31" s="296">
        <v>0</v>
      </c>
      <c r="U31" s="297">
        <v>0</v>
      </c>
      <c r="V31" s="24"/>
      <c r="W31" s="295" t="s">
        <v>861</v>
      </c>
      <c r="X31" s="297">
        <v>0.2</v>
      </c>
      <c r="Y31" s="24"/>
      <c r="Z31" s="295" t="s">
        <v>862</v>
      </c>
      <c r="AA31" s="296">
        <v>0.7</v>
      </c>
      <c r="AB31" s="297" t="s">
        <v>844</v>
      </c>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row>
    <row r="32" spans="1:131">
      <c r="A32" s="24"/>
      <c r="B32" s="24" t="s">
        <v>863</v>
      </c>
      <c r="C32" s="24" t="s">
        <v>864</v>
      </c>
      <c r="D32" s="24"/>
      <c r="E32" s="24"/>
      <c r="F32" s="24"/>
      <c r="G32" s="295" t="s">
        <v>865</v>
      </c>
      <c r="H32" s="296" t="s">
        <v>859</v>
      </c>
      <c r="I32" s="296"/>
      <c r="J32" s="296"/>
      <c r="K32" s="296" t="s">
        <v>866</v>
      </c>
      <c r="L32" s="296"/>
      <c r="M32" s="296"/>
      <c r="N32" s="296"/>
      <c r="O32" s="297"/>
      <c r="P32" s="24"/>
      <c r="Q32" s="295" t="s">
        <v>867</v>
      </c>
      <c r="R32" s="296"/>
      <c r="S32" s="296">
        <v>0.3</v>
      </c>
      <c r="T32" s="296">
        <v>0.7</v>
      </c>
      <c r="U32" s="297">
        <v>0</v>
      </c>
      <c r="V32" s="24"/>
      <c r="W32" s="295" t="s">
        <v>868</v>
      </c>
      <c r="X32" s="297">
        <v>0</v>
      </c>
      <c r="Y32" s="24"/>
      <c r="Z32" s="295" t="s">
        <v>869</v>
      </c>
      <c r="AA32" s="296">
        <v>0</v>
      </c>
      <c r="AB32" s="297">
        <v>0</v>
      </c>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row>
    <row r="33" spans="1:131" ht="13.5" thickBot="1">
      <c r="A33" s="24"/>
      <c r="B33" s="24" t="s">
        <v>870</v>
      </c>
      <c r="C33" s="24" t="s">
        <v>871</v>
      </c>
      <c r="D33" s="24"/>
      <c r="E33" s="24"/>
      <c r="F33" s="24"/>
      <c r="G33" s="298" t="s">
        <v>872</v>
      </c>
      <c r="H33" s="299" t="s">
        <v>866</v>
      </c>
      <c r="I33" s="299"/>
      <c r="J33" s="299"/>
      <c r="K33" s="299"/>
      <c r="L33" s="299"/>
      <c r="M33" s="299"/>
      <c r="N33" s="299"/>
      <c r="O33" s="300"/>
      <c r="P33" s="24"/>
      <c r="Q33" s="298" t="s">
        <v>873</v>
      </c>
      <c r="R33" s="299"/>
      <c r="S33" s="299">
        <v>20</v>
      </c>
      <c r="T33" s="299"/>
      <c r="U33" s="300"/>
      <c r="V33" s="24"/>
      <c r="W33" s="298" t="s">
        <v>874</v>
      </c>
      <c r="X33" s="300">
        <v>2018</v>
      </c>
      <c r="Y33" s="24"/>
      <c r="Z33" s="298" t="s">
        <v>875</v>
      </c>
      <c r="AA33" s="299">
        <v>0</v>
      </c>
      <c r="AB33" s="300">
        <v>0</v>
      </c>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row>
    <row r="34" spans="1:13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row>
    <row r="35" spans="1:13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row>
    <row r="36" spans="1:13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row>
    <row r="37" spans="1:13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row>
    <row r="38" spans="1:13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row>
    <row r="39" spans="1:13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row>
    <row r="40" spans="1:13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row>
    <row r="41" spans="1:131" ht="13.5" thickBot="1">
      <c r="A41" s="280" t="s">
        <v>876</v>
      </c>
      <c r="B41" s="281"/>
      <c r="C41" s="45"/>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row>
    <row r="42" spans="1:131" ht="26.25" thickBot="1">
      <c r="A42" s="301" t="s">
        <v>877</v>
      </c>
      <c r="B42" s="302"/>
      <c r="C42" s="303" t="s">
        <v>878</v>
      </c>
      <c r="D42" s="304"/>
      <c r="E42" s="304"/>
      <c r="F42" s="304"/>
      <c r="G42" s="304"/>
      <c r="H42" s="304"/>
      <c r="I42" s="304"/>
      <c r="J42" s="304"/>
      <c r="K42" s="305"/>
      <c r="L42" s="303" t="s">
        <v>81</v>
      </c>
      <c r="M42" s="304"/>
      <c r="N42" s="304"/>
      <c r="O42" s="304"/>
      <c r="P42" s="304"/>
      <c r="Q42" s="305"/>
      <c r="R42" s="303" t="s">
        <v>879</v>
      </c>
      <c r="S42" s="304"/>
      <c r="T42" s="304"/>
      <c r="U42" s="305"/>
      <c r="V42" s="303" t="s">
        <v>880</v>
      </c>
      <c r="W42" s="304"/>
      <c r="X42" s="304"/>
      <c r="Y42" s="305"/>
      <c r="Z42" s="303" t="s">
        <v>881</v>
      </c>
      <c r="AA42" s="304"/>
      <c r="AB42" s="304"/>
      <c r="AC42" s="305"/>
      <c r="AD42" s="303" t="s">
        <v>882</v>
      </c>
      <c r="AE42" s="304"/>
      <c r="AF42" s="304"/>
      <c r="AG42" s="305"/>
      <c r="AH42" s="303" t="s">
        <v>883</v>
      </c>
      <c r="AI42" s="304"/>
      <c r="AJ42" s="304"/>
      <c r="AK42" s="304"/>
      <c r="AL42" s="305"/>
      <c r="AM42" s="303" t="s">
        <v>884</v>
      </c>
      <c r="AN42" s="304"/>
      <c r="AO42" s="304"/>
      <c r="AP42" s="304"/>
      <c r="AQ42" s="304"/>
      <c r="AR42" s="304"/>
      <c r="AS42" s="305"/>
      <c r="AT42" s="303" t="s">
        <v>885</v>
      </c>
      <c r="AU42" s="304"/>
      <c r="AV42" s="304"/>
      <c r="AW42" s="304"/>
      <c r="AX42" s="304"/>
      <c r="AY42" s="304"/>
      <c r="AZ42" s="305"/>
      <c r="BA42" s="303" t="s">
        <v>886</v>
      </c>
      <c r="BB42" s="304"/>
      <c r="BC42" s="304"/>
      <c r="BD42" s="304"/>
      <c r="BE42" s="304"/>
      <c r="BF42" s="305"/>
      <c r="BG42" s="303" t="s">
        <v>887</v>
      </c>
      <c r="BH42" s="305"/>
      <c r="BI42" s="303" t="s">
        <v>888</v>
      </c>
      <c r="BJ42" s="304"/>
      <c r="BK42" s="304"/>
      <c r="BL42" s="304"/>
      <c r="BM42" s="305"/>
      <c r="BN42" s="303" t="s">
        <v>889</v>
      </c>
      <c r="BO42" s="304"/>
      <c r="BP42" s="304"/>
      <c r="BQ42" s="304"/>
      <c r="BR42" s="304"/>
      <c r="BS42" s="304"/>
      <c r="BT42" s="304"/>
      <c r="BU42" s="304"/>
      <c r="BV42" s="304"/>
      <c r="BW42" s="304"/>
      <c r="BX42" s="304"/>
      <c r="BY42" s="304"/>
      <c r="BZ42" s="304"/>
      <c r="CA42" s="304"/>
      <c r="CB42" s="304"/>
      <c r="CC42" s="305"/>
      <c r="CD42" s="303" t="s">
        <v>890</v>
      </c>
      <c r="CE42" s="305"/>
      <c r="CF42" s="303" t="s">
        <v>891</v>
      </c>
      <c r="CG42" s="304"/>
      <c r="CH42" s="304"/>
      <c r="CI42" s="304"/>
      <c r="CJ42" s="304"/>
      <c r="CK42" s="305"/>
      <c r="CL42" s="306"/>
      <c r="CM42" s="303" t="s">
        <v>19</v>
      </c>
      <c r="CN42" s="304"/>
      <c r="CO42" s="304"/>
      <c r="CP42" s="305"/>
      <c r="CQ42" s="303" t="s">
        <v>892</v>
      </c>
      <c r="CR42" s="304"/>
      <c r="CS42" s="304"/>
      <c r="CT42" s="304"/>
      <c r="CU42" s="305"/>
      <c r="CV42" s="303" t="s">
        <v>893</v>
      </c>
      <c r="CW42" s="305"/>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row>
    <row r="43" spans="1:131" ht="127.5">
      <c r="A43" s="284" t="s">
        <v>791</v>
      </c>
      <c r="B43" s="285" t="s">
        <v>78</v>
      </c>
      <c r="C43" s="64" t="s">
        <v>11</v>
      </c>
      <c r="D43" s="64" t="s">
        <v>894</v>
      </c>
      <c r="E43" s="64" t="s">
        <v>895</v>
      </c>
      <c r="F43" s="64" t="s">
        <v>896</v>
      </c>
      <c r="G43" s="64" t="s">
        <v>897</v>
      </c>
      <c r="H43" s="64" t="s">
        <v>898</v>
      </c>
      <c r="I43" s="64" t="s">
        <v>899</v>
      </c>
      <c r="J43" s="64" t="s">
        <v>900</v>
      </c>
      <c r="K43" s="64" t="s">
        <v>901</v>
      </c>
      <c r="L43" s="64" t="s">
        <v>902</v>
      </c>
      <c r="M43" s="64" t="s">
        <v>903</v>
      </c>
      <c r="N43" s="64" t="s">
        <v>904</v>
      </c>
      <c r="O43" s="64" t="s">
        <v>905</v>
      </c>
      <c r="P43" s="64" t="s">
        <v>906</v>
      </c>
      <c r="Q43" s="64" t="s">
        <v>907</v>
      </c>
      <c r="R43" s="64" t="s">
        <v>908</v>
      </c>
      <c r="S43" s="64" t="s">
        <v>909</v>
      </c>
      <c r="T43" s="64" t="s">
        <v>910</v>
      </c>
      <c r="U43" s="64" t="s">
        <v>817</v>
      </c>
      <c r="V43" s="64" t="s">
        <v>908</v>
      </c>
      <c r="W43" s="64" t="s">
        <v>909</v>
      </c>
      <c r="X43" s="64" t="s">
        <v>910</v>
      </c>
      <c r="Y43" s="64" t="s">
        <v>817</v>
      </c>
      <c r="Z43" s="64" t="s">
        <v>908</v>
      </c>
      <c r="AA43" s="64" t="s">
        <v>909</v>
      </c>
      <c r="AB43" s="64" t="s">
        <v>910</v>
      </c>
      <c r="AC43" s="64" t="s">
        <v>817</v>
      </c>
      <c r="AD43" s="64" t="s">
        <v>908</v>
      </c>
      <c r="AE43" s="64" t="s">
        <v>909</v>
      </c>
      <c r="AF43" s="64" t="s">
        <v>910</v>
      </c>
      <c r="AG43" s="64" t="s">
        <v>817</v>
      </c>
      <c r="AH43" s="64" t="s">
        <v>908</v>
      </c>
      <c r="AI43" s="64" t="s">
        <v>909</v>
      </c>
      <c r="AJ43" s="64" t="s">
        <v>910</v>
      </c>
      <c r="AK43" s="64" t="s">
        <v>817</v>
      </c>
      <c r="AL43" s="64" t="s">
        <v>690</v>
      </c>
      <c r="AM43" s="64" t="s">
        <v>911</v>
      </c>
      <c r="AN43" s="64" t="s">
        <v>912</v>
      </c>
      <c r="AO43" s="64" t="s">
        <v>913</v>
      </c>
      <c r="AP43" s="64" t="s">
        <v>914</v>
      </c>
      <c r="AQ43" s="64" t="s">
        <v>915</v>
      </c>
      <c r="AR43" s="64" t="s">
        <v>916</v>
      </c>
      <c r="AS43" s="64" t="s">
        <v>917</v>
      </c>
      <c r="AT43" s="64" t="s">
        <v>918</v>
      </c>
      <c r="AU43" s="64" t="s">
        <v>919</v>
      </c>
      <c r="AV43" s="64" t="s">
        <v>920</v>
      </c>
      <c r="AW43" s="64" t="s">
        <v>921</v>
      </c>
      <c r="AX43" s="64" t="s">
        <v>922</v>
      </c>
      <c r="AY43" s="64" t="s">
        <v>923</v>
      </c>
      <c r="AZ43" s="64" t="s">
        <v>924</v>
      </c>
      <c r="BA43" s="64" t="s">
        <v>925</v>
      </c>
      <c r="BB43" s="64" t="s">
        <v>926</v>
      </c>
      <c r="BC43" s="64" t="s">
        <v>927</v>
      </c>
      <c r="BD43" s="64" t="s">
        <v>928</v>
      </c>
      <c r="BE43" s="64" t="s">
        <v>929</v>
      </c>
      <c r="BF43" s="64" t="s">
        <v>930</v>
      </c>
      <c r="BG43" s="64" t="s">
        <v>931</v>
      </c>
      <c r="BH43" s="64" t="s">
        <v>932</v>
      </c>
      <c r="BI43" s="64" t="s">
        <v>933</v>
      </c>
      <c r="BJ43" s="64" t="s">
        <v>934</v>
      </c>
      <c r="BK43" s="64" t="s">
        <v>935</v>
      </c>
      <c r="BL43" s="64" t="s">
        <v>936</v>
      </c>
      <c r="BM43" s="64" t="s">
        <v>937</v>
      </c>
      <c r="BN43" s="64" t="s">
        <v>938</v>
      </c>
      <c r="BO43" s="64" t="s">
        <v>939</v>
      </c>
      <c r="BP43" s="64" t="s">
        <v>940</v>
      </c>
      <c r="BQ43" s="64" t="s">
        <v>941</v>
      </c>
      <c r="BR43" s="64" t="s">
        <v>942</v>
      </c>
      <c r="BS43" s="64" t="s">
        <v>943</v>
      </c>
      <c r="BT43" s="64" t="s">
        <v>944</v>
      </c>
      <c r="BU43" s="64" t="s">
        <v>945</v>
      </c>
      <c r="BV43" s="64" t="s">
        <v>946</v>
      </c>
      <c r="BW43" s="64" t="s">
        <v>947</v>
      </c>
      <c r="BX43" s="64" t="s">
        <v>948</v>
      </c>
      <c r="BY43" s="64" t="s">
        <v>949</v>
      </c>
      <c r="BZ43" s="64" t="s">
        <v>950</v>
      </c>
      <c r="CA43" s="64" t="s">
        <v>951</v>
      </c>
      <c r="CB43" s="64" t="s">
        <v>952</v>
      </c>
      <c r="CC43" s="64" t="s">
        <v>953</v>
      </c>
      <c r="CD43" s="64" t="s">
        <v>800</v>
      </c>
      <c r="CE43" s="64" t="s">
        <v>799</v>
      </c>
      <c r="CF43" s="64" t="s">
        <v>954</v>
      </c>
      <c r="CG43" s="64" t="s">
        <v>955</v>
      </c>
      <c r="CH43" s="64" t="s">
        <v>956</v>
      </c>
      <c r="CI43" s="64" t="s">
        <v>957</v>
      </c>
      <c r="CJ43" s="64" t="s">
        <v>958</v>
      </c>
      <c r="CK43" s="64" t="s">
        <v>959</v>
      </c>
      <c r="CL43" s="64"/>
      <c r="CM43" s="64" t="s">
        <v>960</v>
      </c>
      <c r="CN43" s="64" t="s">
        <v>961</v>
      </c>
      <c r="CO43" s="64" t="s">
        <v>962</v>
      </c>
      <c r="CP43" s="64" t="s">
        <v>963</v>
      </c>
      <c r="CQ43" s="64" t="s">
        <v>964</v>
      </c>
      <c r="CR43" s="64" t="s">
        <v>965</v>
      </c>
      <c r="CS43" s="64" t="s">
        <v>966</v>
      </c>
      <c r="CT43" s="64" t="s">
        <v>967</v>
      </c>
      <c r="CU43" s="64" t="s">
        <v>968</v>
      </c>
      <c r="CV43" s="64" t="s">
        <v>969</v>
      </c>
      <c r="CW43" s="307" t="s">
        <v>970</v>
      </c>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row>
    <row r="44" spans="1:131">
      <c r="A44" s="24" t="s">
        <v>95</v>
      </c>
      <c r="B44" s="24" t="s">
        <v>95</v>
      </c>
      <c r="C44" s="45">
        <v>15</v>
      </c>
      <c r="D44" s="45">
        <v>23002.124675937994</v>
      </c>
      <c r="E44" s="45">
        <v>0</v>
      </c>
      <c r="F44" s="45">
        <v>7036.4106593608012</v>
      </c>
      <c r="G44" s="45">
        <v>0</v>
      </c>
      <c r="H44" s="45">
        <v>0</v>
      </c>
      <c r="I44" s="45" t="s">
        <v>98</v>
      </c>
      <c r="J44" s="45"/>
      <c r="K44" s="45"/>
      <c r="L44" s="45">
        <v>24683.109868457159</v>
      </c>
      <c r="M44" s="45">
        <v>2.9938474467657912</v>
      </c>
      <c r="N44" s="45">
        <v>2.9722391984666965</v>
      </c>
      <c r="O44" s="45">
        <v>0</v>
      </c>
      <c r="P44" s="45">
        <v>0</v>
      </c>
      <c r="Q44" s="45">
        <v>0</v>
      </c>
      <c r="R44" s="45">
        <v>1403.1542813836215</v>
      </c>
      <c r="S44" s="45">
        <v>3242.4761257160949</v>
      </c>
      <c r="T44" s="45">
        <v>0</v>
      </c>
      <c r="U44" s="45">
        <v>4708.2003088387883</v>
      </c>
      <c r="V44" s="45" t="s">
        <v>971</v>
      </c>
      <c r="W44" s="45" t="s">
        <v>971</v>
      </c>
      <c r="X44" s="45" t="s">
        <v>971</v>
      </c>
      <c r="Y44" s="45" t="s">
        <v>971</v>
      </c>
      <c r="Z44" s="45">
        <v>0</v>
      </c>
      <c r="AA44" s="45">
        <v>0</v>
      </c>
      <c r="AB44" s="45">
        <v>0</v>
      </c>
      <c r="AC44" s="45">
        <v>0</v>
      </c>
      <c r="AD44" s="45">
        <v>0</v>
      </c>
      <c r="AE44" s="45">
        <v>0</v>
      </c>
      <c r="AF44" s="45">
        <v>0</v>
      </c>
      <c r="AG44" s="45">
        <v>0</v>
      </c>
      <c r="AH44" s="45">
        <v>1403.1542813836215</v>
      </c>
      <c r="AI44" s="45">
        <v>3242.4761257160949</v>
      </c>
      <c r="AJ44" s="45">
        <v>0</v>
      </c>
      <c r="AK44" s="45">
        <v>4708.2003088387883</v>
      </c>
      <c r="AL44" s="45">
        <v>9353.830715938504</v>
      </c>
      <c r="AM44" s="45">
        <v>12400.950812762123</v>
      </c>
      <c r="AN44" s="45">
        <v>1057.8714595434797</v>
      </c>
      <c r="AO44" s="45">
        <v>0</v>
      </c>
      <c r="AP44" s="45">
        <v>0</v>
      </c>
      <c r="AQ44" s="45">
        <v>13458.822272305602</v>
      </c>
      <c r="AR44" s="45">
        <v>1403.1542813836215</v>
      </c>
      <c r="AS44" s="287">
        <v>9.5918335217094839</v>
      </c>
      <c r="AT44" s="45">
        <v>12400.950812762123</v>
      </c>
      <c r="AU44" s="45">
        <v>1252.204721156495</v>
      </c>
      <c r="AV44" s="45">
        <v>0</v>
      </c>
      <c r="AW44" s="45">
        <v>0</v>
      </c>
      <c r="AX44" s="45">
        <v>13653.155533918618</v>
      </c>
      <c r="AY44" s="45">
        <v>3242.4761257160949</v>
      </c>
      <c r="AZ44" s="287">
        <v>4.210718908810267</v>
      </c>
      <c r="BA44" s="45">
        <v>12400.950812762123</v>
      </c>
      <c r="BB44" s="45">
        <v>2310.0761806999744</v>
      </c>
      <c r="BC44" s="45">
        <v>0</v>
      </c>
      <c r="BD44" s="45">
        <v>0</v>
      </c>
      <c r="BE44" s="45">
        <v>14711.026993462097</v>
      </c>
      <c r="BF44" s="45">
        <v>4645.6304070997166</v>
      </c>
      <c r="BG44" s="45">
        <v>6.9624196011676034</v>
      </c>
      <c r="BH44" s="287">
        <v>3.1666373999489648</v>
      </c>
      <c r="BI44" s="45">
        <v>4.1828824874800823</v>
      </c>
      <c r="BJ44" s="45">
        <v>9.6660052157315359</v>
      </c>
      <c r="BK44" s="45">
        <v>0</v>
      </c>
      <c r="BL44" s="45">
        <v>14.035412128715016</v>
      </c>
      <c r="BM44" s="45">
        <v>27.884299831926633</v>
      </c>
      <c r="BN44" s="45">
        <v>12400.950812762123</v>
      </c>
      <c r="BO44" s="45">
        <v>0</v>
      </c>
      <c r="BP44" s="45">
        <v>2310.0761806999744</v>
      </c>
      <c r="BQ44" s="45">
        <v>0</v>
      </c>
      <c r="BR44" s="45">
        <v>0</v>
      </c>
      <c r="BS44" s="45">
        <v>0</v>
      </c>
      <c r="BT44" s="45">
        <v>0</v>
      </c>
      <c r="BU44" s="45">
        <v>0</v>
      </c>
      <c r="BV44" s="45">
        <v>0</v>
      </c>
      <c r="BW44" s="45">
        <v>0</v>
      </c>
      <c r="BX44" s="45">
        <v>9353.830715938504</v>
      </c>
      <c r="BY44" s="45"/>
      <c r="BZ44" s="45">
        <v>0</v>
      </c>
      <c r="CA44" s="45">
        <v>0</v>
      </c>
      <c r="CB44" s="45">
        <v>14711.026993462097</v>
      </c>
      <c r="CC44" s="45">
        <v>9353.830715938504</v>
      </c>
      <c r="CD44" s="287">
        <v>1.572727520971186</v>
      </c>
      <c r="CE44" s="45">
        <v>20.99783172988262</v>
      </c>
      <c r="CF44" s="45">
        <v>234.49203178311586</v>
      </c>
      <c r="CG44" s="45">
        <v>0</v>
      </c>
      <c r="CH44" s="45">
        <v>234.49203178311586</v>
      </c>
      <c r="CI44" s="45">
        <v>11.724477187517151</v>
      </c>
      <c r="CJ44" s="45">
        <v>0</v>
      </c>
      <c r="CK44" s="45">
        <v>11.724477187517151</v>
      </c>
      <c r="CL44" s="45"/>
      <c r="CM44" s="45">
        <v>0</v>
      </c>
      <c r="CN44" s="45"/>
      <c r="CO44" s="45">
        <v>0</v>
      </c>
      <c r="CP44" s="45">
        <v>0</v>
      </c>
      <c r="CQ44" s="45">
        <v>0</v>
      </c>
      <c r="CR44" s="45">
        <v>0</v>
      </c>
      <c r="CS44" s="45">
        <v>0</v>
      </c>
      <c r="CT44" s="45">
        <v>0</v>
      </c>
      <c r="CU44" s="45">
        <v>0</v>
      </c>
      <c r="CV44" s="45">
        <v>9999</v>
      </c>
      <c r="CW44" s="287">
        <v>9999</v>
      </c>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row>
    <row r="45" spans="1:131">
      <c r="A45" s="24" t="s">
        <v>103</v>
      </c>
      <c r="B45" s="24" t="s">
        <v>103</v>
      </c>
      <c r="C45" s="45">
        <v>16</v>
      </c>
      <c r="D45" s="45">
        <v>293.64734870219718</v>
      </c>
      <c r="E45" s="45">
        <v>0</v>
      </c>
      <c r="F45" s="45">
        <v>160.90871303404845</v>
      </c>
      <c r="G45" s="45">
        <v>0</v>
      </c>
      <c r="H45" s="45">
        <v>0</v>
      </c>
      <c r="I45" s="45" t="s">
        <v>98</v>
      </c>
      <c r="J45" s="45"/>
      <c r="K45" s="45"/>
      <c r="L45" s="45">
        <v>315.10696827843861</v>
      </c>
      <c r="M45" s="45">
        <v>3.8219746112465022E-2</v>
      </c>
      <c r="N45" s="45">
        <v>3.7943893124424949E-2</v>
      </c>
      <c r="O45" s="45">
        <v>0</v>
      </c>
      <c r="P45" s="45">
        <v>0</v>
      </c>
      <c r="Q45" s="45">
        <v>0</v>
      </c>
      <c r="R45" s="45">
        <v>32.087346878381858</v>
      </c>
      <c r="S45" s="45">
        <v>74.148978178030376</v>
      </c>
      <c r="T45" s="45">
        <v>0</v>
      </c>
      <c r="U45" s="45">
        <v>97.131052154863013</v>
      </c>
      <c r="V45" s="45" t="s">
        <v>971</v>
      </c>
      <c r="W45" s="45" t="s">
        <v>971</v>
      </c>
      <c r="X45" s="45" t="s">
        <v>971</v>
      </c>
      <c r="Y45" s="45" t="s">
        <v>971</v>
      </c>
      <c r="Z45" s="45">
        <v>0</v>
      </c>
      <c r="AA45" s="45">
        <v>0</v>
      </c>
      <c r="AB45" s="45">
        <v>0</v>
      </c>
      <c r="AC45" s="45">
        <v>0</v>
      </c>
      <c r="AD45" s="45">
        <v>0</v>
      </c>
      <c r="AE45" s="45">
        <v>0</v>
      </c>
      <c r="AF45" s="45">
        <v>0</v>
      </c>
      <c r="AG45" s="45">
        <v>0</v>
      </c>
      <c r="AH45" s="45">
        <v>32.087346878381858</v>
      </c>
      <c r="AI45" s="45">
        <v>74.148978178030376</v>
      </c>
      <c r="AJ45" s="45">
        <v>0</v>
      </c>
      <c r="AK45" s="45">
        <v>97.131052154863013</v>
      </c>
      <c r="AL45" s="45">
        <v>203.36737721127525</v>
      </c>
      <c r="AM45" s="45">
        <v>158.3117376701835</v>
      </c>
      <c r="AN45" s="45">
        <v>13.504889384745452</v>
      </c>
      <c r="AO45" s="45">
        <v>0</v>
      </c>
      <c r="AP45" s="45">
        <v>0</v>
      </c>
      <c r="AQ45" s="45">
        <v>171.81662705492894</v>
      </c>
      <c r="AR45" s="45">
        <v>32.087346878381858</v>
      </c>
      <c r="AS45" s="287">
        <v>5.3546535868531597</v>
      </c>
      <c r="AT45" s="45">
        <v>158.3117376701835</v>
      </c>
      <c r="AU45" s="45">
        <v>15.985766601144826</v>
      </c>
      <c r="AV45" s="45">
        <v>0</v>
      </c>
      <c r="AW45" s="45">
        <v>0</v>
      </c>
      <c r="AX45" s="45">
        <v>174.29750427132834</v>
      </c>
      <c r="AY45" s="45">
        <v>74.148978178030376</v>
      </c>
      <c r="AZ45" s="287">
        <v>2.3506393284725129</v>
      </c>
      <c r="BA45" s="45">
        <v>158.3117376701835</v>
      </c>
      <c r="BB45" s="45">
        <v>29.490655985890278</v>
      </c>
      <c r="BC45" s="45">
        <v>0</v>
      </c>
      <c r="BD45" s="45">
        <v>0</v>
      </c>
      <c r="BE45" s="45">
        <v>187.80239365607378</v>
      </c>
      <c r="BF45" s="45">
        <v>106.23632505641223</v>
      </c>
      <c r="BG45" s="45">
        <v>17.921154493037989</v>
      </c>
      <c r="BH45" s="287">
        <v>1.7677794629694636</v>
      </c>
      <c r="BI45" s="45">
        <v>7.4928306397429729</v>
      </c>
      <c r="BJ45" s="45">
        <v>17.314791955339029</v>
      </c>
      <c r="BK45" s="45">
        <v>0</v>
      </c>
      <c r="BL45" s="45">
        <v>22.681417893941255</v>
      </c>
      <c r="BM45" s="45">
        <v>47.489040489023253</v>
      </c>
      <c r="BN45" s="45">
        <v>158.3117376701835</v>
      </c>
      <c r="BO45" s="45">
        <v>0</v>
      </c>
      <c r="BP45" s="45">
        <v>29.490655985890278</v>
      </c>
      <c r="BQ45" s="45">
        <v>0</v>
      </c>
      <c r="BR45" s="45">
        <v>0</v>
      </c>
      <c r="BS45" s="45">
        <v>0</v>
      </c>
      <c r="BT45" s="45">
        <v>0</v>
      </c>
      <c r="BU45" s="45">
        <v>0</v>
      </c>
      <c r="BV45" s="45">
        <v>0</v>
      </c>
      <c r="BW45" s="45">
        <v>0</v>
      </c>
      <c r="BX45" s="45">
        <v>203.36737721127525</v>
      </c>
      <c r="BY45" s="45"/>
      <c r="BZ45" s="45">
        <v>0</v>
      </c>
      <c r="CA45" s="45">
        <v>0</v>
      </c>
      <c r="CB45" s="45">
        <v>187.80239365607378</v>
      </c>
      <c r="CC45" s="45">
        <v>203.36737721127525</v>
      </c>
      <c r="CD45" s="288">
        <v>0.9234637149348135</v>
      </c>
      <c r="CE45" s="45">
        <v>40.60257238697924</v>
      </c>
      <c r="CF45" s="45">
        <v>2.9935479611122209</v>
      </c>
      <c r="CG45" s="45">
        <v>0</v>
      </c>
      <c r="CH45" s="45">
        <v>2.9935479611122209</v>
      </c>
      <c r="CI45" s="45">
        <v>0.14967580993225835</v>
      </c>
      <c r="CJ45" s="45">
        <v>0</v>
      </c>
      <c r="CK45" s="45">
        <v>0.14967580993225835</v>
      </c>
      <c r="CL45" s="45"/>
      <c r="CM45" s="45">
        <v>0</v>
      </c>
      <c r="CN45" s="45"/>
      <c r="CO45" s="45">
        <v>0</v>
      </c>
      <c r="CP45" s="45">
        <v>0</v>
      </c>
      <c r="CQ45" s="45">
        <v>0</v>
      </c>
      <c r="CR45" s="45">
        <v>0</v>
      </c>
      <c r="CS45" s="45">
        <v>0</v>
      </c>
      <c r="CT45" s="45">
        <v>0</v>
      </c>
      <c r="CU45" s="45">
        <v>0</v>
      </c>
      <c r="CV45" s="45">
        <v>9999</v>
      </c>
      <c r="CW45" s="287">
        <v>9999</v>
      </c>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row>
    <row r="46" spans="1:131">
      <c r="A46" s="24" t="s">
        <v>107</v>
      </c>
      <c r="B46" s="24" t="s">
        <v>107</v>
      </c>
      <c r="C46" s="45">
        <v>2</v>
      </c>
      <c r="D46" s="45">
        <v>147.27595858982735</v>
      </c>
      <c r="E46" s="45">
        <v>0</v>
      </c>
      <c r="F46" s="45">
        <v>10.137091428335422</v>
      </c>
      <c r="G46" s="45">
        <v>0</v>
      </c>
      <c r="H46" s="45">
        <v>0</v>
      </c>
      <c r="I46" s="45" t="s">
        <v>98</v>
      </c>
      <c r="J46" s="45"/>
      <c r="K46" s="45"/>
      <c r="L46" s="45">
        <v>158.03882111193784</v>
      </c>
      <c r="M46" s="45">
        <v>1.9168740227522432E-2</v>
      </c>
      <c r="N46" s="45">
        <v>1.9030388856658628E-2</v>
      </c>
      <c r="O46" s="45">
        <v>0</v>
      </c>
      <c r="P46" s="45">
        <v>0</v>
      </c>
      <c r="Q46" s="45">
        <v>0</v>
      </c>
      <c r="R46" s="45">
        <v>2.0214714471679489</v>
      </c>
      <c r="S46" s="45">
        <v>4.6713130503336444</v>
      </c>
      <c r="T46" s="45">
        <v>0</v>
      </c>
      <c r="U46" s="45">
        <v>77.692618308867893</v>
      </c>
      <c r="V46" s="45" t="s">
        <v>971</v>
      </c>
      <c r="W46" s="45" t="s">
        <v>971</v>
      </c>
      <c r="X46" s="45" t="s">
        <v>971</v>
      </c>
      <c r="Y46" s="45" t="s">
        <v>971</v>
      </c>
      <c r="Z46" s="45">
        <v>0</v>
      </c>
      <c r="AA46" s="45">
        <v>0</v>
      </c>
      <c r="AB46" s="45">
        <v>0</v>
      </c>
      <c r="AC46" s="45">
        <v>0</v>
      </c>
      <c r="AD46" s="45">
        <v>0</v>
      </c>
      <c r="AE46" s="45">
        <v>0</v>
      </c>
      <c r="AF46" s="45">
        <v>0</v>
      </c>
      <c r="AG46" s="45">
        <v>0</v>
      </c>
      <c r="AH46" s="45">
        <v>2.0214714471679489</v>
      </c>
      <c r="AI46" s="45">
        <v>4.6713130503336444</v>
      </c>
      <c r="AJ46" s="45">
        <v>0</v>
      </c>
      <c r="AK46" s="45">
        <v>77.692618308867893</v>
      </c>
      <c r="AL46" s="45">
        <v>84.385402806369484</v>
      </c>
      <c r="AM46" s="45">
        <v>79.399705205726406</v>
      </c>
      <c r="AN46" s="45">
        <v>6.773245318162437</v>
      </c>
      <c r="AO46" s="45">
        <v>0</v>
      </c>
      <c r="AP46" s="45">
        <v>0</v>
      </c>
      <c r="AQ46" s="45">
        <v>86.172950523888844</v>
      </c>
      <c r="AR46" s="45">
        <v>2.0214714471679489</v>
      </c>
      <c r="AS46" s="287">
        <v>42.628823990868561</v>
      </c>
      <c r="AT46" s="45">
        <v>79.399705205726406</v>
      </c>
      <c r="AU46" s="45">
        <v>8.0175050460424426</v>
      </c>
      <c r="AV46" s="45">
        <v>0</v>
      </c>
      <c r="AW46" s="45">
        <v>0</v>
      </c>
      <c r="AX46" s="45">
        <v>87.41721025176885</v>
      </c>
      <c r="AY46" s="45">
        <v>4.6713130503336444</v>
      </c>
      <c r="AZ46" s="287">
        <v>18.713627048721378</v>
      </c>
      <c r="BA46" s="45">
        <v>79.399705205726406</v>
      </c>
      <c r="BB46" s="45">
        <v>14.790750364204879</v>
      </c>
      <c r="BC46" s="45">
        <v>0</v>
      </c>
      <c r="BD46" s="45">
        <v>0</v>
      </c>
      <c r="BE46" s="45">
        <v>94.190455569931288</v>
      </c>
      <c r="BF46" s="45">
        <v>6.6927844975015933</v>
      </c>
      <c r="BG46" s="45">
        <v>-3.7703552733506824</v>
      </c>
      <c r="BH46" s="287">
        <v>14.073433203338976</v>
      </c>
      <c r="BI46" s="45">
        <v>0.94118271874864268</v>
      </c>
      <c r="BJ46" s="45">
        <v>2.1749301099446878</v>
      </c>
      <c r="BK46" s="45">
        <v>0</v>
      </c>
      <c r="BL46" s="45">
        <v>36.173130137002438</v>
      </c>
      <c r="BM46" s="45">
        <v>39.289242965695763</v>
      </c>
      <c r="BN46" s="45">
        <v>79.399705205726406</v>
      </c>
      <c r="BO46" s="45">
        <v>0</v>
      </c>
      <c r="BP46" s="45">
        <v>14.790750364204879</v>
      </c>
      <c r="BQ46" s="45">
        <v>0</v>
      </c>
      <c r="BR46" s="45">
        <v>0</v>
      </c>
      <c r="BS46" s="45">
        <v>0</v>
      </c>
      <c r="BT46" s="45">
        <v>0</v>
      </c>
      <c r="BU46" s="45">
        <v>0</v>
      </c>
      <c r="BV46" s="45">
        <v>0</v>
      </c>
      <c r="BW46" s="45">
        <v>0</v>
      </c>
      <c r="BX46" s="45">
        <v>84.385402806369484</v>
      </c>
      <c r="BY46" s="45"/>
      <c r="BZ46" s="45">
        <v>0</v>
      </c>
      <c r="CA46" s="45">
        <v>0</v>
      </c>
      <c r="CB46" s="45">
        <v>94.190455569931288</v>
      </c>
      <c r="CC46" s="45">
        <v>84.385402806369484</v>
      </c>
      <c r="CD46" s="287">
        <v>1.116193706938396</v>
      </c>
      <c r="CE46" s="45">
        <v>32.40277486365175</v>
      </c>
      <c r="CF46" s="45">
        <v>1.5013847307184167</v>
      </c>
      <c r="CG46" s="45">
        <v>0</v>
      </c>
      <c r="CH46" s="45">
        <v>1.5013847307184167</v>
      </c>
      <c r="CI46" s="45">
        <v>7.5068440028170452E-2</v>
      </c>
      <c r="CJ46" s="45">
        <v>0</v>
      </c>
      <c r="CK46" s="45">
        <v>7.5068440028170452E-2</v>
      </c>
      <c r="CL46" s="45"/>
      <c r="CM46" s="45">
        <v>0</v>
      </c>
      <c r="CN46" s="45"/>
      <c r="CO46" s="45">
        <v>0</v>
      </c>
      <c r="CP46" s="45">
        <v>0</v>
      </c>
      <c r="CQ46" s="45">
        <v>0</v>
      </c>
      <c r="CR46" s="45">
        <v>0</v>
      </c>
      <c r="CS46" s="45">
        <v>0</v>
      </c>
      <c r="CT46" s="45">
        <v>0</v>
      </c>
      <c r="CU46" s="45">
        <v>0</v>
      </c>
      <c r="CV46" s="45">
        <v>9999</v>
      </c>
      <c r="CW46" s="287">
        <v>9999</v>
      </c>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row>
    <row r="47" spans="1:131">
      <c r="A47" s="24" t="s">
        <v>111</v>
      </c>
      <c r="B47" s="24" t="s">
        <v>111</v>
      </c>
      <c r="C47" s="45">
        <v>8</v>
      </c>
      <c r="D47" s="45">
        <v>305.36927858959245</v>
      </c>
      <c r="E47" s="45">
        <v>-4.3346332245656649</v>
      </c>
      <c r="F47" s="45">
        <v>46.927195825482642</v>
      </c>
      <c r="G47" s="45">
        <v>0</v>
      </c>
      <c r="H47" s="45">
        <v>0</v>
      </c>
      <c r="I47" s="45" t="s">
        <v>98</v>
      </c>
      <c r="J47" s="45"/>
      <c r="K47" s="45"/>
      <c r="L47" s="45">
        <v>327.68553166582842</v>
      </c>
      <c r="M47" s="45">
        <v>3.9745416908487471E-2</v>
      </c>
      <c r="N47" s="45">
        <v>3.945855231281898E-2</v>
      </c>
      <c r="O47" s="45">
        <v>-4.3779796077777116</v>
      </c>
      <c r="P47" s="45">
        <v>0</v>
      </c>
      <c r="Q47" s="45">
        <v>0</v>
      </c>
      <c r="R47" s="45">
        <v>9.3579097246486107</v>
      </c>
      <c r="S47" s="45">
        <v>21.624706043628493</v>
      </c>
      <c r="T47" s="45">
        <v>0</v>
      </c>
      <c r="U47" s="45">
        <v>75.082843916850692</v>
      </c>
      <c r="V47" s="45" t="s">
        <v>971</v>
      </c>
      <c r="W47" s="45" t="s">
        <v>971</v>
      </c>
      <c r="X47" s="45" t="s">
        <v>971</v>
      </c>
      <c r="Y47" s="45" t="s">
        <v>971</v>
      </c>
      <c r="Z47" s="45">
        <v>0</v>
      </c>
      <c r="AA47" s="45">
        <v>0</v>
      </c>
      <c r="AB47" s="45">
        <v>0</v>
      </c>
      <c r="AC47" s="45">
        <v>0</v>
      </c>
      <c r="AD47" s="45">
        <v>0</v>
      </c>
      <c r="AE47" s="45">
        <v>0</v>
      </c>
      <c r="AF47" s="45">
        <v>0</v>
      </c>
      <c r="AG47" s="45">
        <v>0</v>
      </c>
      <c r="AH47" s="45">
        <v>9.3579097246486107</v>
      </c>
      <c r="AI47" s="45">
        <v>21.624706043628493</v>
      </c>
      <c r="AJ47" s="45">
        <v>0</v>
      </c>
      <c r="AK47" s="45">
        <v>75.082843916850692</v>
      </c>
      <c r="AL47" s="45">
        <v>106.06545968512779</v>
      </c>
      <c r="AM47" s="45">
        <v>164.63128762533603</v>
      </c>
      <c r="AN47" s="45">
        <v>14.043982849081674</v>
      </c>
      <c r="AO47" s="45">
        <v>0</v>
      </c>
      <c r="AP47" s="45">
        <v>0</v>
      </c>
      <c r="AQ47" s="45">
        <v>178.67527047441772</v>
      </c>
      <c r="AR47" s="45">
        <v>9.3579097246486107</v>
      </c>
      <c r="AS47" s="287">
        <v>19.093502259782376</v>
      </c>
      <c r="AT47" s="45">
        <v>164.63128762533603</v>
      </c>
      <c r="AU47" s="45">
        <v>16.623892693966866</v>
      </c>
      <c r="AV47" s="45">
        <v>0</v>
      </c>
      <c r="AW47" s="45">
        <v>0</v>
      </c>
      <c r="AX47" s="45">
        <v>181.25518031930289</v>
      </c>
      <c r="AY47" s="45">
        <v>21.624706043628493</v>
      </c>
      <c r="AZ47" s="287">
        <v>8.3818563800874397</v>
      </c>
      <c r="BA47" s="45">
        <v>164.63128762533603</v>
      </c>
      <c r="BB47" s="45">
        <v>30.667875543048538</v>
      </c>
      <c r="BC47" s="45">
        <v>0</v>
      </c>
      <c r="BD47" s="45">
        <v>0</v>
      </c>
      <c r="BE47" s="45">
        <v>195.29916316838458</v>
      </c>
      <c r="BF47" s="45">
        <v>30.982615768277103</v>
      </c>
      <c r="BG47" s="45">
        <v>7.0674883182700043E-2</v>
      </c>
      <c r="BH47" s="287">
        <v>6.3035078971075809</v>
      </c>
      <c r="BI47" s="45">
        <v>2.1013176061100634</v>
      </c>
      <c r="BJ47" s="45">
        <v>4.8558253791166512</v>
      </c>
      <c r="BK47" s="45">
        <v>0</v>
      </c>
      <c r="BL47" s="45">
        <v>16.859844397058083</v>
      </c>
      <c r="BM47" s="45">
        <v>23.816987382284797</v>
      </c>
      <c r="BN47" s="45">
        <v>164.63128762533603</v>
      </c>
      <c r="BO47" s="45">
        <v>-34.509385731976032</v>
      </c>
      <c r="BP47" s="45">
        <v>30.667875543048538</v>
      </c>
      <c r="BQ47" s="45">
        <v>0</v>
      </c>
      <c r="BR47" s="45">
        <v>0</v>
      </c>
      <c r="BS47" s="45">
        <v>0</v>
      </c>
      <c r="BT47" s="45">
        <v>0</v>
      </c>
      <c r="BU47" s="45">
        <v>0</v>
      </c>
      <c r="BV47" s="45">
        <v>0</v>
      </c>
      <c r="BW47" s="45">
        <v>0</v>
      </c>
      <c r="BX47" s="45">
        <v>106.06545968512779</v>
      </c>
      <c r="BY47" s="45"/>
      <c r="BZ47" s="45">
        <v>0</v>
      </c>
      <c r="CA47" s="45">
        <v>0</v>
      </c>
      <c r="CB47" s="45">
        <v>160.78977743640854</v>
      </c>
      <c r="CC47" s="45">
        <v>106.06545968512779</v>
      </c>
      <c r="CD47" s="287">
        <v>1.389289545998835</v>
      </c>
      <c r="CE47" s="45">
        <v>24.679598075438033</v>
      </c>
      <c r="CF47" s="45">
        <v>3.1130455811990227</v>
      </c>
      <c r="CG47" s="45">
        <v>-0.51222361410999306</v>
      </c>
      <c r="CH47" s="45">
        <v>2.6008219670890296</v>
      </c>
      <c r="CI47" s="45">
        <v>0.15565062754126852</v>
      </c>
      <c r="CJ47" s="45">
        <v>-2.5611180705499607E-2</v>
      </c>
      <c r="CK47" s="45">
        <v>0.1300394468357689</v>
      </c>
      <c r="CL47" s="45"/>
      <c r="CM47" s="45">
        <v>-4.3346332245656649</v>
      </c>
      <c r="CN47" s="45" t="s">
        <v>1320</v>
      </c>
      <c r="CO47" s="45">
        <v>0</v>
      </c>
      <c r="CP47" s="45">
        <v>0</v>
      </c>
      <c r="CQ47" s="45">
        <v>-34.509385731976032</v>
      </c>
      <c r="CR47" s="45">
        <v>0</v>
      </c>
      <c r="CS47" s="45">
        <v>0</v>
      </c>
      <c r="CT47" s="45">
        <v>-34.509385731976032</v>
      </c>
      <c r="CU47" s="45">
        <v>0</v>
      </c>
      <c r="CV47" s="45">
        <v>9999</v>
      </c>
      <c r="CW47" s="288">
        <v>0</v>
      </c>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row>
    <row r="48" spans="1:131">
      <c r="A48" s="24" t="s">
        <v>115</v>
      </c>
      <c r="B48" s="24" t="s">
        <v>115</v>
      </c>
      <c r="C48" s="45">
        <v>5.9762907480517615</v>
      </c>
      <c r="D48" s="45">
        <v>70.872822988677086</v>
      </c>
      <c r="E48" s="45">
        <v>-1.0126449436589524</v>
      </c>
      <c r="F48" s="45">
        <v>46.312738039353434</v>
      </c>
      <c r="G48" s="45">
        <v>-2.0862137698831806</v>
      </c>
      <c r="H48" s="45">
        <v>0</v>
      </c>
      <c r="I48" s="45" t="s">
        <v>98</v>
      </c>
      <c r="J48" s="45"/>
      <c r="K48" s="45"/>
      <c r="L48" s="45">
        <v>76.05217783847597</v>
      </c>
      <c r="M48" s="45">
        <v>9.2244704843154786E-3</v>
      </c>
      <c r="N48" s="45">
        <v>9.1578923930142383E-3</v>
      </c>
      <c r="O48" s="45">
        <v>-1.0227714050021681</v>
      </c>
      <c r="P48" s="45">
        <v>0</v>
      </c>
      <c r="Q48" s="45">
        <v>0</v>
      </c>
      <c r="R48" s="45">
        <v>9.235378633858776</v>
      </c>
      <c r="S48" s="45">
        <v>21.341555329686891</v>
      </c>
      <c r="T48" s="45">
        <v>0</v>
      </c>
      <c r="U48" s="45">
        <v>105.67153615071955</v>
      </c>
      <c r="V48" s="45" t="s">
        <v>971</v>
      </c>
      <c r="W48" s="45" t="s">
        <v>971</v>
      </c>
      <c r="X48" s="45" t="s">
        <v>971</v>
      </c>
      <c r="Y48" s="45" t="s">
        <v>971</v>
      </c>
      <c r="Z48" s="45">
        <v>0</v>
      </c>
      <c r="AA48" s="45">
        <v>0</v>
      </c>
      <c r="AB48" s="45">
        <v>0</v>
      </c>
      <c r="AC48" s="45">
        <v>-28.352325958077738</v>
      </c>
      <c r="AD48" s="45">
        <v>0</v>
      </c>
      <c r="AE48" s="45">
        <v>0</v>
      </c>
      <c r="AF48" s="45">
        <v>0</v>
      </c>
      <c r="AG48" s="45">
        <v>0</v>
      </c>
      <c r="AH48" s="45">
        <v>9.235378633858776</v>
      </c>
      <c r="AI48" s="45">
        <v>21.341555329686891</v>
      </c>
      <c r="AJ48" s="45">
        <v>0</v>
      </c>
      <c r="AK48" s="45">
        <v>77.319210192641805</v>
      </c>
      <c r="AL48" s="45">
        <v>107.89614415618748</v>
      </c>
      <c r="AM48" s="45">
        <v>38.209096082483569</v>
      </c>
      <c r="AN48" s="45">
        <v>3.2594526702756057</v>
      </c>
      <c r="AO48" s="45">
        <v>0</v>
      </c>
      <c r="AP48" s="45">
        <v>0</v>
      </c>
      <c r="AQ48" s="45">
        <v>41.468548752759176</v>
      </c>
      <c r="AR48" s="45">
        <v>9.235378633858776</v>
      </c>
      <c r="AS48" s="287">
        <v>4.4901839325490176</v>
      </c>
      <c r="AT48" s="45">
        <v>38.209096082483569</v>
      </c>
      <c r="AU48" s="45">
        <v>3.858221133847977</v>
      </c>
      <c r="AV48" s="45">
        <v>0</v>
      </c>
      <c r="AW48" s="45">
        <v>0</v>
      </c>
      <c r="AX48" s="45">
        <v>42.067317216331546</v>
      </c>
      <c r="AY48" s="45">
        <v>21.341555329686891</v>
      </c>
      <c r="AZ48" s="287">
        <v>1.9711458029403488</v>
      </c>
      <c r="BA48" s="45">
        <v>38.209096082483569</v>
      </c>
      <c r="BB48" s="45">
        <v>7.1176738041235827</v>
      </c>
      <c r="BC48" s="45">
        <v>0</v>
      </c>
      <c r="BD48" s="45">
        <v>0</v>
      </c>
      <c r="BE48" s="45">
        <v>45.326769886607153</v>
      </c>
      <c r="BF48" s="45">
        <v>30.576933963545667</v>
      </c>
      <c r="BG48" s="45">
        <v>22.697225418200286</v>
      </c>
      <c r="BH48" s="287">
        <v>1.482384399320301</v>
      </c>
      <c r="BI48" s="45">
        <v>8.9353828403208766</v>
      </c>
      <c r="BJ48" s="45">
        <v>20.648310679923423</v>
      </c>
      <c r="BK48" s="45">
        <v>0</v>
      </c>
      <c r="BL48" s="45">
        <v>74.807625260712101</v>
      </c>
      <c r="BM48" s="45">
        <v>104.39131878095641</v>
      </c>
      <c r="BN48" s="45">
        <v>38.209096082483569</v>
      </c>
      <c r="BO48" s="45">
        <v>-8.0619865995152455</v>
      </c>
      <c r="BP48" s="45">
        <v>7.1176738041235827</v>
      </c>
      <c r="BQ48" s="45">
        <v>0</v>
      </c>
      <c r="BR48" s="45">
        <v>0</v>
      </c>
      <c r="BS48" s="45">
        <v>0</v>
      </c>
      <c r="BT48" s="45">
        <v>0</v>
      </c>
      <c r="BU48" s="45">
        <v>0</v>
      </c>
      <c r="BV48" s="45">
        <v>0</v>
      </c>
      <c r="BW48" s="45">
        <v>0</v>
      </c>
      <c r="BX48" s="45">
        <v>136.24847011426522</v>
      </c>
      <c r="BY48" s="45"/>
      <c r="BZ48" s="45">
        <v>-28.352325958077738</v>
      </c>
      <c r="CA48" s="45">
        <v>0</v>
      </c>
      <c r="CB48" s="45">
        <v>37.264783287091909</v>
      </c>
      <c r="CC48" s="45">
        <v>107.89614415618748</v>
      </c>
      <c r="CD48" s="288">
        <v>0.51055964704496115</v>
      </c>
      <c r="CE48" s="45">
        <v>105.30495715815334</v>
      </c>
      <c r="CF48" s="45">
        <v>0.72250335544893696</v>
      </c>
      <c r="CG48" s="45">
        <v>-0.1196642543852536</v>
      </c>
      <c r="CH48" s="45">
        <v>0.60283910106368332</v>
      </c>
      <c r="CI48" s="45">
        <v>3.6124784473276092E-2</v>
      </c>
      <c r="CJ48" s="45">
        <v>-5.983212719262684E-3</v>
      </c>
      <c r="CK48" s="45">
        <v>3.0141571754013406E-2</v>
      </c>
      <c r="CL48" s="45"/>
      <c r="CM48" s="45">
        <v>-1.0126449436589524</v>
      </c>
      <c r="CN48" s="45" t="s">
        <v>1320</v>
      </c>
      <c r="CO48" s="45">
        <v>0</v>
      </c>
      <c r="CP48" s="45">
        <v>0</v>
      </c>
      <c r="CQ48" s="45">
        <v>-8.0619865995152455</v>
      </c>
      <c r="CR48" s="45">
        <v>0</v>
      </c>
      <c r="CS48" s="45">
        <v>0</v>
      </c>
      <c r="CT48" s="45">
        <v>-8.0619865995152455</v>
      </c>
      <c r="CU48" s="45">
        <v>0</v>
      </c>
      <c r="CV48" s="45">
        <v>9999</v>
      </c>
      <c r="CW48" s="288">
        <v>0</v>
      </c>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row>
    <row r="49" spans="1:131">
      <c r="A49" s="24" t="s">
        <v>119</v>
      </c>
      <c r="B49" s="24" t="s">
        <v>119</v>
      </c>
      <c r="C49" s="45">
        <v>15</v>
      </c>
      <c r="D49" s="45">
        <v>1</v>
      </c>
      <c r="E49" s="45">
        <v>0</v>
      </c>
      <c r="F49" s="45">
        <v>0.25774360439371152</v>
      </c>
      <c r="G49" s="45">
        <v>0</v>
      </c>
      <c r="H49" s="45">
        <v>0</v>
      </c>
      <c r="I49" s="45" t="s">
        <v>98</v>
      </c>
      <c r="J49" s="45"/>
      <c r="K49" s="45"/>
      <c r="L49" s="45">
        <v>1.0730795618318514</v>
      </c>
      <c r="M49" s="45">
        <v>1.3015525691405315E-4</v>
      </c>
      <c r="N49" s="45">
        <v>1.2921585463693662E-4</v>
      </c>
      <c r="O49" s="45">
        <v>0</v>
      </c>
      <c r="P49" s="45">
        <v>0</v>
      </c>
      <c r="Q49" s="45">
        <v>0</v>
      </c>
      <c r="R49" s="45">
        <v>5.1397517784605252E-2</v>
      </c>
      <c r="S49" s="45">
        <v>0.11877184608189745</v>
      </c>
      <c r="T49" s="45">
        <v>0</v>
      </c>
      <c r="U49" s="45">
        <v>0.17246129831739129</v>
      </c>
      <c r="V49" s="45" t="s">
        <v>971</v>
      </c>
      <c r="W49" s="45" t="s">
        <v>971</v>
      </c>
      <c r="X49" s="45" t="s">
        <v>971</v>
      </c>
      <c r="Y49" s="45" t="s">
        <v>971</v>
      </c>
      <c r="Z49" s="45">
        <v>0</v>
      </c>
      <c r="AA49" s="45">
        <v>0</v>
      </c>
      <c r="AB49" s="45">
        <v>0</v>
      </c>
      <c r="AC49" s="45">
        <v>0</v>
      </c>
      <c r="AD49" s="45">
        <v>0</v>
      </c>
      <c r="AE49" s="45">
        <v>0</v>
      </c>
      <c r="AF49" s="45">
        <v>0</v>
      </c>
      <c r="AG49" s="45">
        <v>0</v>
      </c>
      <c r="AH49" s="45">
        <v>5.1397517784605252E-2</v>
      </c>
      <c r="AI49" s="45">
        <v>0.11877184608189745</v>
      </c>
      <c r="AJ49" s="45">
        <v>0</v>
      </c>
      <c r="AK49" s="45">
        <v>0.17246129831739129</v>
      </c>
      <c r="AL49" s="45">
        <v>0.34263066218389399</v>
      </c>
      <c r="AM49" s="45">
        <v>0.53912197188177491</v>
      </c>
      <c r="AN49" s="45">
        <v>4.5990162841352447E-2</v>
      </c>
      <c r="AO49" s="45">
        <v>0</v>
      </c>
      <c r="AP49" s="45">
        <v>0</v>
      </c>
      <c r="AQ49" s="45">
        <v>0.5851121347231274</v>
      </c>
      <c r="AR49" s="45">
        <v>5.1397517784605252E-2</v>
      </c>
      <c r="AS49" s="287">
        <v>11.384054326809961</v>
      </c>
      <c r="AT49" s="45">
        <v>0.53912197188177491</v>
      </c>
      <c r="AU49" s="45">
        <v>5.4438654637256112E-2</v>
      </c>
      <c r="AV49" s="45">
        <v>0</v>
      </c>
      <c r="AW49" s="45">
        <v>0</v>
      </c>
      <c r="AX49" s="45">
        <v>0.59356062651903096</v>
      </c>
      <c r="AY49" s="45">
        <v>0.11877184608189745</v>
      </c>
      <c r="AZ49" s="287">
        <v>4.9974859034332901</v>
      </c>
      <c r="BA49" s="45">
        <v>0.53912197188177491</v>
      </c>
      <c r="BB49" s="45">
        <v>0.10042881747860856</v>
      </c>
      <c r="BC49" s="45">
        <v>0</v>
      </c>
      <c r="BD49" s="45">
        <v>0</v>
      </c>
      <c r="BE49" s="45">
        <v>0.63955078936038345</v>
      </c>
      <c r="BF49" s="45">
        <v>0.17016936386650269</v>
      </c>
      <c r="BG49" s="45">
        <v>4.782153769973954</v>
      </c>
      <c r="BH49" s="287">
        <v>3.7583192111014116</v>
      </c>
      <c r="BI49" s="45">
        <v>3.5243605932462079</v>
      </c>
      <c r="BJ49" s="45">
        <v>8.1442612787717579</v>
      </c>
      <c r="BK49" s="45">
        <v>0</v>
      </c>
      <c r="BL49" s="45">
        <v>11.825781279887941</v>
      </c>
      <c r="BM49" s="45">
        <v>23.49440315190591</v>
      </c>
      <c r="BN49" s="45">
        <v>0.53912197188177491</v>
      </c>
      <c r="BO49" s="45">
        <v>0</v>
      </c>
      <c r="BP49" s="45">
        <v>0.10042881747860856</v>
      </c>
      <c r="BQ49" s="45">
        <v>0</v>
      </c>
      <c r="BR49" s="45">
        <v>0</v>
      </c>
      <c r="BS49" s="45">
        <v>0</v>
      </c>
      <c r="BT49" s="45">
        <v>0</v>
      </c>
      <c r="BU49" s="45">
        <v>0</v>
      </c>
      <c r="BV49" s="45">
        <v>0</v>
      </c>
      <c r="BW49" s="45">
        <v>0</v>
      </c>
      <c r="BX49" s="45">
        <v>0.34263066218389399</v>
      </c>
      <c r="BY49" s="45"/>
      <c r="BZ49" s="45">
        <v>0</v>
      </c>
      <c r="CA49" s="45">
        <v>0</v>
      </c>
      <c r="CB49" s="45">
        <v>0.63955078936038356</v>
      </c>
      <c r="CC49" s="45">
        <v>0.34263066218389399</v>
      </c>
      <c r="CD49" s="287">
        <v>1.8665894794235578</v>
      </c>
      <c r="CE49" s="45">
        <v>16.60793504986189</v>
      </c>
      <c r="CF49" s="45">
        <v>1.01943640027485E-2</v>
      </c>
      <c r="CG49" s="45">
        <v>0</v>
      </c>
      <c r="CH49" s="45">
        <v>1.01943640027485E-2</v>
      </c>
      <c r="CI49" s="45">
        <v>5.0971279187012942E-4</v>
      </c>
      <c r="CJ49" s="45">
        <v>0</v>
      </c>
      <c r="CK49" s="45">
        <v>5.0971279187012942E-4</v>
      </c>
      <c r="CL49" s="45"/>
      <c r="CM49" s="45">
        <v>0</v>
      </c>
      <c r="CN49" s="45"/>
      <c r="CO49" s="45">
        <v>0</v>
      </c>
      <c r="CP49" s="45">
        <v>0</v>
      </c>
      <c r="CQ49" s="45">
        <v>0</v>
      </c>
      <c r="CR49" s="45">
        <v>0</v>
      </c>
      <c r="CS49" s="45">
        <v>0</v>
      </c>
      <c r="CT49" s="45">
        <v>0</v>
      </c>
      <c r="CU49" s="45">
        <v>0</v>
      </c>
      <c r="CV49" s="45">
        <v>9999</v>
      </c>
      <c r="CW49" s="287">
        <v>9999</v>
      </c>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row>
    <row r="50" spans="1:131">
      <c r="A50" s="24" t="s">
        <v>123</v>
      </c>
      <c r="B50" s="24" t="s">
        <v>123</v>
      </c>
      <c r="C50" s="45">
        <v>15</v>
      </c>
      <c r="D50" s="45">
        <v>731.31094196334357</v>
      </c>
      <c r="E50" s="45">
        <v>0</v>
      </c>
      <c r="F50" s="45">
        <v>327.12282999637637</v>
      </c>
      <c r="G50" s="45">
        <v>0</v>
      </c>
      <c r="H50" s="45">
        <v>0</v>
      </c>
      <c r="I50" s="45" t="s">
        <v>98</v>
      </c>
      <c r="J50" s="45"/>
      <c r="K50" s="45"/>
      <c r="L50" s="45">
        <v>784.75482516486318</v>
      </c>
      <c r="M50" s="45">
        <v>9.5183963535297192E-2</v>
      </c>
      <c r="N50" s="45">
        <v>9.4496968371136594E-2</v>
      </c>
      <c r="O50" s="45">
        <v>0</v>
      </c>
      <c r="P50" s="45">
        <v>0</v>
      </c>
      <c r="Q50" s="45">
        <v>0</v>
      </c>
      <c r="R50" s="45">
        <v>65.232662172312544</v>
      </c>
      <c r="S50" s="45">
        <v>150.74276044830646</v>
      </c>
      <c r="T50" s="45">
        <v>0</v>
      </c>
      <c r="U50" s="45">
        <v>218.88429822785079</v>
      </c>
      <c r="V50" s="45" t="s">
        <v>971</v>
      </c>
      <c r="W50" s="45" t="s">
        <v>971</v>
      </c>
      <c r="X50" s="45" t="s">
        <v>971</v>
      </c>
      <c r="Y50" s="45" t="s">
        <v>971</v>
      </c>
      <c r="Z50" s="45">
        <v>0</v>
      </c>
      <c r="AA50" s="45">
        <v>0</v>
      </c>
      <c r="AB50" s="45">
        <v>0</v>
      </c>
      <c r="AC50" s="45">
        <v>0</v>
      </c>
      <c r="AD50" s="45">
        <v>0</v>
      </c>
      <c r="AE50" s="45">
        <v>0</v>
      </c>
      <c r="AF50" s="45">
        <v>0</v>
      </c>
      <c r="AG50" s="45">
        <v>0</v>
      </c>
      <c r="AH50" s="45">
        <v>65.232662172312544</v>
      </c>
      <c r="AI50" s="45">
        <v>150.74276044830646</v>
      </c>
      <c r="AJ50" s="45">
        <v>0</v>
      </c>
      <c r="AK50" s="45">
        <v>218.88429822785079</v>
      </c>
      <c r="AL50" s="45">
        <v>434.85972084846981</v>
      </c>
      <c r="AM50" s="45">
        <v>394.26579708999617</v>
      </c>
      <c r="AN50" s="45">
        <v>33.63310930855701</v>
      </c>
      <c r="AO50" s="45">
        <v>0</v>
      </c>
      <c r="AP50" s="45">
        <v>0</v>
      </c>
      <c r="AQ50" s="45">
        <v>427.89890639855321</v>
      </c>
      <c r="AR50" s="45">
        <v>65.232662172312544</v>
      </c>
      <c r="AS50" s="287">
        <v>6.5595806172719913</v>
      </c>
      <c r="AT50" s="45">
        <v>394.26579708999617</v>
      </c>
      <c r="AU50" s="45">
        <v>39.811583801988903</v>
      </c>
      <c r="AV50" s="45">
        <v>0</v>
      </c>
      <c r="AW50" s="45">
        <v>0</v>
      </c>
      <c r="AX50" s="45">
        <v>434.07738089198506</v>
      </c>
      <c r="AY50" s="45">
        <v>150.74276044830646</v>
      </c>
      <c r="AZ50" s="287">
        <v>2.8795902343903359</v>
      </c>
      <c r="BA50" s="45">
        <v>394.26579708999617</v>
      </c>
      <c r="BB50" s="45">
        <v>73.444693110545913</v>
      </c>
      <c r="BC50" s="45">
        <v>0</v>
      </c>
      <c r="BD50" s="45">
        <v>0</v>
      </c>
      <c r="BE50" s="45">
        <v>467.71049020054204</v>
      </c>
      <c r="BF50" s="45">
        <v>215.97542262061899</v>
      </c>
      <c r="BG50" s="45">
        <v>13.364251122335258</v>
      </c>
      <c r="BH50" s="287">
        <v>2.1655727514056968</v>
      </c>
      <c r="BI50" s="45">
        <v>6.1164752446428237</v>
      </c>
      <c r="BJ50" s="45">
        <v>14.134243979736443</v>
      </c>
      <c r="BK50" s="45">
        <v>0</v>
      </c>
      <c r="BL50" s="45">
        <v>20.523467032745277</v>
      </c>
      <c r="BM50" s="45">
        <v>40.774186257124548</v>
      </c>
      <c r="BN50" s="45">
        <v>394.26579708999617</v>
      </c>
      <c r="BO50" s="45">
        <v>0</v>
      </c>
      <c r="BP50" s="45">
        <v>73.444693110545913</v>
      </c>
      <c r="BQ50" s="45">
        <v>0</v>
      </c>
      <c r="BR50" s="45">
        <v>0</v>
      </c>
      <c r="BS50" s="45">
        <v>0</v>
      </c>
      <c r="BT50" s="45">
        <v>0</v>
      </c>
      <c r="BU50" s="45">
        <v>0</v>
      </c>
      <c r="BV50" s="45">
        <v>0</v>
      </c>
      <c r="BW50" s="45">
        <v>0</v>
      </c>
      <c r="BX50" s="45">
        <v>434.85972084846981</v>
      </c>
      <c r="BY50" s="45"/>
      <c r="BZ50" s="45">
        <v>0</v>
      </c>
      <c r="CA50" s="45">
        <v>0</v>
      </c>
      <c r="CB50" s="45">
        <v>467.7104902005421</v>
      </c>
      <c r="CC50" s="45">
        <v>434.85972084846981</v>
      </c>
      <c r="CD50" s="287">
        <v>1.075543371292186</v>
      </c>
      <c r="CE50" s="45">
        <v>33.887718155080535</v>
      </c>
      <c r="CF50" s="45">
        <v>7.4552499415672235</v>
      </c>
      <c r="CG50" s="45">
        <v>0</v>
      </c>
      <c r="CH50" s="45">
        <v>7.4552499415672235</v>
      </c>
      <c r="CI50" s="45">
        <v>0.37275854195330999</v>
      </c>
      <c r="CJ50" s="45">
        <v>0</v>
      </c>
      <c r="CK50" s="45">
        <v>0.37275854195330999</v>
      </c>
      <c r="CL50" s="45"/>
      <c r="CM50" s="45">
        <v>0</v>
      </c>
      <c r="CN50" s="45"/>
      <c r="CO50" s="45">
        <v>0</v>
      </c>
      <c r="CP50" s="45">
        <v>0</v>
      </c>
      <c r="CQ50" s="45">
        <v>0</v>
      </c>
      <c r="CR50" s="45">
        <v>0</v>
      </c>
      <c r="CS50" s="45">
        <v>0</v>
      </c>
      <c r="CT50" s="45">
        <v>0</v>
      </c>
      <c r="CU50" s="45">
        <v>0</v>
      </c>
      <c r="CV50" s="45">
        <v>9999</v>
      </c>
      <c r="CW50" s="287">
        <v>9999</v>
      </c>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row>
    <row r="51" spans="1:131">
      <c r="A51" s="24" t="s">
        <v>127</v>
      </c>
      <c r="B51" s="24" t="s">
        <v>127</v>
      </c>
      <c r="C51" s="45">
        <v>8</v>
      </c>
      <c r="D51" s="45">
        <v>12.690554004795249</v>
      </c>
      <c r="E51" s="45">
        <v>0</v>
      </c>
      <c r="F51" s="45">
        <v>3.622136495163331</v>
      </c>
      <c r="G51" s="45">
        <v>0</v>
      </c>
      <c r="H51" s="45">
        <v>0</v>
      </c>
      <c r="I51" s="45" t="s">
        <v>98</v>
      </c>
      <c r="J51" s="45"/>
      <c r="K51" s="45"/>
      <c r="L51" s="45">
        <v>13.617974130869133</v>
      </c>
      <c r="M51" s="45">
        <v>1.6517423168757918E-3</v>
      </c>
      <c r="N51" s="45">
        <v>1.6398207815458167E-3</v>
      </c>
      <c r="O51" s="45">
        <v>0</v>
      </c>
      <c r="P51" s="45">
        <v>0</v>
      </c>
      <c r="Q51" s="45">
        <v>0</v>
      </c>
      <c r="R51" s="45">
        <v>0.72230240345380692</v>
      </c>
      <c r="S51" s="45">
        <v>1.6691309928063494</v>
      </c>
      <c r="T51" s="45">
        <v>0</v>
      </c>
      <c r="U51" s="45">
        <v>5.7953667234511332</v>
      </c>
      <c r="V51" s="45" t="s">
        <v>971</v>
      </c>
      <c r="W51" s="45" t="s">
        <v>971</v>
      </c>
      <c r="X51" s="45" t="s">
        <v>971</v>
      </c>
      <c r="Y51" s="45" t="s">
        <v>971</v>
      </c>
      <c r="Z51" s="45">
        <v>0</v>
      </c>
      <c r="AA51" s="45">
        <v>0</v>
      </c>
      <c r="AB51" s="45">
        <v>0</v>
      </c>
      <c r="AC51" s="45">
        <v>0</v>
      </c>
      <c r="AD51" s="45">
        <v>0</v>
      </c>
      <c r="AE51" s="45">
        <v>0</v>
      </c>
      <c r="AF51" s="45">
        <v>0</v>
      </c>
      <c r="AG51" s="45">
        <v>0</v>
      </c>
      <c r="AH51" s="45">
        <v>0.72230240345380692</v>
      </c>
      <c r="AI51" s="45">
        <v>1.6691309928063494</v>
      </c>
      <c r="AJ51" s="45">
        <v>0</v>
      </c>
      <c r="AK51" s="45">
        <v>5.7953667234511332</v>
      </c>
      <c r="AL51" s="45">
        <v>8.1868001197112896</v>
      </c>
      <c r="AM51" s="45">
        <v>6.8417564993373734</v>
      </c>
      <c r="AN51" s="45">
        <v>0.58364064522751113</v>
      </c>
      <c r="AO51" s="45">
        <v>0</v>
      </c>
      <c r="AP51" s="45">
        <v>0</v>
      </c>
      <c r="AQ51" s="45">
        <v>7.4253971445648848</v>
      </c>
      <c r="AR51" s="45">
        <v>0.72230240345380692</v>
      </c>
      <c r="AS51" s="287">
        <v>10.280177816187701</v>
      </c>
      <c r="AT51" s="45">
        <v>6.8417564993373734</v>
      </c>
      <c r="AU51" s="45">
        <v>0.69085668662249589</v>
      </c>
      <c r="AV51" s="45">
        <v>0</v>
      </c>
      <c r="AW51" s="45">
        <v>0</v>
      </c>
      <c r="AX51" s="45">
        <v>7.5326131859598693</v>
      </c>
      <c r="AY51" s="45">
        <v>1.6691309928063494</v>
      </c>
      <c r="AZ51" s="287">
        <v>4.5128951642645543</v>
      </c>
      <c r="BA51" s="45">
        <v>6.8417564993373734</v>
      </c>
      <c r="BB51" s="45">
        <v>1.274497331850007</v>
      </c>
      <c r="BC51" s="45">
        <v>0</v>
      </c>
      <c r="BD51" s="45">
        <v>0</v>
      </c>
      <c r="BE51" s="45">
        <v>8.1162538311873806</v>
      </c>
      <c r="BF51" s="45">
        <v>2.3914333962601564</v>
      </c>
      <c r="BG51" s="45">
        <v>6.0351201900266478</v>
      </c>
      <c r="BH51" s="287">
        <v>3.3938866304535122</v>
      </c>
      <c r="BI51" s="45">
        <v>3.9028033540047935</v>
      </c>
      <c r="BJ51" s="45">
        <v>9.0187849380658704</v>
      </c>
      <c r="BK51" s="45">
        <v>0</v>
      </c>
      <c r="BL51" s="45">
        <v>31.313998925962789</v>
      </c>
      <c r="BM51" s="45">
        <v>44.235587218033459</v>
      </c>
      <c r="BN51" s="45">
        <v>6.8417564993373734</v>
      </c>
      <c r="BO51" s="45">
        <v>0</v>
      </c>
      <c r="BP51" s="45">
        <v>1.274497331850007</v>
      </c>
      <c r="BQ51" s="45">
        <v>0</v>
      </c>
      <c r="BR51" s="45">
        <v>0</v>
      </c>
      <c r="BS51" s="45">
        <v>0</v>
      </c>
      <c r="BT51" s="45">
        <v>0</v>
      </c>
      <c r="BU51" s="45">
        <v>0</v>
      </c>
      <c r="BV51" s="45">
        <v>0</v>
      </c>
      <c r="BW51" s="45">
        <v>0</v>
      </c>
      <c r="BX51" s="45">
        <v>8.1868001197112896</v>
      </c>
      <c r="BY51" s="45"/>
      <c r="BZ51" s="45">
        <v>0</v>
      </c>
      <c r="CA51" s="45">
        <v>0</v>
      </c>
      <c r="CB51" s="45">
        <v>8.1162538311873806</v>
      </c>
      <c r="CC51" s="45">
        <v>8.1868001197112896</v>
      </c>
      <c r="CD51" s="288">
        <v>0.99138292281570972</v>
      </c>
      <c r="CE51" s="45">
        <v>37.349119115989438</v>
      </c>
      <c r="CF51" s="45">
        <v>0.12937212692142078</v>
      </c>
      <c r="CG51" s="45">
        <v>0</v>
      </c>
      <c r="CH51" s="45">
        <v>0.12937212692142078</v>
      </c>
      <c r="CI51" s="45">
        <v>6.468537712162839E-3</v>
      </c>
      <c r="CJ51" s="45">
        <v>0</v>
      </c>
      <c r="CK51" s="45">
        <v>6.468537712162839E-3</v>
      </c>
      <c r="CL51" s="45"/>
      <c r="CM51" s="45">
        <v>0</v>
      </c>
      <c r="CN51" s="45"/>
      <c r="CO51" s="45">
        <v>0</v>
      </c>
      <c r="CP51" s="45">
        <v>0</v>
      </c>
      <c r="CQ51" s="45">
        <v>0</v>
      </c>
      <c r="CR51" s="45">
        <v>0</v>
      </c>
      <c r="CS51" s="45">
        <v>0</v>
      </c>
      <c r="CT51" s="45">
        <v>0</v>
      </c>
      <c r="CU51" s="45">
        <v>0</v>
      </c>
      <c r="CV51" s="45">
        <v>9999</v>
      </c>
      <c r="CW51" s="287">
        <v>9999</v>
      </c>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row>
    <row r="52" spans="1:131">
      <c r="A52" s="24"/>
      <c r="B52" s="24"/>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row>
    <row r="53" spans="1:131">
      <c r="A53" s="24"/>
      <c r="B53" s="24"/>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row>
    <row r="54" spans="1:131" ht="13.5" thickBot="1">
      <c r="A54" s="280" t="s">
        <v>972</v>
      </c>
      <c r="B54" s="281"/>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row>
    <row r="55" spans="1:131" ht="26.25" thickBot="1">
      <c r="A55" s="301" t="s">
        <v>877</v>
      </c>
      <c r="B55" s="302"/>
      <c r="C55" s="303" t="s">
        <v>878</v>
      </c>
      <c r="D55" s="304"/>
      <c r="E55" s="304"/>
      <c r="F55" s="304"/>
      <c r="G55" s="304"/>
      <c r="H55" s="304"/>
      <c r="I55" s="304"/>
      <c r="J55" s="304"/>
      <c r="K55" s="305"/>
      <c r="L55" s="303" t="s">
        <v>81</v>
      </c>
      <c r="M55" s="304"/>
      <c r="N55" s="304"/>
      <c r="O55" s="304"/>
      <c r="P55" s="304"/>
      <c r="Q55" s="305"/>
      <c r="R55" s="303" t="s">
        <v>879</v>
      </c>
      <c r="S55" s="304"/>
      <c r="T55" s="304"/>
      <c r="U55" s="305"/>
      <c r="V55" s="303" t="s">
        <v>880</v>
      </c>
      <c r="W55" s="304"/>
      <c r="X55" s="304"/>
      <c r="Y55" s="305"/>
      <c r="Z55" s="303" t="s">
        <v>881</v>
      </c>
      <c r="AA55" s="304"/>
      <c r="AB55" s="304"/>
      <c r="AC55" s="305"/>
      <c r="AD55" s="303" t="s">
        <v>882</v>
      </c>
      <c r="AE55" s="304"/>
      <c r="AF55" s="304"/>
      <c r="AG55" s="305"/>
      <c r="AH55" s="303" t="s">
        <v>883</v>
      </c>
      <c r="AI55" s="304"/>
      <c r="AJ55" s="304"/>
      <c r="AK55" s="304"/>
      <c r="AL55" s="305"/>
      <c r="AM55" s="303" t="s">
        <v>884</v>
      </c>
      <c r="AN55" s="304"/>
      <c r="AO55" s="304"/>
      <c r="AP55" s="304"/>
      <c r="AQ55" s="304"/>
      <c r="AR55" s="304"/>
      <c r="AS55" s="305"/>
      <c r="AT55" s="303" t="s">
        <v>885</v>
      </c>
      <c r="AU55" s="304"/>
      <c r="AV55" s="304"/>
      <c r="AW55" s="304"/>
      <c r="AX55" s="304"/>
      <c r="AY55" s="304"/>
      <c r="AZ55" s="305"/>
      <c r="BA55" s="303" t="s">
        <v>886</v>
      </c>
      <c r="BB55" s="304"/>
      <c r="BC55" s="304"/>
      <c r="BD55" s="304"/>
      <c r="BE55" s="304"/>
      <c r="BF55" s="305"/>
      <c r="BG55" s="303" t="s">
        <v>887</v>
      </c>
      <c r="BH55" s="305"/>
      <c r="BI55" s="303" t="s">
        <v>888</v>
      </c>
      <c r="BJ55" s="304"/>
      <c r="BK55" s="304"/>
      <c r="BL55" s="304"/>
      <c r="BM55" s="305"/>
      <c r="BN55" s="303" t="s">
        <v>889</v>
      </c>
      <c r="BO55" s="304"/>
      <c r="BP55" s="304"/>
      <c r="BQ55" s="304"/>
      <c r="BR55" s="304"/>
      <c r="BS55" s="304"/>
      <c r="BT55" s="304"/>
      <c r="BU55" s="304"/>
      <c r="BV55" s="304"/>
      <c r="BW55" s="304"/>
      <c r="BX55" s="304"/>
      <c r="BY55" s="304"/>
      <c r="BZ55" s="304"/>
      <c r="CA55" s="304"/>
      <c r="CB55" s="304"/>
      <c r="CC55" s="305"/>
      <c r="CD55" s="303" t="s">
        <v>890</v>
      </c>
      <c r="CE55" s="305"/>
      <c r="CF55" s="303" t="s">
        <v>891</v>
      </c>
      <c r="CG55" s="304"/>
      <c r="CH55" s="304"/>
      <c r="CI55" s="304"/>
      <c r="CJ55" s="304"/>
      <c r="CK55" s="305"/>
      <c r="CL55" s="306"/>
      <c r="CM55" s="303" t="s">
        <v>19</v>
      </c>
      <c r="CN55" s="304"/>
      <c r="CO55" s="304"/>
      <c r="CP55" s="305"/>
      <c r="CQ55" s="303" t="s">
        <v>892</v>
      </c>
      <c r="CR55" s="304"/>
      <c r="CS55" s="304"/>
      <c r="CT55" s="304"/>
      <c r="CU55" s="305"/>
      <c r="CV55" s="303" t="s">
        <v>893</v>
      </c>
      <c r="CW55" s="305"/>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row>
    <row r="56" spans="1:131" ht="127.5">
      <c r="A56" s="284" t="s">
        <v>791</v>
      </c>
      <c r="B56" s="285" t="s">
        <v>78</v>
      </c>
      <c r="C56" s="64" t="s">
        <v>11</v>
      </c>
      <c r="D56" s="64" t="s">
        <v>894</v>
      </c>
      <c r="E56" s="64" t="s">
        <v>895</v>
      </c>
      <c r="F56" s="64" t="s">
        <v>896</v>
      </c>
      <c r="G56" s="64" t="s">
        <v>897</v>
      </c>
      <c r="H56" s="64" t="s">
        <v>898</v>
      </c>
      <c r="I56" s="64" t="s">
        <v>899</v>
      </c>
      <c r="J56" s="64" t="s">
        <v>900</v>
      </c>
      <c r="K56" s="64" t="s">
        <v>901</v>
      </c>
      <c r="L56" s="64" t="s">
        <v>902</v>
      </c>
      <c r="M56" s="64" t="s">
        <v>903</v>
      </c>
      <c r="N56" s="64" t="s">
        <v>904</v>
      </c>
      <c r="O56" s="64" t="s">
        <v>905</v>
      </c>
      <c r="P56" s="64" t="s">
        <v>906</v>
      </c>
      <c r="Q56" s="64" t="s">
        <v>907</v>
      </c>
      <c r="R56" s="64" t="s">
        <v>908</v>
      </c>
      <c r="S56" s="64" t="s">
        <v>909</v>
      </c>
      <c r="T56" s="64" t="s">
        <v>910</v>
      </c>
      <c r="U56" s="64" t="s">
        <v>817</v>
      </c>
      <c r="V56" s="64" t="s">
        <v>908</v>
      </c>
      <c r="W56" s="64" t="s">
        <v>909</v>
      </c>
      <c r="X56" s="64" t="s">
        <v>910</v>
      </c>
      <c r="Y56" s="64" t="s">
        <v>817</v>
      </c>
      <c r="Z56" s="64" t="s">
        <v>908</v>
      </c>
      <c r="AA56" s="64" t="s">
        <v>909</v>
      </c>
      <c r="AB56" s="64" t="s">
        <v>910</v>
      </c>
      <c r="AC56" s="64" t="s">
        <v>817</v>
      </c>
      <c r="AD56" s="64" t="s">
        <v>908</v>
      </c>
      <c r="AE56" s="64" t="s">
        <v>909</v>
      </c>
      <c r="AF56" s="64" t="s">
        <v>910</v>
      </c>
      <c r="AG56" s="64" t="s">
        <v>817</v>
      </c>
      <c r="AH56" s="64" t="s">
        <v>908</v>
      </c>
      <c r="AI56" s="64" t="s">
        <v>909</v>
      </c>
      <c r="AJ56" s="64" t="s">
        <v>910</v>
      </c>
      <c r="AK56" s="64" t="s">
        <v>817</v>
      </c>
      <c r="AL56" s="64" t="s">
        <v>690</v>
      </c>
      <c r="AM56" s="64" t="s">
        <v>911</v>
      </c>
      <c r="AN56" s="64" t="s">
        <v>912</v>
      </c>
      <c r="AO56" s="64" t="s">
        <v>913</v>
      </c>
      <c r="AP56" s="64" t="s">
        <v>914</v>
      </c>
      <c r="AQ56" s="64" t="s">
        <v>915</v>
      </c>
      <c r="AR56" s="64" t="s">
        <v>916</v>
      </c>
      <c r="AS56" s="64" t="s">
        <v>917</v>
      </c>
      <c r="AT56" s="64" t="s">
        <v>918</v>
      </c>
      <c r="AU56" s="64" t="s">
        <v>919</v>
      </c>
      <c r="AV56" s="64" t="s">
        <v>920</v>
      </c>
      <c r="AW56" s="64" t="s">
        <v>921</v>
      </c>
      <c r="AX56" s="64" t="s">
        <v>922</v>
      </c>
      <c r="AY56" s="64" t="s">
        <v>923</v>
      </c>
      <c r="AZ56" s="64" t="s">
        <v>924</v>
      </c>
      <c r="BA56" s="64" t="s">
        <v>925</v>
      </c>
      <c r="BB56" s="64" t="s">
        <v>926</v>
      </c>
      <c r="BC56" s="64" t="s">
        <v>927</v>
      </c>
      <c r="BD56" s="64" t="s">
        <v>928</v>
      </c>
      <c r="BE56" s="64" t="s">
        <v>929</v>
      </c>
      <c r="BF56" s="64" t="s">
        <v>930</v>
      </c>
      <c r="BG56" s="64" t="s">
        <v>931</v>
      </c>
      <c r="BH56" s="64" t="s">
        <v>932</v>
      </c>
      <c r="BI56" s="64" t="s">
        <v>933</v>
      </c>
      <c r="BJ56" s="64" t="s">
        <v>934</v>
      </c>
      <c r="BK56" s="64" t="s">
        <v>935</v>
      </c>
      <c r="BL56" s="64" t="s">
        <v>936</v>
      </c>
      <c r="BM56" s="64" t="s">
        <v>937</v>
      </c>
      <c r="BN56" s="64" t="s">
        <v>938</v>
      </c>
      <c r="BO56" s="64" t="s">
        <v>939</v>
      </c>
      <c r="BP56" s="64" t="s">
        <v>940</v>
      </c>
      <c r="BQ56" s="64" t="s">
        <v>941</v>
      </c>
      <c r="BR56" s="64" t="s">
        <v>942</v>
      </c>
      <c r="BS56" s="64" t="s">
        <v>943</v>
      </c>
      <c r="BT56" s="64" t="s">
        <v>944</v>
      </c>
      <c r="BU56" s="64" t="s">
        <v>945</v>
      </c>
      <c r="BV56" s="64" t="s">
        <v>946</v>
      </c>
      <c r="BW56" s="64" t="s">
        <v>947</v>
      </c>
      <c r="BX56" s="64" t="s">
        <v>948</v>
      </c>
      <c r="BY56" s="64" t="s">
        <v>949</v>
      </c>
      <c r="BZ56" s="64" t="s">
        <v>950</v>
      </c>
      <c r="CA56" s="64" t="s">
        <v>951</v>
      </c>
      <c r="CB56" s="64" t="s">
        <v>952</v>
      </c>
      <c r="CC56" s="64" t="s">
        <v>953</v>
      </c>
      <c r="CD56" s="64" t="s">
        <v>800</v>
      </c>
      <c r="CE56" s="64" t="s">
        <v>799</v>
      </c>
      <c r="CF56" s="64" t="s">
        <v>954</v>
      </c>
      <c r="CG56" s="64" t="s">
        <v>955</v>
      </c>
      <c r="CH56" s="64" t="s">
        <v>956</v>
      </c>
      <c r="CI56" s="64" t="s">
        <v>957</v>
      </c>
      <c r="CJ56" s="64" t="s">
        <v>958</v>
      </c>
      <c r="CK56" s="64" t="s">
        <v>959</v>
      </c>
      <c r="CL56" s="64"/>
      <c r="CM56" s="64" t="s">
        <v>960</v>
      </c>
      <c r="CN56" s="64" t="s">
        <v>961</v>
      </c>
      <c r="CO56" s="64" t="s">
        <v>962</v>
      </c>
      <c r="CP56" s="64" t="s">
        <v>963</v>
      </c>
      <c r="CQ56" s="64" t="s">
        <v>964</v>
      </c>
      <c r="CR56" s="64" t="s">
        <v>965</v>
      </c>
      <c r="CS56" s="64" t="s">
        <v>966</v>
      </c>
      <c r="CT56" s="64" t="s">
        <v>967</v>
      </c>
      <c r="CU56" s="64" t="s">
        <v>968</v>
      </c>
      <c r="CV56" s="64" t="s">
        <v>969</v>
      </c>
      <c r="CW56" s="64" t="s">
        <v>970</v>
      </c>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row>
    <row r="57" spans="1:131">
      <c r="A57" s="24" t="s">
        <v>119</v>
      </c>
      <c r="B57" s="24"/>
      <c r="C57" s="45">
        <v>15</v>
      </c>
      <c r="D57" s="45">
        <v>1</v>
      </c>
      <c r="E57" s="45">
        <v>0</v>
      </c>
      <c r="F57" s="45">
        <v>0.25774360439371152</v>
      </c>
      <c r="G57" s="45">
        <v>0</v>
      </c>
      <c r="H57" s="45">
        <v>0</v>
      </c>
      <c r="I57" s="45"/>
      <c r="J57" s="45"/>
      <c r="K57" s="45"/>
      <c r="L57" s="45">
        <v>1.0730795618318514</v>
      </c>
      <c r="M57" s="45">
        <v>1.3015525691405315E-4</v>
      </c>
      <c r="N57" s="45">
        <v>1.2921585463693662E-4</v>
      </c>
      <c r="O57" s="45">
        <v>0</v>
      </c>
      <c r="P57" s="45">
        <v>0</v>
      </c>
      <c r="Q57" s="45">
        <v>0</v>
      </c>
      <c r="R57" s="45">
        <v>5.1397517784605252E-2</v>
      </c>
      <c r="S57" s="45">
        <v>0.11877184608189745</v>
      </c>
      <c r="T57" s="45">
        <v>0</v>
      </c>
      <c r="U57" s="45">
        <v>0.17246129831739129</v>
      </c>
      <c r="V57" s="45">
        <v>1.5464616263622692E-2</v>
      </c>
      <c r="W57" s="45">
        <v>3.6084104615119614E-2</v>
      </c>
      <c r="X57" s="45">
        <v>0</v>
      </c>
      <c r="Y57" s="45">
        <v>0</v>
      </c>
      <c r="Z57" s="45">
        <v>0</v>
      </c>
      <c r="AA57" s="45">
        <v>0</v>
      </c>
      <c r="AB57" s="45">
        <v>0</v>
      </c>
      <c r="AC57" s="45">
        <v>0</v>
      </c>
      <c r="AD57" s="45">
        <v>0</v>
      </c>
      <c r="AE57" s="45">
        <v>0</v>
      </c>
      <c r="AF57" s="45">
        <v>0</v>
      </c>
      <c r="AG57" s="45">
        <v>0</v>
      </c>
      <c r="AH57" s="45">
        <v>6.6862134048227939E-2</v>
      </c>
      <c r="AI57" s="45">
        <v>0.15485595069701708</v>
      </c>
      <c r="AJ57" s="45">
        <v>0</v>
      </c>
      <c r="AK57" s="45">
        <v>0.17246129831739129</v>
      </c>
      <c r="AL57" s="45">
        <v>0.39417938306263628</v>
      </c>
      <c r="AM57" s="45">
        <v>0.53912197188177491</v>
      </c>
      <c r="AN57" s="45">
        <v>4.5990162841352447E-2</v>
      </c>
      <c r="AO57" s="45">
        <v>0</v>
      </c>
      <c r="AP57" s="45">
        <v>0</v>
      </c>
      <c r="AQ57" s="45">
        <v>0.5851121347231274</v>
      </c>
      <c r="AR57" s="45">
        <v>6.6862134048227939E-2</v>
      </c>
      <c r="AS57" s="287">
        <v>8.7510239248583286</v>
      </c>
      <c r="AT57" s="45">
        <v>0.53912197188177491</v>
      </c>
      <c r="AU57" s="45">
        <v>5.4438654637256112E-2</v>
      </c>
      <c r="AV57" s="45">
        <v>0</v>
      </c>
      <c r="AW57" s="45">
        <v>0</v>
      </c>
      <c r="AX57" s="45">
        <v>0.59356062651903096</v>
      </c>
      <c r="AY57" s="45">
        <v>0.15485595069701708</v>
      </c>
      <c r="AZ57" s="287">
        <v>3.8329855833590805</v>
      </c>
      <c r="BA57" s="45">
        <v>0.53912197188177491</v>
      </c>
      <c r="BB57" s="45">
        <v>0.10042881747860856</v>
      </c>
      <c r="BC57" s="45">
        <v>0</v>
      </c>
      <c r="BD57" s="45">
        <v>0</v>
      </c>
      <c r="BE57" s="45">
        <v>0.63955078936038345</v>
      </c>
      <c r="BF57" s="45">
        <v>0.22171808474524501</v>
      </c>
      <c r="BG57" s="45">
        <v>8.3168824558737171</v>
      </c>
      <c r="BH57" s="287">
        <v>2.8845224335003161</v>
      </c>
      <c r="BI57" s="45">
        <v>4.5847791990161371</v>
      </c>
      <c r="BJ57" s="45">
        <v>10.618571358901594</v>
      </c>
      <c r="BK57" s="45">
        <v>0</v>
      </c>
      <c r="BL57" s="45">
        <v>11.825781279887941</v>
      </c>
      <c r="BM57" s="45">
        <v>27.029131837805672</v>
      </c>
      <c r="BN57" s="45">
        <v>0.53912197188177491</v>
      </c>
      <c r="BO57" s="45">
        <v>0</v>
      </c>
      <c r="BP57" s="45">
        <v>0.10042881747860856</v>
      </c>
      <c r="BQ57" s="45">
        <v>0</v>
      </c>
      <c r="BR57" s="45">
        <v>0</v>
      </c>
      <c r="BS57" s="45">
        <v>0</v>
      </c>
      <c r="BT57" s="45">
        <v>0</v>
      </c>
      <c r="BU57" s="45">
        <v>0</v>
      </c>
      <c r="BV57" s="45">
        <v>0</v>
      </c>
      <c r="BW57" s="45">
        <v>0</v>
      </c>
      <c r="BX57" s="45">
        <v>0.34263066218389399</v>
      </c>
      <c r="BY57" s="45">
        <v>5.1548720878742307E-2</v>
      </c>
      <c r="BZ57" s="45">
        <v>0</v>
      </c>
      <c r="CA57" s="45">
        <v>0</v>
      </c>
      <c r="CB57" s="45">
        <v>0.63955078936038356</v>
      </c>
      <c r="CC57" s="45">
        <v>0.39417938306263628</v>
      </c>
      <c r="CD57" s="287">
        <v>1.6224866566873617</v>
      </c>
      <c r="CE57" s="45">
        <v>20.142663735761651</v>
      </c>
      <c r="CF57" s="45">
        <v>1.01943640027485E-2</v>
      </c>
      <c r="CG57" s="45">
        <v>0</v>
      </c>
      <c r="CH57" s="45">
        <v>1.01943640027485E-2</v>
      </c>
      <c r="CI57" s="45">
        <v>5.0971279187012942E-4</v>
      </c>
      <c r="CJ57" s="45">
        <v>0</v>
      </c>
      <c r="CK57" s="45">
        <v>5.0971279187012942E-4</v>
      </c>
      <c r="CL57" s="45"/>
      <c r="CM57" s="45">
        <v>0</v>
      </c>
      <c r="CN57" s="45"/>
      <c r="CO57" s="45">
        <v>0</v>
      </c>
      <c r="CP57" s="45">
        <v>0</v>
      </c>
      <c r="CQ57" s="45">
        <v>0</v>
      </c>
      <c r="CR57" s="45">
        <v>0</v>
      </c>
      <c r="CS57" s="45">
        <v>0</v>
      </c>
      <c r="CT57" s="45">
        <v>0</v>
      </c>
      <c r="CU57" s="45">
        <v>0</v>
      </c>
      <c r="CV57" s="45">
        <v>9999</v>
      </c>
      <c r="CW57" s="287">
        <v>9999</v>
      </c>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row>
    <row r="58" spans="1:131">
      <c r="A58" s="24" t="s">
        <v>95</v>
      </c>
      <c r="B58" s="24"/>
      <c r="C58" s="45">
        <v>15</v>
      </c>
      <c r="D58" s="45">
        <v>23002.124675937994</v>
      </c>
      <c r="E58" s="45">
        <v>0</v>
      </c>
      <c r="F58" s="45">
        <v>7036.4106593608012</v>
      </c>
      <c r="G58" s="45">
        <v>0</v>
      </c>
      <c r="H58" s="45">
        <v>0</v>
      </c>
      <c r="I58" s="45"/>
      <c r="J58" s="45"/>
      <c r="K58" s="45"/>
      <c r="L58" s="45">
        <v>24683.109868457159</v>
      </c>
      <c r="M58" s="45">
        <v>2.9938474467657912</v>
      </c>
      <c r="N58" s="45">
        <v>2.9722391984666965</v>
      </c>
      <c r="O58" s="45">
        <v>0</v>
      </c>
      <c r="P58" s="45">
        <v>0</v>
      </c>
      <c r="Q58" s="45">
        <v>0</v>
      </c>
      <c r="R58" s="45">
        <v>1403.1542813836215</v>
      </c>
      <c r="S58" s="45">
        <v>3242.4761257160949</v>
      </c>
      <c r="T58" s="45">
        <v>0</v>
      </c>
      <c r="U58" s="45">
        <v>4708.2003088387883</v>
      </c>
      <c r="V58" s="45">
        <v>422.18463956164805</v>
      </c>
      <c r="W58" s="45">
        <v>985.09749231051217</v>
      </c>
      <c r="X58" s="45">
        <v>0</v>
      </c>
      <c r="Y58" s="45">
        <v>0</v>
      </c>
      <c r="Z58" s="45">
        <v>0</v>
      </c>
      <c r="AA58" s="45">
        <v>0</v>
      </c>
      <c r="AB58" s="45">
        <v>0</v>
      </c>
      <c r="AC58" s="45">
        <v>0</v>
      </c>
      <c r="AD58" s="45">
        <v>0</v>
      </c>
      <c r="AE58" s="45">
        <v>0</v>
      </c>
      <c r="AF58" s="45">
        <v>0</v>
      </c>
      <c r="AG58" s="45">
        <v>0</v>
      </c>
      <c r="AH58" s="45">
        <v>1825.3389209452696</v>
      </c>
      <c r="AI58" s="45">
        <v>4227.5736180266067</v>
      </c>
      <c r="AJ58" s="45">
        <v>0</v>
      </c>
      <c r="AK58" s="45">
        <v>4708.2003088387883</v>
      </c>
      <c r="AL58" s="45">
        <v>10761.112847810664</v>
      </c>
      <c r="AM58" s="45">
        <v>12400.950812762123</v>
      </c>
      <c r="AN58" s="45">
        <v>1057.8714595434797</v>
      </c>
      <c r="AO58" s="45">
        <v>0</v>
      </c>
      <c r="AP58" s="45">
        <v>0</v>
      </c>
      <c r="AQ58" s="45">
        <v>13458.822272305602</v>
      </c>
      <c r="AR58" s="45">
        <v>1825.3389209452696</v>
      </c>
      <c r="AS58" s="287">
        <v>7.3733278340089408</v>
      </c>
      <c r="AT58" s="45">
        <v>12400.950812762123</v>
      </c>
      <c r="AU58" s="45">
        <v>1252.204721156495</v>
      </c>
      <c r="AV58" s="45">
        <v>0</v>
      </c>
      <c r="AW58" s="45">
        <v>0</v>
      </c>
      <c r="AX58" s="45">
        <v>13653.155533918618</v>
      </c>
      <c r="AY58" s="45">
        <v>4227.5736180266067</v>
      </c>
      <c r="AZ58" s="287">
        <v>3.2295488541466932</v>
      </c>
      <c r="BA58" s="45">
        <v>12400.950812762123</v>
      </c>
      <c r="BB58" s="45">
        <v>2310.0761806999744</v>
      </c>
      <c r="BC58" s="45">
        <v>0</v>
      </c>
      <c r="BD58" s="45">
        <v>0</v>
      </c>
      <c r="BE58" s="45">
        <v>14711.026993462097</v>
      </c>
      <c r="BF58" s="45">
        <v>6052.9125389718774</v>
      </c>
      <c r="BG58" s="45">
        <v>11.15760744504971</v>
      </c>
      <c r="BH58" s="287">
        <v>2.4304046851403625</v>
      </c>
      <c r="BI58" s="45">
        <v>5.4414388406447127</v>
      </c>
      <c r="BJ58" s="45">
        <v>12.602636706449006</v>
      </c>
      <c r="BK58" s="45">
        <v>0</v>
      </c>
      <c r="BL58" s="45">
        <v>14.035412128715016</v>
      </c>
      <c r="BM58" s="45">
        <v>32.079487675808728</v>
      </c>
      <c r="BN58" s="45">
        <v>12400.950812762123</v>
      </c>
      <c r="BO58" s="45">
        <v>0</v>
      </c>
      <c r="BP58" s="45">
        <v>2310.0761806999744</v>
      </c>
      <c r="BQ58" s="45">
        <v>0</v>
      </c>
      <c r="BR58" s="45">
        <v>0</v>
      </c>
      <c r="BS58" s="45">
        <v>0</v>
      </c>
      <c r="BT58" s="45">
        <v>0</v>
      </c>
      <c r="BU58" s="45">
        <v>0</v>
      </c>
      <c r="BV58" s="45">
        <v>0</v>
      </c>
      <c r="BW58" s="45">
        <v>0</v>
      </c>
      <c r="BX58" s="45">
        <v>9353.830715938504</v>
      </c>
      <c r="BY58" s="45">
        <v>1407.2821318721603</v>
      </c>
      <c r="BZ58" s="45">
        <v>0</v>
      </c>
      <c r="CA58" s="45">
        <v>0</v>
      </c>
      <c r="CB58" s="45">
        <v>14711.026993462097</v>
      </c>
      <c r="CC58" s="45">
        <v>10761.112847810664</v>
      </c>
      <c r="CD58" s="287">
        <v>1.367054430291105</v>
      </c>
      <c r="CE58" s="45">
        <v>25.193019573764719</v>
      </c>
      <c r="CF58" s="45">
        <v>234.49203178311586</v>
      </c>
      <c r="CG58" s="45">
        <v>0</v>
      </c>
      <c r="CH58" s="45">
        <v>234.49203178311586</v>
      </c>
      <c r="CI58" s="45">
        <v>11.724477187517151</v>
      </c>
      <c r="CJ58" s="45">
        <v>0</v>
      </c>
      <c r="CK58" s="45">
        <v>11.724477187517151</v>
      </c>
      <c r="CL58" s="45"/>
      <c r="CM58" s="45">
        <v>0</v>
      </c>
      <c r="CN58" s="45"/>
      <c r="CO58" s="45">
        <v>0</v>
      </c>
      <c r="CP58" s="45">
        <v>0</v>
      </c>
      <c r="CQ58" s="45">
        <v>0</v>
      </c>
      <c r="CR58" s="45">
        <v>0</v>
      </c>
      <c r="CS58" s="45">
        <v>0</v>
      </c>
      <c r="CT58" s="45">
        <v>0</v>
      </c>
      <c r="CU58" s="45">
        <v>0</v>
      </c>
      <c r="CV58" s="45">
        <v>9999</v>
      </c>
      <c r="CW58" s="287">
        <v>9999</v>
      </c>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row>
    <row r="59" spans="1:131">
      <c r="A59" s="24" t="s">
        <v>111</v>
      </c>
      <c r="B59" s="24"/>
      <c r="C59" s="45">
        <v>8</v>
      </c>
      <c r="D59" s="45">
        <v>305.36927858959245</v>
      </c>
      <c r="E59" s="45">
        <v>-4.3346332245656649</v>
      </c>
      <c r="F59" s="45">
        <v>46.927195825482642</v>
      </c>
      <c r="G59" s="45">
        <v>0</v>
      </c>
      <c r="H59" s="45">
        <v>0</v>
      </c>
      <c r="I59" s="45"/>
      <c r="J59" s="45"/>
      <c r="K59" s="45"/>
      <c r="L59" s="45">
        <v>327.68553166582842</v>
      </c>
      <c r="M59" s="45">
        <v>3.9745416908487471E-2</v>
      </c>
      <c r="N59" s="45">
        <v>3.945855231281898E-2</v>
      </c>
      <c r="O59" s="45">
        <v>-4.3779796077777116</v>
      </c>
      <c r="P59" s="45">
        <v>0</v>
      </c>
      <c r="Q59" s="45">
        <v>0</v>
      </c>
      <c r="R59" s="45">
        <v>9.3579097246486107</v>
      </c>
      <c r="S59" s="45">
        <v>21.624706043628493</v>
      </c>
      <c r="T59" s="45">
        <v>0</v>
      </c>
      <c r="U59" s="45">
        <v>75.082843916850692</v>
      </c>
      <c r="V59" s="45">
        <v>2.8156317495289587</v>
      </c>
      <c r="W59" s="45">
        <v>6.5698074155675696</v>
      </c>
      <c r="X59" s="45">
        <v>0</v>
      </c>
      <c r="Y59" s="45">
        <v>0</v>
      </c>
      <c r="Z59" s="45">
        <v>0</v>
      </c>
      <c r="AA59" s="45">
        <v>0</v>
      </c>
      <c r="AB59" s="45">
        <v>0</v>
      </c>
      <c r="AC59" s="45">
        <v>0</v>
      </c>
      <c r="AD59" s="45">
        <v>0</v>
      </c>
      <c r="AE59" s="45">
        <v>0</v>
      </c>
      <c r="AF59" s="45">
        <v>0</v>
      </c>
      <c r="AG59" s="45">
        <v>0</v>
      </c>
      <c r="AH59" s="45">
        <v>12.173541474177568</v>
      </c>
      <c r="AI59" s="45">
        <v>28.194513459196063</v>
      </c>
      <c r="AJ59" s="45">
        <v>0</v>
      </c>
      <c r="AK59" s="45">
        <v>75.082843916850692</v>
      </c>
      <c r="AL59" s="45">
        <v>115.45089885022432</v>
      </c>
      <c r="AM59" s="45">
        <v>164.63128762533603</v>
      </c>
      <c r="AN59" s="45">
        <v>14.043982849081674</v>
      </c>
      <c r="AO59" s="45">
        <v>0</v>
      </c>
      <c r="AP59" s="45">
        <v>0</v>
      </c>
      <c r="AQ59" s="45">
        <v>178.67527047441772</v>
      </c>
      <c r="AR59" s="45">
        <v>12.173541474177568</v>
      </c>
      <c r="AS59" s="287">
        <v>14.67734519600746</v>
      </c>
      <c r="AT59" s="45">
        <v>164.63128762533603</v>
      </c>
      <c r="AU59" s="45">
        <v>16.623892693966866</v>
      </c>
      <c r="AV59" s="45">
        <v>0</v>
      </c>
      <c r="AW59" s="45">
        <v>0</v>
      </c>
      <c r="AX59" s="45">
        <v>181.25518031930289</v>
      </c>
      <c r="AY59" s="45">
        <v>28.194513459196063</v>
      </c>
      <c r="AZ59" s="287">
        <v>6.4287394276769758</v>
      </c>
      <c r="BA59" s="45">
        <v>164.63128762533603</v>
      </c>
      <c r="BB59" s="45">
        <v>30.667875543048538</v>
      </c>
      <c r="BC59" s="45">
        <v>0</v>
      </c>
      <c r="BD59" s="45">
        <v>0</v>
      </c>
      <c r="BE59" s="45">
        <v>195.29916316838458</v>
      </c>
      <c r="BF59" s="45">
        <v>40.368054933373628</v>
      </c>
      <c r="BG59" s="45">
        <v>2.1781742221371396</v>
      </c>
      <c r="BH59" s="287">
        <v>4.8379631738690536</v>
      </c>
      <c r="BI59" s="45">
        <v>2.7335674077963947</v>
      </c>
      <c r="BJ59" s="45">
        <v>6.3310749163847593</v>
      </c>
      <c r="BK59" s="45">
        <v>0</v>
      </c>
      <c r="BL59" s="45">
        <v>16.859844397058083</v>
      </c>
      <c r="BM59" s="45">
        <v>25.924486721239234</v>
      </c>
      <c r="BN59" s="45">
        <v>164.63128762533603</v>
      </c>
      <c r="BO59" s="45">
        <v>-34.509385731976032</v>
      </c>
      <c r="BP59" s="45">
        <v>30.667875543048538</v>
      </c>
      <c r="BQ59" s="45">
        <v>0</v>
      </c>
      <c r="BR59" s="45">
        <v>0</v>
      </c>
      <c r="BS59" s="45">
        <v>0</v>
      </c>
      <c r="BT59" s="45">
        <v>0</v>
      </c>
      <c r="BU59" s="45">
        <v>0</v>
      </c>
      <c r="BV59" s="45">
        <v>0</v>
      </c>
      <c r="BW59" s="45">
        <v>0</v>
      </c>
      <c r="BX59" s="45">
        <v>106.06545968512779</v>
      </c>
      <c r="BY59" s="45">
        <v>9.3854391650965283</v>
      </c>
      <c r="BZ59" s="45">
        <v>0</v>
      </c>
      <c r="CA59" s="45">
        <v>0</v>
      </c>
      <c r="CB59" s="45">
        <v>160.78977743640854</v>
      </c>
      <c r="CC59" s="45">
        <v>115.45089885022432</v>
      </c>
      <c r="CD59" s="287">
        <v>1.3023392407696575</v>
      </c>
      <c r="CE59" s="45">
        <v>26.78709741439247</v>
      </c>
      <c r="CF59" s="45">
        <v>3.1130455811990227</v>
      </c>
      <c r="CG59" s="45">
        <v>-0.51222361410999306</v>
      </c>
      <c r="CH59" s="45">
        <v>2.6008219670890296</v>
      </c>
      <c r="CI59" s="45">
        <v>0.15565062754126852</v>
      </c>
      <c r="CJ59" s="45">
        <v>-2.5611180705499607E-2</v>
      </c>
      <c r="CK59" s="45">
        <v>0.1300394468357689</v>
      </c>
      <c r="CL59" s="45"/>
      <c r="CM59" s="45">
        <v>-4.3779796077777116</v>
      </c>
      <c r="CN59" s="45"/>
      <c r="CO59" s="45">
        <v>0</v>
      </c>
      <c r="CP59" s="45">
        <v>0</v>
      </c>
      <c r="CQ59" s="45">
        <v>-34.509385731976032</v>
      </c>
      <c r="CR59" s="45">
        <v>0</v>
      </c>
      <c r="CS59" s="45">
        <v>0</v>
      </c>
      <c r="CT59" s="45">
        <v>-34.509385731976032</v>
      </c>
      <c r="CU59" s="45">
        <v>0</v>
      </c>
      <c r="CV59" s="45">
        <v>9999</v>
      </c>
      <c r="CW59" s="288">
        <v>0</v>
      </c>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row>
    <row r="60" spans="1:131">
      <c r="A60" s="24" t="s">
        <v>107</v>
      </c>
      <c r="B60" s="24"/>
      <c r="C60" s="45">
        <v>2</v>
      </c>
      <c r="D60" s="45">
        <v>147.27595858982735</v>
      </c>
      <c r="E60" s="45">
        <v>0</v>
      </c>
      <c r="F60" s="45">
        <v>10.137091428335422</v>
      </c>
      <c r="G60" s="45">
        <v>0</v>
      </c>
      <c r="H60" s="45">
        <v>0</v>
      </c>
      <c r="I60" s="45"/>
      <c r="J60" s="45"/>
      <c r="K60" s="45"/>
      <c r="L60" s="45">
        <v>158.03882111193784</v>
      </c>
      <c r="M60" s="45">
        <v>1.9168740227522432E-2</v>
      </c>
      <c r="N60" s="45">
        <v>1.9030388856658628E-2</v>
      </c>
      <c r="O60" s="45">
        <v>0</v>
      </c>
      <c r="P60" s="45">
        <v>0</v>
      </c>
      <c r="Q60" s="45">
        <v>0</v>
      </c>
      <c r="R60" s="45">
        <v>2.0214714471679489</v>
      </c>
      <c r="S60" s="45">
        <v>4.6713130503336444</v>
      </c>
      <c r="T60" s="45">
        <v>0</v>
      </c>
      <c r="U60" s="45">
        <v>77.692618308867893</v>
      </c>
      <c r="V60" s="45">
        <v>0.60822548570012536</v>
      </c>
      <c r="W60" s="45">
        <v>1.4191927999669591</v>
      </c>
      <c r="X60" s="45">
        <v>0</v>
      </c>
      <c r="Y60" s="45">
        <v>0</v>
      </c>
      <c r="Z60" s="45">
        <v>0</v>
      </c>
      <c r="AA60" s="45">
        <v>0</v>
      </c>
      <c r="AB60" s="45">
        <v>0</v>
      </c>
      <c r="AC60" s="45">
        <v>0</v>
      </c>
      <c r="AD60" s="45">
        <v>0</v>
      </c>
      <c r="AE60" s="45">
        <v>0</v>
      </c>
      <c r="AF60" s="45">
        <v>0</v>
      </c>
      <c r="AG60" s="45">
        <v>0</v>
      </c>
      <c r="AH60" s="45">
        <v>2.6296969328680744</v>
      </c>
      <c r="AI60" s="45">
        <v>6.0905058503006035</v>
      </c>
      <c r="AJ60" s="45">
        <v>0</v>
      </c>
      <c r="AK60" s="45">
        <v>77.692618308867893</v>
      </c>
      <c r="AL60" s="45">
        <v>86.412821092036566</v>
      </c>
      <c r="AM60" s="45">
        <v>79.399705205726406</v>
      </c>
      <c r="AN60" s="45">
        <v>6.773245318162437</v>
      </c>
      <c r="AO60" s="45">
        <v>0</v>
      </c>
      <c r="AP60" s="45">
        <v>0</v>
      </c>
      <c r="AQ60" s="45">
        <v>86.172950523888844</v>
      </c>
      <c r="AR60" s="45">
        <v>2.6296969328680744</v>
      </c>
      <c r="AS60" s="287">
        <v>32.76915656965248</v>
      </c>
      <c r="AT60" s="45">
        <v>79.399705205726406</v>
      </c>
      <c r="AU60" s="45">
        <v>8.0175050460424426</v>
      </c>
      <c r="AV60" s="45">
        <v>0</v>
      </c>
      <c r="AW60" s="45">
        <v>0</v>
      </c>
      <c r="AX60" s="45">
        <v>87.41721025176885</v>
      </c>
      <c r="AY60" s="45">
        <v>6.0905058503006035</v>
      </c>
      <c r="AZ60" s="287">
        <v>14.353029518468368</v>
      </c>
      <c r="BA60" s="45">
        <v>79.399705205726406</v>
      </c>
      <c r="BB60" s="45">
        <v>14.790750364204879</v>
      </c>
      <c r="BC60" s="45">
        <v>0</v>
      </c>
      <c r="BD60" s="45">
        <v>0</v>
      </c>
      <c r="BE60" s="45">
        <v>94.190455569931288</v>
      </c>
      <c r="BF60" s="45">
        <v>8.720202783168677</v>
      </c>
      <c r="BG60" s="45">
        <v>-2.8264037489212002</v>
      </c>
      <c r="BH60" s="287">
        <v>10.801406562669992</v>
      </c>
      <c r="BI60" s="45">
        <v>1.2243681760774876</v>
      </c>
      <c r="BJ60" s="45">
        <v>2.8356961770453264</v>
      </c>
      <c r="BK60" s="45">
        <v>0</v>
      </c>
      <c r="BL60" s="45">
        <v>36.173130137002438</v>
      </c>
      <c r="BM60" s="45">
        <v>40.233194490125243</v>
      </c>
      <c r="BN60" s="45">
        <v>79.399705205726406</v>
      </c>
      <c r="BO60" s="45">
        <v>0</v>
      </c>
      <c r="BP60" s="45">
        <v>14.790750364204879</v>
      </c>
      <c r="BQ60" s="45">
        <v>0</v>
      </c>
      <c r="BR60" s="45">
        <v>0</v>
      </c>
      <c r="BS60" s="45">
        <v>0</v>
      </c>
      <c r="BT60" s="45">
        <v>0</v>
      </c>
      <c r="BU60" s="45">
        <v>0</v>
      </c>
      <c r="BV60" s="45">
        <v>0</v>
      </c>
      <c r="BW60" s="45">
        <v>0</v>
      </c>
      <c r="BX60" s="45">
        <v>84.385402806369484</v>
      </c>
      <c r="BY60" s="45">
        <v>2.0274182856670846</v>
      </c>
      <c r="BZ60" s="45">
        <v>0</v>
      </c>
      <c r="CA60" s="45">
        <v>0</v>
      </c>
      <c r="CB60" s="45">
        <v>94.190455569931288</v>
      </c>
      <c r="CC60" s="45">
        <v>86.412821092036566</v>
      </c>
      <c r="CD60" s="287">
        <v>1.0900055614387467</v>
      </c>
      <c r="CE60" s="45">
        <v>33.346726388081237</v>
      </c>
      <c r="CF60" s="45">
        <v>1.5013847307184167</v>
      </c>
      <c r="CG60" s="45">
        <v>0</v>
      </c>
      <c r="CH60" s="45">
        <v>1.5013847307184167</v>
      </c>
      <c r="CI60" s="45">
        <v>7.5068440028170452E-2</v>
      </c>
      <c r="CJ60" s="45">
        <v>0</v>
      </c>
      <c r="CK60" s="45">
        <v>7.5068440028170452E-2</v>
      </c>
      <c r="CL60" s="45"/>
      <c r="CM60" s="45">
        <v>0</v>
      </c>
      <c r="CN60" s="45"/>
      <c r="CO60" s="45">
        <v>0</v>
      </c>
      <c r="CP60" s="45">
        <v>0</v>
      </c>
      <c r="CQ60" s="45">
        <v>0</v>
      </c>
      <c r="CR60" s="45">
        <v>0</v>
      </c>
      <c r="CS60" s="45">
        <v>0</v>
      </c>
      <c r="CT60" s="45">
        <v>0</v>
      </c>
      <c r="CU60" s="45">
        <v>0</v>
      </c>
      <c r="CV60" s="45">
        <v>9999</v>
      </c>
      <c r="CW60" s="287">
        <v>9999</v>
      </c>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row>
    <row r="61" spans="1:131">
      <c r="A61" s="24" t="s">
        <v>123</v>
      </c>
      <c r="B61" s="24"/>
      <c r="C61" s="45">
        <v>15</v>
      </c>
      <c r="D61" s="45">
        <v>731.31094196334357</v>
      </c>
      <c r="E61" s="45">
        <v>0</v>
      </c>
      <c r="F61" s="45">
        <v>327.12282999637637</v>
      </c>
      <c r="G61" s="45">
        <v>0</v>
      </c>
      <c r="H61" s="45">
        <v>0</v>
      </c>
      <c r="I61" s="45"/>
      <c r="J61" s="45"/>
      <c r="K61" s="45"/>
      <c r="L61" s="45">
        <v>784.75482516486318</v>
      </c>
      <c r="M61" s="45">
        <v>9.5183963535297192E-2</v>
      </c>
      <c r="N61" s="45">
        <v>9.4496968371136594E-2</v>
      </c>
      <c r="O61" s="45">
        <v>0</v>
      </c>
      <c r="P61" s="45">
        <v>0</v>
      </c>
      <c r="Q61" s="45">
        <v>0</v>
      </c>
      <c r="R61" s="45">
        <v>65.232662172312544</v>
      </c>
      <c r="S61" s="45">
        <v>150.74276044830646</v>
      </c>
      <c r="T61" s="45">
        <v>0</v>
      </c>
      <c r="U61" s="45">
        <v>218.88429822785079</v>
      </c>
      <c r="V61" s="45">
        <v>19.627369799782581</v>
      </c>
      <c r="W61" s="45">
        <v>45.797196199492689</v>
      </c>
      <c r="X61" s="45">
        <v>0</v>
      </c>
      <c r="Y61" s="45">
        <v>0</v>
      </c>
      <c r="Z61" s="45">
        <v>0</v>
      </c>
      <c r="AA61" s="45">
        <v>0</v>
      </c>
      <c r="AB61" s="45">
        <v>0</v>
      </c>
      <c r="AC61" s="45">
        <v>0</v>
      </c>
      <c r="AD61" s="45">
        <v>0</v>
      </c>
      <c r="AE61" s="45">
        <v>0</v>
      </c>
      <c r="AF61" s="45">
        <v>0</v>
      </c>
      <c r="AG61" s="45">
        <v>0</v>
      </c>
      <c r="AH61" s="45">
        <v>84.860031972095129</v>
      </c>
      <c r="AI61" s="45">
        <v>196.53995664779916</v>
      </c>
      <c r="AJ61" s="45">
        <v>0</v>
      </c>
      <c r="AK61" s="45">
        <v>218.88429822785079</v>
      </c>
      <c r="AL61" s="45">
        <v>500.28428684774508</v>
      </c>
      <c r="AM61" s="45">
        <v>394.26579708999617</v>
      </c>
      <c r="AN61" s="45">
        <v>33.63310930855701</v>
      </c>
      <c r="AO61" s="45">
        <v>0</v>
      </c>
      <c r="AP61" s="45">
        <v>0</v>
      </c>
      <c r="AQ61" s="45">
        <v>427.89890639855321</v>
      </c>
      <c r="AR61" s="45">
        <v>84.860031972095129</v>
      </c>
      <c r="AS61" s="287">
        <v>5.0424080271294374</v>
      </c>
      <c r="AT61" s="45">
        <v>394.26579708999617</v>
      </c>
      <c r="AU61" s="45">
        <v>39.811583801988903</v>
      </c>
      <c r="AV61" s="45">
        <v>0</v>
      </c>
      <c r="AW61" s="45">
        <v>0</v>
      </c>
      <c r="AX61" s="45">
        <v>434.07738089198506</v>
      </c>
      <c r="AY61" s="45">
        <v>196.53995664779916</v>
      </c>
      <c r="AZ61" s="287">
        <v>2.2085960956522164</v>
      </c>
      <c r="BA61" s="45">
        <v>394.26579708999617</v>
      </c>
      <c r="BB61" s="45">
        <v>73.444693110545913</v>
      </c>
      <c r="BC61" s="45">
        <v>0</v>
      </c>
      <c r="BD61" s="45">
        <v>0</v>
      </c>
      <c r="BE61" s="45">
        <v>467.71049020054204</v>
      </c>
      <c r="BF61" s="45">
        <v>281.39998861989426</v>
      </c>
      <c r="BG61" s="45">
        <v>19.498720037140878</v>
      </c>
      <c r="BH61" s="287">
        <v>1.6620842541408549</v>
      </c>
      <c r="BI61" s="45">
        <v>7.9568159190845105</v>
      </c>
      <c r="BJ61" s="45">
        <v>18.428372220100378</v>
      </c>
      <c r="BK61" s="45">
        <v>0</v>
      </c>
      <c r="BL61" s="45">
        <v>20.523467032745277</v>
      </c>
      <c r="BM61" s="45">
        <v>46.908655171930171</v>
      </c>
      <c r="BN61" s="45">
        <v>394.26579708999617</v>
      </c>
      <c r="BO61" s="45">
        <v>0</v>
      </c>
      <c r="BP61" s="45">
        <v>73.444693110545913</v>
      </c>
      <c r="BQ61" s="45">
        <v>0</v>
      </c>
      <c r="BR61" s="45">
        <v>0</v>
      </c>
      <c r="BS61" s="45">
        <v>0</v>
      </c>
      <c r="BT61" s="45">
        <v>0</v>
      </c>
      <c r="BU61" s="45">
        <v>0</v>
      </c>
      <c r="BV61" s="45">
        <v>0</v>
      </c>
      <c r="BW61" s="45">
        <v>0</v>
      </c>
      <c r="BX61" s="45">
        <v>434.85972084846981</v>
      </c>
      <c r="BY61" s="45">
        <v>65.424565999275273</v>
      </c>
      <c r="BZ61" s="45">
        <v>0</v>
      </c>
      <c r="CA61" s="45">
        <v>0</v>
      </c>
      <c r="CB61" s="45">
        <v>467.7104902005421</v>
      </c>
      <c r="CC61" s="45">
        <v>500.28428684774508</v>
      </c>
      <c r="CD61" s="288">
        <v>0.93488942686477705</v>
      </c>
      <c r="CE61" s="45">
        <v>40.022187069886158</v>
      </c>
      <c r="CF61" s="45">
        <v>7.4552499415672235</v>
      </c>
      <c r="CG61" s="45">
        <v>0</v>
      </c>
      <c r="CH61" s="45">
        <v>7.4552499415672235</v>
      </c>
      <c r="CI61" s="45">
        <v>0.37275854195330999</v>
      </c>
      <c r="CJ61" s="45">
        <v>0</v>
      </c>
      <c r="CK61" s="45">
        <v>0.37275854195330999</v>
      </c>
      <c r="CL61" s="45"/>
      <c r="CM61" s="45">
        <v>0</v>
      </c>
      <c r="CN61" s="45"/>
      <c r="CO61" s="45">
        <v>0</v>
      </c>
      <c r="CP61" s="45">
        <v>0</v>
      </c>
      <c r="CQ61" s="45">
        <v>0</v>
      </c>
      <c r="CR61" s="45">
        <v>0</v>
      </c>
      <c r="CS61" s="45">
        <v>0</v>
      </c>
      <c r="CT61" s="45">
        <v>0</v>
      </c>
      <c r="CU61" s="45">
        <v>0</v>
      </c>
      <c r="CV61" s="45">
        <v>9999</v>
      </c>
      <c r="CW61" s="287">
        <v>9999</v>
      </c>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row>
    <row r="62" spans="1:131">
      <c r="A62" s="24" t="s">
        <v>127</v>
      </c>
      <c r="B62" s="24"/>
      <c r="C62" s="45">
        <v>8</v>
      </c>
      <c r="D62" s="45">
        <v>12.690554004795249</v>
      </c>
      <c r="E62" s="45">
        <v>0</v>
      </c>
      <c r="F62" s="45">
        <v>3.622136495163331</v>
      </c>
      <c r="G62" s="45">
        <v>0</v>
      </c>
      <c r="H62" s="45">
        <v>0</v>
      </c>
      <c r="I62" s="45"/>
      <c r="J62" s="45"/>
      <c r="K62" s="45"/>
      <c r="L62" s="45">
        <v>13.617974130869133</v>
      </c>
      <c r="M62" s="45">
        <v>1.6517423168757918E-3</v>
      </c>
      <c r="N62" s="45">
        <v>1.6398207815458167E-3</v>
      </c>
      <c r="O62" s="45">
        <v>0</v>
      </c>
      <c r="P62" s="45">
        <v>0</v>
      </c>
      <c r="Q62" s="45">
        <v>0</v>
      </c>
      <c r="R62" s="45">
        <v>0.72230240345380692</v>
      </c>
      <c r="S62" s="45">
        <v>1.6691309928063494</v>
      </c>
      <c r="T62" s="45">
        <v>0</v>
      </c>
      <c r="U62" s="45">
        <v>5.7953667234511332</v>
      </c>
      <c r="V62" s="45">
        <v>0.21732818970979986</v>
      </c>
      <c r="W62" s="45">
        <v>0.50709910932286639</v>
      </c>
      <c r="X62" s="45">
        <v>0</v>
      </c>
      <c r="Y62" s="45">
        <v>0</v>
      </c>
      <c r="Z62" s="45">
        <v>0</v>
      </c>
      <c r="AA62" s="45">
        <v>0</v>
      </c>
      <c r="AB62" s="45">
        <v>0</v>
      </c>
      <c r="AC62" s="45">
        <v>0</v>
      </c>
      <c r="AD62" s="45">
        <v>0</v>
      </c>
      <c r="AE62" s="45">
        <v>0</v>
      </c>
      <c r="AF62" s="45">
        <v>0</v>
      </c>
      <c r="AG62" s="45">
        <v>0</v>
      </c>
      <c r="AH62" s="45">
        <v>0.93963059316360675</v>
      </c>
      <c r="AI62" s="45">
        <v>2.1762301021292156</v>
      </c>
      <c r="AJ62" s="45">
        <v>0</v>
      </c>
      <c r="AK62" s="45">
        <v>5.7953667234511332</v>
      </c>
      <c r="AL62" s="45">
        <v>8.9112274187439553</v>
      </c>
      <c r="AM62" s="45">
        <v>6.8417564993373734</v>
      </c>
      <c r="AN62" s="45">
        <v>0.58364064522751113</v>
      </c>
      <c r="AO62" s="45">
        <v>0</v>
      </c>
      <c r="AP62" s="45">
        <v>0</v>
      </c>
      <c r="AQ62" s="45">
        <v>7.4253971445648848</v>
      </c>
      <c r="AR62" s="45">
        <v>0.93963059316360675</v>
      </c>
      <c r="AS62" s="287">
        <v>7.9024642222052348</v>
      </c>
      <c r="AT62" s="45">
        <v>6.8417564993373734</v>
      </c>
      <c r="AU62" s="45">
        <v>0.69085668662249589</v>
      </c>
      <c r="AV62" s="45">
        <v>0</v>
      </c>
      <c r="AW62" s="45">
        <v>0</v>
      </c>
      <c r="AX62" s="45">
        <v>7.5326131859598693</v>
      </c>
      <c r="AY62" s="45">
        <v>2.1762301021292156</v>
      </c>
      <c r="AZ62" s="287">
        <v>3.4613128357107037</v>
      </c>
      <c r="BA62" s="45">
        <v>6.8417564993373734</v>
      </c>
      <c r="BB62" s="45">
        <v>1.274497331850007</v>
      </c>
      <c r="BC62" s="45">
        <v>0</v>
      </c>
      <c r="BD62" s="45">
        <v>0</v>
      </c>
      <c r="BE62" s="45">
        <v>8.1162538311873806</v>
      </c>
      <c r="BF62" s="45">
        <v>3.1158606952928225</v>
      </c>
      <c r="BG62" s="45">
        <v>9.9494049534140281</v>
      </c>
      <c r="BH62" s="287">
        <v>2.6048192216836674</v>
      </c>
      <c r="BI62" s="45">
        <v>5.0770887830210079</v>
      </c>
      <c r="BJ62" s="45">
        <v>11.758784272437037</v>
      </c>
      <c r="BK62" s="45">
        <v>0</v>
      </c>
      <c r="BL62" s="45">
        <v>31.313998925962789</v>
      </c>
      <c r="BM62" s="45">
        <v>48.149871981420837</v>
      </c>
      <c r="BN62" s="45">
        <v>6.8417564993373734</v>
      </c>
      <c r="BO62" s="45">
        <v>0</v>
      </c>
      <c r="BP62" s="45">
        <v>1.274497331850007</v>
      </c>
      <c r="BQ62" s="45">
        <v>0</v>
      </c>
      <c r="BR62" s="45">
        <v>0</v>
      </c>
      <c r="BS62" s="45">
        <v>0</v>
      </c>
      <c r="BT62" s="45">
        <v>0</v>
      </c>
      <c r="BU62" s="45">
        <v>0</v>
      </c>
      <c r="BV62" s="45">
        <v>0</v>
      </c>
      <c r="BW62" s="45">
        <v>0</v>
      </c>
      <c r="BX62" s="45">
        <v>8.1868001197112896</v>
      </c>
      <c r="BY62" s="45">
        <v>0.72442729903266623</v>
      </c>
      <c r="BZ62" s="45">
        <v>0</v>
      </c>
      <c r="CA62" s="45">
        <v>0</v>
      </c>
      <c r="CB62" s="45">
        <v>8.1162538311873806</v>
      </c>
      <c r="CC62" s="45">
        <v>8.9112274187439553</v>
      </c>
      <c r="CD62" s="288">
        <v>0.91078966452091437</v>
      </c>
      <c r="CE62" s="45">
        <v>41.263403879376824</v>
      </c>
      <c r="CF62" s="45">
        <v>0.12937212692142078</v>
      </c>
      <c r="CG62" s="45">
        <v>0</v>
      </c>
      <c r="CH62" s="45">
        <v>0.12937212692142078</v>
      </c>
      <c r="CI62" s="45">
        <v>6.468537712162839E-3</v>
      </c>
      <c r="CJ62" s="45">
        <v>0</v>
      </c>
      <c r="CK62" s="45">
        <v>6.468537712162839E-3</v>
      </c>
      <c r="CL62" s="45"/>
      <c r="CM62" s="45">
        <v>0</v>
      </c>
      <c r="CN62" s="45"/>
      <c r="CO62" s="45">
        <v>0</v>
      </c>
      <c r="CP62" s="45">
        <v>0</v>
      </c>
      <c r="CQ62" s="45">
        <v>0</v>
      </c>
      <c r="CR62" s="45">
        <v>0</v>
      </c>
      <c r="CS62" s="45">
        <v>0</v>
      </c>
      <c r="CT62" s="45">
        <v>0</v>
      </c>
      <c r="CU62" s="45">
        <v>0</v>
      </c>
      <c r="CV62" s="45">
        <v>9999</v>
      </c>
      <c r="CW62" s="287">
        <v>9999</v>
      </c>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row>
    <row r="63" spans="1:131">
      <c r="A63" s="24" t="s">
        <v>103</v>
      </c>
      <c r="B63" s="24"/>
      <c r="C63" s="45">
        <v>16</v>
      </c>
      <c r="D63" s="45">
        <v>293.64734870219718</v>
      </c>
      <c r="E63" s="45">
        <v>0</v>
      </c>
      <c r="F63" s="45">
        <v>160.90871303404845</v>
      </c>
      <c r="G63" s="45">
        <v>0</v>
      </c>
      <c r="H63" s="45">
        <v>0</v>
      </c>
      <c r="I63" s="45"/>
      <c r="J63" s="45"/>
      <c r="K63" s="45"/>
      <c r="L63" s="45">
        <v>315.10696827843861</v>
      </c>
      <c r="M63" s="45">
        <v>3.8219746112465022E-2</v>
      </c>
      <c r="N63" s="45">
        <v>3.7943893124424949E-2</v>
      </c>
      <c r="O63" s="45">
        <v>0</v>
      </c>
      <c r="P63" s="45">
        <v>0</v>
      </c>
      <c r="Q63" s="45">
        <v>0</v>
      </c>
      <c r="R63" s="45">
        <v>32.087346878381858</v>
      </c>
      <c r="S63" s="45">
        <v>74.148978178030376</v>
      </c>
      <c r="T63" s="45">
        <v>0</v>
      </c>
      <c r="U63" s="45">
        <v>97.131052154863013</v>
      </c>
      <c r="V63" s="45">
        <v>9.6545227820429069</v>
      </c>
      <c r="W63" s="45">
        <v>22.527219824766782</v>
      </c>
      <c r="X63" s="45">
        <v>0</v>
      </c>
      <c r="Y63" s="45">
        <v>0</v>
      </c>
      <c r="Z63" s="45">
        <v>0</v>
      </c>
      <c r="AA63" s="45">
        <v>0</v>
      </c>
      <c r="AB63" s="45">
        <v>0</v>
      </c>
      <c r="AC63" s="45">
        <v>0</v>
      </c>
      <c r="AD63" s="45">
        <v>0</v>
      </c>
      <c r="AE63" s="45">
        <v>0</v>
      </c>
      <c r="AF63" s="45">
        <v>0</v>
      </c>
      <c r="AG63" s="45">
        <v>0</v>
      </c>
      <c r="AH63" s="45">
        <v>41.741869660424769</v>
      </c>
      <c r="AI63" s="45">
        <v>96.67619800279715</v>
      </c>
      <c r="AJ63" s="45">
        <v>0</v>
      </c>
      <c r="AK63" s="45">
        <v>97.131052154863013</v>
      </c>
      <c r="AL63" s="45">
        <v>235.54911981808493</v>
      </c>
      <c r="AM63" s="45">
        <v>158.3117376701835</v>
      </c>
      <c r="AN63" s="45">
        <v>13.504889384745452</v>
      </c>
      <c r="AO63" s="45">
        <v>0</v>
      </c>
      <c r="AP63" s="45">
        <v>0</v>
      </c>
      <c r="AQ63" s="45">
        <v>171.81662705492894</v>
      </c>
      <c r="AR63" s="45">
        <v>41.741869660424769</v>
      </c>
      <c r="AS63" s="287">
        <v>4.11616989015294</v>
      </c>
      <c r="AT63" s="45">
        <v>158.3117376701835</v>
      </c>
      <c r="AU63" s="45">
        <v>15.985766601144826</v>
      </c>
      <c r="AV63" s="45">
        <v>0</v>
      </c>
      <c r="AW63" s="45">
        <v>0</v>
      </c>
      <c r="AX63" s="45">
        <v>174.29750427132834</v>
      </c>
      <c r="AY63" s="45">
        <v>96.67619800279715</v>
      </c>
      <c r="AZ63" s="287">
        <v>1.8028998644142518</v>
      </c>
      <c r="BA63" s="45">
        <v>158.3117376701835</v>
      </c>
      <c r="BB63" s="45">
        <v>29.490655985890278</v>
      </c>
      <c r="BC63" s="45">
        <v>0</v>
      </c>
      <c r="BD63" s="45">
        <v>0</v>
      </c>
      <c r="BE63" s="45">
        <v>187.80239365607378</v>
      </c>
      <c r="BF63" s="45">
        <v>138.4180676632219</v>
      </c>
      <c r="BG63" s="45">
        <v>25.436027815490306</v>
      </c>
      <c r="BH63" s="287">
        <v>1.3567765886820962</v>
      </c>
      <c r="BI63" s="45">
        <v>9.7472926364786687</v>
      </c>
      <c r="BJ63" s="45">
        <v>22.57520328105565</v>
      </c>
      <c r="BK63" s="45">
        <v>0</v>
      </c>
      <c r="BL63" s="45">
        <v>22.681417893941255</v>
      </c>
      <c r="BM63" s="45">
        <v>55.00391381147557</v>
      </c>
      <c r="BN63" s="45">
        <v>158.3117376701835</v>
      </c>
      <c r="BO63" s="45">
        <v>0</v>
      </c>
      <c r="BP63" s="45">
        <v>29.490655985890278</v>
      </c>
      <c r="BQ63" s="45">
        <v>0</v>
      </c>
      <c r="BR63" s="45">
        <v>0</v>
      </c>
      <c r="BS63" s="45">
        <v>0</v>
      </c>
      <c r="BT63" s="45">
        <v>0</v>
      </c>
      <c r="BU63" s="45">
        <v>0</v>
      </c>
      <c r="BV63" s="45">
        <v>0</v>
      </c>
      <c r="BW63" s="45">
        <v>0</v>
      </c>
      <c r="BX63" s="45">
        <v>203.36737721127525</v>
      </c>
      <c r="BY63" s="45">
        <v>32.181742606809692</v>
      </c>
      <c r="BZ63" s="45">
        <v>0</v>
      </c>
      <c r="CA63" s="45">
        <v>0</v>
      </c>
      <c r="CB63" s="45">
        <v>187.80239365607378</v>
      </c>
      <c r="CC63" s="45">
        <v>235.54911981808493</v>
      </c>
      <c r="CD63" s="288">
        <v>0.79729609603769247</v>
      </c>
      <c r="CE63" s="45">
        <v>48.117445709431557</v>
      </c>
      <c r="CF63" s="45">
        <v>2.9935479611122209</v>
      </c>
      <c r="CG63" s="45">
        <v>0</v>
      </c>
      <c r="CH63" s="45">
        <v>2.9935479611122209</v>
      </c>
      <c r="CI63" s="45">
        <v>0.14967580993225835</v>
      </c>
      <c r="CJ63" s="45">
        <v>0</v>
      </c>
      <c r="CK63" s="45">
        <v>0.14967580993225835</v>
      </c>
      <c r="CL63" s="45"/>
      <c r="CM63" s="45">
        <v>0</v>
      </c>
      <c r="CN63" s="45"/>
      <c r="CO63" s="45">
        <v>0</v>
      </c>
      <c r="CP63" s="45">
        <v>0</v>
      </c>
      <c r="CQ63" s="45">
        <v>0</v>
      </c>
      <c r="CR63" s="45">
        <v>0</v>
      </c>
      <c r="CS63" s="45">
        <v>0</v>
      </c>
      <c r="CT63" s="45">
        <v>0</v>
      </c>
      <c r="CU63" s="45">
        <v>0</v>
      </c>
      <c r="CV63" s="45">
        <v>9999</v>
      </c>
      <c r="CW63" s="287">
        <v>9999</v>
      </c>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row>
    <row r="64" spans="1:131">
      <c r="A64" s="24" t="s">
        <v>115</v>
      </c>
      <c r="B64" s="24"/>
      <c r="C64" s="45">
        <v>5.9762907480517615</v>
      </c>
      <c r="D64" s="45">
        <v>70.872822988677086</v>
      </c>
      <c r="E64" s="45">
        <v>-1.0126449436589524</v>
      </c>
      <c r="F64" s="45">
        <v>46.312738039353434</v>
      </c>
      <c r="G64" s="45">
        <v>-2.0862137698831806</v>
      </c>
      <c r="H64" s="45">
        <v>0</v>
      </c>
      <c r="I64" s="45"/>
      <c r="J64" s="45"/>
      <c r="K64" s="45"/>
      <c r="L64" s="45">
        <v>76.05217783847597</v>
      </c>
      <c r="M64" s="45">
        <v>9.2244704843154786E-3</v>
      </c>
      <c r="N64" s="45">
        <v>9.1578923930142383E-3</v>
      </c>
      <c r="O64" s="45">
        <v>-1.0227714050021681</v>
      </c>
      <c r="P64" s="45">
        <v>0</v>
      </c>
      <c r="Q64" s="45">
        <v>0</v>
      </c>
      <c r="R64" s="45">
        <v>9.235378633858776</v>
      </c>
      <c r="S64" s="45">
        <v>21.341555329686891</v>
      </c>
      <c r="T64" s="45">
        <v>0</v>
      </c>
      <c r="U64" s="45">
        <v>105.67153615071955</v>
      </c>
      <c r="V64" s="45">
        <v>2.7787642823612062</v>
      </c>
      <c r="W64" s="45">
        <v>6.4837833255094806</v>
      </c>
      <c r="X64" s="45">
        <v>0</v>
      </c>
      <c r="Y64" s="45">
        <v>0</v>
      </c>
      <c r="Z64" s="45">
        <v>0</v>
      </c>
      <c r="AA64" s="45">
        <v>0</v>
      </c>
      <c r="AB64" s="45">
        <v>0</v>
      </c>
      <c r="AC64" s="45">
        <v>-28.352325958077738</v>
      </c>
      <c r="AD64" s="45">
        <v>0</v>
      </c>
      <c r="AE64" s="45">
        <v>0</v>
      </c>
      <c r="AF64" s="45">
        <v>0</v>
      </c>
      <c r="AG64" s="45">
        <v>0</v>
      </c>
      <c r="AH64" s="45">
        <v>12.014142916219981</v>
      </c>
      <c r="AI64" s="45">
        <v>27.825338655196372</v>
      </c>
      <c r="AJ64" s="45">
        <v>0</v>
      </c>
      <c r="AK64" s="45">
        <v>77.319210192641805</v>
      </c>
      <c r="AL64" s="45">
        <v>117.15869176405816</v>
      </c>
      <c r="AM64" s="45">
        <v>38.209096082483569</v>
      </c>
      <c r="AN64" s="45">
        <v>3.2594526702756057</v>
      </c>
      <c r="AO64" s="45">
        <v>0</v>
      </c>
      <c r="AP64" s="45">
        <v>0</v>
      </c>
      <c r="AQ64" s="45">
        <v>41.468548752759176</v>
      </c>
      <c r="AR64" s="45">
        <v>12.014142916219981</v>
      </c>
      <c r="AS64" s="287">
        <v>3.4516443696348551</v>
      </c>
      <c r="AT64" s="45">
        <v>38.209096082483569</v>
      </c>
      <c r="AU64" s="45">
        <v>3.858221133847977</v>
      </c>
      <c r="AV64" s="45">
        <v>0</v>
      </c>
      <c r="AW64" s="45">
        <v>0</v>
      </c>
      <c r="AX64" s="45">
        <v>42.067317216331546</v>
      </c>
      <c r="AY64" s="45">
        <v>27.825338655196372</v>
      </c>
      <c r="AZ64" s="287">
        <v>1.5118348688444621</v>
      </c>
      <c r="BA64" s="45">
        <v>38.209096082483569</v>
      </c>
      <c r="BB64" s="45">
        <v>7.1176738041235827</v>
      </c>
      <c r="BC64" s="45">
        <v>0</v>
      </c>
      <c r="BD64" s="45">
        <v>0</v>
      </c>
      <c r="BE64" s="45">
        <v>45.326769886607153</v>
      </c>
      <c r="BF64" s="45">
        <v>39.839481571416357</v>
      </c>
      <c r="BG64" s="45">
        <v>31.658894693955997</v>
      </c>
      <c r="BH64" s="287">
        <v>1.1377349327539383</v>
      </c>
      <c r="BI64" s="45">
        <v>11.623883623047588</v>
      </c>
      <c r="BJ64" s="45">
        <v>26.92147917295242</v>
      </c>
      <c r="BK64" s="45">
        <v>0</v>
      </c>
      <c r="BL64" s="45">
        <v>74.807625260712101</v>
      </c>
      <c r="BM64" s="45">
        <v>113.35298805671211</v>
      </c>
      <c r="BN64" s="45">
        <v>38.209096082483569</v>
      </c>
      <c r="BO64" s="45">
        <v>-8.0619865995152455</v>
      </c>
      <c r="BP64" s="45">
        <v>7.1176738041235827</v>
      </c>
      <c r="BQ64" s="45">
        <v>0</v>
      </c>
      <c r="BR64" s="45">
        <v>0</v>
      </c>
      <c r="BS64" s="45">
        <v>0</v>
      </c>
      <c r="BT64" s="45">
        <v>0</v>
      </c>
      <c r="BU64" s="45">
        <v>0</v>
      </c>
      <c r="BV64" s="45">
        <v>0</v>
      </c>
      <c r="BW64" s="45">
        <v>0</v>
      </c>
      <c r="BX64" s="45">
        <v>136.24847011426522</v>
      </c>
      <c r="BY64" s="45">
        <v>9.2625476078706868</v>
      </c>
      <c r="BZ64" s="45">
        <v>-28.352325958077738</v>
      </c>
      <c r="CA64" s="45">
        <v>0</v>
      </c>
      <c r="CB64" s="45">
        <v>37.264783287091909</v>
      </c>
      <c r="CC64" s="45">
        <v>117.15869176405816</v>
      </c>
      <c r="CD64" s="288">
        <v>0.47976593392916655</v>
      </c>
      <c r="CE64" s="45">
        <v>114.26662643390905</v>
      </c>
      <c r="CF64" s="45">
        <v>0.72250335544893696</v>
      </c>
      <c r="CG64" s="45">
        <v>-0.1196642543852536</v>
      </c>
      <c r="CH64" s="45">
        <v>0.60283910106368332</v>
      </c>
      <c r="CI64" s="45">
        <v>3.6124784473276092E-2</v>
      </c>
      <c r="CJ64" s="45">
        <v>-5.983212719262684E-3</v>
      </c>
      <c r="CK64" s="45">
        <v>3.0141571754013406E-2</v>
      </c>
      <c r="CL64" s="45"/>
      <c r="CM64" s="45">
        <v>-1.0227714050021681</v>
      </c>
      <c r="CN64" s="45"/>
      <c r="CO64" s="45">
        <v>0</v>
      </c>
      <c r="CP64" s="45">
        <v>0</v>
      </c>
      <c r="CQ64" s="45">
        <v>-8.0619865995152455</v>
      </c>
      <c r="CR64" s="45">
        <v>0</v>
      </c>
      <c r="CS64" s="45">
        <v>0</v>
      </c>
      <c r="CT64" s="45">
        <v>-8.0619865995152455</v>
      </c>
      <c r="CU64" s="45">
        <v>0</v>
      </c>
      <c r="CV64" s="45">
        <v>9999</v>
      </c>
      <c r="CW64" s="288">
        <v>0</v>
      </c>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row>
    <row r="65" spans="1:131">
      <c r="A65" s="24"/>
      <c r="B65" s="24"/>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5"/>
      <c r="BT65" s="45"/>
      <c r="BU65" s="45"/>
      <c r="BV65" s="45"/>
      <c r="BW65" s="45"/>
      <c r="BX65" s="45"/>
      <c r="BY65" s="45"/>
      <c r="BZ65" s="45"/>
      <c r="CA65" s="45"/>
      <c r="CB65" s="45"/>
      <c r="CC65" s="45"/>
      <c r="CD65" s="45"/>
      <c r="CE65" s="45"/>
      <c r="CF65" s="45"/>
      <c r="CG65" s="45"/>
      <c r="CH65" s="45"/>
      <c r="CI65" s="45"/>
      <c r="CJ65" s="45"/>
      <c r="CK65" s="45"/>
      <c r="CL65" s="45"/>
      <c r="CM65" s="45"/>
      <c r="CN65" s="45"/>
      <c r="CO65" s="45"/>
      <c r="CP65" s="45"/>
      <c r="CQ65" s="45"/>
      <c r="CR65" s="45"/>
      <c r="CS65" s="45"/>
      <c r="CT65" s="45"/>
      <c r="CU65" s="45"/>
      <c r="CV65" s="45"/>
      <c r="CW65" s="45"/>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row>
    <row r="66" spans="1:131">
      <c r="A66" s="24"/>
      <c r="B66" s="24"/>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c r="BO66" s="45"/>
      <c r="BP66" s="45"/>
      <c r="BQ66" s="45"/>
      <c r="BR66" s="45"/>
      <c r="BS66" s="45"/>
      <c r="BT66" s="45"/>
      <c r="BU66" s="45"/>
      <c r="BV66" s="45"/>
      <c r="BW66" s="45"/>
      <c r="BX66" s="45"/>
      <c r="BY66" s="45"/>
      <c r="BZ66" s="45"/>
      <c r="CA66" s="45"/>
      <c r="CB66" s="45"/>
      <c r="CC66" s="45"/>
      <c r="CD66" s="45"/>
      <c r="CE66" s="45"/>
      <c r="CF66" s="45"/>
      <c r="CG66" s="45"/>
      <c r="CH66" s="45"/>
      <c r="CI66" s="45"/>
      <c r="CJ66" s="45"/>
      <c r="CK66" s="45"/>
      <c r="CL66" s="45"/>
      <c r="CM66" s="45"/>
      <c r="CN66" s="45"/>
      <c r="CO66" s="45"/>
      <c r="CP66" s="45"/>
      <c r="CQ66" s="45"/>
      <c r="CR66" s="45"/>
      <c r="CS66" s="45"/>
      <c r="CT66" s="45"/>
      <c r="CU66" s="45"/>
      <c r="CV66" s="45"/>
      <c r="CW66" s="45"/>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row>
    <row r="67" spans="1:131" ht="13.5" thickBot="1">
      <c r="A67" s="280" t="s">
        <v>973</v>
      </c>
      <c r="B67" s="281"/>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row>
    <row r="68" spans="1:131" ht="13.5" thickBot="1">
      <c r="A68" s="308" t="s">
        <v>974</v>
      </c>
      <c r="B68" s="309"/>
      <c r="C68" s="310"/>
      <c r="D68" s="310"/>
      <c r="E68" s="310"/>
      <c r="F68" s="310"/>
      <c r="G68" s="310"/>
      <c r="H68" s="310"/>
      <c r="I68" s="310"/>
      <c r="J68" s="310"/>
      <c r="K68" s="310"/>
      <c r="L68" s="61"/>
      <c r="M68" s="311"/>
      <c r="N68" s="312" t="s">
        <v>975</v>
      </c>
      <c r="O68" s="310"/>
      <c r="P68" s="310"/>
      <c r="Q68" s="310"/>
      <c r="R68" s="310"/>
      <c r="S68" s="310"/>
      <c r="T68" s="310"/>
      <c r="U68" s="310"/>
      <c r="V68" s="310"/>
      <c r="W68" s="310"/>
      <c r="X68" s="310"/>
      <c r="Y68" s="61"/>
      <c r="Z68" s="311"/>
      <c r="AA68" s="312" t="s">
        <v>976</v>
      </c>
      <c r="AB68" s="310"/>
      <c r="AC68" s="310"/>
      <c r="AD68" s="310"/>
      <c r="AE68" s="310"/>
      <c r="AF68" s="310"/>
      <c r="AG68" s="310"/>
      <c r="AH68" s="310"/>
      <c r="AI68" s="310"/>
      <c r="AJ68" s="310"/>
      <c r="AK68" s="310"/>
      <c r="AL68" s="61"/>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row>
    <row r="69" spans="1:131" ht="102">
      <c r="A69" s="284"/>
      <c r="B69" s="285" t="s">
        <v>977</v>
      </c>
      <c r="C69" s="64" t="s">
        <v>978</v>
      </c>
      <c r="D69" s="64" t="s">
        <v>792</v>
      </c>
      <c r="E69" s="64" t="s">
        <v>793</v>
      </c>
      <c r="F69" s="64" t="s">
        <v>794</v>
      </c>
      <c r="G69" s="64" t="s">
        <v>795</v>
      </c>
      <c r="H69" s="64" t="s">
        <v>796</v>
      </c>
      <c r="I69" s="64" t="s">
        <v>797</v>
      </c>
      <c r="J69" s="64" t="s">
        <v>798</v>
      </c>
      <c r="K69" s="64" t="s">
        <v>799</v>
      </c>
      <c r="L69" s="64" t="s">
        <v>800</v>
      </c>
      <c r="M69" s="64" t="s">
        <v>801</v>
      </c>
      <c r="N69" s="64" t="s">
        <v>62</v>
      </c>
      <c r="O69" s="64" t="s">
        <v>63</v>
      </c>
      <c r="P69" s="64" t="s">
        <v>64</v>
      </c>
      <c r="Q69" s="64" t="s">
        <v>65</v>
      </c>
      <c r="R69" s="64" t="s">
        <v>66</v>
      </c>
      <c r="S69" s="64" t="s">
        <v>67</v>
      </c>
      <c r="T69" s="64" t="s">
        <v>68</v>
      </c>
      <c r="U69" s="64" t="s">
        <v>69</v>
      </c>
      <c r="V69" s="64" t="s">
        <v>70</v>
      </c>
      <c r="W69" s="64" t="s">
        <v>71</v>
      </c>
      <c r="X69" s="64" t="s">
        <v>72</v>
      </c>
      <c r="Y69" s="64" t="s">
        <v>73</v>
      </c>
      <c r="Z69" s="64"/>
      <c r="AA69" s="64" t="s">
        <v>62</v>
      </c>
      <c r="AB69" s="64" t="s">
        <v>63</v>
      </c>
      <c r="AC69" s="64" t="s">
        <v>64</v>
      </c>
      <c r="AD69" s="64" t="s">
        <v>65</v>
      </c>
      <c r="AE69" s="64" t="s">
        <v>66</v>
      </c>
      <c r="AF69" s="64" t="s">
        <v>67</v>
      </c>
      <c r="AG69" s="64" t="s">
        <v>68</v>
      </c>
      <c r="AH69" s="64" t="s">
        <v>69</v>
      </c>
      <c r="AI69" s="64" t="s">
        <v>70</v>
      </c>
      <c r="AJ69" s="64" t="s">
        <v>71</v>
      </c>
      <c r="AK69" s="64" t="s">
        <v>72</v>
      </c>
      <c r="AL69" s="64" t="s">
        <v>73</v>
      </c>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c r="CA69" s="45"/>
      <c r="CB69" s="45"/>
      <c r="CC69" s="45"/>
      <c r="CD69" s="45"/>
      <c r="CE69" s="45"/>
      <c r="CF69" s="45"/>
      <c r="CG69" s="45"/>
      <c r="CH69" s="45"/>
      <c r="CI69" s="45"/>
      <c r="CJ69" s="45"/>
      <c r="CK69" s="45"/>
      <c r="CL69" s="45"/>
      <c r="CM69" s="45"/>
      <c r="CN69" s="45"/>
      <c r="CO69" s="45"/>
      <c r="CP69" s="45"/>
      <c r="CQ69" s="45"/>
      <c r="CR69" s="45"/>
      <c r="CS69" s="45"/>
      <c r="CT69" s="45"/>
      <c r="CU69" s="45"/>
      <c r="CV69" s="45"/>
      <c r="CW69" s="45"/>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row>
    <row r="70" spans="1:131">
      <c r="A70" s="24"/>
      <c r="B70" s="313" t="s">
        <v>979</v>
      </c>
      <c r="C70" s="314">
        <v>25954.662125961622</v>
      </c>
      <c r="D70" s="314">
        <v>7420.8555202153893</v>
      </c>
      <c r="E70" s="314">
        <v>0</v>
      </c>
      <c r="F70" s="314">
        <v>7420.8555202153893</v>
      </c>
      <c r="G70" s="314">
        <v>9979.483929940654</v>
      </c>
      <c r="H70" s="314">
        <v>15434.357267458339</v>
      </c>
      <c r="I70" s="314">
        <v>2504.624951062749</v>
      </c>
      <c r="J70" s="314">
        <v>7.0035300749545826</v>
      </c>
      <c r="K70" s="314">
        <v>21.503312214507936</v>
      </c>
      <c r="L70" s="287">
        <v>1.5526111982548825</v>
      </c>
      <c r="M70" s="45">
        <v>246.05968278649328</v>
      </c>
      <c r="N70" s="286">
        <v>1105.755660597574</v>
      </c>
      <c r="O70" s="286">
        <v>1127.9230528215514</v>
      </c>
      <c r="P70" s="286">
        <v>1221.337695307431</v>
      </c>
      <c r="Q70" s="286">
        <v>1217.8638844507987</v>
      </c>
      <c r="R70" s="286">
        <v>1249.9635512858213</v>
      </c>
      <c r="S70" s="286">
        <v>1325.4617251886593</v>
      </c>
      <c r="T70" s="286">
        <v>1278.5954335508791</v>
      </c>
      <c r="U70" s="286">
        <v>1417.7328477499566</v>
      </c>
      <c r="V70" s="286">
        <v>1249.8636358715014</v>
      </c>
      <c r="W70" s="286">
        <v>1314.1926367225301</v>
      </c>
      <c r="X70" s="286">
        <v>1182.804799450271</v>
      </c>
      <c r="Y70" s="286">
        <v>1125.8246921918071</v>
      </c>
      <c r="Z70" s="286"/>
      <c r="AA70" s="286">
        <v>890.35551871508528</v>
      </c>
      <c r="AB70" s="286">
        <v>874.82215496275228</v>
      </c>
      <c r="AC70" s="286">
        <v>828.78290420163353</v>
      </c>
      <c r="AD70" s="286">
        <v>916.10626938527264</v>
      </c>
      <c r="AE70" s="286">
        <v>926.12996012046881</v>
      </c>
      <c r="AF70" s="286">
        <v>908.12025695790294</v>
      </c>
      <c r="AG70" s="286">
        <v>1031.0599037155148</v>
      </c>
      <c r="AH70" s="286">
        <v>959.7094509233051</v>
      </c>
      <c r="AI70" s="286">
        <v>1028.1148050350296</v>
      </c>
      <c r="AJ70" s="286">
        <v>891.51604854212314</v>
      </c>
      <c r="AK70" s="286">
        <v>975.79826836525399</v>
      </c>
      <c r="AL70" s="286">
        <v>906.82696984849781</v>
      </c>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c r="CA70" s="45"/>
      <c r="CB70" s="45"/>
      <c r="CC70" s="45"/>
      <c r="CD70" s="45"/>
      <c r="CE70" s="45"/>
      <c r="CF70" s="45"/>
      <c r="CG70" s="45"/>
      <c r="CH70" s="45"/>
      <c r="CI70" s="45"/>
      <c r="CJ70" s="45"/>
      <c r="CK70" s="45"/>
      <c r="CL70" s="45"/>
      <c r="CM70" s="45"/>
      <c r="CN70" s="45"/>
      <c r="CO70" s="45"/>
      <c r="CP70" s="45"/>
      <c r="CQ70" s="45"/>
      <c r="CR70" s="45"/>
      <c r="CS70" s="45"/>
      <c r="CT70" s="45"/>
      <c r="CU70" s="45"/>
      <c r="CV70" s="45"/>
      <c r="CW70" s="45"/>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row>
    <row r="71" spans="1:131">
      <c r="A71" s="24"/>
      <c r="B71" s="313" t="s">
        <v>980</v>
      </c>
      <c r="C71" s="314">
        <v>25169.90730079676</v>
      </c>
      <c r="D71" s="314">
        <v>7093.7326902190134</v>
      </c>
      <c r="E71" s="314">
        <v>1418.746538043803</v>
      </c>
      <c r="F71" s="314">
        <v>8512.4792282628168</v>
      </c>
      <c r="G71" s="314">
        <v>10963.370747135987</v>
      </c>
      <c r="H71" s="314">
        <v>14966.646777257798</v>
      </c>
      <c r="I71" s="314">
        <v>2962.6377701129541</v>
      </c>
      <c r="J71" s="314">
        <v>10.952779701525095</v>
      </c>
      <c r="K71" s="314">
        <v>25.264753609259671</v>
      </c>
      <c r="L71" s="287">
        <v>1.3644832404955274</v>
      </c>
      <c r="M71" s="45">
        <v>238.60443284492607</v>
      </c>
      <c r="N71" s="286">
        <v>13.47033053139533</v>
      </c>
      <c r="O71" s="286">
        <v>13.740374005660415</v>
      </c>
      <c r="P71" s="286">
        <v>14.878352453880066</v>
      </c>
      <c r="Q71" s="286">
        <v>14.836034442668534</v>
      </c>
      <c r="R71" s="286">
        <v>15.227073021645149</v>
      </c>
      <c r="S71" s="286">
        <v>16.146792805343473</v>
      </c>
      <c r="T71" s="286">
        <v>15.575867001716563</v>
      </c>
      <c r="U71" s="286">
        <v>17.270840878253047</v>
      </c>
      <c r="V71" s="286">
        <v>15.225855850705829</v>
      </c>
      <c r="W71" s="286">
        <v>16.009512616025461</v>
      </c>
      <c r="X71" s="286">
        <v>14.408944191256055</v>
      </c>
      <c r="Y71" s="286">
        <v>13.714811747863388</v>
      </c>
      <c r="Z71" s="286"/>
      <c r="AA71" s="286">
        <v>10.846323066582956</v>
      </c>
      <c r="AB71" s="286">
        <v>10.657095417596521</v>
      </c>
      <c r="AC71" s="286">
        <v>10.096244637203576</v>
      </c>
      <c r="AD71" s="286">
        <v>11.1600190622892</v>
      </c>
      <c r="AE71" s="286">
        <v>11.282127799471345</v>
      </c>
      <c r="AF71" s="286">
        <v>11.062733350031246</v>
      </c>
      <c r="AG71" s="286">
        <v>12.560385802782928</v>
      </c>
      <c r="AH71" s="286">
        <v>11.691193614197275</v>
      </c>
      <c r="AI71" s="286">
        <v>12.524508570508784</v>
      </c>
      <c r="AJ71" s="286">
        <v>10.860460656756622</v>
      </c>
      <c r="AK71" s="286">
        <v>11.887187807602722</v>
      </c>
      <c r="AL71" s="286">
        <v>11.046978508833991</v>
      </c>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c r="CA71" s="45"/>
      <c r="CB71" s="45"/>
      <c r="CC71" s="45"/>
      <c r="CD71" s="45"/>
      <c r="CE71" s="45"/>
      <c r="CF71" s="45"/>
      <c r="CG71" s="45"/>
      <c r="CH71" s="45"/>
      <c r="CI71" s="45"/>
      <c r="CJ71" s="45"/>
      <c r="CK71" s="45"/>
      <c r="CL71" s="45"/>
      <c r="CM71" s="45"/>
      <c r="CN71" s="45"/>
      <c r="CO71" s="45"/>
      <c r="CP71" s="45"/>
      <c r="CQ71" s="45"/>
      <c r="CR71" s="45"/>
      <c r="CS71" s="45"/>
      <c r="CT71" s="45"/>
      <c r="CU71" s="45"/>
      <c r="CV71" s="45"/>
      <c r="CW71" s="45"/>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row>
    <row r="72" spans="1:131">
      <c r="A72" s="24"/>
      <c r="B72" s="313" t="s">
        <v>981</v>
      </c>
      <c r="C72" s="315"/>
      <c r="D72" s="315"/>
      <c r="E72" s="315"/>
      <c r="F72" s="315"/>
      <c r="G72" s="315"/>
      <c r="H72" s="315"/>
      <c r="I72" s="315"/>
      <c r="J72" s="315"/>
      <c r="K72" s="315"/>
      <c r="L72" s="288"/>
      <c r="M72" s="316"/>
      <c r="N72" s="316"/>
      <c r="O72" s="316"/>
      <c r="P72" s="316"/>
      <c r="Q72" s="316"/>
      <c r="R72" s="316"/>
      <c r="S72" s="316"/>
      <c r="T72" s="316"/>
      <c r="U72" s="316"/>
      <c r="V72" s="316"/>
      <c r="W72" s="316"/>
      <c r="X72" s="316"/>
      <c r="Y72" s="316"/>
      <c r="Z72" s="316"/>
      <c r="AA72" s="316"/>
      <c r="AB72" s="316"/>
      <c r="AC72" s="316"/>
      <c r="AD72" s="316"/>
      <c r="AE72" s="316"/>
      <c r="AF72" s="316"/>
      <c r="AG72" s="316"/>
      <c r="AH72" s="316"/>
      <c r="AI72" s="316"/>
      <c r="AJ72" s="316"/>
      <c r="AK72" s="316"/>
      <c r="AL72" s="316"/>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45"/>
      <c r="CR72" s="45"/>
      <c r="CS72" s="45"/>
      <c r="CT72" s="45"/>
      <c r="CU72" s="45"/>
      <c r="CV72" s="45"/>
      <c r="CW72" s="45"/>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row>
    <row r="73" spans="1:131">
      <c r="A73" s="24"/>
      <c r="B73" s="24" t="s">
        <v>982</v>
      </c>
      <c r="C73" s="316">
        <v>0</v>
      </c>
      <c r="D73" s="316">
        <v>0</v>
      </c>
      <c r="E73" s="316">
        <v>0</v>
      </c>
      <c r="F73" s="316">
        <v>0</v>
      </c>
      <c r="G73" s="316">
        <v>0</v>
      </c>
      <c r="H73" s="316">
        <v>0</v>
      </c>
      <c r="I73" s="316">
        <v>0</v>
      </c>
      <c r="J73" s="316">
        <v>0</v>
      </c>
      <c r="K73" s="316">
        <v>0</v>
      </c>
      <c r="L73" s="288">
        <v>0</v>
      </c>
      <c r="M73" s="316">
        <v>0</v>
      </c>
      <c r="N73" s="316">
        <v>0</v>
      </c>
      <c r="O73" s="316">
        <v>0</v>
      </c>
      <c r="P73" s="316">
        <v>0</v>
      </c>
      <c r="Q73" s="316">
        <v>0</v>
      </c>
      <c r="R73" s="316">
        <v>0</v>
      </c>
      <c r="S73" s="316">
        <v>0</v>
      </c>
      <c r="T73" s="316">
        <v>0</v>
      </c>
      <c r="U73" s="316">
        <v>0</v>
      </c>
      <c r="V73" s="316">
        <v>0</v>
      </c>
      <c r="W73" s="316">
        <v>0</v>
      </c>
      <c r="X73" s="316">
        <v>0</v>
      </c>
      <c r="Y73" s="316">
        <v>0</v>
      </c>
      <c r="Z73" s="316"/>
      <c r="AA73" s="316">
        <v>0</v>
      </c>
      <c r="AB73" s="316">
        <v>0</v>
      </c>
      <c r="AC73" s="316">
        <v>0</v>
      </c>
      <c r="AD73" s="316">
        <v>0</v>
      </c>
      <c r="AE73" s="316">
        <v>0</v>
      </c>
      <c r="AF73" s="316">
        <v>0</v>
      </c>
      <c r="AG73" s="316">
        <v>0</v>
      </c>
      <c r="AH73" s="316">
        <v>0</v>
      </c>
      <c r="AI73" s="316">
        <v>0</v>
      </c>
      <c r="AJ73" s="316">
        <v>0</v>
      </c>
      <c r="AK73" s="316">
        <v>0</v>
      </c>
      <c r="AL73" s="316">
        <v>0</v>
      </c>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c r="CA73" s="45"/>
      <c r="CB73" s="45"/>
      <c r="CC73" s="45"/>
      <c r="CD73" s="45"/>
      <c r="CE73" s="45"/>
      <c r="CF73" s="45"/>
      <c r="CG73" s="45"/>
      <c r="CH73" s="45"/>
      <c r="CI73" s="45"/>
      <c r="CJ73" s="45"/>
      <c r="CK73" s="45"/>
      <c r="CL73" s="45"/>
      <c r="CM73" s="45"/>
      <c r="CN73" s="45"/>
      <c r="CO73" s="45"/>
      <c r="CP73" s="45"/>
      <c r="CQ73" s="45"/>
      <c r="CR73" s="45"/>
      <c r="CS73" s="45"/>
      <c r="CT73" s="45"/>
      <c r="CU73" s="45"/>
      <c r="CV73" s="45"/>
      <c r="CW73" s="45"/>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row>
    <row r="74" spans="1:131">
      <c r="A74" s="24"/>
      <c r="B74" s="24" t="s">
        <v>983</v>
      </c>
      <c r="C74" s="316">
        <v>0</v>
      </c>
      <c r="D74" s="316">
        <v>0</v>
      </c>
      <c r="E74" s="316">
        <v>0</v>
      </c>
      <c r="F74" s="316">
        <v>0</v>
      </c>
      <c r="G74" s="316">
        <v>0</v>
      </c>
      <c r="H74" s="316">
        <v>0</v>
      </c>
      <c r="I74" s="316">
        <v>0</v>
      </c>
      <c r="J74" s="316">
        <v>0</v>
      </c>
      <c r="K74" s="316">
        <v>0</v>
      </c>
      <c r="L74" s="317">
        <v>0</v>
      </c>
      <c r="M74" s="316">
        <v>0</v>
      </c>
      <c r="N74" s="316">
        <v>0</v>
      </c>
      <c r="O74" s="316">
        <v>0</v>
      </c>
      <c r="P74" s="316">
        <v>0</v>
      </c>
      <c r="Q74" s="316">
        <v>0</v>
      </c>
      <c r="R74" s="316">
        <v>0</v>
      </c>
      <c r="S74" s="316">
        <v>0</v>
      </c>
      <c r="T74" s="316">
        <v>0</v>
      </c>
      <c r="U74" s="316">
        <v>0</v>
      </c>
      <c r="V74" s="316">
        <v>0</v>
      </c>
      <c r="W74" s="316">
        <v>0</v>
      </c>
      <c r="X74" s="316">
        <v>0</v>
      </c>
      <c r="Y74" s="316">
        <v>0</v>
      </c>
      <c r="Z74" s="316"/>
      <c r="AA74" s="316">
        <v>0</v>
      </c>
      <c r="AB74" s="316">
        <v>0</v>
      </c>
      <c r="AC74" s="316">
        <v>0</v>
      </c>
      <c r="AD74" s="316">
        <v>0</v>
      </c>
      <c r="AE74" s="316">
        <v>0</v>
      </c>
      <c r="AF74" s="316">
        <v>0</v>
      </c>
      <c r="AG74" s="316">
        <v>0</v>
      </c>
      <c r="AH74" s="316">
        <v>0</v>
      </c>
      <c r="AI74" s="316">
        <v>0</v>
      </c>
      <c r="AJ74" s="316">
        <v>0</v>
      </c>
      <c r="AK74" s="316">
        <v>0</v>
      </c>
      <c r="AL74" s="316">
        <v>0</v>
      </c>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c r="CA74" s="45"/>
      <c r="CB74" s="45"/>
      <c r="CC74" s="45"/>
      <c r="CD74" s="45"/>
      <c r="CE74" s="45"/>
      <c r="CF74" s="45"/>
      <c r="CG74" s="45"/>
      <c r="CH74" s="45"/>
      <c r="CI74" s="45"/>
      <c r="CJ74" s="45"/>
      <c r="CK74" s="45"/>
      <c r="CL74" s="45"/>
      <c r="CM74" s="45"/>
      <c r="CN74" s="45"/>
      <c r="CO74" s="45"/>
      <c r="CP74" s="45"/>
      <c r="CQ74" s="45"/>
      <c r="CR74" s="45"/>
      <c r="CS74" s="45"/>
      <c r="CT74" s="45"/>
      <c r="CU74" s="45"/>
      <c r="CV74" s="45"/>
      <c r="CW74" s="45"/>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row>
    <row r="75" spans="1:131">
      <c r="A75" s="24"/>
      <c r="B75" s="24" t="s">
        <v>984</v>
      </c>
      <c r="C75" s="316">
        <v>0</v>
      </c>
      <c r="D75" s="316">
        <v>0</v>
      </c>
      <c r="E75" s="316">
        <v>0</v>
      </c>
      <c r="F75" s="316">
        <v>0</v>
      </c>
      <c r="G75" s="316">
        <v>0</v>
      </c>
      <c r="H75" s="316">
        <v>0</v>
      </c>
      <c r="I75" s="316">
        <v>0</v>
      </c>
      <c r="J75" s="316">
        <v>0</v>
      </c>
      <c r="K75" s="316">
        <v>0</v>
      </c>
      <c r="L75" s="317">
        <v>0</v>
      </c>
      <c r="M75" s="316">
        <v>0</v>
      </c>
      <c r="N75" s="316">
        <v>0</v>
      </c>
      <c r="O75" s="316">
        <v>0</v>
      </c>
      <c r="P75" s="316">
        <v>0</v>
      </c>
      <c r="Q75" s="316">
        <v>0</v>
      </c>
      <c r="R75" s="316">
        <v>0</v>
      </c>
      <c r="S75" s="316">
        <v>0</v>
      </c>
      <c r="T75" s="316">
        <v>0</v>
      </c>
      <c r="U75" s="316">
        <v>0</v>
      </c>
      <c r="V75" s="316">
        <v>0</v>
      </c>
      <c r="W75" s="316">
        <v>0</v>
      </c>
      <c r="X75" s="316">
        <v>0</v>
      </c>
      <c r="Y75" s="316">
        <v>0</v>
      </c>
      <c r="Z75" s="316"/>
      <c r="AA75" s="316">
        <v>0</v>
      </c>
      <c r="AB75" s="316">
        <v>0</v>
      </c>
      <c r="AC75" s="316">
        <v>0</v>
      </c>
      <c r="AD75" s="316">
        <v>0</v>
      </c>
      <c r="AE75" s="316">
        <v>0</v>
      </c>
      <c r="AF75" s="316">
        <v>0</v>
      </c>
      <c r="AG75" s="316">
        <v>0</v>
      </c>
      <c r="AH75" s="316">
        <v>0</v>
      </c>
      <c r="AI75" s="316">
        <v>0</v>
      </c>
      <c r="AJ75" s="316">
        <v>0</v>
      </c>
      <c r="AK75" s="316">
        <v>0</v>
      </c>
      <c r="AL75" s="316">
        <v>0</v>
      </c>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c r="CA75" s="45"/>
      <c r="CB75" s="45"/>
      <c r="CC75" s="45"/>
      <c r="CD75" s="45"/>
      <c r="CE75" s="45"/>
      <c r="CF75" s="45"/>
      <c r="CG75" s="45"/>
      <c r="CH75" s="45"/>
      <c r="CI75" s="45"/>
      <c r="CJ75" s="45"/>
      <c r="CK75" s="45"/>
      <c r="CL75" s="45"/>
      <c r="CM75" s="45"/>
      <c r="CN75" s="45"/>
      <c r="CO75" s="45"/>
      <c r="CP75" s="45"/>
      <c r="CQ75" s="45"/>
      <c r="CR75" s="45"/>
      <c r="CS75" s="45"/>
      <c r="CT75" s="45"/>
      <c r="CU75" s="45"/>
      <c r="CV75" s="45"/>
      <c r="CW75" s="45"/>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row>
    <row r="76" spans="1:131">
      <c r="A76" s="24"/>
      <c r="B76" s="24" t="s">
        <v>985</v>
      </c>
      <c r="C76" s="45">
        <v>25011.868479684821</v>
      </c>
      <c r="D76" s="45">
        <v>7083.5955987906782</v>
      </c>
      <c r="E76" s="45">
        <v>1416.7191197581358</v>
      </c>
      <c r="F76" s="45">
        <v>8500.3147185488142</v>
      </c>
      <c r="G76" s="45">
        <v>10876.95792604395</v>
      </c>
      <c r="H76" s="45">
        <v>14872.456321687867</v>
      </c>
      <c r="I76" s="45">
        <v>2977.0969328008368</v>
      </c>
      <c r="J76" s="45">
        <v>11.039844204929246</v>
      </c>
      <c r="K76" s="45">
        <v>25.213687234459996</v>
      </c>
      <c r="L76" s="287">
        <v>1.3662175423072818</v>
      </c>
      <c r="M76" s="45">
        <v>237.10304811420764</v>
      </c>
      <c r="N76" s="286">
        <v>1065.5894890601985</v>
      </c>
      <c r="O76" s="286">
        <v>1086.9516588373619</v>
      </c>
      <c r="P76" s="286">
        <v>1176.9730484664913</v>
      </c>
      <c r="Q76" s="286">
        <v>1173.6254225236949</v>
      </c>
      <c r="R76" s="286">
        <v>1204.5590806550483</v>
      </c>
      <c r="S76" s="286">
        <v>1277.3148108953314</v>
      </c>
      <c r="T76" s="286">
        <v>1232.150920227605</v>
      </c>
      <c r="U76" s="286">
        <v>1366.2342185445473</v>
      </c>
      <c r="V76" s="286">
        <v>1204.4627946317539</v>
      </c>
      <c r="W76" s="286">
        <v>1266.4550679623337</v>
      </c>
      <c r="X76" s="286">
        <v>1139.8398460135634</v>
      </c>
      <c r="Y76" s="286">
        <v>1084.9295203930471</v>
      </c>
      <c r="Z76" s="286"/>
      <c r="AA76" s="286">
        <v>858.01367885994728</v>
      </c>
      <c r="AB76" s="286">
        <v>843.04455888701443</v>
      </c>
      <c r="AC76" s="286">
        <v>798.67766713740082</v>
      </c>
      <c r="AD76" s="286">
        <v>882.82904289320254</v>
      </c>
      <c r="AE76" s="286">
        <v>892.48862671413713</v>
      </c>
      <c r="AF76" s="286">
        <v>875.1331194579019</v>
      </c>
      <c r="AG76" s="286">
        <v>993.60702833473999</v>
      </c>
      <c r="AH76" s="286">
        <v>924.84835474678277</v>
      </c>
      <c r="AI76" s="286">
        <v>990.76890929090519</v>
      </c>
      <c r="AJ76" s="286">
        <v>859.13205286380639</v>
      </c>
      <c r="AK76" s="286">
        <v>940.35275175641164</v>
      </c>
      <c r="AL76" s="286">
        <v>873.88681053159314</v>
      </c>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c r="CA76" s="45"/>
      <c r="CB76" s="45"/>
      <c r="CC76" s="45"/>
      <c r="CD76" s="45"/>
      <c r="CE76" s="45"/>
      <c r="CF76" s="45"/>
      <c r="CG76" s="45"/>
      <c r="CH76" s="45"/>
      <c r="CI76" s="45"/>
      <c r="CJ76" s="45"/>
      <c r="CK76" s="45"/>
      <c r="CL76" s="45"/>
      <c r="CM76" s="45"/>
      <c r="CN76" s="45"/>
      <c r="CO76" s="45"/>
      <c r="CP76" s="45"/>
      <c r="CQ76" s="45"/>
      <c r="CR76" s="45"/>
      <c r="CS76" s="45"/>
      <c r="CT76" s="45"/>
      <c r="CU76" s="45"/>
      <c r="CV76" s="45"/>
      <c r="CW76" s="45"/>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row>
    <row r="77" spans="1:131">
      <c r="A77" s="24"/>
      <c r="B77" s="24" t="s">
        <v>986</v>
      </c>
      <c r="C77" s="45">
        <v>158.03882111193784</v>
      </c>
      <c r="D77" s="45">
        <v>10.137091428335422</v>
      </c>
      <c r="E77" s="45">
        <v>2.0274182856670846</v>
      </c>
      <c r="F77" s="45">
        <v>12.164509714002506</v>
      </c>
      <c r="G77" s="45">
        <v>86.412821092036566</v>
      </c>
      <c r="H77" s="45">
        <v>94.190455569931288</v>
      </c>
      <c r="I77" s="45">
        <v>674.27170327463682</v>
      </c>
      <c r="J77" s="45">
        <v>-2.8264037489212002</v>
      </c>
      <c r="K77" s="45">
        <v>33.346726388081237</v>
      </c>
      <c r="L77" s="287">
        <v>1.0900055614387467</v>
      </c>
      <c r="M77" s="45">
        <v>1.5013847307184167</v>
      </c>
      <c r="N77" s="286">
        <v>6.7329838543301044</v>
      </c>
      <c r="O77" s="286">
        <v>6.8679618601003671</v>
      </c>
      <c r="P77" s="286">
        <v>7.436766797780308</v>
      </c>
      <c r="Q77" s="286">
        <v>7.41561464523509</v>
      </c>
      <c r="R77" s="286">
        <v>7.6110706091799472</v>
      </c>
      <c r="S77" s="286">
        <v>8.0707815598293031</v>
      </c>
      <c r="T77" s="286">
        <v>7.7854111148442211</v>
      </c>
      <c r="U77" s="286">
        <v>8.6326235657661154</v>
      </c>
      <c r="V77" s="286">
        <v>7.6104622208213026</v>
      </c>
      <c r="W77" s="286">
        <v>8.00216369658955</v>
      </c>
      <c r="X77" s="286">
        <v>7.2021386833498289</v>
      </c>
      <c r="Y77" s="286">
        <v>6.8551848708032992</v>
      </c>
      <c r="Z77" s="286"/>
      <c r="AA77" s="286">
        <v>5.4214050587655906</v>
      </c>
      <c r="AB77" s="286">
        <v>5.3268218781636705</v>
      </c>
      <c r="AC77" s="286">
        <v>5.0464873132268311</v>
      </c>
      <c r="AD77" s="286">
        <v>5.5782022560827205</v>
      </c>
      <c r="AE77" s="286">
        <v>5.6392368501488281</v>
      </c>
      <c r="AF77" s="286">
        <v>5.529575154590062</v>
      </c>
      <c r="AG77" s="286">
        <v>6.2781588482323913</v>
      </c>
      <c r="AH77" s="286">
        <v>5.8437035126029357</v>
      </c>
      <c r="AI77" s="286">
        <v>6.260226042123672</v>
      </c>
      <c r="AJ77" s="286">
        <v>5.4284715643837398</v>
      </c>
      <c r="AK77" s="286">
        <v>5.941668869627077</v>
      </c>
      <c r="AL77" s="286">
        <v>5.5217002853608754</v>
      </c>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c r="CA77" s="45"/>
      <c r="CB77" s="45"/>
      <c r="CC77" s="45"/>
      <c r="CD77" s="45"/>
      <c r="CE77" s="45"/>
      <c r="CF77" s="45"/>
      <c r="CG77" s="45"/>
      <c r="CH77" s="45"/>
      <c r="CI77" s="45"/>
      <c r="CJ77" s="45"/>
      <c r="CK77" s="45"/>
      <c r="CL77" s="45"/>
      <c r="CM77" s="45"/>
      <c r="CN77" s="45"/>
      <c r="CO77" s="45"/>
      <c r="CP77" s="45"/>
      <c r="CQ77" s="45"/>
      <c r="CR77" s="45"/>
      <c r="CS77" s="45"/>
      <c r="CT77" s="45"/>
      <c r="CU77" s="45"/>
      <c r="CV77" s="45"/>
      <c r="CW77" s="45"/>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row>
    <row r="78" spans="1:131">
      <c r="A78" s="24"/>
      <c r="B78" s="24" t="s">
        <v>987</v>
      </c>
      <c r="C78" s="45">
        <v>1113.4797675741711</v>
      </c>
      <c r="D78" s="45">
        <v>491.65367952558813</v>
      </c>
      <c r="E78" s="45">
        <v>98.330735905117635</v>
      </c>
      <c r="F78" s="45">
        <v>589.98441543070578</v>
      </c>
      <c r="G78" s="45">
        <v>744.74463408457393</v>
      </c>
      <c r="H78" s="45">
        <v>663.62913768780322</v>
      </c>
      <c r="I78" s="45">
        <v>4641.5423339326317</v>
      </c>
      <c r="J78" s="45">
        <v>21.062147392257149</v>
      </c>
      <c r="K78" s="45">
        <v>42.328268725355827</v>
      </c>
      <c r="L78" s="288">
        <v>0.89565673620926067</v>
      </c>
      <c r="M78" s="45">
        <v>10.578170029600866</v>
      </c>
      <c r="N78" s="286">
        <v>47.437972799670703</v>
      </c>
      <c r="O78" s="286">
        <v>48.388975075157454</v>
      </c>
      <c r="P78" s="286">
        <v>52.396552361211128</v>
      </c>
      <c r="Q78" s="286">
        <v>52.247522561228877</v>
      </c>
      <c r="R78" s="286">
        <v>53.624628893540446</v>
      </c>
      <c r="S78" s="286">
        <v>56.863572583950443</v>
      </c>
      <c r="T78" s="286">
        <v>54.85296395931725</v>
      </c>
      <c r="U78" s="286">
        <v>60.822091774250033</v>
      </c>
      <c r="V78" s="286">
        <v>53.620342426940582</v>
      </c>
      <c r="W78" s="286">
        <v>56.380117937338525</v>
      </c>
      <c r="X78" s="286">
        <v>50.743454366147176</v>
      </c>
      <c r="Y78" s="286">
        <v>48.298953402174213</v>
      </c>
      <c r="Z78" s="286"/>
      <c r="AA78" s="286">
        <v>38.197101207709231</v>
      </c>
      <c r="AB78" s="286">
        <v>37.530705082933942</v>
      </c>
      <c r="AC78" s="286">
        <v>35.555577300958227</v>
      </c>
      <c r="AD78" s="286">
        <v>39.301832979286409</v>
      </c>
      <c r="AE78" s="286">
        <v>39.731858875053994</v>
      </c>
      <c r="AF78" s="286">
        <v>38.959225426997087</v>
      </c>
      <c r="AG78" s="286">
        <v>44.233453565008126</v>
      </c>
      <c r="AH78" s="286">
        <v>41.172451067429371</v>
      </c>
      <c r="AI78" s="286">
        <v>44.107106021807049</v>
      </c>
      <c r="AJ78" s="286">
        <v>38.246889044507164</v>
      </c>
      <c r="AK78" s="286">
        <v>41.862676685426727</v>
      </c>
      <c r="AL78" s="286">
        <v>38.90374217612684</v>
      </c>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c r="CA78" s="45"/>
      <c r="CB78" s="45"/>
      <c r="CC78" s="45"/>
      <c r="CD78" s="45"/>
      <c r="CE78" s="45"/>
      <c r="CF78" s="45"/>
      <c r="CG78" s="45"/>
      <c r="CH78" s="45"/>
      <c r="CI78" s="45"/>
      <c r="CJ78" s="45"/>
      <c r="CK78" s="45"/>
      <c r="CL78" s="45"/>
      <c r="CM78" s="45"/>
      <c r="CN78" s="45"/>
      <c r="CO78" s="45"/>
      <c r="CP78" s="45"/>
      <c r="CQ78" s="45"/>
      <c r="CR78" s="45"/>
      <c r="CS78" s="45"/>
      <c r="CT78" s="45"/>
      <c r="CU78" s="45"/>
      <c r="CV78" s="45"/>
      <c r="CW78" s="45"/>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row>
    <row r="79" spans="1:131">
      <c r="A79" s="24"/>
      <c r="B79" s="24" t="s">
        <v>988</v>
      </c>
      <c r="C79" s="316">
        <v>0</v>
      </c>
      <c r="D79" s="316">
        <v>0</v>
      </c>
      <c r="E79" s="316">
        <v>0</v>
      </c>
      <c r="F79" s="316">
        <v>0</v>
      </c>
      <c r="G79" s="316">
        <v>0</v>
      </c>
      <c r="H79" s="316">
        <v>0</v>
      </c>
      <c r="I79" s="316">
        <v>0</v>
      </c>
      <c r="J79" s="316">
        <v>0</v>
      </c>
      <c r="K79" s="316">
        <v>0</v>
      </c>
      <c r="L79" s="317">
        <v>0</v>
      </c>
      <c r="M79" s="316">
        <v>0</v>
      </c>
      <c r="N79" s="316">
        <v>0</v>
      </c>
      <c r="O79" s="316">
        <v>0</v>
      </c>
      <c r="P79" s="316">
        <v>0</v>
      </c>
      <c r="Q79" s="316">
        <v>0</v>
      </c>
      <c r="R79" s="316">
        <v>0</v>
      </c>
      <c r="S79" s="316">
        <v>0</v>
      </c>
      <c r="T79" s="316">
        <v>0</v>
      </c>
      <c r="U79" s="316">
        <v>0</v>
      </c>
      <c r="V79" s="316">
        <v>0</v>
      </c>
      <c r="W79" s="316">
        <v>0</v>
      </c>
      <c r="X79" s="316">
        <v>0</v>
      </c>
      <c r="Y79" s="316">
        <v>0</v>
      </c>
      <c r="Z79" s="316"/>
      <c r="AA79" s="316">
        <v>0</v>
      </c>
      <c r="AB79" s="316">
        <v>0</v>
      </c>
      <c r="AC79" s="316">
        <v>0</v>
      </c>
      <c r="AD79" s="316">
        <v>0</v>
      </c>
      <c r="AE79" s="316">
        <v>0</v>
      </c>
      <c r="AF79" s="316">
        <v>0</v>
      </c>
      <c r="AG79" s="316">
        <v>0</v>
      </c>
      <c r="AH79" s="316">
        <v>0</v>
      </c>
      <c r="AI79" s="316">
        <v>0</v>
      </c>
      <c r="AJ79" s="316">
        <v>0</v>
      </c>
      <c r="AK79" s="316">
        <v>0</v>
      </c>
      <c r="AL79" s="316">
        <v>0</v>
      </c>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c r="CA79" s="45"/>
      <c r="CB79" s="45"/>
      <c r="CC79" s="45"/>
      <c r="CD79" s="45"/>
      <c r="CE79" s="45"/>
      <c r="CF79" s="45"/>
      <c r="CG79" s="45"/>
      <c r="CH79" s="45"/>
      <c r="CI79" s="45"/>
      <c r="CJ79" s="45"/>
      <c r="CK79" s="45"/>
      <c r="CL79" s="45"/>
      <c r="CM79" s="45"/>
      <c r="CN79" s="45"/>
      <c r="CO79" s="45"/>
      <c r="CP79" s="45"/>
      <c r="CQ79" s="45"/>
      <c r="CR79" s="45"/>
      <c r="CS79" s="45"/>
      <c r="CT79" s="45"/>
      <c r="CU79" s="45"/>
      <c r="CV79" s="45"/>
      <c r="CW79" s="45"/>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row>
    <row r="80" spans="1:131">
      <c r="A80" s="24"/>
      <c r="B80" s="24" t="s">
        <v>989</v>
      </c>
      <c r="C80" s="316">
        <v>0</v>
      </c>
      <c r="D80" s="316">
        <v>0</v>
      </c>
      <c r="E80" s="316">
        <v>0</v>
      </c>
      <c r="F80" s="316">
        <v>0</v>
      </c>
      <c r="G80" s="316">
        <v>0</v>
      </c>
      <c r="H80" s="316">
        <v>0</v>
      </c>
      <c r="I80" s="316">
        <v>0</v>
      </c>
      <c r="J80" s="316">
        <v>0</v>
      </c>
      <c r="K80" s="316">
        <v>0</v>
      </c>
      <c r="L80" s="317">
        <v>0</v>
      </c>
      <c r="M80" s="316">
        <v>0</v>
      </c>
      <c r="N80" s="316">
        <v>0</v>
      </c>
      <c r="O80" s="316">
        <v>0</v>
      </c>
      <c r="P80" s="316">
        <v>0</v>
      </c>
      <c r="Q80" s="316">
        <v>0</v>
      </c>
      <c r="R80" s="316">
        <v>0</v>
      </c>
      <c r="S80" s="316">
        <v>0</v>
      </c>
      <c r="T80" s="316">
        <v>0</v>
      </c>
      <c r="U80" s="316">
        <v>0</v>
      </c>
      <c r="V80" s="316">
        <v>0</v>
      </c>
      <c r="W80" s="316">
        <v>0</v>
      </c>
      <c r="X80" s="316">
        <v>0</v>
      </c>
      <c r="Y80" s="316">
        <v>0</v>
      </c>
      <c r="Z80" s="316"/>
      <c r="AA80" s="316">
        <v>0</v>
      </c>
      <c r="AB80" s="316">
        <v>0</v>
      </c>
      <c r="AC80" s="316">
        <v>0</v>
      </c>
      <c r="AD80" s="316">
        <v>0</v>
      </c>
      <c r="AE80" s="316">
        <v>0</v>
      </c>
      <c r="AF80" s="316">
        <v>0</v>
      </c>
      <c r="AG80" s="316">
        <v>0</v>
      </c>
      <c r="AH80" s="316">
        <v>0</v>
      </c>
      <c r="AI80" s="316">
        <v>0</v>
      </c>
      <c r="AJ80" s="316">
        <v>0</v>
      </c>
      <c r="AK80" s="316">
        <v>0</v>
      </c>
      <c r="AL80" s="316">
        <v>0</v>
      </c>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c r="CA80" s="45"/>
      <c r="CB80" s="45"/>
      <c r="CC80" s="45"/>
      <c r="CD80" s="45"/>
      <c r="CE80" s="45"/>
      <c r="CF80" s="45"/>
      <c r="CG80" s="45"/>
      <c r="CH80" s="45"/>
      <c r="CI80" s="45"/>
      <c r="CJ80" s="45"/>
      <c r="CK80" s="45"/>
      <c r="CL80" s="45"/>
      <c r="CM80" s="45"/>
      <c r="CN80" s="45"/>
      <c r="CO80" s="45"/>
      <c r="CP80" s="45"/>
      <c r="CQ80" s="45"/>
      <c r="CR80" s="45"/>
      <c r="CS80" s="45"/>
      <c r="CT80" s="45"/>
      <c r="CU80" s="45"/>
      <c r="CV80" s="45"/>
      <c r="CW80" s="45"/>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row>
    <row r="81" spans="1:131">
      <c r="A81" s="24"/>
      <c r="B81" s="24" t="s">
        <v>990</v>
      </c>
      <c r="C81" s="316">
        <v>0</v>
      </c>
      <c r="D81" s="316">
        <v>0</v>
      </c>
      <c r="E81" s="316">
        <v>0</v>
      </c>
      <c r="F81" s="316">
        <v>0</v>
      </c>
      <c r="G81" s="316">
        <v>0</v>
      </c>
      <c r="H81" s="316">
        <v>0</v>
      </c>
      <c r="I81" s="316">
        <v>0</v>
      </c>
      <c r="J81" s="316">
        <v>0</v>
      </c>
      <c r="K81" s="316">
        <v>0</v>
      </c>
      <c r="L81" s="317">
        <v>0</v>
      </c>
      <c r="M81" s="316">
        <v>0</v>
      </c>
      <c r="N81" s="316">
        <v>0</v>
      </c>
      <c r="O81" s="316">
        <v>0</v>
      </c>
      <c r="P81" s="316">
        <v>0</v>
      </c>
      <c r="Q81" s="316">
        <v>0</v>
      </c>
      <c r="R81" s="316">
        <v>0</v>
      </c>
      <c r="S81" s="316">
        <v>0</v>
      </c>
      <c r="T81" s="316">
        <v>0</v>
      </c>
      <c r="U81" s="316">
        <v>0</v>
      </c>
      <c r="V81" s="316">
        <v>0</v>
      </c>
      <c r="W81" s="316">
        <v>0</v>
      </c>
      <c r="X81" s="316">
        <v>0</v>
      </c>
      <c r="Y81" s="316">
        <v>0</v>
      </c>
      <c r="Z81" s="316"/>
      <c r="AA81" s="316">
        <v>0</v>
      </c>
      <c r="AB81" s="316">
        <v>0</v>
      </c>
      <c r="AC81" s="316">
        <v>0</v>
      </c>
      <c r="AD81" s="316">
        <v>0</v>
      </c>
      <c r="AE81" s="316">
        <v>0</v>
      </c>
      <c r="AF81" s="316">
        <v>0</v>
      </c>
      <c r="AG81" s="316">
        <v>0</v>
      </c>
      <c r="AH81" s="316">
        <v>0</v>
      </c>
      <c r="AI81" s="316">
        <v>0</v>
      </c>
      <c r="AJ81" s="316">
        <v>0</v>
      </c>
      <c r="AK81" s="316">
        <v>0</v>
      </c>
      <c r="AL81" s="316">
        <v>0</v>
      </c>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45"/>
      <c r="CD81" s="45"/>
      <c r="CE81" s="45"/>
      <c r="CF81" s="45"/>
      <c r="CG81" s="45"/>
      <c r="CH81" s="45"/>
      <c r="CI81" s="45"/>
      <c r="CJ81" s="45"/>
      <c r="CK81" s="45"/>
      <c r="CL81" s="45"/>
      <c r="CM81" s="45"/>
      <c r="CN81" s="45"/>
      <c r="CO81" s="45"/>
      <c r="CP81" s="45"/>
      <c r="CQ81" s="45"/>
      <c r="CR81" s="45"/>
      <c r="CS81" s="45"/>
      <c r="CT81" s="45"/>
      <c r="CU81" s="45"/>
      <c r="CV81" s="45"/>
      <c r="CW81" s="45"/>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row>
    <row r="82" spans="1:131">
      <c r="A82" s="24"/>
      <c r="B82" s="24" t="s">
        <v>991</v>
      </c>
      <c r="C82" s="316">
        <v>0</v>
      </c>
      <c r="D82" s="316">
        <v>0</v>
      </c>
      <c r="E82" s="316">
        <v>0</v>
      </c>
      <c r="F82" s="316">
        <v>0</v>
      </c>
      <c r="G82" s="316">
        <v>0</v>
      </c>
      <c r="H82" s="316">
        <v>0</v>
      </c>
      <c r="I82" s="316">
        <v>0</v>
      </c>
      <c r="J82" s="316">
        <v>0</v>
      </c>
      <c r="K82" s="316">
        <v>0</v>
      </c>
      <c r="L82" s="317">
        <v>0</v>
      </c>
      <c r="M82" s="316">
        <v>0</v>
      </c>
      <c r="N82" s="316">
        <v>0</v>
      </c>
      <c r="O82" s="316">
        <v>0</v>
      </c>
      <c r="P82" s="316">
        <v>0</v>
      </c>
      <c r="Q82" s="316">
        <v>0</v>
      </c>
      <c r="R82" s="316">
        <v>0</v>
      </c>
      <c r="S82" s="316">
        <v>0</v>
      </c>
      <c r="T82" s="316">
        <v>0</v>
      </c>
      <c r="U82" s="316">
        <v>0</v>
      </c>
      <c r="V82" s="316">
        <v>0</v>
      </c>
      <c r="W82" s="316">
        <v>0</v>
      </c>
      <c r="X82" s="316">
        <v>0</v>
      </c>
      <c r="Y82" s="316">
        <v>0</v>
      </c>
      <c r="Z82" s="316"/>
      <c r="AA82" s="316">
        <v>0</v>
      </c>
      <c r="AB82" s="316">
        <v>0</v>
      </c>
      <c r="AC82" s="316">
        <v>0</v>
      </c>
      <c r="AD82" s="316">
        <v>0</v>
      </c>
      <c r="AE82" s="316">
        <v>0</v>
      </c>
      <c r="AF82" s="316">
        <v>0</v>
      </c>
      <c r="AG82" s="316">
        <v>0</v>
      </c>
      <c r="AH82" s="316">
        <v>0</v>
      </c>
      <c r="AI82" s="316">
        <v>0</v>
      </c>
      <c r="AJ82" s="316">
        <v>0</v>
      </c>
      <c r="AK82" s="316">
        <v>0</v>
      </c>
      <c r="AL82" s="316">
        <v>0</v>
      </c>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c r="CA82" s="45"/>
      <c r="CB82" s="45"/>
      <c r="CC82" s="45"/>
      <c r="CD82" s="45"/>
      <c r="CE82" s="45"/>
      <c r="CF82" s="45"/>
      <c r="CG82" s="45"/>
      <c r="CH82" s="45"/>
      <c r="CI82" s="45"/>
      <c r="CJ82" s="45"/>
      <c r="CK82" s="45"/>
      <c r="CL82" s="45"/>
      <c r="CM82" s="45"/>
      <c r="CN82" s="45"/>
      <c r="CO82" s="45"/>
      <c r="CP82" s="45"/>
      <c r="CQ82" s="45"/>
      <c r="CR82" s="45"/>
      <c r="CS82" s="45"/>
      <c r="CT82" s="45"/>
      <c r="CU82" s="45"/>
      <c r="CV82" s="45"/>
      <c r="CW82" s="45"/>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row>
    <row r="83" spans="1:131">
      <c r="A83" s="24"/>
      <c r="B83" s="24" t="s">
        <v>992</v>
      </c>
      <c r="C83" s="316">
        <v>0</v>
      </c>
      <c r="D83" s="316">
        <v>0</v>
      </c>
      <c r="E83" s="316">
        <v>0</v>
      </c>
      <c r="F83" s="316">
        <v>0</v>
      </c>
      <c r="G83" s="316">
        <v>0</v>
      </c>
      <c r="H83" s="316">
        <v>0</v>
      </c>
      <c r="I83" s="316">
        <v>0</v>
      </c>
      <c r="J83" s="316">
        <v>0</v>
      </c>
      <c r="K83" s="316">
        <v>0</v>
      </c>
      <c r="L83" s="317">
        <v>0</v>
      </c>
      <c r="M83" s="316">
        <v>0</v>
      </c>
      <c r="N83" s="316">
        <v>0</v>
      </c>
      <c r="O83" s="316">
        <v>0</v>
      </c>
      <c r="P83" s="316">
        <v>0</v>
      </c>
      <c r="Q83" s="316">
        <v>0</v>
      </c>
      <c r="R83" s="316">
        <v>0</v>
      </c>
      <c r="S83" s="316">
        <v>0</v>
      </c>
      <c r="T83" s="316">
        <v>0</v>
      </c>
      <c r="U83" s="316">
        <v>0</v>
      </c>
      <c r="V83" s="316">
        <v>0</v>
      </c>
      <c r="W83" s="316">
        <v>0</v>
      </c>
      <c r="X83" s="316">
        <v>0</v>
      </c>
      <c r="Y83" s="316">
        <v>0</v>
      </c>
      <c r="Z83" s="316"/>
      <c r="AA83" s="316">
        <v>0</v>
      </c>
      <c r="AB83" s="316">
        <v>0</v>
      </c>
      <c r="AC83" s="316">
        <v>0</v>
      </c>
      <c r="AD83" s="316">
        <v>0</v>
      </c>
      <c r="AE83" s="316">
        <v>0</v>
      </c>
      <c r="AF83" s="316">
        <v>0</v>
      </c>
      <c r="AG83" s="316">
        <v>0</v>
      </c>
      <c r="AH83" s="316">
        <v>0</v>
      </c>
      <c r="AI83" s="316">
        <v>0</v>
      </c>
      <c r="AJ83" s="316">
        <v>0</v>
      </c>
      <c r="AK83" s="316">
        <v>0</v>
      </c>
      <c r="AL83" s="316">
        <v>0</v>
      </c>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c r="CA83" s="45"/>
      <c r="CB83" s="45"/>
      <c r="CC83" s="45"/>
      <c r="CD83" s="45"/>
      <c r="CE83" s="45"/>
      <c r="CF83" s="45"/>
      <c r="CG83" s="45"/>
      <c r="CH83" s="45"/>
      <c r="CI83" s="45"/>
      <c r="CJ83" s="45"/>
      <c r="CK83" s="45"/>
      <c r="CL83" s="45"/>
      <c r="CM83" s="45"/>
      <c r="CN83" s="45"/>
      <c r="CO83" s="45"/>
      <c r="CP83" s="45"/>
      <c r="CQ83" s="45"/>
      <c r="CR83" s="45"/>
      <c r="CS83" s="45"/>
      <c r="CT83" s="45"/>
      <c r="CU83" s="45"/>
      <c r="CV83" s="45"/>
      <c r="CW83" s="45"/>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row>
    <row r="84" spans="1:131">
      <c r="A84" s="24"/>
      <c r="B84" s="24" t="s">
        <v>993</v>
      </c>
      <c r="C84" s="316">
        <v>0</v>
      </c>
      <c r="D84" s="316">
        <v>0</v>
      </c>
      <c r="E84" s="316">
        <v>0</v>
      </c>
      <c r="F84" s="316">
        <v>0</v>
      </c>
      <c r="G84" s="316">
        <v>0</v>
      </c>
      <c r="H84" s="316">
        <v>0</v>
      </c>
      <c r="I84" s="316">
        <v>0</v>
      </c>
      <c r="J84" s="316">
        <v>0</v>
      </c>
      <c r="K84" s="316">
        <v>0</v>
      </c>
      <c r="L84" s="317">
        <v>0</v>
      </c>
      <c r="M84" s="316">
        <v>0</v>
      </c>
      <c r="N84" s="316">
        <v>0</v>
      </c>
      <c r="O84" s="316">
        <v>0</v>
      </c>
      <c r="P84" s="316">
        <v>0</v>
      </c>
      <c r="Q84" s="316">
        <v>0</v>
      </c>
      <c r="R84" s="316">
        <v>0</v>
      </c>
      <c r="S84" s="316">
        <v>0</v>
      </c>
      <c r="T84" s="316">
        <v>0</v>
      </c>
      <c r="U84" s="316">
        <v>0</v>
      </c>
      <c r="V84" s="316">
        <v>0</v>
      </c>
      <c r="W84" s="316">
        <v>0</v>
      </c>
      <c r="X84" s="316">
        <v>0</v>
      </c>
      <c r="Y84" s="316">
        <v>0</v>
      </c>
      <c r="Z84" s="316"/>
      <c r="AA84" s="316">
        <v>0</v>
      </c>
      <c r="AB84" s="316">
        <v>0</v>
      </c>
      <c r="AC84" s="316">
        <v>0</v>
      </c>
      <c r="AD84" s="316">
        <v>0</v>
      </c>
      <c r="AE84" s="316">
        <v>0</v>
      </c>
      <c r="AF84" s="316">
        <v>0</v>
      </c>
      <c r="AG84" s="316">
        <v>0</v>
      </c>
      <c r="AH84" s="316">
        <v>0</v>
      </c>
      <c r="AI84" s="316">
        <v>0</v>
      </c>
      <c r="AJ84" s="316">
        <v>0</v>
      </c>
      <c r="AK84" s="316">
        <v>0</v>
      </c>
      <c r="AL84" s="316">
        <v>0</v>
      </c>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45"/>
      <c r="CD84" s="45"/>
      <c r="CE84" s="45"/>
      <c r="CF84" s="45"/>
      <c r="CG84" s="45"/>
      <c r="CH84" s="45"/>
      <c r="CI84" s="45"/>
      <c r="CJ84" s="45"/>
      <c r="CK84" s="45"/>
      <c r="CL84" s="45"/>
      <c r="CM84" s="45"/>
      <c r="CN84" s="45"/>
      <c r="CO84" s="45"/>
      <c r="CP84" s="45"/>
      <c r="CQ84" s="45"/>
      <c r="CR84" s="45"/>
      <c r="CS84" s="45"/>
      <c r="CT84" s="45"/>
      <c r="CU84" s="45"/>
      <c r="CV84" s="45"/>
      <c r="CW84" s="45"/>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row>
    <row r="85" spans="1:131">
      <c r="A85" s="24"/>
      <c r="B85" s="24" t="s">
        <v>994</v>
      </c>
      <c r="C85" s="45">
        <v>76.05217783847597</v>
      </c>
      <c r="D85" s="45">
        <v>46.312738039353434</v>
      </c>
      <c r="E85" s="45">
        <v>9.2625476078706868</v>
      </c>
      <c r="F85" s="45">
        <v>55.575285647224121</v>
      </c>
      <c r="G85" s="45">
        <v>117.15869176405816</v>
      </c>
      <c r="H85" s="45">
        <v>37.264783287091909</v>
      </c>
      <c r="I85" s="45">
        <v>6401.3880483956855</v>
      </c>
      <c r="J85" s="45">
        <v>31.658894693955997</v>
      </c>
      <c r="K85" s="45">
        <v>114.26662643390905</v>
      </c>
      <c r="L85" s="288">
        <v>0.47976593392916655</v>
      </c>
      <c r="M85" s="45">
        <v>0.60283910106368332</v>
      </c>
      <c r="N85" s="286">
        <v>3.2400778610618284</v>
      </c>
      <c r="O85" s="286">
        <v>3.3050326058953909</v>
      </c>
      <c r="P85" s="286">
        <v>3.5787555682123404</v>
      </c>
      <c r="Q85" s="286">
        <v>3.5685766308112816</v>
      </c>
      <c r="R85" s="286">
        <v>3.6626348604597827</v>
      </c>
      <c r="S85" s="286">
        <v>3.8838591060412928</v>
      </c>
      <c r="T85" s="286">
        <v>3.746531810892221</v>
      </c>
      <c r="U85" s="286">
        <v>4.1542313339027475</v>
      </c>
      <c r="V85" s="286">
        <v>3.6623420889792002</v>
      </c>
      <c r="W85" s="286">
        <v>3.8508384981850141</v>
      </c>
      <c r="X85" s="286">
        <v>3.4658467337941543</v>
      </c>
      <c r="Y85" s="286">
        <v>3.2988840035746185</v>
      </c>
      <c r="Z85" s="286"/>
      <c r="AA85" s="286">
        <v>2.6089138020816911</v>
      </c>
      <c r="AB85" s="286">
        <v>2.5633980432253849</v>
      </c>
      <c r="AC85" s="286">
        <v>2.4284941377365716</v>
      </c>
      <c r="AD85" s="286">
        <v>2.6843684799325893</v>
      </c>
      <c r="AE85" s="286">
        <v>2.7137398316647503</v>
      </c>
      <c r="AF85" s="286">
        <v>2.6609679195862812</v>
      </c>
      <c r="AG85" s="286">
        <v>3.0212048524823163</v>
      </c>
      <c r="AH85" s="286">
        <v>2.8121342316330047</v>
      </c>
      <c r="AI85" s="286">
        <v>3.0125751439731823</v>
      </c>
      <c r="AJ85" s="286">
        <v>2.6123143788399004</v>
      </c>
      <c r="AK85" s="286">
        <v>2.8592775771856309</v>
      </c>
      <c r="AL85" s="286">
        <v>2.6571783383247971</v>
      </c>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c r="CA85" s="45"/>
      <c r="CB85" s="45"/>
      <c r="CC85" s="45"/>
      <c r="CD85" s="45"/>
      <c r="CE85" s="45"/>
      <c r="CF85" s="45"/>
      <c r="CG85" s="45"/>
      <c r="CH85" s="45"/>
      <c r="CI85" s="45"/>
      <c r="CJ85" s="45"/>
      <c r="CK85" s="45"/>
      <c r="CL85" s="45"/>
      <c r="CM85" s="45"/>
      <c r="CN85" s="45"/>
      <c r="CO85" s="45"/>
      <c r="CP85" s="45"/>
      <c r="CQ85" s="45"/>
      <c r="CR85" s="45"/>
      <c r="CS85" s="45"/>
      <c r="CT85" s="45"/>
      <c r="CU85" s="45"/>
      <c r="CV85" s="45"/>
      <c r="CW85" s="45"/>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row>
    <row r="86" spans="1:131">
      <c r="A86" s="24"/>
      <c r="B86" s="24" t="s">
        <v>995</v>
      </c>
      <c r="C86" s="316">
        <v>0</v>
      </c>
      <c r="D86" s="316">
        <v>0</v>
      </c>
      <c r="E86" s="316">
        <v>0</v>
      </c>
      <c r="F86" s="316">
        <v>0</v>
      </c>
      <c r="G86" s="316">
        <v>0</v>
      </c>
      <c r="H86" s="316">
        <v>0</v>
      </c>
      <c r="I86" s="316">
        <v>0</v>
      </c>
      <c r="J86" s="316">
        <v>0</v>
      </c>
      <c r="K86" s="316">
        <v>0</v>
      </c>
      <c r="L86" s="317">
        <v>0</v>
      </c>
      <c r="M86" s="316">
        <v>0</v>
      </c>
      <c r="N86" s="316">
        <v>0</v>
      </c>
      <c r="O86" s="316">
        <v>0</v>
      </c>
      <c r="P86" s="316">
        <v>0</v>
      </c>
      <c r="Q86" s="316">
        <v>0</v>
      </c>
      <c r="R86" s="316">
        <v>0</v>
      </c>
      <c r="S86" s="316">
        <v>0</v>
      </c>
      <c r="T86" s="316">
        <v>0</v>
      </c>
      <c r="U86" s="316">
        <v>0</v>
      </c>
      <c r="V86" s="316">
        <v>0</v>
      </c>
      <c r="W86" s="316">
        <v>0</v>
      </c>
      <c r="X86" s="316">
        <v>0</v>
      </c>
      <c r="Y86" s="316">
        <v>0</v>
      </c>
      <c r="Z86" s="316"/>
      <c r="AA86" s="316">
        <v>0</v>
      </c>
      <c r="AB86" s="316">
        <v>0</v>
      </c>
      <c r="AC86" s="316">
        <v>0</v>
      </c>
      <c r="AD86" s="316">
        <v>0</v>
      </c>
      <c r="AE86" s="316">
        <v>0</v>
      </c>
      <c r="AF86" s="316">
        <v>0</v>
      </c>
      <c r="AG86" s="316">
        <v>0</v>
      </c>
      <c r="AH86" s="316">
        <v>0</v>
      </c>
      <c r="AI86" s="316">
        <v>0</v>
      </c>
      <c r="AJ86" s="316">
        <v>0</v>
      </c>
      <c r="AK86" s="316">
        <v>0</v>
      </c>
      <c r="AL86" s="316">
        <v>0</v>
      </c>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c r="CA86" s="45"/>
      <c r="CB86" s="45"/>
      <c r="CC86" s="45"/>
      <c r="CD86" s="45"/>
      <c r="CE86" s="45"/>
      <c r="CF86" s="45"/>
      <c r="CG86" s="45"/>
      <c r="CH86" s="45"/>
      <c r="CI86" s="45"/>
      <c r="CJ86" s="45"/>
      <c r="CK86" s="45"/>
      <c r="CL86" s="45"/>
      <c r="CM86" s="45"/>
      <c r="CN86" s="45"/>
      <c r="CO86" s="45"/>
      <c r="CP86" s="45"/>
      <c r="CQ86" s="45"/>
      <c r="CR86" s="45"/>
      <c r="CS86" s="45"/>
      <c r="CT86" s="45"/>
      <c r="CU86" s="45"/>
      <c r="CV86" s="45"/>
      <c r="CW86" s="45"/>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row>
    <row r="87" spans="1:131">
      <c r="A87" s="24"/>
      <c r="B87" s="24" t="s">
        <v>996</v>
      </c>
      <c r="C87" s="316">
        <v>0</v>
      </c>
      <c r="D87" s="316">
        <v>0</v>
      </c>
      <c r="E87" s="316">
        <v>0</v>
      </c>
      <c r="F87" s="316">
        <v>0</v>
      </c>
      <c r="G87" s="316">
        <v>0</v>
      </c>
      <c r="H87" s="316">
        <v>0</v>
      </c>
      <c r="I87" s="316">
        <v>0</v>
      </c>
      <c r="J87" s="316">
        <v>0</v>
      </c>
      <c r="K87" s="316">
        <v>0</v>
      </c>
      <c r="L87" s="317">
        <v>0</v>
      </c>
      <c r="M87" s="316">
        <v>0</v>
      </c>
      <c r="N87" s="316">
        <v>0</v>
      </c>
      <c r="O87" s="316">
        <v>0</v>
      </c>
      <c r="P87" s="316">
        <v>0</v>
      </c>
      <c r="Q87" s="316">
        <v>0</v>
      </c>
      <c r="R87" s="316">
        <v>0</v>
      </c>
      <c r="S87" s="316">
        <v>0</v>
      </c>
      <c r="T87" s="316">
        <v>0</v>
      </c>
      <c r="U87" s="316">
        <v>0</v>
      </c>
      <c r="V87" s="316">
        <v>0</v>
      </c>
      <c r="W87" s="316">
        <v>0</v>
      </c>
      <c r="X87" s="316">
        <v>0</v>
      </c>
      <c r="Y87" s="316">
        <v>0</v>
      </c>
      <c r="Z87" s="316"/>
      <c r="AA87" s="316">
        <v>0</v>
      </c>
      <c r="AB87" s="316">
        <v>0</v>
      </c>
      <c r="AC87" s="316">
        <v>0</v>
      </c>
      <c r="AD87" s="316">
        <v>0</v>
      </c>
      <c r="AE87" s="316">
        <v>0</v>
      </c>
      <c r="AF87" s="316">
        <v>0</v>
      </c>
      <c r="AG87" s="316">
        <v>0</v>
      </c>
      <c r="AH87" s="316">
        <v>0</v>
      </c>
      <c r="AI87" s="316">
        <v>0</v>
      </c>
      <c r="AJ87" s="316">
        <v>0</v>
      </c>
      <c r="AK87" s="316">
        <v>0</v>
      </c>
      <c r="AL87" s="316">
        <v>0</v>
      </c>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c r="CA87" s="45"/>
      <c r="CB87" s="45"/>
      <c r="CC87" s="45"/>
      <c r="CD87" s="45"/>
      <c r="CE87" s="45"/>
      <c r="CF87" s="45"/>
      <c r="CG87" s="45"/>
      <c r="CH87" s="45"/>
      <c r="CI87" s="45"/>
      <c r="CJ87" s="45"/>
      <c r="CK87" s="45"/>
      <c r="CL87" s="45"/>
      <c r="CM87" s="45"/>
      <c r="CN87" s="45"/>
      <c r="CO87" s="45"/>
      <c r="CP87" s="45"/>
      <c r="CQ87" s="45"/>
      <c r="CR87" s="45"/>
      <c r="CS87" s="45"/>
      <c r="CT87" s="45"/>
      <c r="CU87" s="45"/>
      <c r="CV87" s="45"/>
      <c r="CW87" s="45"/>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row>
    <row r="88" spans="1:131">
      <c r="A88" s="24"/>
      <c r="B88" s="24" t="s">
        <v>997</v>
      </c>
      <c r="C88" s="316">
        <v>0</v>
      </c>
      <c r="D88" s="316">
        <v>0</v>
      </c>
      <c r="E88" s="316">
        <v>0</v>
      </c>
      <c r="F88" s="316">
        <v>0</v>
      </c>
      <c r="G88" s="316">
        <v>0</v>
      </c>
      <c r="H88" s="316">
        <v>0</v>
      </c>
      <c r="I88" s="316">
        <v>0</v>
      </c>
      <c r="J88" s="316">
        <v>0</v>
      </c>
      <c r="K88" s="316">
        <v>0</v>
      </c>
      <c r="L88" s="317">
        <v>0</v>
      </c>
      <c r="M88" s="316">
        <v>0</v>
      </c>
      <c r="N88" s="316">
        <v>0</v>
      </c>
      <c r="O88" s="316">
        <v>0</v>
      </c>
      <c r="P88" s="316">
        <v>0</v>
      </c>
      <c r="Q88" s="316">
        <v>0</v>
      </c>
      <c r="R88" s="316">
        <v>0</v>
      </c>
      <c r="S88" s="316">
        <v>0</v>
      </c>
      <c r="T88" s="316">
        <v>0</v>
      </c>
      <c r="U88" s="316">
        <v>0</v>
      </c>
      <c r="V88" s="316">
        <v>0</v>
      </c>
      <c r="W88" s="316">
        <v>0</v>
      </c>
      <c r="X88" s="316">
        <v>0</v>
      </c>
      <c r="Y88" s="316">
        <v>0</v>
      </c>
      <c r="Z88" s="316"/>
      <c r="AA88" s="316">
        <v>0</v>
      </c>
      <c r="AB88" s="316">
        <v>0</v>
      </c>
      <c r="AC88" s="316">
        <v>0</v>
      </c>
      <c r="AD88" s="316">
        <v>0</v>
      </c>
      <c r="AE88" s="316">
        <v>0</v>
      </c>
      <c r="AF88" s="316">
        <v>0</v>
      </c>
      <c r="AG88" s="316">
        <v>0</v>
      </c>
      <c r="AH88" s="316">
        <v>0</v>
      </c>
      <c r="AI88" s="316">
        <v>0</v>
      </c>
      <c r="AJ88" s="316">
        <v>0</v>
      </c>
      <c r="AK88" s="316">
        <v>0</v>
      </c>
      <c r="AL88" s="316">
        <v>0</v>
      </c>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c r="CA88" s="45"/>
      <c r="CB88" s="45"/>
      <c r="CC88" s="45"/>
      <c r="CD88" s="45"/>
      <c r="CE88" s="45"/>
      <c r="CF88" s="45"/>
      <c r="CG88" s="45"/>
      <c r="CH88" s="45"/>
      <c r="CI88" s="45"/>
      <c r="CJ88" s="45"/>
      <c r="CK88" s="45"/>
      <c r="CL88" s="45"/>
      <c r="CM88" s="45"/>
      <c r="CN88" s="45"/>
      <c r="CO88" s="45"/>
      <c r="CP88" s="45"/>
      <c r="CQ88" s="45"/>
      <c r="CR88" s="45"/>
      <c r="CS88" s="45"/>
      <c r="CT88" s="45"/>
      <c r="CU88" s="45"/>
      <c r="CV88" s="45"/>
      <c r="CW88" s="45"/>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row>
    <row r="89" spans="1:131">
      <c r="A89" s="24"/>
      <c r="B89" s="24" t="s">
        <v>998</v>
      </c>
      <c r="C89" s="316">
        <v>0</v>
      </c>
      <c r="D89" s="316">
        <v>0</v>
      </c>
      <c r="E89" s="316">
        <v>0</v>
      </c>
      <c r="F89" s="316">
        <v>0</v>
      </c>
      <c r="G89" s="316">
        <v>0</v>
      </c>
      <c r="H89" s="316">
        <v>0</v>
      </c>
      <c r="I89" s="316">
        <v>0</v>
      </c>
      <c r="J89" s="316">
        <v>0</v>
      </c>
      <c r="K89" s="316">
        <v>0</v>
      </c>
      <c r="L89" s="317">
        <v>0</v>
      </c>
      <c r="M89" s="316">
        <v>0</v>
      </c>
      <c r="N89" s="316">
        <v>0</v>
      </c>
      <c r="O89" s="316">
        <v>0</v>
      </c>
      <c r="P89" s="316">
        <v>0</v>
      </c>
      <c r="Q89" s="316">
        <v>0</v>
      </c>
      <c r="R89" s="316">
        <v>0</v>
      </c>
      <c r="S89" s="316">
        <v>0</v>
      </c>
      <c r="T89" s="316">
        <v>0</v>
      </c>
      <c r="U89" s="316">
        <v>0</v>
      </c>
      <c r="V89" s="316">
        <v>0</v>
      </c>
      <c r="W89" s="316">
        <v>0</v>
      </c>
      <c r="X89" s="316">
        <v>0</v>
      </c>
      <c r="Y89" s="316">
        <v>0</v>
      </c>
      <c r="Z89" s="316"/>
      <c r="AA89" s="316">
        <v>0</v>
      </c>
      <c r="AB89" s="316">
        <v>0</v>
      </c>
      <c r="AC89" s="316">
        <v>0</v>
      </c>
      <c r="AD89" s="316">
        <v>0</v>
      </c>
      <c r="AE89" s="316">
        <v>0</v>
      </c>
      <c r="AF89" s="316">
        <v>0</v>
      </c>
      <c r="AG89" s="316">
        <v>0</v>
      </c>
      <c r="AH89" s="316">
        <v>0</v>
      </c>
      <c r="AI89" s="316">
        <v>0</v>
      </c>
      <c r="AJ89" s="316">
        <v>0</v>
      </c>
      <c r="AK89" s="316">
        <v>0</v>
      </c>
      <c r="AL89" s="316">
        <v>0</v>
      </c>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c r="CA89" s="45"/>
      <c r="CB89" s="45"/>
      <c r="CC89" s="45"/>
      <c r="CD89" s="45"/>
      <c r="CE89" s="45"/>
      <c r="CF89" s="45"/>
      <c r="CG89" s="45"/>
      <c r="CH89" s="45"/>
      <c r="CI89" s="45"/>
      <c r="CJ89" s="45"/>
      <c r="CK89" s="45"/>
      <c r="CL89" s="45"/>
      <c r="CM89" s="45"/>
      <c r="CN89" s="45"/>
      <c r="CO89" s="45"/>
      <c r="CP89" s="45"/>
      <c r="CQ89" s="45"/>
      <c r="CR89" s="45"/>
      <c r="CS89" s="45"/>
      <c r="CT89" s="45"/>
      <c r="CU89" s="45"/>
      <c r="CV89" s="45"/>
      <c r="CW89" s="45"/>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row>
    <row r="90" spans="1:131">
      <c r="A90" s="24"/>
      <c r="B90" s="24" t="s">
        <v>999</v>
      </c>
      <c r="C90" s="316">
        <v>0</v>
      </c>
      <c r="D90" s="316">
        <v>0</v>
      </c>
      <c r="E90" s="316">
        <v>0</v>
      </c>
      <c r="F90" s="316">
        <v>0</v>
      </c>
      <c r="G90" s="316">
        <v>0</v>
      </c>
      <c r="H90" s="316">
        <v>0</v>
      </c>
      <c r="I90" s="316">
        <v>0</v>
      </c>
      <c r="J90" s="316">
        <v>0</v>
      </c>
      <c r="K90" s="316">
        <v>0</v>
      </c>
      <c r="L90" s="317">
        <v>0</v>
      </c>
      <c r="M90" s="316">
        <v>0</v>
      </c>
      <c r="N90" s="316">
        <v>0</v>
      </c>
      <c r="O90" s="316">
        <v>0</v>
      </c>
      <c r="P90" s="316">
        <v>0</v>
      </c>
      <c r="Q90" s="316">
        <v>0</v>
      </c>
      <c r="R90" s="316">
        <v>0</v>
      </c>
      <c r="S90" s="316">
        <v>0</v>
      </c>
      <c r="T90" s="316">
        <v>0</v>
      </c>
      <c r="U90" s="316">
        <v>0</v>
      </c>
      <c r="V90" s="316">
        <v>0</v>
      </c>
      <c r="W90" s="316">
        <v>0</v>
      </c>
      <c r="X90" s="316">
        <v>0</v>
      </c>
      <c r="Y90" s="316">
        <v>0</v>
      </c>
      <c r="Z90" s="316"/>
      <c r="AA90" s="316">
        <v>0</v>
      </c>
      <c r="AB90" s="316">
        <v>0</v>
      </c>
      <c r="AC90" s="316">
        <v>0</v>
      </c>
      <c r="AD90" s="316">
        <v>0</v>
      </c>
      <c r="AE90" s="316">
        <v>0</v>
      </c>
      <c r="AF90" s="316">
        <v>0</v>
      </c>
      <c r="AG90" s="316">
        <v>0</v>
      </c>
      <c r="AH90" s="316">
        <v>0</v>
      </c>
      <c r="AI90" s="316">
        <v>0</v>
      </c>
      <c r="AJ90" s="316">
        <v>0</v>
      </c>
      <c r="AK90" s="316">
        <v>0</v>
      </c>
      <c r="AL90" s="316">
        <v>0</v>
      </c>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c r="CA90" s="45"/>
      <c r="CB90" s="45"/>
      <c r="CC90" s="45"/>
      <c r="CD90" s="45"/>
      <c r="CE90" s="45"/>
      <c r="CF90" s="45"/>
      <c r="CG90" s="45"/>
      <c r="CH90" s="45"/>
      <c r="CI90" s="45"/>
      <c r="CJ90" s="45"/>
      <c r="CK90" s="45"/>
      <c r="CL90" s="45"/>
      <c r="CM90" s="45"/>
      <c r="CN90" s="45"/>
      <c r="CO90" s="45"/>
      <c r="CP90" s="45"/>
      <c r="CQ90" s="45"/>
      <c r="CR90" s="45"/>
      <c r="CS90" s="45"/>
      <c r="CT90" s="45"/>
      <c r="CU90" s="45"/>
      <c r="CV90" s="45"/>
      <c r="CW90" s="45"/>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row>
    <row r="91" spans="1:131">
      <c r="A91" s="24"/>
      <c r="B91" s="24" t="s">
        <v>1000</v>
      </c>
      <c r="C91" s="316">
        <v>0</v>
      </c>
      <c r="D91" s="316">
        <v>0</v>
      </c>
      <c r="E91" s="316">
        <v>0</v>
      </c>
      <c r="F91" s="316">
        <v>0</v>
      </c>
      <c r="G91" s="316">
        <v>0</v>
      </c>
      <c r="H91" s="316">
        <v>0</v>
      </c>
      <c r="I91" s="316">
        <v>0</v>
      </c>
      <c r="J91" s="316">
        <v>0</v>
      </c>
      <c r="K91" s="316">
        <v>0</v>
      </c>
      <c r="L91" s="317">
        <v>0</v>
      </c>
      <c r="M91" s="316">
        <v>0</v>
      </c>
      <c r="N91" s="316">
        <v>0</v>
      </c>
      <c r="O91" s="316">
        <v>0</v>
      </c>
      <c r="P91" s="316">
        <v>0</v>
      </c>
      <c r="Q91" s="316">
        <v>0</v>
      </c>
      <c r="R91" s="316">
        <v>0</v>
      </c>
      <c r="S91" s="316">
        <v>0</v>
      </c>
      <c r="T91" s="316">
        <v>0</v>
      </c>
      <c r="U91" s="316">
        <v>0</v>
      </c>
      <c r="V91" s="316">
        <v>0</v>
      </c>
      <c r="W91" s="316">
        <v>0</v>
      </c>
      <c r="X91" s="316">
        <v>0</v>
      </c>
      <c r="Y91" s="316">
        <v>0</v>
      </c>
      <c r="Z91" s="316"/>
      <c r="AA91" s="316">
        <v>0</v>
      </c>
      <c r="AB91" s="316">
        <v>0</v>
      </c>
      <c r="AC91" s="316">
        <v>0</v>
      </c>
      <c r="AD91" s="316">
        <v>0</v>
      </c>
      <c r="AE91" s="316">
        <v>0</v>
      </c>
      <c r="AF91" s="316">
        <v>0</v>
      </c>
      <c r="AG91" s="316">
        <v>0</v>
      </c>
      <c r="AH91" s="316">
        <v>0</v>
      </c>
      <c r="AI91" s="316">
        <v>0</v>
      </c>
      <c r="AJ91" s="316">
        <v>0</v>
      </c>
      <c r="AK91" s="316">
        <v>0</v>
      </c>
      <c r="AL91" s="316">
        <v>0</v>
      </c>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row>
    <row r="92" spans="1:131">
      <c r="A92" s="24"/>
      <c r="B92" s="24" t="s">
        <v>1001</v>
      </c>
      <c r="C92" s="316">
        <v>0</v>
      </c>
      <c r="D92" s="316">
        <v>0</v>
      </c>
      <c r="E92" s="316">
        <v>0</v>
      </c>
      <c r="F92" s="316">
        <v>0</v>
      </c>
      <c r="G92" s="316">
        <v>0</v>
      </c>
      <c r="H92" s="316">
        <v>0</v>
      </c>
      <c r="I92" s="316">
        <v>0</v>
      </c>
      <c r="J92" s="316">
        <v>0</v>
      </c>
      <c r="K92" s="316">
        <v>0</v>
      </c>
      <c r="L92" s="317">
        <v>0</v>
      </c>
      <c r="M92" s="316">
        <v>0</v>
      </c>
      <c r="N92" s="316">
        <v>0</v>
      </c>
      <c r="O92" s="316">
        <v>0</v>
      </c>
      <c r="P92" s="316">
        <v>0</v>
      </c>
      <c r="Q92" s="316">
        <v>0</v>
      </c>
      <c r="R92" s="316">
        <v>0</v>
      </c>
      <c r="S92" s="316">
        <v>0</v>
      </c>
      <c r="T92" s="316">
        <v>0</v>
      </c>
      <c r="U92" s="316">
        <v>0</v>
      </c>
      <c r="V92" s="316">
        <v>0</v>
      </c>
      <c r="W92" s="316">
        <v>0</v>
      </c>
      <c r="X92" s="316">
        <v>0</v>
      </c>
      <c r="Y92" s="316">
        <v>0</v>
      </c>
      <c r="Z92" s="316"/>
      <c r="AA92" s="316">
        <v>0</v>
      </c>
      <c r="AB92" s="316">
        <v>0</v>
      </c>
      <c r="AC92" s="316">
        <v>0</v>
      </c>
      <c r="AD92" s="316">
        <v>0</v>
      </c>
      <c r="AE92" s="316">
        <v>0</v>
      </c>
      <c r="AF92" s="316">
        <v>0</v>
      </c>
      <c r="AG92" s="316">
        <v>0</v>
      </c>
      <c r="AH92" s="316">
        <v>0</v>
      </c>
      <c r="AI92" s="316">
        <v>0</v>
      </c>
      <c r="AJ92" s="316">
        <v>0</v>
      </c>
      <c r="AK92" s="316">
        <v>0</v>
      </c>
      <c r="AL92" s="316">
        <v>0</v>
      </c>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row>
    <row r="93" spans="1:131">
      <c r="A93" s="24"/>
      <c r="B93" s="24" t="s">
        <v>1002</v>
      </c>
      <c r="C93" s="316">
        <v>0</v>
      </c>
      <c r="D93" s="316">
        <v>0</v>
      </c>
      <c r="E93" s="316">
        <v>0</v>
      </c>
      <c r="F93" s="316">
        <v>0</v>
      </c>
      <c r="G93" s="316">
        <v>0</v>
      </c>
      <c r="H93" s="316">
        <v>0</v>
      </c>
      <c r="I93" s="316">
        <v>0</v>
      </c>
      <c r="J93" s="316">
        <v>0</v>
      </c>
      <c r="K93" s="316">
        <v>0</v>
      </c>
      <c r="L93" s="317">
        <v>0</v>
      </c>
      <c r="M93" s="316">
        <v>0</v>
      </c>
      <c r="N93" s="316">
        <v>0</v>
      </c>
      <c r="O93" s="316">
        <v>0</v>
      </c>
      <c r="P93" s="316">
        <v>0</v>
      </c>
      <c r="Q93" s="316">
        <v>0</v>
      </c>
      <c r="R93" s="316">
        <v>0</v>
      </c>
      <c r="S93" s="316">
        <v>0</v>
      </c>
      <c r="T93" s="316">
        <v>0</v>
      </c>
      <c r="U93" s="316">
        <v>0</v>
      </c>
      <c r="V93" s="316">
        <v>0</v>
      </c>
      <c r="W93" s="316">
        <v>0</v>
      </c>
      <c r="X93" s="316">
        <v>0</v>
      </c>
      <c r="Y93" s="316">
        <v>0</v>
      </c>
      <c r="Z93" s="316"/>
      <c r="AA93" s="316">
        <v>0</v>
      </c>
      <c r="AB93" s="316">
        <v>0</v>
      </c>
      <c r="AC93" s="316">
        <v>0</v>
      </c>
      <c r="AD93" s="316">
        <v>0</v>
      </c>
      <c r="AE93" s="316">
        <v>0</v>
      </c>
      <c r="AF93" s="316">
        <v>0</v>
      </c>
      <c r="AG93" s="316">
        <v>0</v>
      </c>
      <c r="AH93" s="316">
        <v>0</v>
      </c>
      <c r="AI93" s="316">
        <v>0</v>
      </c>
      <c r="AJ93" s="316">
        <v>0</v>
      </c>
      <c r="AK93" s="316">
        <v>0</v>
      </c>
      <c r="AL93" s="316">
        <v>0</v>
      </c>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row>
    <row r="94" spans="1:131">
      <c r="A94" s="24"/>
      <c r="B94" s="24" t="s">
        <v>1003</v>
      </c>
      <c r="C94" s="316">
        <v>0</v>
      </c>
      <c r="D94" s="316">
        <v>0</v>
      </c>
      <c r="E94" s="316">
        <v>0</v>
      </c>
      <c r="F94" s="316">
        <v>0</v>
      </c>
      <c r="G94" s="316">
        <v>0</v>
      </c>
      <c r="H94" s="316">
        <v>0</v>
      </c>
      <c r="I94" s="316">
        <v>0</v>
      </c>
      <c r="J94" s="316">
        <v>0</v>
      </c>
      <c r="K94" s="316">
        <v>0</v>
      </c>
      <c r="L94" s="317">
        <v>0</v>
      </c>
      <c r="M94" s="316">
        <v>0</v>
      </c>
      <c r="N94" s="316">
        <v>0</v>
      </c>
      <c r="O94" s="316">
        <v>0</v>
      </c>
      <c r="P94" s="316">
        <v>0</v>
      </c>
      <c r="Q94" s="316">
        <v>0</v>
      </c>
      <c r="R94" s="316">
        <v>0</v>
      </c>
      <c r="S94" s="316">
        <v>0</v>
      </c>
      <c r="T94" s="316">
        <v>0</v>
      </c>
      <c r="U94" s="316">
        <v>0</v>
      </c>
      <c r="V94" s="316">
        <v>0</v>
      </c>
      <c r="W94" s="316">
        <v>0</v>
      </c>
      <c r="X94" s="316">
        <v>0</v>
      </c>
      <c r="Y94" s="316">
        <v>0</v>
      </c>
      <c r="Z94" s="316"/>
      <c r="AA94" s="316">
        <v>0</v>
      </c>
      <c r="AB94" s="316">
        <v>0</v>
      </c>
      <c r="AC94" s="316">
        <v>0</v>
      </c>
      <c r="AD94" s="316">
        <v>0</v>
      </c>
      <c r="AE94" s="316">
        <v>0</v>
      </c>
      <c r="AF94" s="316">
        <v>0</v>
      </c>
      <c r="AG94" s="316">
        <v>0</v>
      </c>
      <c r="AH94" s="316">
        <v>0</v>
      </c>
      <c r="AI94" s="316">
        <v>0</v>
      </c>
      <c r="AJ94" s="316">
        <v>0</v>
      </c>
      <c r="AK94" s="316">
        <v>0</v>
      </c>
      <c r="AL94" s="316">
        <v>0</v>
      </c>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row>
    <row r="95" spans="1:131">
      <c r="A95" s="24"/>
      <c r="B95" s="24"/>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row>
    <row r="96" spans="1:131">
      <c r="A96" s="24"/>
      <c r="B96" s="24"/>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row>
    <row r="97" spans="1:131" ht="13.5" thickBot="1">
      <c r="A97" s="280" t="s">
        <v>790</v>
      </c>
      <c r="B97" s="281"/>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row>
    <row r="98" spans="1:131" ht="13.5" thickBot="1">
      <c r="A98" s="282"/>
      <c r="B98" s="283"/>
      <c r="C98" s="62"/>
      <c r="D98" s="62"/>
      <c r="E98" s="62"/>
      <c r="F98" s="62"/>
      <c r="G98" s="62"/>
      <c r="H98" s="62"/>
      <c r="I98" s="62"/>
      <c r="J98" s="62"/>
      <c r="K98" s="62"/>
      <c r="L98" s="62"/>
      <c r="M98" s="62"/>
      <c r="N98" s="62"/>
      <c r="O98" s="59" t="s">
        <v>59</v>
      </c>
      <c r="P98" s="60"/>
      <c r="Q98" s="60"/>
      <c r="R98" s="60"/>
      <c r="S98" s="60"/>
      <c r="T98" s="60"/>
      <c r="U98" s="60"/>
      <c r="V98" s="60"/>
      <c r="W98" s="60"/>
      <c r="X98" s="60"/>
      <c r="Y98" s="60"/>
      <c r="Z98" s="61"/>
      <c r="AA98" s="62"/>
      <c r="AB98" s="59" t="s">
        <v>60</v>
      </c>
      <c r="AC98" s="60"/>
      <c r="AD98" s="60"/>
      <c r="AE98" s="60"/>
      <c r="AF98" s="60"/>
      <c r="AG98" s="60"/>
      <c r="AH98" s="60"/>
      <c r="AI98" s="60"/>
      <c r="AJ98" s="60"/>
      <c r="AK98" s="60"/>
      <c r="AL98" s="60"/>
      <c r="AM98" s="61"/>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row>
    <row r="99" spans="1:131" ht="102">
      <c r="A99" s="284" t="s">
        <v>791</v>
      </c>
      <c r="B99" s="285" t="s">
        <v>78</v>
      </c>
      <c r="C99" s="64" t="s">
        <v>45</v>
      </c>
      <c r="D99" s="64" t="s">
        <v>792</v>
      </c>
      <c r="E99" s="64" t="s">
        <v>793</v>
      </c>
      <c r="F99" s="64" t="s">
        <v>794</v>
      </c>
      <c r="G99" s="64" t="s">
        <v>795</v>
      </c>
      <c r="H99" s="64" t="s">
        <v>796</v>
      </c>
      <c r="I99" s="64" t="s">
        <v>797</v>
      </c>
      <c r="J99" s="64" t="s">
        <v>798</v>
      </c>
      <c r="K99" s="64" t="s">
        <v>799</v>
      </c>
      <c r="L99" s="64" t="s">
        <v>800</v>
      </c>
      <c r="M99" s="64" t="s">
        <v>801</v>
      </c>
      <c r="N99" s="64" t="s">
        <v>61</v>
      </c>
      <c r="O99" s="64" t="s">
        <v>62</v>
      </c>
      <c r="P99" s="64" t="s">
        <v>63</v>
      </c>
      <c r="Q99" s="64" t="s">
        <v>64</v>
      </c>
      <c r="R99" s="64" t="s">
        <v>65</v>
      </c>
      <c r="S99" s="64" t="s">
        <v>66</v>
      </c>
      <c r="T99" s="64" t="s">
        <v>67</v>
      </c>
      <c r="U99" s="64" t="s">
        <v>68</v>
      </c>
      <c r="V99" s="64" t="s">
        <v>69</v>
      </c>
      <c r="W99" s="64" t="s">
        <v>70</v>
      </c>
      <c r="X99" s="64" t="s">
        <v>71</v>
      </c>
      <c r="Y99" s="64" t="s">
        <v>72</v>
      </c>
      <c r="Z99" s="64" t="s">
        <v>73</v>
      </c>
      <c r="AA99" s="64"/>
      <c r="AB99" s="64" t="s">
        <v>62</v>
      </c>
      <c r="AC99" s="64" t="s">
        <v>63</v>
      </c>
      <c r="AD99" s="64" t="s">
        <v>64</v>
      </c>
      <c r="AE99" s="64" t="s">
        <v>65</v>
      </c>
      <c r="AF99" s="64" t="s">
        <v>66</v>
      </c>
      <c r="AG99" s="64" t="s">
        <v>67</v>
      </c>
      <c r="AH99" s="64" t="s">
        <v>68</v>
      </c>
      <c r="AI99" s="64" t="s">
        <v>69</v>
      </c>
      <c r="AJ99" s="64" t="s">
        <v>70</v>
      </c>
      <c r="AK99" s="64" t="s">
        <v>71</v>
      </c>
      <c r="AL99" s="64" t="s">
        <v>72</v>
      </c>
      <c r="AM99" s="64" t="s">
        <v>73</v>
      </c>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c r="CA99" s="45"/>
      <c r="CB99" s="45"/>
      <c r="CC99" s="45"/>
      <c r="CD99" s="45"/>
      <c r="CE99" s="45"/>
      <c r="CF99" s="45"/>
      <c r="CG99" s="45"/>
      <c r="CH99" s="45"/>
      <c r="CI99" s="45"/>
      <c r="CJ99" s="45"/>
      <c r="CK99" s="45"/>
      <c r="CL99" s="45"/>
      <c r="CM99" s="45"/>
      <c r="CN99" s="45"/>
      <c r="CO99" s="45"/>
      <c r="CP99" s="45"/>
      <c r="CQ99" s="45"/>
      <c r="CR99" s="45"/>
      <c r="CS99" s="45"/>
      <c r="CT99" s="45"/>
      <c r="CU99" s="45"/>
      <c r="CV99" s="45"/>
      <c r="CW99" s="45"/>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row>
    <row r="100" spans="1:131">
      <c r="A100" s="24" t="s">
        <v>119</v>
      </c>
      <c r="B100" s="24"/>
      <c r="C100" s="286">
        <v>1.0730795618318514</v>
      </c>
      <c r="D100" s="286">
        <v>0.25774360439371152</v>
      </c>
      <c r="E100" s="286">
        <v>5.1548720878742307E-2</v>
      </c>
      <c r="F100" s="286">
        <v>0.30929232527245382</v>
      </c>
      <c r="G100" s="286">
        <v>0.39417938306263628</v>
      </c>
      <c r="H100" s="286">
        <v>0.63955078936038356</v>
      </c>
      <c r="I100" s="286">
        <v>2524.8833970535088</v>
      </c>
      <c r="J100" s="286">
        <v>8.3168824558737171</v>
      </c>
      <c r="K100" s="286">
        <v>20.142663735761651</v>
      </c>
      <c r="L100" s="287">
        <v>1.6224866566873617</v>
      </c>
      <c r="M100" s="286">
        <v>1.01943640027485E-2</v>
      </c>
      <c r="N100" s="286">
        <v>1.3015525691405315E-4</v>
      </c>
      <c r="O100" s="286">
        <v>4.5716788529497066E-2</v>
      </c>
      <c r="P100" s="286">
        <v>4.6633285743724578E-2</v>
      </c>
      <c r="Q100" s="286">
        <v>5.0495456753346712E-2</v>
      </c>
      <c r="R100" s="286">
        <v>5.0351834177416795E-2</v>
      </c>
      <c r="S100" s="286">
        <v>5.1678975184111679E-2</v>
      </c>
      <c r="T100" s="286">
        <v>5.4800400806128365E-2</v>
      </c>
      <c r="U100" s="286">
        <v>5.2862742767996997E-2</v>
      </c>
      <c r="V100" s="286">
        <v>5.861529368692487E-2</v>
      </c>
      <c r="W100" s="286">
        <v>5.1674844242683968E-2</v>
      </c>
      <c r="X100" s="286">
        <v>5.4334487266017875E-2</v>
      </c>
      <c r="Y100" s="286">
        <v>4.8902337844618823E-2</v>
      </c>
      <c r="Z100" s="286">
        <v>4.6546530312495962E-2</v>
      </c>
      <c r="AA100" s="286"/>
      <c r="AB100" s="286">
        <v>3.6811201982154727E-2</v>
      </c>
      <c r="AC100" s="286">
        <v>3.61689845998504E-2</v>
      </c>
      <c r="AD100" s="286">
        <v>3.4265520058719225E-2</v>
      </c>
      <c r="AE100" s="286">
        <v>3.7875850950108959E-2</v>
      </c>
      <c r="AF100" s="286">
        <v>3.8290274286073067E-2</v>
      </c>
      <c r="AG100" s="286">
        <v>3.7545674172050514E-2</v>
      </c>
      <c r="AH100" s="286">
        <v>4.2628538346285369E-2</v>
      </c>
      <c r="AI100" s="286">
        <v>3.9678597705671781E-2</v>
      </c>
      <c r="AJ100" s="286">
        <v>4.2506775050494078E-2</v>
      </c>
      <c r="AK100" s="286">
        <v>3.6859183374948305E-2</v>
      </c>
      <c r="AL100" s="286">
        <v>4.0343779979561983E-2</v>
      </c>
      <c r="AM100" s="45">
        <v>3.749220401096931E-2</v>
      </c>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c r="CA100" s="45"/>
      <c r="CB100" s="45"/>
      <c r="CC100" s="45"/>
      <c r="CD100" s="45"/>
      <c r="CE100" s="45"/>
      <c r="CF100" s="45"/>
      <c r="CG100" s="45"/>
      <c r="CH100" s="45"/>
      <c r="CI100" s="45"/>
      <c r="CJ100" s="45"/>
      <c r="CK100" s="45"/>
      <c r="CL100" s="45"/>
      <c r="CM100" s="45"/>
      <c r="CN100" s="45"/>
      <c r="CO100" s="45"/>
      <c r="CP100" s="45"/>
      <c r="CQ100" s="45"/>
      <c r="CR100" s="45"/>
      <c r="CS100" s="45"/>
      <c r="CT100" s="45"/>
      <c r="CU100" s="45"/>
      <c r="CV100" s="45"/>
      <c r="CW100" s="45"/>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24"/>
    </row>
    <row r="101" spans="1:131">
      <c r="A101" s="24" t="s">
        <v>95</v>
      </c>
      <c r="B101" s="24"/>
      <c r="C101" s="286">
        <v>24683.109868457159</v>
      </c>
      <c r="D101" s="286">
        <v>7036.4106593608012</v>
      </c>
      <c r="E101" s="286">
        <v>1407.2821318721603</v>
      </c>
      <c r="F101" s="286">
        <v>8443.6927912329611</v>
      </c>
      <c r="G101" s="286">
        <v>10761.112847810664</v>
      </c>
      <c r="H101" s="286">
        <v>14711.026993462097</v>
      </c>
      <c r="I101" s="286">
        <v>2996.6543618445639</v>
      </c>
      <c r="J101" s="286">
        <v>11.15760744504971</v>
      </c>
      <c r="K101" s="286">
        <v>25.193019573764719</v>
      </c>
      <c r="L101" s="287">
        <v>1.367054430291105</v>
      </c>
      <c r="M101" s="286">
        <v>234.49203178311586</v>
      </c>
      <c r="N101" s="286">
        <v>2.9938474467657912</v>
      </c>
      <c r="O101" s="286">
        <v>1051.5832695389836</v>
      </c>
      <c r="P101" s="286">
        <v>1072.6646527257947</v>
      </c>
      <c r="Q101" s="286">
        <v>1161.5027918089163</v>
      </c>
      <c r="R101" s="286">
        <v>1158.1991674110968</v>
      </c>
      <c r="S101" s="286">
        <v>1188.7262303096425</v>
      </c>
      <c r="T101" s="286">
        <v>1260.5256516339375</v>
      </c>
      <c r="U101" s="286">
        <v>1215.9553998615065</v>
      </c>
      <c r="V101" s="286">
        <v>1348.2762933033671</v>
      </c>
      <c r="W101" s="286">
        <v>1188.6312098798933</v>
      </c>
      <c r="X101" s="286">
        <v>1249.8086502961085</v>
      </c>
      <c r="Y101" s="286">
        <v>1124.8576720467631</v>
      </c>
      <c r="Z101" s="286">
        <v>1070.6690934803592</v>
      </c>
      <c r="AA101" s="286"/>
      <c r="AB101" s="286">
        <v>846.73585746465881</v>
      </c>
      <c r="AC101" s="286">
        <v>831.96349316784017</v>
      </c>
      <c r="AD101" s="286">
        <v>788.17976447651381</v>
      </c>
      <c r="AE101" s="286">
        <v>871.22504576165079</v>
      </c>
      <c r="AF101" s="286">
        <v>880.75766300411533</v>
      </c>
      <c r="AG101" s="286">
        <v>863.63027834765091</v>
      </c>
      <c r="AH101" s="286">
        <v>980.54695379425971</v>
      </c>
      <c r="AI101" s="286">
        <v>912.69205139224948</v>
      </c>
      <c r="AJ101" s="286">
        <v>977.74613928351528</v>
      </c>
      <c r="AK101" s="286">
        <v>847.8395314438219</v>
      </c>
      <c r="AL101" s="286">
        <v>927.99265698849592</v>
      </c>
      <c r="AM101" s="45">
        <v>862.40035103601861</v>
      </c>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c r="CA101" s="45"/>
      <c r="CB101" s="45"/>
      <c r="CC101" s="45"/>
      <c r="CD101" s="45"/>
      <c r="CE101" s="45"/>
      <c r="CF101" s="45"/>
      <c r="CG101" s="45"/>
      <c r="CH101" s="45"/>
      <c r="CI101" s="45"/>
      <c r="CJ101" s="45"/>
      <c r="CK101" s="45"/>
      <c r="CL101" s="45"/>
      <c r="CM101" s="45"/>
      <c r="CN101" s="45"/>
      <c r="CO101" s="45"/>
      <c r="CP101" s="45"/>
      <c r="CQ101" s="45"/>
      <c r="CR101" s="45"/>
      <c r="CS101" s="45"/>
      <c r="CT101" s="45"/>
      <c r="CU101" s="45"/>
      <c r="CV101" s="45"/>
      <c r="CW101" s="45"/>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row>
    <row r="102" spans="1:131">
      <c r="A102" s="24" t="s">
        <v>111</v>
      </c>
      <c r="B102" s="24"/>
      <c r="C102" s="286">
        <v>327.68553166582842</v>
      </c>
      <c r="D102" s="286">
        <v>46.927195825482642</v>
      </c>
      <c r="E102" s="286">
        <v>9.3854391650965283</v>
      </c>
      <c r="F102" s="286">
        <v>56.31263499057917</v>
      </c>
      <c r="G102" s="286">
        <v>115.45089885022432</v>
      </c>
      <c r="H102" s="286">
        <v>160.78977743640854</v>
      </c>
      <c r="I102" s="286">
        <v>1505.4026951075043</v>
      </c>
      <c r="J102" s="286">
        <v>2.1781742221371396</v>
      </c>
      <c r="K102" s="286">
        <v>26.78709741439247</v>
      </c>
      <c r="L102" s="287">
        <v>1.3023392407696575</v>
      </c>
      <c r="M102" s="286">
        <v>2.6008219670890296</v>
      </c>
      <c r="N102" s="286">
        <v>3.9745416908487471E-2</v>
      </c>
      <c r="O102" s="286">
        <v>13.960502732685475</v>
      </c>
      <c r="P102" s="286">
        <v>14.240372825823501</v>
      </c>
      <c r="Q102" s="286">
        <v>15.41976120082145</v>
      </c>
      <c r="R102" s="286">
        <v>15.375903278420552</v>
      </c>
      <c r="S102" s="286">
        <v>15.781171370221635</v>
      </c>
      <c r="T102" s="286">
        <v>16.734358860587939</v>
      </c>
      <c r="U102" s="286">
        <v>16.14265762333044</v>
      </c>
      <c r="V102" s="286">
        <v>17.899309947493339</v>
      </c>
      <c r="W102" s="286">
        <v>15.779909907617958</v>
      </c>
      <c r="X102" s="286">
        <v>16.592083178959275</v>
      </c>
      <c r="Y102" s="286">
        <v>14.933271628955776</v>
      </c>
      <c r="Z102" s="286">
        <v>14.213880382375489</v>
      </c>
      <c r="AA102" s="286"/>
      <c r="AB102" s="286">
        <v>11.241010193306366</v>
      </c>
      <c r="AC102" s="286">
        <v>11.044896734574396</v>
      </c>
      <c r="AD102" s="286">
        <v>10.463637140828299</v>
      </c>
      <c r="AE102" s="286">
        <v>11.566121280601703</v>
      </c>
      <c r="AF102" s="286">
        <v>11.692673435735754</v>
      </c>
      <c r="AG102" s="286">
        <v>11.465295436078959</v>
      </c>
      <c r="AH102" s="286">
        <v>13.017446002133942</v>
      </c>
      <c r="AI102" s="286">
        <v>12.116624756827649</v>
      </c>
      <c r="AJ102" s="286">
        <v>12.980263232339464</v>
      </c>
      <c r="AK102" s="286">
        <v>11.255662236609464</v>
      </c>
      <c r="AL102" s="286">
        <v>12.319750987936086</v>
      </c>
      <c r="AM102" s="45">
        <v>11.448967291563523</v>
      </c>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c r="CA102" s="45"/>
      <c r="CB102" s="45"/>
      <c r="CC102" s="45"/>
      <c r="CD102" s="45"/>
      <c r="CE102" s="45"/>
      <c r="CF102" s="45"/>
      <c r="CG102" s="45"/>
      <c r="CH102" s="45"/>
      <c r="CI102" s="45"/>
      <c r="CJ102" s="45"/>
      <c r="CK102" s="45"/>
      <c r="CL102" s="45"/>
      <c r="CM102" s="45"/>
      <c r="CN102" s="45"/>
      <c r="CO102" s="45"/>
      <c r="CP102" s="45"/>
      <c r="CQ102" s="45"/>
      <c r="CR102" s="45"/>
      <c r="CS102" s="45"/>
      <c r="CT102" s="45"/>
      <c r="CU102" s="45"/>
      <c r="CV102" s="45"/>
      <c r="CW102" s="45"/>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24"/>
      <c r="DX102" s="24"/>
      <c r="DY102" s="24"/>
      <c r="DZ102" s="24"/>
      <c r="EA102" s="24"/>
    </row>
    <row r="103" spans="1:131">
      <c r="A103" s="24" t="s">
        <v>107</v>
      </c>
      <c r="B103" s="24"/>
      <c r="C103" s="286">
        <v>158.03882111193784</v>
      </c>
      <c r="D103" s="286">
        <v>10.137091428335422</v>
      </c>
      <c r="E103" s="286">
        <v>2.0274182856670846</v>
      </c>
      <c r="F103" s="286">
        <v>12.164509714002506</v>
      </c>
      <c r="G103" s="286">
        <v>86.412821092036566</v>
      </c>
      <c r="H103" s="286">
        <v>94.190455569931288</v>
      </c>
      <c r="I103" s="286">
        <v>674.27170327463682</v>
      </c>
      <c r="J103" s="286">
        <v>-2.8264037489212002</v>
      </c>
      <c r="K103" s="286">
        <v>33.346726388081237</v>
      </c>
      <c r="L103" s="287">
        <v>1.0900055614387467</v>
      </c>
      <c r="M103" s="286">
        <v>1.5013847307184167</v>
      </c>
      <c r="N103" s="286">
        <v>1.9168740227522432E-2</v>
      </c>
      <c r="O103" s="286">
        <v>6.7329838543301044</v>
      </c>
      <c r="P103" s="286">
        <v>6.8679618601003671</v>
      </c>
      <c r="Q103" s="286">
        <v>7.436766797780308</v>
      </c>
      <c r="R103" s="286">
        <v>7.41561464523509</v>
      </c>
      <c r="S103" s="286">
        <v>7.6110706091799472</v>
      </c>
      <c r="T103" s="286">
        <v>8.0707815598293031</v>
      </c>
      <c r="U103" s="286">
        <v>7.7854111148442211</v>
      </c>
      <c r="V103" s="286">
        <v>8.6326235657661154</v>
      </c>
      <c r="W103" s="286">
        <v>7.6104622208213026</v>
      </c>
      <c r="X103" s="286">
        <v>8.00216369658955</v>
      </c>
      <c r="Y103" s="286">
        <v>7.2021386833498289</v>
      </c>
      <c r="Z103" s="286">
        <v>6.8551848708032992</v>
      </c>
      <c r="AA103" s="286"/>
      <c r="AB103" s="286">
        <v>5.4214050587655906</v>
      </c>
      <c r="AC103" s="286">
        <v>5.3268218781636705</v>
      </c>
      <c r="AD103" s="286">
        <v>5.0464873132268311</v>
      </c>
      <c r="AE103" s="286">
        <v>5.5782022560827205</v>
      </c>
      <c r="AF103" s="286">
        <v>5.6392368501488281</v>
      </c>
      <c r="AG103" s="286">
        <v>5.529575154590062</v>
      </c>
      <c r="AH103" s="286">
        <v>6.2781588482323913</v>
      </c>
      <c r="AI103" s="286">
        <v>5.8437035126029357</v>
      </c>
      <c r="AJ103" s="286">
        <v>6.260226042123672</v>
      </c>
      <c r="AK103" s="286">
        <v>5.4284715643837398</v>
      </c>
      <c r="AL103" s="286">
        <v>5.941668869627077</v>
      </c>
      <c r="AM103" s="45">
        <v>5.5217002853608754</v>
      </c>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c r="CA103" s="45"/>
      <c r="CB103" s="45"/>
      <c r="CC103" s="45"/>
      <c r="CD103" s="45"/>
      <c r="CE103" s="45"/>
      <c r="CF103" s="45"/>
      <c r="CG103" s="45"/>
      <c r="CH103" s="45"/>
      <c r="CI103" s="45"/>
      <c r="CJ103" s="45"/>
      <c r="CK103" s="45"/>
      <c r="CL103" s="45"/>
      <c r="CM103" s="45"/>
      <c r="CN103" s="45"/>
      <c r="CO103" s="45"/>
      <c r="CP103" s="45"/>
      <c r="CQ103" s="45"/>
      <c r="CR103" s="45"/>
      <c r="CS103" s="45"/>
      <c r="CT103" s="45"/>
      <c r="CU103" s="45"/>
      <c r="CV103" s="45"/>
      <c r="CW103" s="45"/>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24"/>
      <c r="DX103" s="24"/>
      <c r="DY103" s="24"/>
      <c r="DZ103" s="24"/>
      <c r="EA103" s="24"/>
    </row>
    <row r="104" spans="1:131">
      <c r="A104" s="24" t="s">
        <v>123</v>
      </c>
      <c r="B104" s="24"/>
      <c r="C104" s="286">
        <v>784.75482516486318</v>
      </c>
      <c r="D104" s="286">
        <v>327.12282999637637</v>
      </c>
      <c r="E104" s="286">
        <v>65.424565999275273</v>
      </c>
      <c r="F104" s="286">
        <v>392.54739599565164</v>
      </c>
      <c r="G104" s="286">
        <v>500.28428684774508</v>
      </c>
      <c r="H104" s="286">
        <v>467.7104902005421</v>
      </c>
      <c r="I104" s="286">
        <v>4381.8974775968973</v>
      </c>
      <c r="J104" s="286">
        <v>19.498720037140878</v>
      </c>
      <c r="K104" s="286">
        <v>40.022187069886158</v>
      </c>
      <c r="L104" s="288">
        <v>0.93488942686477705</v>
      </c>
      <c r="M104" s="286">
        <v>7.4552499415672235</v>
      </c>
      <c r="N104" s="286">
        <v>9.5183963535297192E-2</v>
      </c>
      <c r="O104" s="286">
        <v>33.433187683045482</v>
      </c>
      <c r="P104" s="286">
        <v>34.103432124088982</v>
      </c>
      <c r="Q104" s="286">
        <v>36.927880043159263</v>
      </c>
      <c r="R104" s="286">
        <v>36.822847281868754</v>
      </c>
      <c r="S104" s="286">
        <v>37.793400021592966</v>
      </c>
      <c r="T104" s="286">
        <v>40.076132733498504</v>
      </c>
      <c r="U104" s="286">
        <v>38.659102208429815</v>
      </c>
      <c r="V104" s="286">
        <v>42.866005639643049</v>
      </c>
      <c r="W104" s="286">
        <v>37.790379018926274</v>
      </c>
      <c r="X104" s="286">
        <v>39.735405063606827</v>
      </c>
      <c r="Y104" s="286">
        <v>35.762814753357858</v>
      </c>
      <c r="Z104" s="286">
        <v>34.039986927956747</v>
      </c>
      <c r="AA104" s="286"/>
      <c r="AB104" s="286">
        <v>26.920434796372472</v>
      </c>
      <c r="AC104" s="286">
        <v>26.450774197574262</v>
      </c>
      <c r="AD104" s="286">
        <v>25.058749751005799</v>
      </c>
      <c r="AE104" s="286">
        <v>27.699024235987384</v>
      </c>
      <c r="AF104" s="286">
        <v>28.002096556182888</v>
      </c>
      <c r="AG104" s="286">
        <v>27.457562345411041</v>
      </c>
      <c r="AH104" s="286">
        <v>31.174716532542465</v>
      </c>
      <c r="AI104" s="286">
        <v>29.017392663919392</v>
      </c>
      <c r="AJ104" s="286">
        <v>31.085669702000775</v>
      </c>
      <c r="AK104" s="286">
        <v>26.955524113933059</v>
      </c>
      <c r="AL104" s="286">
        <v>29.503847739215356</v>
      </c>
      <c r="AM104" s="45">
        <v>27.418459031543815</v>
      </c>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c r="CA104" s="45"/>
      <c r="CB104" s="45"/>
      <c r="CC104" s="45"/>
      <c r="CD104" s="45"/>
      <c r="CE104" s="45"/>
      <c r="CF104" s="45"/>
      <c r="CG104" s="45"/>
      <c r="CH104" s="45"/>
      <c r="CI104" s="45"/>
      <c r="CJ104" s="45"/>
      <c r="CK104" s="45"/>
      <c r="CL104" s="45"/>
      <c r="CM104" s="45"/>
      <c r="CN104" s="45"/>
      <c r="CO104" s="45"/>
      <c r="CP104" s="45"/>
      <c r="CQ104" s="45"/>
      <c r="CR104" s="45"/>
      <c r="CS104" s="45"/>
      <c r="CT104" s="45"/>
      <c r="CU104" s="45"/>
      <c r="CV104" s="45"/>
      <c r="CW104" s="45"/>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row>
    <row r="105" spans="1:131">
      <c r="A105" s="24" t="s">
        <v>127</v>
      </c>
      <c r="B105" s="24"/>
      <c r="C105" s="286">
        <v>13.617974130869133</v>
      </c>
      <c r="D105" s="286">
        <v>3.622136495163331</v>
      </c>
      <c r="E105" s="286">
        <v>0.72442729903266623</v>
      </c>
      <c r="F105" s="286">
        <v>4.3465637941959976</v>
      </c>
      <c r="G105" s="286">
        <v>8.9112274187439553</v>
      </c>
      <c r="H105" s="286">
        <v>8.1162538311873806</v>
      </c>
      <c r="I105" s="286">
        <v>2796.0031698728772</v>
      </c>
      <c r="J105" s="286">
        <v>9.9494049534140281</v>
      </c>
      <c r="K105" s="286">
        <v>41.263403879376824</v>
      </c>
      <c r="L105" s="288">
        <v>0.91078966452091437</v>
      </c>
      <c r="M105" s="286">
        <v>0.12937212692142078</v>
      </c>
      <c r="N105" s="286">
        <v>1.6517423168757918E-3</v>
      </c>
      <c r="O105" s="286">
        <v>0.58017137375938654</v>
      </c>
      <c r="P105" s="286">
        <v>0.5918022311517851</v>
      </c>
      <c r="Q105" s="286">
        <v>0.64081532092514948</v>
      </c>
      <c r="R105" s="286">
        <v>0.63899267086900302</v>
      </c>
      <c r="S105" s="286">
        <v>0.65583482548644279</v>
      </c>
      <c r="T105" s="286">
        <v>0.69544744591459717</v>
      </c>
      <c r="U105" s="286">
        <v>0.67085749193886535</v>
      </c>
      <c r="V105" s="286">
        <v>0.74386055004085405</v>
      </c>
      <c r="W105" s="286">
        <v>0.65578240155116374</v>
      </c>
      <c r="X105" s="286">
        <v>0.68953474497225964</v>
      </c>
      <c r="Y105" s="286">
        <v>0.62059775937787764</v>
      </c>
      <c r="Z105" s="286">
        <v>0.59070125666656914</v>
      </c>
      <c r="AA105" s="286"/>
      <c r="AB105" s="286">
        <v>0.46715454673596046</v>
      </c>
      <c r="AC105" s="286">
        <v>0.45900445236300919</v>
      </c>
      <c r="AD105" s="286">
        <v>0.43484843280757118</v>
      </c>
      <c r="AE105" s="286">
        <v>0.48066553195993322</v>
      </c>
      <c r="AF105" s="286">
        <v>0.48592479368583313</v>
      </c>
      <c r="AG105" s="286">
        <v>0.47647540572685321</v>
      </c>
      <c r="AH105" s="286">
        <v>0.54097976802901959</v>
      </c>
      <c r="AI105" s="286">
        <v>0.50354338701837265</v>
      </c>
      <c r="AJ105" s="286">
        <v>0.53943452434797845</v>
      </c>
      <c r="AK105" s="286">
        <v>0.46776345719243267</v>
      </c>
      <c r="AL105" s="286">
        <v>0.51198491858820872</v>
      </c>
      <c r="AM105" s="45">
        <v>0.47579683976000708</v>
      </c>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c r="CA105" s="45"/>
      <c r="CB105" s="45"/>
      <c r="CC105" s="45"/>
      <c r="CD105" s="45"/>
      <c r="CE105" s="45"/>
      <c r="CF105" s="45"/>
      <c r="CG105" s="45"/>
      <c r="CH105" s="45"/>
      <c r="CI105" s="45"/>
      <c r="CJ105" s="45"/>
      <c r="CK105" s="45"/>
      <c r="CL105" s="45"/>
      <c r="CM105" s="45"/>
      <c r="CN105" s="45"/>
      <c r="CO105" s="45"/>
      <c r="CP105" s="45"/>
      <c r="CQ105" s="45"/>
      <c r="CR105" s="45"/>
      <c r="CS105" s="45"/>
      <c r="CT105" s="45"/>
      <c r="CU105" s="45"/>
      <c r="CV105" s="45"/>
      <c r="CW105" s="45"/>
      <c r="CX105" s="24"/>
      <c r="CY105" s="24"/>
      <c r="CZ105" s="24"/>
      <c r="DA105" s="24"/>
      <c r="DB105" s="24"/>
      <c r="DC105" s="24"/>
      <c r="DD105" s="24"/>
      <c r="DE105" s="24"/>
      <c r="DF105" s="24"/>
      <c r="DG105" s="24"/>
      <c r="DH105" s="24"/>
      <c r="DI105" s="24"/>
      <c r="DJ105" s="24"/>
      <c r="DK105" s="24"/>
      <c r="DL105" s="24"/>
      <c r="DM105" s="24"/>
      <c r="DN105" s="24"/>
      <c r="DO105" s="24"/>
      <c r="DP105" s="24"/>
      <c r="DQ105" s="24"/>
      <c r="DR105" s="24"/>
      <c r="DS105" s="24"/>
      <c r="DT105" s="24"/>
      <c r="DU105" s="24"/>
      <c r="DV105" s="24"/>
      <c r="DW105" s="24"/>
      <c r="DX105" s="24"/>
      <c r="DY105" s="24"/>
      <c r="DZ105" s="24"/>
      <c r="EA105" s="24"/>
    </row>
    <row r="106" spans="1:131">
      <c r="A106" s="24" t="s">
        <v>103</v>
      </c>
      <c r="B106" s="24"/>
      <c r="C106" s="286">
        <v>315.10696827843861</v>
      </c>
      <c r="D106" s="286">
        <v>160.90871303404845</v>
      </c>
      <c r="E106" s="286">
        <v>32.181742606809692</v>
      </c>
      <c r="F106" s="286">
        <v>193.09045564085812</v>
      </c>
      <c r="G106" s="286">
        <v>235.54911981808493</v>
      </c>
      <c r="H106" s="286">
        <v>187.80239365607378</v>
      </c>
      <c r="I106" s="286">
        <v>5367.930771747574</v>
      </c>
      <c r="J106" s="286">
        <v>25.436027815490306</v>
      </c>
      <c r="K106" s="286">
        <v>48.117445709431557</v>
      </c>
      <c r="L106" s="288">
        <v>0.79729609603769247</v>
      </c>
      <c r="M106" s="286">
        <v>2.9935479611122209</v>
      </c>
      <c r="N106" s="286">
        <v>3.8219746112465022E-2</v>
      </c>
      <c r="O106" s="286">
        <v>13.424613742865834</v>
      </c>
      <c r="P106" s="286">
        <v>13.693740719916692</v>
      </c>
      <c r="Q106" s="286">
        <v>14.82785699712672</v>
      </c>
      <c r="R106" s="286">
        <v>14.785682608491118</v>
      </c>
      <c r="S106" s="286">
        <v>15.175394046461037</v>
      </c>
      <c r="T106" s="286">
        <v>16.091992404537343</v>
      </c>
      <c r="U106" s="286">
        <v>15.523004258948566</v>
      </c>
      <c r="V106" s="286">
        <v>17.212225584566124</v>
      </c>
      <c r="W106" s="286">
        <v>15.174181006463145</v>
      </c>
      <c r="X106" s="286">
        <v>15.955178128759442</v>
      </c>
      <c r="Y106" s="286">
        <v>14.360041853411436</v>
      </c>
      <c r="Z106" s="286">
        <v>13.668265217550893</v>
      </c>
      <c r="AA106" s="286"/>
      <c r="AB106" s="286">
        <v>10.8095118646008</v>
      </c>
      <c r="AC106" s="286">
        <v>10.62092643299667</v>
      </c>
      <c r="AD106" s="286">
        <v>10.061979117144856</v>
      </c>
      <c r="AE106" s="286">
        <v>11.122143211339091</v>
      </c>
      <c r="AF106" s="286">
        <v>11.243837525185272</v>
      </c>
      <c r="AG106" s="286">
        <v>11.025187675859195</v>
      </c>
      <c r="AH106" s="286">
        <v>12.517757264436643</v>
      </c>
      <c r="AI106" s="286">
        <v>11.651515016491603</v>
      </c>
      <c r="AJ106" s="286">
        <v>12.48200179545829</v>
      </c>
      <c r="AK106" s="286">
        <v>10.823601473381673</v>
      </c>
      <c r="AL106" s="286">
        <v>11.84684402762316</v>
      </c>
      <c r="AM106" s="45">
        <v>11.009486304823021</v>
      </c>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c r="CA106" s="45"/>
      <c r="CB106" s="45"/>
      <c r="CC106" s="45"/>
      <c r="CD106" s="45"/>
      <c r="CE106" s="45"/>
      <c r="CF106" s="45"/>
      <c r="CG106" s="45"/>
      <c r="CH106" s="45"/>
      <c r="CI106" s="45"/>
      <c r="CJ106" s="45"/>
      <c r="CK106" s="45"/>
      <c r="CL106" s="45"/>
      <c r="CM106" s="45"/>
      <c r="CN106" s="45"/>
      <c r="CO106" s="45"/>
      <c r="CP106" s="45"/>
      <c r="CQ106" s="45"/>
      <c r="CR106" s="45"/>
      <c r="CS106" s="45"/>
      <c r="CT106" s="45"/>
      <c r="CU106" s="45"/>
      <c r="CV106" s="45"/>
      <c r="CW106" s="45"/>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row>
    <row r="107" spans="1:131">
      <c r="A107" s="24" t="s">
        <v>115</v>
      </c>
      <c r="B107" s="24"/>
      <c r="C107" s="286">
        <v>76.05217783847597</v>
      </c>
      <c r="D107" s="286">
        <v>46.312738039353434</v>
      </c>
      <c r="E107" s="286">
        <v>9.2625476078706868</v>
      </c>
      <c r="F107" s="286">
        <v>55.575285647224121</v>
      </c>
      <c r="G107" s="286">
        <v>117.15869176405816</v>
      </c>
      <c r="H107" s="286">
        <v>37.264783287091909</v>
      </c>
      <c r="I107" s="286">
        <v>6401.3880483956855</v>
      </c>
      <c r="J107" s="286">
        <v>31.658894693955997</v>
      </c>
      <c r="K107" s="286">
        <v>114.26662643390905</v>
      </c>
      <c r="L107" s="288">
        <v>0.47976593392916655</v>
      </c>
      <c r="M107" s="286">
        <v>0.60283910106368332</v>
      </c>
      <c r="N107" s="286">
        <v>9.2244704843154786E-3</v>
      </c>
      <c r="O107" s="286">
        <v>3.2400778610618284</v>
      </c>
      <c r="P107" s="286">
        <v>3.3050326058953909</v>
      </c>
      <c r="Q107" s="286">
        <v>3.5787555682123404</v>
      </c>
      <c r="R107" s="286">
        <v>3.5685766308112816</v>
      </c>
      <c r="S107" s="286">
        <v>3.6626348604597827</v>
      </c>
      <c r="T107" s="286">
        <v>3.8838591060412928</v>
      </c>
      <c r="U107" s="286">
        <v>3.746531810892221</v>
      </c>
      <c r="V107" s="286">
        <v>4.1542313339027475</v>
      </c>
      <c r="W107" s="286">
        <v>3.6623420889792002</v>
      </c>
      <c r="X107" s="286">
        <v>3.8508384981850141</v>
      </c>
      <c r="Y107" s="286">
        <v>3.4658467337941543</v>
      </c>
      <c r="Z107" s="286">
        <v>3.2988840035746185</v>
      </c>
      <c r="AA107" s="286"/>
      <c r="AB107" s="286">
        <v>2.6089138020816911</v>
      </c>
      <c r="AC107" s="286">
        <v>2.5633980432253849</v>
      </c>
      <c r="AD107" s="286">
        <v>2.4284941377365716</v>
      </c>
      <c r="AE107" s="286">
        <v>2.6843684799325893</v>
      </c>
      <c r="AF107" s="286">
        <v>2.7137398316647503</v>
      </c>
      <c r="AG107" s="286">
        <v>2.6609679195862812</v>
      </c>
      <c r="AH107" s="286">
        <v>3.0212048524823163</v>
      </c>
      <c r="AI107" s="286">
        <v>2.8121342316330047</v>
      </c>
      <c r="AJ107" s="286">
        <v>3.0125751439731823</v>
      </c>
      <c r="AK107" s="286">
        <v>2.6123143788399004</v>
      </c>
      <c r="AL107" s="286">
        <v>2.8592775771856309</v>
      </c>
      <c r="AM107" s="45">
        <v>2.6571783383247971</v>
      </c>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c r="CA107" s="45"/>
      <c r="CB107" s="45"/>
      <c r="CC107" s="45"/>
      <c r="CD107" s="45"/>
      <c r="CE107" s="45"/>
      <c r="CF107" s="45"/>
      <c r="CG107" s="45"/>
      <c r="CH107" s="45"/>
      <c r="CI107" s="45"/>
      <c r="CJ107" s="45"/>
      <c r="CK107" s="45"/>
      <c r="CL107" s="45"/>
      <c r="CM107" s="45"/>
      <c r="CN107" s="45"/>
      <c r="CO107" s="45"/>
      <c r="CP107" s="45"/>
      <c r="CQ107" s="45"/>
      <c r="CR107" s="45"/>
      <c r="CS107" s="45"/>
      <c r="CT107" s="45"/>
      <c r="CU107" s="45"/>
      <c r="CV107" s="45"/>
      <c r="CW107" s="45"/>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row>
    <row r="108" spans="1:131">
      <c r="A108" s="24"/>
      <c r="B108" s="24"/>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c r="CA108" s="45"/>
      <c r="CB108" s="45"/>
      <c r="CC108" s="45"/>
      <c r="CD108" s="45"/>
      <c r="CE108" s="45"/>
      <c r="CF108" s="45"/>
      <c r="CG108" s="45"/>
      <c r="CH108" s="45"/>
      <c r="CI108" s="45"/>
      <c r="CJ108" s="45"/>
      <c r="CK108" s="45"/>
      <c r="CL108" s="45"/>
      <c r="CM108" s="45"/>
      <c r="CN108" s="45"/>
      <c r="CO108" s="45"/>
      <c r="CP108" s="45"/>
      <c r="CQ108" s="45"/>
      <c r="CR108" s="45"/>
      <c r="CS108" s="45"/>
      <c r="CT108" s="45"/>
      <c r="CU108" s="45"/>
      <c r="CV108" s="45"/>
      <c r="CW108" s="45"/>
      <c r="CX108" s="24"/>
      <c r="CY108" s="24"/>
      <c r="CZ108" s="24"/>
      <c r="DA108" s="24"/>
      <c r="DB108" s="24"/>
      <c r="DC108" s="24"/>
      <c r="DD108" s="24"/>
      <c r="DE108" s="24"/>
      <c r="DF108" s="24"/>
      <c r="DG108" s="24"/>
      <c r="DH108" s="24"/>
      <c r="DI108" s="24"/>
      <c r="DJ108" s="24"/>
      <c r="DK108" s="24"/>
      <c r="DL108" s="24"/>
      <c r="DM108" s="24"/>
      <c r="DN108" s="24"/>
      <c r="DO108" s="24"/>
      <c r="DP108" s="24"/>
      <c r="DQ108" s="24"/>
      <c r="DR108" s="24"/>
      <c r="DS108" s="24"/>
      <c r="DT108" s="24"/>
      <c r="DU108" s="24"/>
      <c r="DV108" s="24"/>
      <c r="DW108" s="24"/>
      <c r="DX108" s="24"/>
      <c r="DY108" s="24"/>
      <c r="DZ108" s="24"/>
      <c r="EA108" s="24"/>
    </row>
  </sheetData>
  <mergeCells count="3">
    <mergeCell ref="I6:N6"/>
    <mergeCell ref="O6:P6"/>
    <mergeCell ref="R6:T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dimension ref="A3:T17"/>
  <sheetViews>
    <sheetView topLeftCell="H1" workbookViewId="0">
      <selection activeCell="Q19" sqref="Q19"/>
    </sheetView>
  </sheetViews>
  <sheetFormatPr defaultRowHeight="12.75"/>
  <cols>
    <col min="1" max="1" width="39.42578125" style="68" customWidth="1"/>
    <col min="2" max="2" width="9.140625" style="68"/>
    <col min="3" max="3" width="9.5703125" style="68" customWidth="1"/>
    <col min="4" max="4" width="16.7109375" style="68" customWidth="1"/>
    <col min="5" max="5" width="21.28515625" style="68" customWidth="1"/>
    <col min="6" max="6" width="20.28515625" style="68" bestFit="1" customWidth="1"/>
    <col min="7" max="7" width="15" style="68" bestFit="1" customWidth="1"/>
    <col min="8" max="8" width="64.42578125" style="68" customWidth="1"/>
    <col min="9" max="9" width="22.140625" style="68" customWidth="1"/>
    <col min="10" max="10" width="11.28515625" style="68" customWidth="1"/>
    <col min="11" max="11" width="10.28515625" style="68" customWidth="1"/>
    <col min="12" max="12" width="22.7109375" style="68" customWidth="1"/>
    <col min="13" max="13" width="14.140625" style="68" customWidth="1"/>
    <col min="14" max="14" width="11.85546875" style="68" bestFit="1" customWidth="1"/>
    <col min="15" max="15" width="9.140625" style="68"/>
    <col min="16" max="16" width="10.5703125" style="68" customWidth="1"/>
    <col min="17" max="17" width="11.5703125" style="68" customWidth="1"/>
    <col min="18" max="19" width="14.7109375" style="68" customWidth="1"/>
    <col min="20" max="16384" width="9.140625" style="68"/>
  </cols>
  <sheetData>
    <row r="3" spans="1:20" ht="90" customHeight="1">
      <c r="H3" s="69" t="s">
        <v>76</v>
      </c>
    </row>
    <row r="4" spans="1:20" ht="15">
      <c r="A4" s="70" t="s">
        <v>77</v>
      </c>
      <c r="B4" s="71"/>
      <c r="I4" s="81" t="s">
        <v>1305</v>
      </c>
      <c r="J4" s="82">
        <v>1.1074047883301905</v>
      </c>
    </row>
    <row r="6" spans="1:20" ht="38.25">
      <c r="A6" s="72" t="s">
        <v>78</v>
      </c>
      <c r="B6" s="72" t="s">
        <v>79</v>
      </c>
      <c r="C6" s="72" t="s">
        <v>80</v>
      </c>
      <c r="D6" s="72" t="s">
        <v>81</v>
      </c>
      <c r="E6" s="72" t="s">
        <v>82</v>
      </c>
      <c r="F6" s="72" t="s">
        <v>83</v>
      </c>
      <c r="G6" s="72" t="s">
        <v>84</v>
      </c>
      <c r="H6" s="72" t="s">
        <v>85</v>
      </c>
      <c r="I6" s="72" t="s">
        <v>1116</v>
      </c>
      <c r="J6" s="72" t="s">
        <v>86</v>
      </c>
      <c r="K6" s="72" t="s">
        <v>87</v>
      </c>
      <c r="L6" s="72" t="s">
        <v>88</v>
      </c>
      <c r="M6" s="72" t="s">
        <v>89</v>
      </c>
      <c r="N6" s="72" t="s">
        <v>90</v>
      </c>
      <c r="O6" s="72" t="s">
        <v>91</v>
      </c>
      <c r="P6" s="72" t="s">
        <v>36</v>
      </c>
      <c r="Q6" s="72" t="s">
        <v>1319</v>
      </c>
      <c r="R6" s="72" t="s">
        <v>92</v>
      </c>
      <c r="S6" s="72" t="s">
        <v>93</v>
      </c>
      <c r="T6" s="73" t="s">
        <v>94</v>
      </c>
    </row>
    <row r="7" spans="1:20">
      <c r="A7" s="74" t="s">
        <v>95</v>
      </c>
      <c r="B7" s="74" t="s">
        <v>96</v>
      </c>
      <c r="C7" s="74" t="s">
        <v>97</v>
      </c>
      <c r="D7" s="75">
        <f>'Calcs and Notes'!C23</f>
        <v>23002.124675937994</v>
      </c>
      <c r="E7" s="74" t="s">
        <v>98</v>
      </c>
      <c r="F7" s="74" t="s">
        <v>99</v>
      </c>
      <c r="G7" s="76">
        <f>SUMPRODUCT(CBSAData!N4:N645,CBSAData!C4:C645)*(1-'Calcs and Notes'!C25)</f>
        <v>3968.552177989438</v>
      </c>
      <c r="H7" s="74" t="s">
        <v>100</v>
      </c>
      <c r="I7" s="81" t="s">
        <v>1117</v>
      </c>
      <c r="J7" s="81">
        <f>'Calcs and Notes'!C26*$J$4</f>
        <v>7036.4106593608012</v>
      </c>
      <c r="K7" s="74">
        <v>0</v>
      </c>
      <c r="L7" s="74" t="s">
        <v>101</v>
      </c>
      <c r="M7" s="74">
        <v>0</v>
      </c>
      <c r="N7" s="74" t="s">
        <v>102</v>
      </c>
      <c r="O7" s="77">
        <f>[5]Measure_InputOutput!$D$8</f>
        <v>15</v>
      </c>
      <c r="P7" s="77"/>
      <c r="Q7" s="77"/>
      <c r="R7" s="78">
        <f t="shared" ref="R7:R13" si="0">D7*G7/8760000</f>
        <v>10.420677166789764</v>
      </c>
      <c r="S7" s="79">
        <f>J7/D7</f>
        <v>0.3059026397992457</v>
      </c>
      <c r="T7" s="80"/>
    </row>
    <row r="8" spans="1:20">
      <c r="A8" s="74" t="s">
        <v>103</v>
      </c>
      <c r="B8" s="74" t="s">
        <v>96</v>
      </c>
      <c r="C8" s="74" t="s">
        <v>97</v>
      </c>
      <c r="D8" s="75">
        <f>SUMPRODUCT(CBSAData!O4:O645,CBSAData!C4:C645)/SUMPRODUCT(CBSAData!C4:C645,CBSAData!J4:J645)</f>
        <v>293.64734870219718</v>
      </c>
      <c r="E8" s="74" t="s">
        <v>98</v>
      </c>
      <c r="F8" s="74" t="s">
        <v>104</v>
      </c>
      <c r="G8" s="76">
        <f>SUMPRODUCT(CBSAData!C4:C645,CBSAData!J4:J645)</f>
        <v>104186.49357042274</v>
      </c>
      <c r="H8" s="74" t="s">
        <v>105</v>
      </c>
      <c r="I8" s="81" t="s">
        <v>1118</v>
      </c>
      <c r="J8" s="81">
        <f>SUMPRODUCT(CBSAData!P4:P645,CBSAData!C4:C645)/SUMPRODUCT(CBSAData!C4:C645,CBSAData!J4:J645)*$J$4</f>
        <v>160.90871303404845</v>
      </c>
      <c r="K8" s="82">
        <v>0</v>
      </c>
      <c r="L8" s="74" t="s">
        <v>106</v>
      </c>
      <c r="M8" s="74">
        <v>0</v>
      </c>
      <c r="N8" s="74" t="s">
        <v>102</v>
      </c>
      <c r="O8" s="77">
        <f>[6]Measure_InputOutput!$D$8</f>
        <v>16</v>
      </c>
      <c r="P8" s="77"/>
      <c r="Q8" s="77"/>
      <c r="R8" s="83">
        <f t="shared" si="0"/>
        <v>3.4924757542846061</v>
      </c>
      <c r="S8" s="79">
        <f>J8/D8</f>
        <v>0.54796582957482864</v>
      </c>
      <c r="T8" s="80"/>
    </row>
    <row r="9" spans="1:20">
      <c r="A9" s="74" t="s">
        <v>107</v>
      </c>
      <c r="B9" s="74" t="s">
        <v>96</v>
      </c>
      <c r="C9" s="74" t="s">
        <v>97</v>
      </c>
      <c r="D9" s="75">
        <f>SUMPRODUCT(CBSAData!L657:L1301,CBSAData!C657:C1301)/SUMPRODUCT(CBSAData!C657:C1301,CBSAData!K657:K1301)</f>
        <v>147.27595858982735</v>
      </c>
      <c r="E9" s="74" t="s">
        <v>98</v>
      </c>
      <c r="F9" s="74" t="s">
        <v>108</v>
      </c>
      <c r="G9" s="76">
        <f>SUMPRODUCT(CBSAData!C657:C1301,CBSAData!K657:K1301)</f>
        <v>23222.537253900708</v>
      </c>
      <c r="H9" s="74" t="s">
        <v>109</v>
      </c>
      <c r="I9" s="81" t="s">
        <v>152</v>
      </c>
      <c r="J9" s="81">
        <f>SUMPRODUCT(CBSAData!M657:M1301,CBSAData!C657:C1301)/SUMPRODUCT(CBSAData!C657:C1301,CBSAData!K657:K1301)*$J$4</f>
        <v>10.137091428335422</v>
      </c>
      <c r="K9" s="74">
        <v>0</v>
      </c>
      <c r="L9" s="74" t="s">
        <v>110</v>
      </c>
      <c r="M9" s="74">
        <v>0</v>
      </c>
      <c r="N9" s="74" t="s">
        <v>102</v>
      </c>
      <c r="O9" s="74">
        <f>'Calcs and Notes'!D40</f>
        <v>2</v>
      </c>
      <c r="P9" s="74"/>
      <c r="Q9" s="74"/>
      <c r="R9" s="495">
        <f t="shared" si="0"/>
        <v>0.39042482134203238</v>
      </c>
      <c r="S9" s="79">
        <f>J9/D9</f>
        <v>6.8830592076252223E-2</v>
      </c>
      <c r="T9" s="80"/>
    </row>
    <row r="10" spans="1:20">
      <c r="A10" s="74" t="s">
        <v>111</v>
      </c>
      <c r="B10" s="74" t="s">
        <v>96</v>
      </c>
      <c r="C10" s="74" t="s">
        <v>97</v>
      </c>
      <c r="D10" s="75">
        <f>SUMPRODUCT(CBSAData!U1307:U1746,CBSAData!R1307:R1746)/SUMPRODUCT(CBSAData!T1307:T1746,CBSAData!R1307:R1746,CBSAData!E1307:E1746)</f>
        <v>305.36927858959245</v>
      </c>
      <c r="E10" s="74" t="s">
        <v>98</v>
      </c>
      <c r="F10" s="74" t="s">
        <v>112</v>
      </c>
      <c r="G10" s="76">
        <f>SUMPRODUCT(CBSAData!E1307:E1746,CBSAData!T1307:T1746,CBSAData!R1307:R1746)</f>
        <v>260315.19927211685</v>
      </c>
      <c r="H10" s="74" t="s">
        <v>113</v>
      </c>
      <c r="I10" s="84" t="s">
        <v>1124</v>
      </c>
      <c r="J10" s="84">
        <f>SUMPRODUCT(CBSAData!V1307:V1746,CBSAData!R1307:R1746)/SUMPRODUCT(CBSAData!T1307:T1746,CBSAData!R1307:R1746,CBSAData!E1307:E1746)*$J$4</f>
        <v>46.927195825482642</v>
      </c>
      <c r="K10" s="74">
        <v>0</v>
      </c>
      <c r="L10" s="74" t="s">
        <v>114</v>
      </c>
      <c r="M10" s="74">
        <v>0</v>
      </c>
      <c r="N10" s="74" t="s">
        <v>102</v>
      </c>
      <c r="O10" s="77">
        <f>'Calcs and Notes'!D52</f>
        <v>8</v>
      </c>
      <c r="P10" s="494">
        <f>SUMPRODUCT(CBSAData!AC1307:AC1746,CBSAData!R1307:R1746)/SUMPRODUCT(CBSAData!T1307:T1746,CBSAData!R1307:R1746,CBSAData!E1307:E1746)</f>
        <v>-4.3346332245656649</v>
      </c>
      <c r="Q10" s="77" t="s">
        <v>1320</v>
      </c>
      <c r="R10" s="75">
        <f t="shared" si="0"/>
        <v>9.0744594300950148</v>
      </c>
      <c r="S10" s="79">
        <f>J10/D10</f>
        <v>0.15367359821598636</v>
      </c>
      <c r="T10" s="80"/>
    </row>
    <row r="11" spans="1:20">
      <c r="A11" s="74" t="s">
        <v>115</v>
      </c>
      <c r="B11" s="74" t="s">
        <v>96</v>
      </c>
      <c r="C11" s="74" t="s">
        <v>97</v>
      </c>
      <c r="D11" s="76">
        <f>SUMPRODUCT(CBSAData!W1307:W1746,CBSAData!R1307:R1746)/SUMPRODUCT(CBSAData!X1307:X1746,CBSAData!R1307:R1746,CBSAData!E1307:E1746)</f>
        <v>70.872822988677086</v>
      </c>
      <c r="E11" s="85" t="s">
        <v>98</v>
      </c>
      <c r="F11" s="74" t="s">
        <v>116</v>
      </c>
      <c r="G11" s="76">
        <f>SUMPRODUCT(CBSAData!E1307:E1746,CBSAData!X1307:X1746,CBSAData!R1307:R1746)</f>
        <v>787782.64583604911</v>
      </c>
      <c r="H11" s="74" t="s">
        <v>117</v>
      </c>
      <c r="I11" s="84" t="s">
        <v>1122</v>
      </c>
      <c r="J11" s="84">
        <f>SUMPRODUCT(CBSAData!Y1307:Y1746,CBSAData!R1307:R1746)/SUMPRODUCT(CBSAData!X1307:X1746,CBSAData!R1307:R1746,CBSAData!E1307:E1746)*$J$4</f>
        <v>46.312738039353434</v>
      </c>
      <c r="K11" s="82">
        <f>SUMPRODUCT(CBSAData!Z1307:Z1746,CBSAData!R1307:R1746)/SUMPRODUCT(CBSAData!X1307:X1746,CBSAData!R1307:R1746,CBSAData!E1307:E1746)</f>
        <v>-2.0862137698831806</v>
      </c>
      <c r="L11" s="74" t="s">
        <v>118</v>
      </c>
      <c r="M11" s="74">
        <v>0</v>
      </c>
      <c r="N11" s="74" t="s">
        <v>102</v>
      </c>
      <c r="O11" s="77">
        <f>('Calcs and Notes'!D59*CBSAData!AH1312+CBSAData!AH1313*'Calcs and Notes'!D63)/(CBSAData!AH1312+CBSAData!AH1313)</f>
        <v>5.9762907480517615</v>
      </c>
      <c r="P11" s="494">
        <f>SUMPRODUCT(CBSAData!AD1307:AD1746,CBSAData!R1307:R1746)/SUMPRODUCT(CBSAData!X1307:X1746,CBSAData!R1307:R1746,CBSAData!E1307:E1746)</f>
        <v>-1.0126449436589524</v>
      </c>
      <c r="Q11" s="77" t="s">
        <v>1320</v>
      </c>
      <c r="R11" s="75">
        <f t="shared" si="0"/>
        <v>6.3735593620878994</v>
      </c>
      <c r="S11" s="79">
        <f>J11/D11</f>
        <v>0.65346258391248979</v>
      </c>
      <c r="T11" s="80"/>
    </row>
    <row r="12" spans="1:20" s="90" customFormat="1">
      <c r="A12" s="86" t="s">
        <v>119</v>
      </c>
      <c r="B12" s="86" t="s">
        <v>96</v>
      </c>
      <c r="C12" s="86" t="s">
        <v>97</v>
      </c>
      <c r="D12" s="273">
        <v>1</v>
      </c>
      <c r="E12" s="74" t="s">
        <v>98</v>
      </c>
      <c r="F12" s="86" t="s">
        <v>120</v>
      </c>
      <c r="G12" s="87">
        <f>'Calcs and Notes'!C75</f>
        <v>246000000</v>
      </c>
      <c r="H12" s="86" t="s">
        <v>789</v>
      </c>
      <c r="I12" s="88" t="s">
        <v>1120</v>
      </c>
      <c r="J12" s="474">
        <f>'Calcs and Notes'!$C$70</f>
        <v>0.25774360439371152</v>
      </c>
      <c r="K12" s="86">
        <v>0</v>
      </c>
      <c r="L12" s="86" t="s">
        <v>121</v>
      </c>
      <c r="M12" s="86">
        <v>0</v>
      </c>
      <c r="N12" s="86" t="s">
        <v>102</v>
      </c>
      <c r="O12" s="86">
        <v>15</v>
      </c>
      <c r="P12" s="86"/>
      <c r="Q12" s="86"/>
      <c r="R12" s="75">
        <f t="shared" si="0"/>
        <v>28.082191780821919</v>
      </c>
      <c r="S12" s="79">
        <f>J12</f>
        <v>0.25774360439371152</v>
      </c>
      <c r="T12" s="89" t="s">
        <v>122</v>
      </c>
    </row>
    <row r="13" spans="1:20">
      <c r="A13" s="74" t="s">
        <v>123</v>
      </c>
      <c r="B13" s="74" t="s">
        <v>96</v>
      </c>
      <c r="C13" s="74" t="s">
        <v>97</v>
      </c>
      <c r="D13" s="77">
        <f>'Calcs and Notes'!C95</f>
        <v>731.31094196334357</v>
      </c>
      <c r="E13" s="85" t="s">
        <v>98</v>
      </c>
      <c r="F13" s="74" t="s">
        <v>124</v>
      </c>
      <c r="G13" s="76">
        <f>SUMPRODUCT(CBSAData!M1788:M2130,CBSAData!L1788:L2130,CBSAData!I1788:I2130)</f>
        <v>116689.28162038757</v>
      </c>
      <c r="H13" s="74" t="s">
        <v>125</v>
      </c>
      <c r="I13" s="81" t="s">
        <v>1121</v>
      </c>
      <c r="J13" s="81">
        <f>'Calcs and Notes'!C96*$J$4</f>
        <v>327.12282999637637</v>
      </c>
      <c r="K13" s="74">
        <v>0</v>
      </c>
      <c r="L13" s="74" t="s">
        <v>126</v>
      </c>
      <c r="M13" s="74">
        <v>0</v>
      </c>
      <c r="N13" s="74" t="s">
        <v>102</v>
      </c>
      <c r="O13" s="74">
        <f>'Calcs and Notes'!D86</f>
        <v>15</v>
      </c>
      <c r="P13" s="74"/>
      <c r="Q13" s="74"/>
      <c r="R13" s="75">
        <f t="shared" si="0"/>
        <v>9.7415694587707193</v>
      </c>
      <c r="S13" s="79">
        <f>J13/D13</f>
        <v>0.44731018124541222</v>
      </c>
      <c r="T13" s="80"/>
    </row>
    <row r="14" spans="1:20">
      <c r="A14" s="74" t="s">
        <v>127</v>
      </c>
      <c r="B14" s="74" t="s">
        <v>96</v>
      </c>
      <c r="C14" s="74" t="s">
        <v>97</v>
      </c>
      <c r="D14" s="77">
        <f>'Calcs and Notes'!C106</f>
        <v>12.690554004795249</v>
      </c>
      <c r="E14" s="85" t="s">
        <v>98</v>
      </c>
      <c r="F14" s="74" t="s">
        <v>112</v>
      </c>
      <c r="G14" s="76">
        <f>SUMPRODUCT(CBSAData!AA1307:AA1746,CBSAData!E1307:E1746,CBSAData!R1307:R1746)</f>
        <v>1157574.5660188401</v>
      </c>
      <c r="H14" s="74" t="s">
        <v>128</v>
      </c>
      <c r="I14" s="81" t="s">
        <v>1119</v>
      </c>
      <c r="J14" s="81">
        <f>'Calcs and Notes'!E106*$J$4</f>
        <v>3.622136495163331</v>
      </c>
      <c r="K14" s="74">
        <v>0</v>
      </c>
      <c r="L14" s="74" t="s">
        <v>118</v>
      </c>
      <c r="M14" s="74">
        <v>0</v>
      </c>
      <c r="N14" s="74" t="s">
        <v>102</v>
      </c>
      <c r="O14" s="74">
        <f>'Calcs and Notes'!D103</f>
        <v>8</v>
      </c>
      <c r="P14" s="74"/>
      <c r="Q14" s="74"/>
      <c r="R14" s="75">
        <f>D14*G14/8760000</f>
        <v>1.6769706101186659</v>
      </c>
      <c r="S14" s="79">
        <f>J14/D14</f>
        <v>0.28541988740559882</v>
      </c>
      <c r="T14" s="89"/>
    </row>
    <row r="16" spans="1:20">
      <c r="R16" s="91">
        <f>SUM(R7:R14)</f>
        <v>69.25232838431063</v>
      </c>
    </row>
    <row r="17" spans="4:4">
      <c r="D17" s="68" t="s">
        <v>129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R111"/>
  <sheetViews>
    <sheetView topLeftCell="A91" workbookViewId="0">
      <selection activeCell="B114" sqref="B114"/>
    </sheetView>
  </sheetViews>
  <sheetFormatPr defaultRowHeight="15"/>
  <cols>
    <col min="1" max="1" width="18.42578125" style="93" bestFit="1" customWidth="1"/>
    <col min="2" max="2" width="70.5703125" style="93" customWidth="1"/>
    <col min="3" max="3" width="15.42578125" style="93" bestFit="1" customWidth="1"/>
    <col min="4" max="4" width="14.7109375" style="93" customWidth="1"/>
    <col min="5" max="5" width="12.5703125" style="93" bestFit="1" customWidth="1"/>
    <col min="6" max="6" width="12" style="93" customWidth="1"/>
    <col min="7" max="11" width="9.140625" style="93"/>
    <col min="12" max="12" width="18.5703125" style="93" customWidth="1"/>
    <col min="13" max="14" width="9.140625" style="93"/>
    <col min="15" max="15" width="10.5703125" style="93" bestFit="1" customWidth="1"/>
    <col min="16" max="16" width="11.42578125" style="93" customWidth="1"/>
    <col min="17" max="16384" width="9.140625" style="93"/>
  </cols>
  <sheetData>
    <row r="1" spans="1:16">
      <c r="A1" s="92"/>
    </row>
    <row r="2" spans="1:16">
      <c r="A2" s="92" t="s">
        <v>130</v>
      </c>
      <c r="B2" s="94" t="s">
        <v>131</v>
      </c>
    </row>
    <row r="3" spans="1:16">
      <c r="A3" s="92"/>
      <c r="B3" s="94" t="s">
        <v>132</v>
      </c>
    </row>
    <row r="4" spans="1:16">
      <c r="A4" s="92"/>
      <c r="B4" s="94"/>
    </row>
    <row r="5" spans="1:16">
      <c r="A5" s="92"/>
    </row>
    <row r="6" spans="1:16">
      <c r="A6" s="70" t="s">
        <v>133</v>
      </c>
      <c r="B6" s="95"/>
      <c r="C6" s="95"/>
      <c r="D6" s="95"/>
      <c r="E6" s="95"/>
      <c r="F6" s="95"/>
      <c r="G6" s="95"/>
      <c r="H6" s="95"/>
      <c r="I6" s="95"/>
    </row>
    <row r="7" spans="1:16">
      <c r="A7" s="93" t="s">
        <v>134</v>
      </c>
      <c r="B7" s="93" t="str">
        <f>[5]Summary!$B$20 &amp;". "&amp;[5]Summary!$E$20</f>
        <v>ECM installed on Walk-In case evaporator fan in place of Shaded Pole motor. Average for low temp and medium temp cases</v>
      </c>
    </row>
    <row r="8" spans="1:16">
      <c r="B8" s="93" t="str">
        <f>[5]Summary!$B$21</f>
        <v>1/20 to 1/15 Horsepower (37 to 50 Watts)
16 to 23 Watts</v>
      </c>
    </row>
    <row r="9" spans="1:16" s="96" customFormat="1">
      <c r="B9" s="97" t="s">
        <v>135</v>
      </c>
    </row>
    <row r="10" spans="1:16" s="96" customFormat="1">
      <c r="B10" s="98" t="str">
        <f>'[5]SavingsData&amp;Analysis'!A27</f>
        <v>Source</v>
      </c>
      <c r="C10" s="98" t="str">
        <f>'[5]SavingsData&amp;Analysis'!B27</f>
        <v>Baseline Fan Watts (Shaded Pole)</v>
      </c>
      <c r="D10" s="98" t="str">
        <f>'[5]SavingsData&amp;Analysis'!C27</f>
        <v>Efficient Fan Watts (ECM)</v>
      </c>
      <c r="E10" s="98" t="str">
        <f>'[5]SavingsData&amp;Analysis'!D27</f>
        <v>FLH</v>
      </c>
      <c r="F10" s="98" t="str">
        <f>'[5]SavingsData&amp;Analysis'!E27</f>
        <v>Refrigeration system EER</v>
      </c>
      <c r="G10" s="98" t="str">
        <f>'[5]SavingsData&amp;Analysis'!F27</f>
        <v>Direct Motor Savings</v>
      </c>
      <c r="H10" s="98" t="str">
        <f>'[5]SavingsData&amp;Analysis'!G27</f>
        <v>Refrigeration Savings</v>
      </c>
      <c r="I10" s="98" t="str">
        <f>'[5]SavingsData&amp;Analysis'!H27</f>
        <v>Total Demand Savings</v>
      </c>
      <c r="J10" s="98" t="str">
        <f>'[5]SavingsData&amp;Analysis'!I27</f>
        <v>Fan (direct) kWh Savings</v>
      </c>
      <c r="K10" s="98" t="str">
        <f>'[5]SavingsData&amp;Analysis'!J27</f>
        <v>Refrigeration kWh Savings</v>
      </c>
      <c r="L10" s="98" t="str">
        <f>'[5]SavingsData&amp;Analysis'!K27</f>
        <v>Total kWh Savings</v>
      </c>
      <c r="M10" s="99"/>
      <c r="N10" s="99"/>
      <c r="O10" s="99"/>
      <c r="P10" s="99"/>
    </row>
    <row r="11" spans="1:16" s="96" customFormat="1">
      <c r="B11" s="98" t="str">
        <f>'[5]SavingsData&amp;Analysis'!A28</f>
        <v>Units</v>
      </c>
      <c r="C11" s="98" t="str">
        <f>'[5]SavingsData&amp;Analysis'!B28</f>
        <v>Input Watts</v>
      </c>
      <c r="D11" s="98" t="str">
        <f>'[5]SavingsData&amp;Analysis'!C28</f>
        <v>Input Watts</v>
      </c>
      <c r="E11" s="98" t="str">
        <f>'[5]SavingsData&amp;Analysis'!D28</f>
        <v>hrs</v>
      </c>
      <c r="F11" s="98" t="str">
        <f>'[5]SavingsData&amp;Analysis'!E28</f>
        <v>BTU/watt</v>
      </c>
      <c r="G11" s="98" t="str">
        <f>'[5]SavingsData&amp;Analysis'!F28</f>
        <v>kW/motor</v>
      </c>
      <c r="H11" s="98" t="str">
        <f>'[5]SavingsData&amp;Analysis'!G28</f>
        <v>kW/motor</v>
      </c>
      <c r="I11" s="98" t="str">
        <f>'[5]SavingsData&amp;Analysis'!H28</f>
        <v>kW/motor</v>
      </c>
      <c r="J11" s="98" t="str">
        <f>'[5]SavingsData&amp;Analysis'!I28</f>
        <v>kWh/motor</v>
      </c>
      <c r="K11" s="98" t="str">
        <f>'[5]SavingsData&amp;Analysis'!J28</f>
        <v>kWh/motor</v>
      </c>
      <c r="L11" s="98" t="str">
        <f>'[5]SavingsData&amp;Analysis'!K28</f>
        <v>kWh/motor</v>
      </c>
      <c r="M11" s="99" t="s">
        <v>136</v>
      </c>
      <c r="N11" s="99" t="s">
        <v>137</v>
      </c>
      <c r="O11" s="99" t="s">
        <v>138</v>
      </c>
      <c r="P11" s="99" t="s">
        <v>139</v>
      </c>
    </row>
    <row r="12" spans="1:16" s="96" customFormat="1">
      <c r="B12" s="100" t="str">
        <f>'[5]SavingsData&amp;Analysis'!A29</f>
        <v>Med Temp Shaded Pole to ECM in walk-in - 37 Watt Output (1/20 HP)</v>
      </c>
      <c r="C12" s="101">
        <f>'[5]SavingsData&amp;Analysis'!B29</f>
        <v>138.75</v>
      </c>
      <c r="D12" s="101">
        <f>'[5]SavingsData&amp;Analysis'!C29</f>
        <v>50</v>
      </c>
      <c r="E12" s="102">
        <f>'[5]SavingsData&amp;Analysis'!D29</f>
        <v>8766</v>
      </c>
      <c r="F12" s="101">
        <f>'[5]SavingsData&amp;Analysis'!E29</f>
        <v>9.8000000000000007</v>
      </c>
      <c r="G12" s="103">
        <f>'[5]SavingsData&amp;Analysis'!F29</f>
        <v>8.8749999999999996E-2</v>
      </c>
      <c r="H12" s="103">
        <f>'[5]SavingsData&amp;Analysis'!G29</f>
        <v>3.0908545918367343E-2</v>
      </c>
      <c r="I12" s="103">
        <f>'[5]SavingsData&amp;Analysis'!H29</f>
        <v>0.11965854591836733</v>
      </c>
      <c r="J12" s="102">
        <f>'[5]SavingsData&amp;Analysis'!I29</f>
        <v>777.98249999999996</v>
      </c>
      <c r="K12" s="102">
        <f>'[5]SavingsData&amp;Analysis'!J29</f>
        <v>270.94431352040812</v>
      </c>
      <c r="L12" s="104">
        <f>'[5]SavingsData&amp;Analysis'!K29</f>
        <v>1048.9268135204081</v>
      </c>
      <c r="M12" s="100">
        <v>37</v>
      </c>
      <c r="N12" s="105">
        <f>L12/M12</f>
        <v>28.349373338389409</v>
      </c>
      <c r="O12" s="105">
        <f>'[5]CostData&amp;Analysis'!$B$21</f>
        <v>259.59755254913546</v>
      </c>
      <c r="P12" s="106">
        <f>O12/M12</f>
        <v>7.0161500688955529</v>
      </c>
    </row>
    <row r="13" spans="1:16" s="96" customFormat="1">
      <c r="B13" s="100" t="str">
        <f>'[5]SavingsData&amp;Analysis'!A30</f>
        <v>Med Temp Shaded Pole to ECM in walk-in - 49.7 Watt Output (1/15 HP)</v>
      </c>
      <c r="C13" s="101">
        <f>'[5]SavingsData&amp;Analysis'!B30</f>
        <v>191</v>
      </c>
      <c r="D13" s="101">
        <f>'[5]SavingsData&amp;Analysis'!C30</f>
        <v>75</v>
      </c>
      <c r="E13" s="102">
        <f>'[5]SavingsData&amp;Analysis'!D30</f>
        <v>8766</v>
      </c>
      <c r="F13" s="101">
        <f>'[5]SavingsData&amp;Analysis'!E30</f>
        <v>9.8000000000000007</v>
      </c>
      <c r="G13" s="103">
        <f>'[5]SavingsData&amp;Analysis'!F30</f>
        <v>0.11600000000000001</v>
      </c>
      <c r="H13" s="103">
        <f>'[5]SavingsData&amp;Analysis'!G30</f>
        <v>4.0398775510204078E-2</v>
      </c>
      <c r="I13" s="103">
        <f>'[5]SavingsData&amp;Analysis'!H30</f>
        <v>0.15639877551020409</v>
      </c>
      <c r="J13" s="102">
        <f>'[5]SavingsData&amp;Analysis'!I30</f>
        <v>1016.8560000000001</v>
      </c>
      <c r="K13" s="102">
        <f>'[5]SavingsData&amp;Analysis'!J30</f>
        <v>354.13566612244892</v>
      </c>
      <c r="L13" s="104">
        <f>'[5]SavingsData&amp;Analysis'!K30</f>
        <v>1370.991666122449</v>
      </c>
      <c r="M13" s="100">
        <v>49.7</v>
      </c>
      <c r="N13" s="105">
        <f t="shared" ref="N13:N17" si="0">L13/M13</f>
        <v>27.585345394817885</v>
      </c>
      <c r="O13" s="105">
        <f>'[5]CostData&amp;Analysis'!$B$21</f>
        <v>259.59755254913546</v>
      </c>
      <c r="P13" s="106">
        <f t="shared" ref="P13:P17" si="1">O13/M13</f>
        <v>5.2232907957572525</v>
      </c>
    </row>
    <row r="14" spans="1:16" s="96" customFormat="1">
      <c r="B14" s="100" t="str">
        <f>'[5]SavingsData&amp;Analysis'!A31</f>
        <v>Low Temp Shaded Pole to ECM in walk-in - 37 Watt (1/20 HP)</v>
      </c>
      <c r="C14" s="101">
        <f>'[5]SavingsData&amp;Analysis'!B31</f>
        <v>138.75</v>
      </c>
      <c r="D14" s="101">
        <f>'[5]SavingsData&amp;Analysis'!C31</f>
        <v>50</v>
      </c>
      <c r="E14" s="102">
        <f>'[5]SavingsData&amp;Analysis'!D31</f>
        <v>8327.7000000000007</v>
      </c>
      <c r="F14" s="101">
        <f>'[5]SavingsData&amp;Analysis'!E31</f>
        <v>4</v>
      </c>
      <c r="G14" s="103">
        <f>'[5]SavingsData&amp;Analysis'!F31</f>
        <v>8.8749999999999996E-2</v>
      </c>
      <c r="H14" s="103">
        <f>'[5]SavingsData&amp;Analysis'!G31</f>
        <v>7.5725937499999993E-2</v>
      </c>
      <c r="I14" s="103">
        <f>'[5]SavingsData&amp;Analysis'!H31</f>
        <v>0.1644759375</v>
      </c>
      <c r="J14" s="102">
        <f>'[5]SavingsData&amp;Analysis'!I31</f>
        <v>739.08337500000005</v>
      </c>
      <c r="K14" s="102">
        <f>'[5]SavingsData&amp;Analysis'!J31</f>
        <v>630.62288971875</v>
      </c>
      <c r="L14" s="104">
        <f>'[5]SavingsData&amp;Analysis'!K31</f>
        <v>1369.7062647187499</v>
      </c>
      <c r="M14" s="100">
        <v>37</v>
      </c>
      <c r="N14" s="105">
        <f t="shared" si="0"/>
        <v>37.019088235641888</v>
      </c>
      <c r="O14" s="105">
        <f>'[5]CostData&amp;Analysis'!$B$21</f>
        <v>259.59755254913546</v>
      </c>
      <c r="P14" s="106">
        <f t="shared" si="1"/>
        <v>7.0161500688955529</v>
      </c>
    </row>
    <row r="15" spans="1:16" s="96" customFormat="1">
      <c r="B15" s="100" t="str">
        <f>'[5]SavingsData&amp;Analysis'!A32</f>
        <v>Low Temp Shaded Pole to ECM in walk-in - 49.7 Watt (1/15 HP)</v>
      </c>
      <c r="C15" s="101">
        <f>'[5]SavingsData&amp;Analysis'!B32</f>
        <v>191</v>
      </c>
      <c r="D15" s="101">
        <f>'[5]SavingsData&amp;Analysis'!C32</f>
        <v>75</v>
      </c>
      <c r="E15" s="102">
        <f>'[5]SavingsData&amp;Analysis'!D32</f>
        <v>8327.7000000000007</v>
      </c>
      <c r="F15" s="101">
        <f>'[5]SavingsData&amp;Analysis'!E32</f>
        <v>4</v>
      </c>
      <c r="G15" s="103">
        <f>'[5]SavingsData&amp;Analysis'!F32</f>
        <v>0.11600000000000001</v>
      </c>
      <c r="H15" s="103">
        <f>'[5]SavingsData&amp;Analysis'!G32</f>
        <v>9.8976999999999996E-2</v>
      </c>
      <c r="I15" s="103">
        <f>'[5]SavingsData&amp;Analysis'!H32</f>
        <v>0.214977</v>
      </c>
      <c r="J15" s="102">
        <f>'[5]SavingsData&amp;Analysis'!I32</f>
        <v>966.0132000000001</v>
      </c>
      <c r="K15" s="102">
        <f>'[5]SavingsData&amp;Analysis'!J32</f>
        <v>824.25076290000004</v>
      </c>
      <c r="L15" s="104">
        <f>'[5]SavingsData&amp;Analysis'!K32</f>
        <v>1790.2639629</v>
      </c>
      <c r="M15" s="100">
        <v>49.7</v>
      </c>
      <c r="N15" s="105">
        <f t="shared" si="0"/>
        <v>36.021407704225354</v>
      </c>
      <c r="O15" s="105">
        <f>'[5]CostData&amp;Analysis'!$B$21</f>
        <v>259.59755254913546</v>
      </c>
      <c r="P15" s="106">
        <f t="shared" si="1"/>
        <v>5.2232907957572525</v>
      </c>
    </row>
    <row r="16" spans="1:16" s="96" customFormat="1">
      <c r="B16" s="100" t="str">
        <f>'[5]SavingsData&amp;Analysis'!A33</f>
        <v>Med Temp Shaded Pole to ECM in walk-in - 16-23 Watt Output</v>
      </c>
      <c r="C16" s="101">
        <f>'[5]SavingsData&amp;Analysis'!B33</f>
        <v>74.889410187667551</v>
      </c>
      <c r="D16" s="101">
        <f>'[5]SavingsData&amp;Analysis'!C33</f>
        <v>29.406836461126005</v>
      </c>
      <c r="E16" s="102">
        <f>'[5]SavingsData&amp;Analysis'!D33</f>
        <v>8766</v>
      </c>
      <c r="F16" s="101">
        <f>'[5]SavingsData&amp;Analysis'!E33</f>
        <v>9.8000000000000007</v>
      </c>
      <c r="G16" s="103">
        <f>'[5]SavingsData&amp;Analysis'!F33</f>
        <v>4.5482573726541548E-2</v>
      </c>
      <c r="H16" s="103">
        <f>'[5]SavingsData&amp;Analysis'!G33</f>
        <v>1.5840002462110845E-2</v>
      </c>
      <c r="I16" s="103">
        <f>'[5]SavingsData&amp;Analysis'!H33</f>
        <v>6.1322576188652389E-2</v>
      </c>
      <c r="J16" s="102">
        <f>'[5]SavingsData&amp;Analysis'!I33</f>
        <v>398.70024128686322</v>
      </c>
      <c r="K16" s="102">
        <f>'[5]SavingsData&amp;Analysis'!J33</f>
        <v>138.85346158286367</v>
      </c>
      <c r="L16" s="104">
        <f>'[5]SavingsData&amp;Analysis'!K33</f>
        <v>537.55370286972686</v>
      </c>
      <c r="M16" s="100">
        <f>(16+23)/2</f>
        <v>19.5</v>
      </c>
      <c r="N16" s="105">
        <f t="shared" si="0"/>
        <v>27.56685655742189</v>
      </c>
      <c r="O16" s="105">
        <f>'[5]CostData&amp;Analysis'!$B$21</f>
        <v>259.59755254913546</v>
      </c>
      <c r="P16" s="106">
        <f t="shared" si="1"/>
        <v>13.312695002519767</v>
      </c>
    </row>
    <row r="17" spans="1:16" s="96" customFormat="1">
      <c r="B17" s="100" t="str">
        <f>'[5]SavingsData&amp;Analysis'!A34</f>
        <v>Low Temp Shaded Pole to ECM in walk-in - 16-23 Watt Output</v>
      </c>
      <c r="C17" s="101">
        <f>'[5]SavingsData&amp;Analysis'!B34</f>
        <v>74.889410187667551</v>
      </c>
      <c r="D17" s="101">
        <f>'[5]SavingsData&amp;Analysis'!C34</f>
        <v>29.406836461126005</v>
      </c>
      <c r="E17" s="102">
        <f>'[5]SavingsData&amp;Analysis'!D34</f>
        <v>8327.7000000000007</v>
      </c>
      <c r="F17" s="101">
        <f>'[5]SavingsData&amp;Analysis'!E34</f>
        <v>4</v>
      </c>
      <c r="G17" s="103">
        <f>'[5]SavingsData&amp;Analysis'!F34</f>
        <v>4.5482573726541548E-2</v>
      </c>
      <c r="H17" s="103">
        <f>'[5]SavingsData&amp;Analysis'!G34</f>
        <v>3.880800603217157E-2</v>
      </c>
      <c r="I17" s="103">
        <f>'[5]SavingsData&amp;Analysis'!H34</f>
        <v>8.4290579758713124E-2</v>
      </c>
      <c r="J17" s="102">
        <f>'[5]SavingsData&amp;Analysis'!I34</f>
        <v>378.76522922252008</v>
      </c>
      <c r="K17" s="102">
        <f>'[5]SavingsData&amp;Analysis'!J34</f>
        <v>323.18143183411519</v>
      </c>
      <c r="L17" s="104">
        <f>'[5]SavingsData&amp;Analysis'!K34</f>
        <v>701.94666105663532</v>
      </c>
      <c r="M17" s="100">
        <f>(16+23)/2</f>
        <v>19.5</v>
      </c>
      <c r="N17" s="105">
        <f t="shared" si="0"/>
        <v>35.997264669571045</v>
      </c>
      <c r="O17" s="105">
        <f>'[5]CostData&amp;Analysis'!$B$21</f>
        <v>259.59755254913546</v>
      </c>
      <c r="P17" s="106">
        <f t="shared" si="1"/>
        <v>13.312695002519767</v>
      </c>
    </row>
    <row r="18" spans="1:16" s="96" customFormat="1">
      <c r="D18" s="96" t="s">
        <v>140</v>
      </c>
      <c r="L18" s="107"/>
      <c r="N18" s="108"/>
    </row>
    <row r="19" spans="1:16" s="96" customFormat="1">
      <c r="B19" s="96" t="s">
        <v>141</v>
      </c>
      <c r="C19" s="108">
        <f>AVERAGE(N12:N13,N16)</f>
        <v>27.833858430209727</v>
      </c>
      <c r="D19" s="109">
        <f>C91</f>
        <v>0.64754850979711642</v>
      </c>
      <c r="L19" s="107"/>
      <c r="N19" s="108"/>
    </row>
    <row r="20" spans="1:16" s="96" customFormat="1">
      <c r="B20" s="96" t="s">
        <v>142</v>
      </c>
      <c r="C20" s="107">
        <f>AVERAGE(N14:N15,N17)</f>
        <v>36.3459202031461</v>
      </c>
      <c r="D20" s="109">
        <f>C92</f>
        <v>0.35245149020288358</v>
      </c>
      <c r="N20" s="96" t="s">
        <v>143</v>
      </c>
    </row>
    <row r="21" spans="1:16" s="96" customFormat="1">
      <c r="C21" s="107"/>
      <c r="D21" s="109"/>
    </row>
    <row r="22" spans="1:16" s="96" customFormat="1">
      <c r="B22" s="96" t="s">
        <v>144</v>
      </c>
      <c r="C22" s="107">
        <f>SUMPRODUCT(C19:C20,D19:D20)</f>
        <v>30.833947286780152</v>
      </c>
      <c r="D22" s="109" t="s">
        <v>145</v>
      </c>
    </row>
    <row r="23" spans="1:16" s="96" customFormat="1">
      <c r="B23" s="96" t="s">
        <v>146</v>
      </c>
      <c r="C23" s="107">
        <f>C22*746</f>
        <v>23002.124675937994</v>
      </c>
      <c r="D23" s="109" t="s">
        <v>145</v>
      </c>
      <c r="F23" s="110"/>
    </row>
    <row r="24" spans="1:16" s="96" customFormat="1">
      <c r="C24" s="107"/>
      <c r="D24" s="109"/>
    </row>
    <row r="25" spans="1:16" s="96" customFormat="1">
      <c r="B25" s="96" t="s">
        <v>147</v>
      </c>
      <c r="C25" s="67">
        <v>0.62</v>
      </c>
      <c r="D25" s="109" t="s">
        <v>148</v>
      </c>
    </row>
    <row r="26" spans="1:16" s="96" customFormat="1">
      <c r="B26" s="96" t="s">
        <v>149</v>
      </c>
      <c r="C26" s="111">
        <f>746*AVERAGE(P12:P17)</f>
        <v>6353.9644523035804</v>
      </c>
      <c r="D26" s="109"/>
    </row>
    <row r="27" spans="1:16">
      <c r="B27" s="96"/>
      <c r="C27" s="112"/>
    </row>
    <row r="28" spans="1:16">
      <c r="A28" s="70" t="s">
        <v>150</v>
      </c>
      <c r="B28" s="95"/>
      <c r="C28" s="95"/>
      <c r="D28" s="95"/>
      <c r="E28" s="95"/>
      <c r="F28" s="95"/>
      <c r="G28" s="95"/>
      <c r="H28" s="95"/>
      <c r="I28" s="95"/>
    </row>
    <row r="29" spans="1:16">
      <c r="A29" s="93" t="s">
        <v>134</v>
      </c>
      <c r="B29" s="93" t="str">
        <f>[6]Summary!$B$7</f>
        <v>Install a motor controller in a grocery store's walk-in cooler or freezer to reduce the speed of the evaporator fan motors when the compressor is not operating.  Measure applies to ECM evaporator fan motors.</v>
      </c>
    </row>
    <row r="30" spans="1:16">
      <c r="B30" s="93" t="s">
        <v>151</v>
      </c>
      <c r="C30" s="113">
        <v>0.37</v>
      </c>
    </row>
    <row r="31" spans="1:16">
      <c r="C31" s="114"/>
    </row>
    <row r="34" spans="1:9">
      <c r="A34" s="70" t="s">
        <v>152</v>
      </c>
      <c r="B34" s="95"/>
      <c r="C34" s="95"/>
      <c r="D34" s="95"/>
      <c r="E34" s="95"/>
      <c r="F34" s="95"/>
      <c r="G34" s="95"/>
      <c r="H34" s="95"/>
      <c r="I34" s="95"/>
    </row>
    <row r="35" spans="1:9">
      <c r="A35" s="93" t="s">
        <v>134</v>
      </c>
      <c r="B35" s="93" t="str">
        <f>[7]Summary!$B$7</f>
        <v>Installation of strip curtains on walk-in cooler/freezer doorways where a strip curtain did not previously exist.</v>
      </c>
    </row>
    <row r="36" spans="1:9">
      <c r="C36" s="115"/>
    </row>
    <row r="37" spans="1:9">
      <c r="C37" s="114"/>
    </row>
    <row r="38" spans="1:9">
      <c r="B38" s="116" t="s">
        <v>153</v>
      </c>
    </row>
    <row r="39" spans="1:9">
      <c r="B39" s="117" t="str">
        <f>[7]Measure_InputOutput!B7</f>
        <v>Measure Name</v>
      </c>
      <c r="C39" s="117" t="str">
        <f>[7]Measure_InputOutput!C7</f>
        <v>Savings (kwh/yr)</v>
      </c>
      <c r="D39" s="117" t="str">
        <f>[7]Measure_InputOutput!D7</f>
        <v>Life (yrs)</v>
      </c>
      <c r="E39" s="117" t="str">
        <f>[7]Measure_InputOutput!E7</f>
        <v>Capital Cost</v>
      </c>
    </row>
    <row r="40" spans="1:9">
      <c r="B40" s="117" t="str">
        <f>[7]Measure_InputOutput!B8</f>
        <v>Strip Curtains - Grocery Store - Freezer</v>
      </c>
      <c r="C40" s="118">
        <f>[7]Measure_InputOutput!C8</f>
        <v>534.8561006627807</v>
      </c>
      <c r="D40" s="117">
        <f>[7]Measure_InputOutput!D8</f>
        <v>2</v>
      </c>
      <c r="E40" s="119">
        <f>[7]Measure_InputOutput!E8</f>
        <v>9.1539169192330423</v>
      </c>
    </row>
    <row r="41" spans="1:9">
      <c r="B41" s="117" t="str">
        <f>[7]Measure_InputOutput!B9</f>
        <v>Strip Curtains - Grocery Store - Cooler</v>
      </c>
      <c r="C41" s="118">
        <f>[7]Measure_InputOutput!C9</f>
        <v>122.88780203574613</v>
      </c>
      <c r="D41" s="117">
        <f>[7]Measure_InputOutput!D9</f>
        <v>2</v>
      </c>
      <c r="E41" s="119">
        <f>[7]Measure_InputOutput!E9</f>
        <v>9.1539169192330423</v>
      </c>
    </row>
    <row r="42" spans="1:9">
      <c r="B42" s="117" t="str">
        <f>[7]Measure_InputOutput!B10</f>
        <v>Strip Curtains - Convenience Store - Freezer</v>
      </c>
      <c r="C42" s="118">
        <f>[7]Measure_InputOutput!C10</f>
        <v>31.083376476844848</v>
      </c>
      <c r="D42" s="117">
        <f>[7]Measure_InputOutput!D10</f>
        <v>2</v>
      </c>
      <c r="E42" s="119">
        <f>[7]Measure_InputOutput!E10</f>
        <v>9.1539169192330423</v>
      </c>
    </row>
    <row r="43" spans="1:9">
      <c r="B43" s="117" t="str">
        <f>[7]Measure_InputOutput!B11</f>
        <v>Strip Curtains - Restaurant - Freezer</v>
      </c>
      <c r="C43" s="118">
        <f>[7]Measure_InputOutput!C11</f>
        <v>128.63184742963827</v>
      </c>
      <c r="D43" s="117">
        <f>[7]Measure_InputOutput!D11</f>
        <v>2</v>
      </c>
      <c r="E43" s="119">
        <f>[7]Measure_InputOutput!E11</f>
        <v>9.1539169192330423</v>
      </c>
    </row>
    <row r="44" spans="1:9">
      <c r="B44" s="140"/>
      <c r="C44" s="492"/>
      <c r="D44" s="140"/>
      <c r="E44" s="141"/>
    </row>
    <row r="48" spans="1:9">
      <c r="A48" s="70" t="s">
        <v>154</v>
      </c>
      <c r="B48" s="95"/>
      <c r="C48" s="95"/>
      <c r="D48" s="95"/>
      <c r="E48" s="95"/>
      <c r="F48" s="95"/>
      <c r="G48" s="95"/>
      <c r="H48" s="95"/>
      <c r="I48" s="95"/>
    </row>
    <row r="49" spans="1:9">
      <c r="A49" s="93" t="s">
        <v>134</v>
      </c>
      <c r="B49" s="93" t="str">
        <f>[8]Summary!$B$7</f>
        <v>Controls are installed on reach-in case door Anti-Sweat heaters, reducing the run-time of the heater. Control type is limited to humidity based sensing.</v>
      </c>
      <c r="G49" s="93" t="s">
        <v>155</v>
      </c>
    </row>
    <row r="50" spans="1:9">
      <c r="B50" s="116" t="s">
        <v>156</v>
      </c>
      <c r="C50" s="93" t="s">
        <v>157</v>
      </c>
    </row>
    <row r="51" spans="1:9">
      <c r="B51" s="117" t="str">
        <f>[8]Measure_InputOutput!B7</f>
        <v>Measure Name</v>
      </c>
      <c r="C51" s="117" t="str">
        <f>[8]Measure_InputOutput!C7</f>
        <v>Savings (kwh/yr)</v>
      </c>
      <c r="D51" s="117" t="str">
        <f>[8]Measure_InputOutput!D7</f>
        <v>Life (yrs)</v>
      </c>
      <c r="E51" s="117" t="str">
        <f>[8]Measure_InputOutput!E7</f>
        <v>Capital Cost</v>
      </c>
      <c r="F51" s="117" t="s">
        <v>36</v>
      </c>
    </row>
    <row r="52" spans="1:9">
      <c r="B52" s="117" t="str">
        <f>[8]Measure_InputOutput!B8</f>
        <v>Anti-Sweat Heater Controls – Low Temp</v>
      </c>
      <c r="C52" s="118">
        <f>[8]Measure_InputOutput!C8</f>
        <v>369.4563432285733</v>
      </c>
      <c r="D52" s="118">
        <f>[8]Measure_InputOutput!D8</f>
        <v>8</v>
      </c>
      <c r="E52" s="120">
        <f>[8]Measure_InputOutput!E8</f>
        <v>42.375828892922009</v>
      </c>
      <c r="F52" s="493">
        <f>[8]Measure_InputOutput!O8</f>
        <v>-5.0346872405145566</v>
      </c>
    </row>
    <row r="53" spans="1:9">
      <c r="B53" s="117" t="str">
        <f>[8]Measure_InputOutput!B9</f>
        <v>Anti-Sweat Heater Controls – Med Temp</v>
      </c>
      <c r="C53" s="118">
        <f>[8]Measure_InputOutput!C9</f>
        <v>230.06491089508631</v>
      </c>
      <c r="D53" s="118">
        <f>[8]Measure_InputOutput!D9</f>
        <v>8</v>
      </c>
      <c r="E53" s="120">
        <f>[8]Measure_InputOutput!E9</f>
        <v>42.375828892922009</v>
      </c>
      <c r="F53" s="493">
        <f>[8]Measure_InputOutput!O9</f>
        <v>-3.512047179784239</v>
      </c>
    </row>
    <row r="54" spans="1:9">
      <c r="E54" s="114"/>
    </row>
    <row r="55" spans="1:9">
      <c r="A55" s="70" t="s">
        <v>115</v>
      </c>
      <c r="B55" s="95"/>
      <c r="C55" s="95"/>
      <c r="D55" s="95"/>
      <c r="E55" s="95"/>
      <c r="F55" s="95"/>
      <c r="G55" s="95"/>
      <c r="H55" s="95"/>
      <c r="I55" s="95"/>
    </row>
    <row r="56" spans="1:9">
      <c r="A56" s="93" t="s">
        <v>134</v>
      </c>
    </row>
    <row r="57" spans="1:9">
      <c r="A57" s="94"/>
    </row>
    <row r="58" spans="1:9">
      <c r="B58" s="117" t="str">
        <f>[9]Measure_InputOutput!B7</f>
        <v>Measure Name</v>
      </c>
      <c r="C58" s="117" t="str">
        <f>[9]Measure_InputOutput!C7</f>
        <v>Savings (kwh/yr)</v>
      </c>
      <c r="D58" s="117" t="str">
        <f>[9]Measure_InputOutput!D7</f>
        <v>Life (yrs)</v>
      </c>
      <c r="E58" s="117" t="str">
        <f>[9]Measure_InputOutput!E7</f>
        <v>Capital Cost</v>
      </c>
      <c r="F58" s="117" t="str">
        <f>[9]Measure_InputOutput!F7</f>
        <v>Annual O&amp;M</v>
      </c>
      <c r="G58" s="93" t="s">
        <v>36</v>
      </c>
    </row>
    <row r="59" spans="1:9">
      <c r="B59" s="117" t="str">
        <f>[9]Measure_InputOutput!B8</f>
        <v>Open Case Lights - Low Power LED from T12</v>
      </c>
      <c r="C59" s="118">
        <f>[9]Measure_InputOutput!C8</f>
        <v>58.63859277336406</v>
      </c>
      <c r="D59" s="118">
        <f>[9]Measure_InputOutput!D8</f>
        <v>6.6354855882576622</v>
      </c>
      <c r="E59" s="121">
        <f>[9]Measure_InputOutput!E8</f>
        <v>42.049268044259875</v>
      </c>
      <c r="F59" s="121">
        <f>[9]Measure_InputOutput!F8</f>
        <v>-1.2247964831246396</v>
      </c>
      <c r="G59" s="121">
        <f>[9]Measure_InputOutput!O8</f>
        <v>-0.75983779756493175</v>
      </c>
    </row>
    <row r="60" spans="1:9">
      <c r="B60" s="117" t="str">
        <f>[9]Measure_InputOutput!B9</f>
        <v>Open Case Lights - Low Power LED from T8</v>
      </c>
      <c r="C60" s="118">
        <f>[9]Measure_InputOutput!C9</f>
        <v>33.790774123475892</v>
      </c>
      <c r="D60" s="118">
        <f>[9]Measure_InputOutput!D9</f>
        <v>6.6354855882576622</v>
      </c>
      <c r="E60" s="121">
        <f>[9]Measure_InputOutput!E9</f>
        <v>42.049268044259875</v>
      </c>
      <c r="F60" s="121">
        <f>[9]Measure_InputOutput!F9</f>
        <v>-0.91859736234347955</v>
      </c>
      <c r="G60" s="121">
        <f>[9]Measure_InputOutput!O9</f>
        <v>-0.42807763243094749</v>
      </c>
    </row>
    <row r="61" spans="1:9">
      <c r="B61" s="117" t="str">
        <f>[9]Measure_InputOutput!B10</f>
        <v>Open Case Lights - High Power LED from T12</v>
      </c>
      <c r="C61" s="118">
        <f>[9]Measure_InputOutput!C10</f>
        <v>103.80967235864276</v>
      </c>
      <c r="D61" s="118">
        <f>[9]Measure_InputOutput!D10</f>
        <v>6.6354855882576622</v>
      </c>
      <c r="E61" s="121">
        <f>[9]Measure_InputOutput!E10</f>
        <v>48.255255305960162</v>
      </c>
      <c r="F61" s="121">
        <f>[9]Measure_InputOutput!F10</f>
        <v>-2.4495929662492792</v>
      </c>
      <c r="G61" s="121">
        <f>[9]Measure_InputOutput!O10</f>
        <v>-0.31570725391782373</v>
      </c>
    </row>
    <row r="62" spans="1:9">
      <c r="B62" s="117" t="str">
        <f>[9]Measure_InputOutput!B11</f>
        <v>Open Case Lights - High Power LED from T8</v>
      </c>
      <c r="C62" s="118">
        <f>[9]Measure_InputOutput!C11</f>
        <v>61.743007742722156</v>
      </c>
      <c r="D62" s="118">
        <f>[9]Measure_InputOutput!D11</f>
        <v>6.6354855882576622</v>
      </c>
      <c r="E62" s="121">
        <f>[9]Measure_InputOutput!E11</f>
        <v>48.255255305960162</v>
      </c>
      <c r="F62" s="121">
        <f>[9]Measure_InputOutput!F11</f>
        <v>-1.8371947246869591</v>
      </c>
      <c r="G62" s="121">
        <f>[9]Measure_InputOutput!O11</f>
        <v>-3.2105822432321056</v>
      </c>
    </row>
    <row r="63" spans="1:9">
      <c r="B63" s="117" t="str">
        <f>[10]Measure_InputOutput!B8</f>
        <v>Reach-in Case Lighting: T12 to High Power LED (Retrofit)</v>
      </c>
      <c r="C63" s="118">
        <f>[10]Measure_InputOutput!C8</f>
        <v>106</v>
      </c>
      <c r="D63" s="118">
        <f>[10]Measure_InputOutput!D8</f>
        <v>5</v>
      </c>
      <c r="E63" s="121">
        <f>[10]Measure_InputOutput!E8</f>
        <v>43.8506</v>
      </c>
      <c r="F63" s="121">
        <f>[10]Measure_InputOutput!F8</f>
        <v>-3.07</v>
      </c>
      <c r="G63" s="121">
        <f>[10]Measure_InputOutput!O8</f>
        <v>0</v>
      </c>
    </row>
    <row r="64" spans="1:9">
      <c r="B64" s="117" t="str">
        <f>[10]Measure_InputOutput!B9</f>
        <v>Reach-in Case Lighting: T12 to Low Power LED (Retrofit)</v>
      </c>
      <c r="C64" s="118">
        <f>[10]Measure_InputOutput!C9</f>
        <v>141.1</v>
      </c>
      <c r="D64" s="118">
        <f>[10]Measure_InputOutput!D9</f>
        <v>5</v>
      </c>
      <c r="E64" s="121">
        <f>[10]Measure_InputOutput!E9</f>
        <v>29.923799999999996</v>
      </c>
      <c r="F64" s="121">
        <f>[10]Measure_InputOutput!F9</f>
        <v>-3.07</v>
      </c>
      <c r="G64" s="121">
        <f>[10]Measure_InputOutput!O9</f>
        <v>0</v>
      </c>
    </row>
    <row r="65" spans="1:9">
      <c r="B65" s="117" t="str">
        <f>[10]Measure_InputOutput!B10</f>
        <v>Reach-in Case Lighting: T8 to High Power LED (Retrofit)</v>
      </c>
      <c r="C65" s="118">
        <f>[10]Measure_InputOutput!C10</f>
        <v>79.400000000000006</v>
      </c>
      <c r="D65" s="118">
        <f>[10]Measure_InputOutput!D10</f>
        <v>5</v>
      </c>
      <c r="E65" s="121">
        <f>[10]Measure_InputOutput!E10</f>
        <v>43.8506</v>
      </c>
      <c r="F65" s="121">
        <f>[10]Measure_InputOutput!F10</f>
        <v>-3.07</v>
      </c>
      <c r="G65" s="121">
        <f>[10]Measure_InputOutput!O10</f>
        <v>0</v>
      </c>
    </row>
    <row r="66" spans="1:9">
      <c r="B66" s="117" t="str">
        <f>[10]Measure_InputOutput!B11</f>
        <v>Reach-in Case Lighting: T8 to Low Power LED (Retrofit)</v>
      </c>
      <c r="C66" s="118">
        <f>[10]Measure_InputOutput!C11</f>
        <v>112.1</v>
      </c>
      <c r="D66" s="118">
        <f>[10]Measure_InputOutput!D11</f>
        <v>5</v>
      </c>
      <c r="E66" s="121">
        <f>[10]Measure_InputOutput!E11</f>
        <v>29.923799999999996</v>
      </c>
      <c r="F66" s="121">
        <f>[10]Measure_InputOutput!F11</f>
        <v>-3.07</v>
      </c>
      <c r="G66" s="121">
        <f>[10]Measure_InputOutput!O11</f>
        <v>0</v>
      </c>
    </row>
    <row r="67" spans="1:9">
      <c r="B67" s="117" t="str">
        <f>[10]Measure_InputOutput!B12</f>
        <v>Reach-in Case Lighting: High Power LED (New Case)</v>
      </c>
      <c r="C67" s="118">
        <f>[10]Measure_InputOutput!C12</f>
        <v>79.400000000000006</v>
      </c>
      <c r="D67" s="118">
        <f>[10]Measure_InputOutput!D12</f>
        <v>5</v>
      </c>
      <c r="E67" s="121">
        <f>[10]Measure_InputOutput!E12</f>
        <v>25.7834</v>
      </c>
      <c r="F67" s="121">
        <f>[10]Measure_InputOutput!F12</f>
        <v>-3.07</v>
      </c>
      <c r="G67" s="121">
        <f>[10]Measure_InputOutput!O12</f>
        <v>0</v>
      </c>
    </row>
    <row r="69" spans="1:9">
      <c r="A69" s="70" t="s">
        <v>158</v>
      </c>
      <c r="B69" s="95"/>
      <c r="C69" s="95"/>
      <c r="D69" s="95"/>
      <c r="E69" s="95"/>
      <c r="F69" s="95"/>
      <c r="G69" s="95"/>
      <c r="H69" s="95"/>
      <c r="I69" s="95"/>
    </row>
    <row r="70" spans="1:9">
      <c r="B70" s="93" t="s">
        <v>159</v>
      </c>
      <c r="C70" s="206">
        <f>H70</f>
        <v>0.25774360439371152</v>
      </c>
      <c r="D70" s="196" t="s">
        <v>1287</v>
      </c>
      <c r="G70" s="93" t="s">
        <v>1171</v>
      </c>
      <c r="H70" s="206">
        <f>'ETO Costs'!O7</f>
        <v>0.25774360439371152</v>
      </c>
    </row>
    <row r="71" spans="1:9">
      <c r="B71" s="93" t="s">
        <v>160</v>
      </c>
      <c r="C71" s="278">
        <v>301.57749999999999</v>
      </c>
      <c r="D71" s="196" t="s">
        <v>161</v>
      </c>
      <c r="E71" s="122">
        <f>C71/8760*1000</f>
        <v>34.426655251141554</v>
      </c>
      <c r="F71" s="93" t="s">
        <v>49</v>
      </c>
      <c r="G71" s="93" t="s">
        <v>1170</v>
      </c>
      <c r="H71" s="277">
        <v>7.857142857142857E-2</v>
      </c>
    </row>
    <row r="72" spans="1:9">
      <c r="B72" s="93" t="s">
        <v>162</v>
      </c>
      <c r="C72" s="278">
        <f>CBSAData!D1767</f>
        <v>4389</v>
      </c>
      <c r="D72" s="196" t="s">
        <v>161</v>
      </c>
      <c r="E72" s="123"/>
    </row>
    <row r="73" spans="1:9">
      <c r="B73" s="93" t="s">
        <v>163</v>
      </c>
      <c r="C73" s="275">
        <f>C72*0.8</f>
        <v>3511.2000000000003</v>
      </c>
      <c r="D73" s="196" t="s">
        <v>161</v>
      </c>
    </row>
    <row r="74" spans="1:9">
      <c r="B74" s="93" t="s">
        <v>164</v>
      </c>
      <c r="C74" s="276">
        <f>0.07*C73</f>
        <v>245.78400000000005</v>
      </c>
      <c r="D74" s="196" t="s">
        <v>161</v>
      </c>
      <c r="E74" s="122">
        <f>C74/8760*1000</f>
        <v>28.057534246575347</v>
      </c>
      <c r="F74" s="93" t="s">
        <v>49</v>
      </c>
      <c r="G74" s="93" t="s">
        <v>165</v>
      </c>
    </row>
    <row r="75" spans="1:9">
      <c r="C75" s="274">
        <f>ROUND(C74*1000000,-6)</f>
        <v>246000000</v>
      </c>
      <c r="D75" s="196" t="s">
        <v>145</v>
      </c>
    </row>
    <row r="76" spans="1:9">
      <c r="C76" s="124"/>
    </row>
    <row r="77" spans="1:9">
      <c r="B77" s="125" t="s">
        <v>166</v>
      </c>
      <c r="C77" s="126"/>
      <c r="D77" s="127"/>
      <c r="E77" s="127"/>
      <c r="F77" s="127"/>
      <c r="G77" s="127"/>
      <c r="H77" s="127"/>
      <c r="I77" s="127"/>
    </row>
    <row r="78" spans="1:9">
      <c r="B78" s="125" t="s">
        <v>167</v>
      </c>
      <c r="C78" s="126"/>
      <c r="D78" s="127"/>
      <c r="E78" s="127"/>
      <c r="F78" s="127"/>
      <c r="G78" s="127"/>
      <c r="H78" s="127"/>
      <c r="I78" s="127"/>
    </row>
    <row r="79" spans="1:9">
      <c r="B79" s="125" t="s">
        <v>168</v>
      </c>
      <c r="C79" s="126"/>
      <c r="D79" s="127"/>
      <c r="E79" s="127"/>
      <c r="F79" s="127"/>
      <c r="G79" s="127"/>
      <c r="H79" s="127"/>
      <c r="I79" s="127"/>
    </row>
    <row r="81" spans="1:18">
      <c r="A81" s="70" t="s">
        <v>169</v>
      </c>
      <c r="B81" s="95"/>
      <c r="C81" s="95"/>
      <c r="D81" s="95"/>
      <c r="E81" s="95"/>
      <c r="F81" s="95"/>
      <c r="G81" s="95"/>
      <c r="H81" s="95"/>
      <c r="I81" s="95"/>
    </row>
    <row r="82" spans="1:18">
      <c r="A82" s="93" t="s">
        <v>134</v>
      </c>
      <c r="B82" s="93" t="str">
        <f>[11]Summary!$B$7</f>
        <v>Add an adjustable condenser head pressure control valve (i.e. "floating head pressure controls") to refrigeration systems with single compressors.  Head pressure control (flood back) valve must be set to 70 degrees F or lower.  Compressor must be 1 HP or larger. Measure is applicable to grocery sector only.</v>
      </c>
    </row>
    <row r="83" spans="1:18">
      <c r="B83" s="128"/>
    </row>
    <row r="84" spans="1:18">
      <c r="B84" s="129" t="s">
        <v>170</v>
      </c>
    </row>
    <row r="85" spans="1:18">
      <c r="B85" s="130" t="str">
        <f>[11]Measure_InputOutput!B7</f>
        <v>Measure Name</v>
      </c>
      <c r="C85" s="130" t="str">
        <f>[11]Measure_InputOutput!C7</f>
        <v>Savings (kwh/yr)</v>
      </c>
      <c r="D85" s="130" t="str">
        <f>[11]Measure_InputOutput!D7</f>
        <v>Life (yrs)</v>
      </c>
      <c r="E85" s="130" t="str">
        <f>[11]Measure_InputOutput!E7</f>
        <v>Capital Cost</v>
      </c>
      <c r="F85" s="130" t="str">
        <f>[11]Measure_InputOutput!F7</f>
        <v>Annual O&amp;M</v>
      </c>
      <c r="L85" s="125" t="s">
        <v>171</v>
      </c>
      <c r="M85" s="126"/>
      <c r="N85" s="126"/>
      <c r="O85" s="126"/>
      <c r="P85" s="127"/>
      <c r="Q85" s="127"/>
      <c r="R85" s="127"/>
    </row>
    <row r="86" spans="1:18">
      <c r="B86" s="117" t="str">
        <f>[11]Measure_InputOutput!B8</f>
        <v>Floating Head Pressure - Condensing Unit - Medium Temperature</v>
      </c>
      <c r="C86" s="118">
        <f>[11]Measure_InputOutput!C8</f>
        <v>757.09992237991185</v>
      </c>
      <c r="D86" s="117">
        <f>[11]Measure_InputOutput!D8</f>
        <v>15</v>
      </c>
      <c r="E86" s="120">
        <f>[11]Measure_InputOutput!E8</f>
        <v>365.09732111913502</v>
      </c>
      <c r="F86" s="117">
        <f>[11]Measure_InputOutput!F8</f>
        <v>0</v>
      </c>
      <c r="G86" s="93" t="s">
        <v>172</v>
      </c>
      <c r="L86" s="131" t="s">
        <v>173</v>
      </c>
      <c r="M86" s="132" t="s">
        <v>174</v>
      </c>
      <c r="N86" s="132"/>
      <c r="O86" s="133"/>
    </row>
    <row r="87" spans="1:18">
      <c r="B87" s="117" t="str">
        <f>[11]Measure_InputOutput!B9</f>
        <v>Floating Head Pressure - Condensing Unit - Low Temperature</v>
      </c>
      <c r="C87" s="118">
        <f>[11]Measure_InputOutput!C9</f>
        <v>854.91089082969324</v>
      </c>
      <c r="D87" s="117">
        <f>[11]Measure_InputOutput!D9</f>
        <v>15</v>
      </c>
      <c r="E87" s="120">
        <f>[11]Measure_InputOutput!E9</f>
        <v>277.2247390465688</v>
      </c>
      <c r="F87" s="117">
        <f>[11]Measure_InputOutput!F9</f>
        <v>0</v>
      </c>
      <c r="G87" s="93" t="s">
        <v>172</v>
      </c>
      <c r="L87" s="134"/>
      <c r="M87" s="135" t="s">
        <v>175</v>
      </c>
      <c r="N87" s="135" t="s">
        <v>176</v>
      </c>
      <c r="O87" s="136" t="s">
        <v>177</v>
      </c>
    </row>
    <row r="88" spans="1:18">
      <c r="B88" s="117" t="str">
        <f>[11]Measure_InputOutput!B10</f>
        <v>Floating Head Pressure - Remote Condenser - Medium Temperature</v>
      </c>
      <c r="C88" s="118">
        <f>[11]Measure_InputOutput!C10</f>
        <v>473.07247212745631</v>
      </c>
      <c r="D88" s="117">
        <f>[11]Measure_InputOutput!D10</f>
        <v>15</v>
      </c>
      <c r="E88" s="120">
        <f>[11]Measure_InputOutput!E10</f>
        <v>193.70152622389233</v>
      </c>
      <c r="F88" s="117">
        <f>[11]Measure_InputOutput!F10</f>
        <v>0</v>
      </c>
      <c r="G88" s="93" t="s">
        <v>172</v>
      </c>
      <c r="L88" s="134" t="s">
        <v>178</v>
      </c>
      <c r="M88" s="135"/>
      <c r="N88" s="135"/>
      <c r="O88" s="136"/>
    </row>
    <row r="89" spans="1:18">
      <c r="B89" s="117" t="str">
        <f>[11]Measure_InputOutput!B11</f>
        <v>Floating Head Pressure - Remote Condenser - Low Temperature</v>
      </c>
      <c r="C89" s="118">
        <f>[11]Measure_InputOutput!C11</f>
        <v>684.81423276473788</v>
      </c>
      <c r="D89" s="117">
        <f>[11]Measure_InputOutput!D11</f>
        <v>15</v>
      </c>
      <c r="E89" s="120">
        <f>[11]Measure_InputOutput!E11</f>
        <v>147.42251735124876</v>
      </c>
      <c r="F89" s="117">
        <f>[11]Measure_InputOutput!F11</f>
        <v>0</v>
      </c>
      <c r="G89" s="93" t="s">
        <v>172</v>
      </c>
      <c r="L89" s="137" t="s">
        <v>179</v>
      </c>
      <c r="M89" s="138"/>
      <c r="N89" s="138"/>
      <c r="O89" s="139"/>
    </row>
    <row r="90" spans="1:18">
      <c r="B90" s="140"/>
      <c r="C90" s="140"/>
      <c r="D90" s="140"/>
      <c r="E90" s="141"/>
      <c r="F90" s="140"/>
      <c r="L90" s="142" t="s">
        <v>180</v>
      </c>
      <c r="M90" s="143">
        <v>628</v>
      </c>
      <c r="N90" s="143">
        <v>276</v>
      </c>
      <c r="O90" s="144">
        <v>904</v>
      </c>
    </row>
    <row r="91" spans="1:18">
      <c r="B91" s="93" t="s">
        <v>181</v>
      </c>
      <c r="C91" s="145">
        <f>SUMPRODUCT(CBSAData!Q4:Q645,CBSAData!R4:R645)/SUM(CBSAData!Q4:Q645)</f>
        <v>0.64754850979711642</v>
      </c>
      <c r="E91" s="113">
        <f>C91</f>
        <v>0.64754850979711642</v>
      </c>
      <c r="L91" s="142" t="s">
        <v>182</v>
      </c>
      <c r="M91" s="143">
        <v>45</v>
      </c>
      <c r="N91" s="143">
        <v>17</v>
      </c>
      <c r="O91" s="144">
        <v>62</v>
      </c>
    </row>
    <row r="92" spans="1:18">
      <c r="B92" s="93" t="s">
        <v>183</v>
      </c>
      <c r="C92" s="113">
        <f>1-C91</f>
        <v>0.35245149020288358</v>
      </c>
      <c r="E92" s="113">
        <f t="shared" ref="E92:E94" si="2">C92</f>
        <v>0.35245149020288358</v>
      </c>
      <c r="L92" s="137" t="s">
        <v>184</v>
      </c>
      <c r="M92" s="143"/>
      <c r="N92" s="143"/>
      <c r="O92" s="144"/>
    </row>
    <row r="93" spans="1:18">
      <c r="B93" s="93" t="s">
        <v>185</v>
      </c>
      <c r="C93" s="113">
        <f>M96</f>
        <v>0.75289287047405751</v>
      </c>
      <c r="E93" s="113">
        <f t="shared" si="2"/>
        <v>0.75289287047405751</v>
      </c>
      <c r="F93" s="93" t="s">
        <v>186</v>
      </c>
      <c r="L93" s="142" t="s">
        <v>180</v>
      </c>
      <c r="M93" s="143">
        <v>1255</v>
      </c>
      <c r="N93" s="143">
        <v>344</v>
      </c>
      <c r="O93" s="144">
        <v>1599</v>
      </c>
    </row>
    <row r="94" spans="1:18">
      <c r="B94" s="93" t="s">
        <v>187</v>
      </c>
      <c r="C94" s="113">
        <f>N96</f>
        <v>0.24710712952594252</v>
      </c>
      <c r="E94" s="113">
        <f t="shared" si="2"/>
        <v>0.24710712952594252</v>
      </c>
      <c r="F94" s="93" t="s">
        <v>186</v>
      </c>
      <c r="L94" s="142" t="s">
        <v>182</v>
      </c>
      <c r="M94" s="143">
        <v>89</v>
      </c>
      <c r="N94" s="143">
        <v>25</v>
      </c>
      <c r="O94" s="144">
        <v>114</v>
      </c>
    </row>
    <row r="95" spans="1:18">
      <c r="B95" s="93" t="s">
        <v>188</v>
      </c>
      <c r="C95" s="124">
        <f>(C86*C91+C87*C92)*C93+(C88*C91+C89*C92)*C94</f>
        <v>731.31094196334357</v>
      </c>
      <c r="L95" s="137" t="s">
        <v>177</v>
      </c>
      <c r="M95" s="143">
        <v>2017</v>
      </c>
      <c r="N95" s="143">
        <v>662</v>
      </c>
      <c r="O95" s="144">
        <v>2679</v>
      </c>
    </row>
    <row r="96" spans="1:18" ht="30">
      <c r="B96" s="93" t="s">
        <v>189</v>
      </c>
      <c r="C96" s="124">
        <f>(E86*E91+E87*E92)*E93+(E88*E91+E89*E92)*E94</f>
        <v>295.39589628254294</v>
      </c>
      <c r="L96" s="146" t="s">
        <v>190</v>
      </c>
      <c r="M96" s="147">
        <v>0.75289287047405751</v>
      </c>
      <c r="N96" s="148">
        <v>0.24710712952594252</v>
      </c>
      <c r="O96" s="149">
        <v>1</v>
      </c>
    </row>
    <row r="97" spans="1:15">
      <c r="L97" s="150"/>
      <c r="M97" s="151"/>
      <c r="N97" s="152"/>
      <c r="O97" s="152"/>
    </row>
    <row r="99" spans="1:15">
      <c r="A99" s="70" t="s">
        <v>191</v>
      </c>
      <c r="B99" s="95"/>
      <c r="C99" s="95"/>
      <c r="D99" s="95"/>
      <c r="E99" s="95"/>
      <c r="F99" s="95"/>
      <c r="G99" s="95"/>
      <c r="H99" s="95"/>
      <c r="I99" s="95"/>
    </row>
    <row r="100" spans="1:15">
      <c r="A100" s="93" t="s">
        <v>134</v>
      </c>
      <c r="B100" s="93" t="str">
        <f>[12]Summary!$B$7</f>
        <v xml:space="preserve">Motion sensors are installed on existing display cases with LED lighting. The motion sensors dim the LEDs to 20% of full lighting power when space is unoccupied.  </v>
      </c>
    </row>
    <row r="101" spans="1:15">
      <c r="B101" s="129" t="s">
        <v>192</v>
      </c>
    </row>
    <row r="102" spans="1:15">
      <c r="B102" s="117" t="str">
        <f>[12]Measure_InputOutput!B7</f>
        <v>Measure Name</v>
      </c>
      <c r="C102" s="117" t="str">
        <f>[12]Measure_InputOutput!C7</f>
        <v>Savings (kwh/yr)</v>
      </c>
      <c r="D102" s="117" t="str">
        <f>[12]Measure_InputOutput!D7</f>
        <v>Life (yrs)</v>
      </c>
      <c r="E102" s="117" t="str">
        <f>[12]Measure_InputOutput!E7</f>
        <v>Capital Cost</v>
      </c>
      <c r="F102" s="117" t="str">
        <f>[12]Measure_InputOutput!F7</f>
        <v>Annual O&amp;M</v>
      </c>
    </row>
    <row r="103" spans="1:15">
      <c r="B103" s="117" t="str">
        <f>[12]Measure_InputOutput!B8</f>
        <v>Motion Sensor on LED Case Lights - LED power less than 4.0 watts per linear foot</v>
      </c>
      <c r="C103" s="121">
        <f>[12]Measure_InputOutput!C8</f>
        <v>9.5893637975014734</v>
      </c>
      <c r="D103" s="117">
        <f>[12]Measure_InputOutput!D8</f>
        <v>8</v>
      </c>
      <c r="E103" s="121">
        <f>[12]Measure_InputOutput!E8</f>
        <v>3.270833333333333</v>
      </c>
      <c r="F103" s="117">
        <f>[12]Measure_InputOutput!F8</f>
        <v>0</v>
      </c>
    </row>
    <row r="104" spans="1:15">
      <c r="B104" s="117" t="str">
        <f>[12]Measure_InputOutput!B9</f>
        <v>Motion Sensor on LED Case Lights - LED power between 4.0 and 7.5 watts per linear foot</v>
      </c>
      <c r="C104" s="121">
        <f>[12]Measure_InputOutput!C9</f>
        <v>18.446490584913771</v>
      </c>
      <c r="D104" s="117">
        <f>[12]Measure_InputOutput!D9</f>
        <v>8</v>
      </c>
      <c r="E104" s="121">
        <f>[12]Measure_InputOutput!E9</f>
        <v>3.270833333333333</v>
      </c>
      <c r="F104" s="117">
        <f>[12]Measure_InputOutput!F9</f>
        <v>0</v>
      </c>
    </row>
    <row r="106" spans="1:15">
      <c r="B106" s="93" t="s">
        <v>193</v>
      </c>
      <c r="C106" s="179">
        <f>C103*G110+C104*G111</f>
        <v>12.690554004795249</v>
      </c>
      <c r="D106" s="153"/>
      <c r="E106" s="153">
        <f>AVERAGE(E103:E104)</f>
        <v>3.270833333333333</v>
      </c>
    </row>
    <row r="108" spans="1:15">
      <c r="C108" s="485" t="s">
        <v>1322</v>
      </c>
      <c r="D108" s="499"/>
    </row>
    <row r="109" spans="1:15">
      <c r="A109" s="94"/>
      <c r="C109" s="117" t="str">
        <f>[12]PECIRebates2!AJ2</f>
        <v>Identifier</v>
      </c>
      <c r="D109" s="117" t="str">
        <f>[12]PECIRebates2!AK2</f>
        <v>Wattage/ft</v>
      </c>
      <c r="E109" s="117" t="str">
        <f>[12]PECIRebates2!AL2</f>
        <v>Average Wattage</v>
      </c>
      <c r="F109" s="117" t="str">
        <f>[12]PECIRebates2!AM2</f>
        <v>SumLF</v>
      </c>
      <c r="G109" s="117" t="str">
        <f>[12]PECIRebates2!AN2</f>
        <v>Percent LF</v>
      </c>
    </row>
    <row r="110" spans="1:15">
      <c r="C110" s="117" t="str">
        <f>[12]PECIRebates2!AJ3</f>
        <v>Low</v>
      </c>
      <c r="D110" s="117" t="str">
        <f>[12]PECIRebates2!AK3</f>
        <v>&lt;4</v>
      </c>
      <c r="E110" s="497">
        <f>[12]PECIRebates2!AL3</f>
        <v>2.459667590027701</v>
      </c>
      <c r="F110" s="497">
        <f>[12]PECIRebates2!AM3</f>
        <v>180.5</v>
      </c>
      <c r="G110" s="498">
        <f>[12]PECIRebates2!AN3</f>
        <v>0.64986498649864988</v>
      </c>
    </row>
    <row r="111" spans="1:15">
      <c r="C111" s="117" t="str">
        <f>[12]PECIRebates2!AJ4</f>
        <v>High</v>
      </c>
      <c r="D111" s="117" t="str">
        <f>[12]PECIRebates2!AK4</f>
        <v>4 &lt; W&lt; 7.5</v>
      </c>
      <c r="E111" s="497">
        <f>[12]PECIRebates2!AL4</f>
        <v>4.7315167095115678</v>
      </c>
      <c r="F111" s="497">
        <f>[12]PECIRebates2!AM4</f>
        <v>97.250000000000014</v>
      </c>
      <c r="G111" s="498">
        <f>[12]PECIRebates2!AN4</f>
        <v>0.35013501350135018</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1:AJ2424"/>
  <sheetViews>
    <sheetView topLeftCell="V1296" workbookViewId="0">
      <selection activeCell="AE1318" sqref="AE1318"/>
    </sheetView>
  </sheetViews>
  <sheetFormatPr defaultRowHeight="15"/>
  <cols>
    <col min="1" max="1" width="9.140625" style="93"/>
    <col min="2" max="2" width="21.5703125" style="93" bestFit="1" customWidth="1"/>
    <col min="3" max="4" width="26.85546875" style="93" bestFit="1" customWidth="1"/>
    <col min="5" max="5" width="18.7109375" style="93" customWidth="1"/>
    <col min="6" max="6" width="16.85546875" style="93" bestFit="1" customWidth="1"/>
    <col min="7" max="7" width="12.7109375" style="93" bestFit="1" customWidth="1"/>
    <col min="8" max="8" width="10.140625" style="93" bestFit="1" customWidth="1"/>
    <col min="9" max="9" width="22.140625" style="93" bestFit="1" customWidth="1"/>
    <col min="10" max="10" width="27" style="115" customWidth="1"/>
    <col min="11" max="11" width="21.42578125" style="93" customWidth="1"/>
    <col min="12" max="12" width="19.85546875" style="93" customWidth="1"/>
    <col min="13" max="13" width="46.5703125" style="93" bestFit="1" customWidth="1"/>
    <col min="14" max="14" width="19.42578125" style="93" bestFit="1" customWidth="1"/>
    <col min="15" max="15" width="17.28515625" style="93" bestFit="1" customWidth="1"/>
    <col min="16" max="16" width="25.85546875" style="93" bestFit="1" customWidth="1"/>
    <col min="17" max="17" width="25.28515625" style="93" bestFit="1" customWidth="1"/>
    <col min="18" max="18" width="16.28515625" style="93" customWidth="1"/>
    <col min="19" max="19" width="17" style="93" customWidth="1"/>
    <col min="20" max="20" width="16.28515625" style="93" customWidth="1"/>
    <col min="21" max="21" width="20.5703125" style="93" customWidth="1"/>
    <col min="22" max="22" width="21.7109375" style="93" customWidth="1"/>
    <col min="23" max="23" width="12" style="93" bestFit="1" customWidth="1"/>
    <col min="24" max="24" width="11.140625" style="93" customWidth="1"/>
    <col min="25" max="25" width="16" style="93" customWidth="1"/>
    <col min="26" max="26" width="13.5703125" style="93" bestFit="1" customWidth="1"/>
    <col min="27" max="27" width="16.7109375" style="93" customWidth="1"/>
    <col min="28" max="28" width="12.5703125" style="93" bestFit="1" customWidth="1"/>
    <col min="29" max="29" width="9.140625" style="93"/>
    <col min="30" max="30" width="11.85546875" style="93" customWidth="1"/>
    <col min="31" max="32" width="15.42578125" style="93" customWidth="1"/>
    <col min="33" max="35" width="12.42578125" style="93" customWidth="1"/>
    <col min="36" max="36" width="11.7109375" style="93" customWidth="1"/>
    <col min="37" max="16384" width="9.140625" style="93"/>
  </cols>
  <sheetData>
    <row r="1" spans="1:34">
      <c r="A1" s="94" t="s">
        <v>194</v>
      </c>
      <c r="U1" s="125" t="s">
        <v>195</v>
      </c>
      <c r="V1" s="127"/>
      <c r="W1" s="127"/>
      <c r="X1" s="127"/>
      <c r="Y1" s="127"/>
      <c r="Z1" s="127"/>
      <c r="AA1" s="127"/>
      <c r="AB1" s="127"/>
      <c r="AC1" s="127"/>
      <c r="AD1" s="127"/>
      <c r="AE1" s="127"/>
      <c r="AF1" s="127"/>
      <c r="AG1" s="127"/>
      <c r="AH1" s="127"/>
    </row>
    <row r="2" spans="1:34">
      <c r="A2" s="154" t="s">
        <v>196</v>
      </c>
      <c r="J2" s="155" t="s">
        <v>197</v>
      </c>
      <c r="K2" s="116" t="s">
        <v>198</v>
      </c>
      <c r="M2" s="116" t="s">
        <v>199</v>
      </c>
      <c r="N2" s="116" t="s">
        <v>200</v>
      </c>
      <c r="Y2" s="156"/>
      <c r="Z2" s="93" t="s">
        <v>201</v>
      </c>
      <c r="AA2" s="156" t="s">
        <v>202</v>
      </c>
      <c r="AB2" s="156" t="s">
        <v>202</v>
      </c>
      <c r="AC2" s="156" t="s">
        <v>203</v>
      </c>
      <c r="AD2" s="156" t="s">
        <v>203</v>
      </c>
      <c r="AE2" s="156" t="s">
        <v>204</v>
      </c>
      <c r="AF2" s="156" t="s">
        <v>204</v>
      </c>
    </row>
    <row r="3" spans="1:34">
      <c r="A3" s="157" t="s">
        <v>205</v>
      </c>
      <c r="B3" s="157" t="s">
        <v>206</v>
      </c>
      <c r="C3" s="157" t="s">
        <v>207</v>
      </c>
      <c r="D3" s="157" t="s">
        <v>208</v>
      </c>
      <c r="E3" s="157" t="s">
        <v>209</v>
      </c>
      <c r="F3" s="157" t="s">
        <v>210</v>
      </c>
      <c r="G3" s="157" t="s">
        <v>211</v>
      </c>
      <c r="H3" s="157" t="s">
        <v>212</v>
      </c>
      <c r="I3" s="157" t="s">
        <v>213</v>
      </c>
      <c r="J3" s="158" t="s">
        <v>214</v>
      </c>
      <c r="K3" s="159" t="s">
        <v>215</v>
      </c>
      <c r="L3" s="159" t="s">
        <v>216</v>
      </c>
      <c r="M3" s="159" t="s">
        <v>217</v>
      </c>
      <c r="N3" s="159" t="s">
        <v>218</v>
      </c>
      <c r="O3" s="159" t="s">
        <v>219</v>
      </c>
      <c r="P3" s="159" t="s">
        <v>220</v>
      </c>
      <c r="Q3" s="159" t="s">
        <v>221</v>
      </c>
      <c r="R3" s="159" t="s">
        <v>222</v>
      </c>
      <c r="U3" s="160"/>
      <c r="V3" s="140"/>
      <c r="W3" s="140"/>
      <c r="X3" s="140"/>
      <c r="Y3" s="140"/>
      <c r="Z3" s="140"/>
      <c r="AA3" s="161" t="s">
        <v>223</v>
      </c>
      <c r="AB3" s="161"/>
      <c r="AC3" s="161"/>
      <c r="AD3" s="161"/>
      <c r="AE3" s="161"/>
      <c r="AF3" s="161"/>
    </row>
    <row r="4" spans="1:34">
      <c r="A4" s="162">
        <v>6810</v>
      </c>
      <c r="B4" s="162">
        <v>926545.47578317497</v>
      </c>
      <c r="C4" s="162">
        <v>92.654547578317505</v>
      </c>
      <c r="D4" s="162">
        <v>1</v>
      </c>
      <c r="E4" s="163" t="s">
        <v>224</v>
      </c>
      <c r="F4" s="163" t="s">
        <v>225</v>
      </c>
      <c r="G4" s="163" t="s">
        <v>226</v>
      </c>
      <c r="H4" s="162">
        <v>63</v>
      </c>
      <c r="I4" s="163" t="s">
        <v>227</v>
      </c>
      <c r="J4" s="164">
        <f>(IF(I4="N",1,IF(I4="DK",1-$J$650,0)))*VLOOKUP(M4&amp;L4,$X$5:$AB$16,5,FALSE)</f>
        <v>3</v>
      </c>
      <c r="K4" s="165" t="str">
        <f t="shared" ref="K4:K67" si="0">IF(E4="S","ND","D")</f>
        <v>ND</v>
      </c>
      <c r="L4" s="165" t="str">
        <f t="shared" ref="L4:L67" si="1">IF(F4="MT", "MT", "LT")</f>
        <v>MT</v>
      </c>
      <c r="M4" s="165" t="str">
        <f t="shared" ref="M4:M15" si="2">IF(K4="ND",VLOOKUP(H4,$Y$5:$Z$10,2,TRUE),VLOOKUP(H4,$Y$11:$Z$16,2,TRUE))</f>
        <v>Small</v>
      </c>
      <c r="N4" s="166">
        <f>IF(K4="ND",VLOOKUP(M4&amp;L4,$X$5:$AD$10,7,FALSE),VLOOKUP(M4&amp;L4,$X$11:$AD$17,7,FALSE))</f>
        <v>0.2</v>
      </c>
      <c r="O4" s="123">
        <f>J4*VLOOKUP(M4&amp;L4,$X$5:$AE$16,8,FALSE)</f>
        <v>980.99158657426381</v>
      </c>
      <c r="P4" s="114">
        <f>J4*VLOOKUP(M4&amp;L4,$X$5:$AF$16,9,FALSE)</f>
        <v>326.52997867319618</v>
      </c>
      <c r="Q4" s="93">
        <f>B4*H4</f>
        <v>58372364.974340022</v>
      </c>
      <c r="R4" s="93">
        <f>IF(L4="MT",1,0)</f>
        <v>1</v>
      </c>
      <c r="U4" s="167"/>
      <c r="V4" s="167"/>
      <c r="W4" s="167"/>
      <c r="X4" s="167"/>
      <c r="Y4" s="168" t="s">
        <v>228</v>
      </c>
      <c r="Z4" s="168"/>
      <c r="AA4" s="168" t="s">
        <v>229</v>
      </c>
      <c r="AB4" s="168" t="s">
        <v>230</v>
      </c>
      <c r="AC4" s="168" t="s">
        <v>231</v>
      </c>
      <c r="AD4" s="168" t="s">
        <v>232</v>
      </c>
      <c r="AE4" s="168" t="s">
        <v>219</v>
      </c>
      <c r="AF4" s="168" t="s">
        <v>233</v>
      </c>
    </row>
    <row r="5" spans="1:34">
      <c r="A5" s="162">
        <v>6810</v>
      </c>
      <c r="B5" s="162">
        <v>926545.47578317497</v>
      </c>
      <c r="C5" s="162">
        <v>92.654547578317505</v>
      </c>
      <c r="D5" s="162">
        <v>2</v>
      </c>
      <c r="E5" s="163" t="s">
        <v>224</v>
      </c>
      <c r="F5" s="163" t="s">
        <v>225</v>
      </c>
      <c r="G5" s="163" t="s">
        <v>234</v>
      </c>
      <c r="H5" s="162">
        <v>66</v>
      </c>
      <c r="I5" s="163" t="s">
        <v>227</v>
      </c>
      <c r="J5" s="164">
        <f t="shared" ref="J5:J68" si="3">(IF(I5="N",1,IF(I5="DK",1-$J$650,0)))*VLOOKUP(M5&amp;L5,$X$5:$AB$16,5,FALSE)</f>
        <v>3</v>
      </c>
      <c r="K5" s="165" t="str">
        <f t="shared" si="0"/>
        <v>ND</v>
      </c>
      <c r="L5" s="165" t="str">
        <f t="shared" si="1"/>
        <v>MT</v>
      </c>
      <c r="M5" s="165" t="str">
        <f t="shared" si="2"/>
        <v>Small</v>
      </c>
      <c r="N5" s="166">
        <f t="shared" ref="N5:N68" si="4">IF(K5="ND",VLOOKUP(M5&amp;L5,$X$5:$AD$10,7,FALSE),VLOOKUP(M5&amp;L5,$X$11:$AD$17,7,FALSE))</f>
        <v>0.2</v>
      </c>
      <c r="O5" s="123">
        <f t="shared" ref="O5:O68" si="5">J5*VLOOKUP(M5&amp;L5,$X$5:$AE$16,8,FALSE)</f>
        <v>980.99158657426381</v>
      </c>
      <c r="P5" s="114">
        <f t="shared" ref="P5:P68" si="6">J5*VLOOKUP(M5&amp;L5,$X$5:$AF$16,9,FALSE)</f>
        <v>326.52997867319618</v>
      </c>
      <c r="Q5" s="93">
        <f t="shared" ref="Q5:Q68" si="7">B5*H5</f>
        <v>61152001.401689552</v>
      </c>
      <c r="R5" s="93">
        <f t="shared" ref="R5:R68" si="8">IF(L5="MT",1,0)</f>
        <v>1</v>
      </c>
      <c r="U5" s="169" t="s">
        <v>235</v>
      </c>
      <c r="V5" s="169" t="s">
        <v>236</v>
      </c>
      <c r="W5" s="169" t="s">
        <v>225</v>
      </c>
      <c r="X5" s="165" t="str">
        <f t="shared" ref="X5:X16" si="9">V5&amp;W5</f>
        <v>SmallMT</v>
      </c>
      <c r="Y5" s="93">
        <v>48</v>
      </c>
      <c r="Z5" s="169" t="s">
        <v>236</v>
      </c>
      <c r="AA5" s="170">
        <f>Specifications!$B$80</f>
        <v>6.6666666666666666E-2</v>
      </c>
      <c r="AB5" s="170">
        <f>Specifications!$B$81</f>
        <v>3</v>
      </c>
      <c r="AC5" s="170">
        <f>AB5*AA5</f>
        <v>0.2</v>
      </c>
      <c r="AD5" s="171">
        <f>AC5</f>
        <v>0.2</v>
      </c>
      <c r="AE5" s="124">
        <f>[6]Measure_InputOutput!$C$8+[6]Measure_InputOutput!$C$9</f>
        <v>326.9971955247546</v>
      </c>
      <c r="AF5" s="114">
        <f>[6]Measure_InputOutput!$E$8</f>
        <v>108.84332622439874</v>
      </c>
    </row>
    <row r="6" spans="1:34">
      <c r="A6" s="162">
        <v>6810</v>
      </c>
      <c r="B6" s="162">
        <v>926545.47578317497</v>
      </c>
      <c r="C6" s="162">
        <v>92.654547578317505</v>
      </c>
      <c r="D6" s="162">
        <v>3</v>
      </c>
      <c r="E6" s="163" t="s">
        <v>224</v>
      </c>
      <c r="F6" s="163" t="s">
        <v>225</v>
      </c>
      <c r="G6" s="163" t="s">
        <v>234</v>
      </c>
      <c r="H6" s="162">
        <v>63</v>
      </c>
      <c r="I6" s="163" t="s">
        <v>227</v>
      </c>
      <c r="J6" s="164">
        <f t="shared" si="3"/>
        <v>3</v>
      </c>
      <c r="K6" s="165" t="str">
        <f t="shared" si="0"/>
        <v>ND</v>
      </c>
      <c r="L6" s="165" t="str">
        <f t="shared" si="1"/>
        <v>MT</v>
      </c>
      <c r="M6" s="165" t="str">
        <f t="shared" si="2"/>
        <v>Small</v>
      </c>
      <c r="N6" s="166">
        <f t="shared" si="4"/>
        <v>0.2</v>
      </c>
      <c r="O6" s="123">
        <f t="shared" si="5"/>
        <v>980.99158657426381</v>
      </c>
      <c r="P6" s="114">
        <f t="shared" si="6"/>
        <v>326.52997867319618</v>
      </c>
      <c r="Q6" s="93">
        <f t="shared" si="7"/>
        <v>58372364.974340022</v>
      </c>
      <c r="R6" s="93">
        <f t="shared" si="8"/>
        <v>1</v>
      </c>
      <c r="U6" s="169" t="s">
        <v>235</v>
      </c>
      <c r="V6" s="169" t="s">
        <v>236</v>
      </c>
      <c r="W6" s="93" t="s">
        <v>237</v>
      </c>
      <c r="X6" s="165" t="str">
        <f t="shared" si="9"/>
        <v>SmallLT</v>
      </c>
      <c r="Y6" s="93">
        <v>48</v>
      </c>
      <c r="Z6" s="169" t="s">
        <v>236</v>
      </c>
      <c r="AA6" s="170">
        <f>Specifications!$B$80</f>
        <v>6.6666666666666666E-2</v>
      </c>
      <c r="AB6" s="170">
        <f>Specifications!$B$104</f>
        <v>2</v>
      </c>
      <c r="AC6" s="170">
        <f t="shared" ref="AC6:AC16" si="10">AB6*AA6</f>
        <v>0.13333333333333333</v>
      </c>
      <c r="AD6" s="171">
        <f t="shared" ref="AD6:AD16" si="11">AC6</f>
        <v>0.13333333333333333</v>
      </c>
      <c r="AE6" s="124">
        <f>[6]Measure_InputOutput!$C$18+[6]Measure_InputOutput!$C$19</f>
        <v>256.21247776280029</v>
      </c>
      <c r="AF6" s="114">
        <f>[6]Measure_InputOutput!$E$18</f>
        <v>288.16169299614711</v>
      </c>
    </row>
    <row r="7" spans="1:34">
      <c r="A7" s="162">
        <v>6810</v>
      </c>
      <c r="B7" s="162">
        <v>926545.47578317497</v>
      </c>
      <c r="C7" s="162">
        <v>92.654547578317505</v>
      </c>
      <c r="D7" s="162">
        <v>4</v>
      </c>
      <c r="E7" s="163" t="s">
        <v>224</v>
      </c>
      <c r="F7" s="163" t="s">
        <v>225</v>
      </c>
      <c r="G7" s="163" t="s">
        <v>234</v>
      </c>
      <c r="H7" s="162">
        <v>112</v>
      </c>
      <c r="I7" s="163" t="s">
        <v>227</v>
      </c>
      <c r="J7" s="164">
        <f t="shared" si="3"/>
        <v>3</v>
      </c>
      <c r="K7" s="165" t="str">
        <f t="shared" si="0"/>
        <v>ND</v>
      </c>
      <c r="L7" s="165" t="str">
        <f t="shared" si="1"/>
        <v>MT</v>
      </c>
      <c r="M7" s="165" t="str">
        <f t="shared" si="2"/>
        <v>Small</v>
      </c>
      <c r="N7" s="166">
        <f t="shared" si="4"/>
        <v>0.2</v>
      </c>
      <c r="O7" s="123">
        <f t="shared" si="5"/>
        <v>980.99158657426381</v>
      </c>
      <c r="P7" s="114">
        <f t="shared" si="6"/>
        <v>326.52997867319618</v>
      </c>
      <c r="Q7" s="93">
        <f t="shared" si="7"/>
        <v>103773093.2877156</v>
      </c>
      <c r="R7" s="93">
        <f t="shared" si="8"/>
        <v>1</v>
      </c>
      <c r="U7" s="169" t="s">
        <v>235</v>
      </c>
      <c r="V7" s="93" t="s">
        <v>238</v>
      </c>
      <c r="W7" s="169" t="s">
        <v>225</v>
      </c>
      <c r="X7" s="165" t="str">
        <f t="shared" si="9"/>
        <v>MedMT</v>
      </c>
      <c r="Y7" s="93">
        <v>180</v>
      </c>
      <c r="Z7" s="93" t="s">
        <v>238</v>
      </c>
      <c r="AA7" s="170">
        <f>Specifications!$B$80</f>
        <v>6.6666666666666666E-2</v>
      </c>
      <c r="AB7" s="170">
        <f>AB5</f>
        <v>3</v>
      </c>
      <c r="AC7" s="170">
        <f t="shared" si="10"/>
        <v>0.2</v>
      </c>
      <c r="AD7" s="171">
        <f t="shared" si="11"/>
        <v>0.2</v>
      </c>
      <c r="AE7" s="124">
        <f>AE5</f>
        <v>326.9971955247546</v>
      </c>
      <c r="AF7" s="114">
        <f>AF5</f>
        <v>108.84332622439874</v>
      </c>
    </row>
    <row r="8" spans="1:34">
      <c r="A8" s="162">
        <v>6810</v>
      </c>
      <c r="B8" s="162">
        <v>926545.47578317497</v>
      </c>
      <c r="C8" s="162">
        <v>92.654547578317505</v>
      </c>
      <c r="D8" s="162">
        <v>5</v>
      </c>
      <c r="E8" s="163" t="s">
        <v>224</v>
      </c>
      <c r="F8" s="163" t="s">
        <v>225</v>
      </c>
      <c r="G8" s="163" t="s">
        <v>234</v>
      </c>
      <c r="H8" s="162">
        <v>84</v>
      </c>
      <c r="I8" s="163" t="s">
        <v>227</v>
      </c>
      <c r="J8" s="164">
        <f t="shared" si="3"/>
        <v>3</v>
      </c>
      <c r="K8" s="165" t="str">
        <f t="shared" si="0"/>
        <v>ND</v>
      </c>
      <c r="L8" s="165" t="str">
        <f t="shared" si="1"/>
        <v>MT</v>
      </c>
      <c r="M8" s="165" t="str">
        <f t="shared" si="2"/>
        <v>Small</v>
      </c>
      <c r="N8" s="166">
        <f t="shared" si="4"/>
        <v>0.2</v>
      </c>
      <c r="O8" s="123">
        <f t="shared" si="5"/>
        <v>980.99158657426381</v>
      </c>
      <c r="P8" s="114">
        <f t="shared" si="6"/>
        <v>326.52997867319618</v>
      </c>
      <c r="Q8" s="93">
        <f t="shared" si="7"/>
        <v>77829819.965786695</v>
      </c>
      <c r="R8" s="93">
        <f t="shared" si="8"/>
        <v>1</v>
      </c>
      <c r="U8" s="169" t="s">
        <v>235</v>
      </c>
      <c r="V8" s="93" t="s">
        <v>238</v>
      </c>
      <c r="W8" s="93" t="s">
        <v>237</v>
      </c>
      <c r="X8" s="165" t="str">
        <f t="shared" si="9"/>
        <v>MedLT</v>
      </c>
      <c r="Y8" s="93">
        <v>180</v>
      </c>
      <c r="Z8" s="93" t="s">
        <v>238</v>
      </c>
      <c r="AA8" s="170">
        <f>Specifications!$B$80</f>
        <v>6.6666666666666666E-2</v>
      </c>
      <c r="AB8" s="170">
        <f>AB6</f>
        <v>2</v>
      </c>
      <c r="AC8" s="170">
        <f t="shared" si="10"/>
        <v>0.13333333333333333</v>
      </c>
      <c r="AD8" s="171">
        <f t="shared" si="11"/>
        <v>0.13333333333333333</v>
      </c>
      <c r="AE8" s="124">
        <f>AE6</f>
        <v>256.21247776280029</v>
      </c>
      <c r="AF8" s="114">
        <f>AF6</f>
        <v>288.16169299614711</v>
      </c>
    </row>
    <row r="9" spans="1:34">
      <c r="A9" s="162">
        <v>6712</v>
      </c>
      <c r="B9" s="162">
        <v>2282293.21240569</v>
      </c>
      <c r="C9" s="162">
        <v>62.6831423346798</v>
      </c>
      <c r="D9" s="162">
        <v>1</v>
      </c>
      <c r="E9" s="163" t="s">
        <v>224</v>
      </c>
      <c r="F9" s="163" t="s">
        <v>225</v>
      </c>
      <c r="G9" s="163" t="s">
        <v>234</v>
      </c>
      <c r="H9" s="162">
        <v>109</v>
      </c>
      <c r="I9" s="163" t="s">
        <v>239</v>
      </c>
      <c r="J9" s="164">
        <f t="shared" si="3"/>
        <v>1.9369369369369369</v>
      </c>
      <c r="K9" s="165" t="str">
        <f t="shared" si="0"/>
        <v>ND</v>
      </c>
      <c r="L9" s="165" t="str">
        <f t="shared" si="1"/>
        <v>MT</v>
      </c>
      <c r="M9" s="165" t="str">
        <f t="shared" si="2"/>
        <v>Small</v>
      </c>
      <c r="N9" s="166">
        <f t="shared" si="4"/>
        <v>0.2</v>
      </c>
      <c r="O9" s="123">
        <f t="shared" si="5"/>
        <v>633.37294628668678</v>
      </c>
      <c r="P9" s="114">
        <f t="shared" si="6"/>
        <v>210.82265890311467</v>
      </c>
      <c r="Q9" s="93">
        <f t="shared" si="7"/>
        <v>248769960.15222022</v>
      </c>
      <c r="R9" s="93">
        <f t="shared" si="8"/>
        <v>1</v>
      </c>
      <c r="U9" s="169" t="s">
        <v>235</v>
      </c>
      <c r="V9" s="93" t="s">
        <v>240</v>
      </c>
      <c r="W9" s="169" t="s">
        <v>225</v>
      </c>
      <c r="X9" s="165" t="str">
        <f t="shared" si="9"/>
        <v>LargeMT</v>
      </c>
      <c r="Y9" s="93">
        <v>500</v>
      </c>
      <c r="Z9" s="93" t="s">
        <v>240</v>
      </c>
      <c r="AA9" s="170">
        <f>Specifications!$B$80</f>
        <v>6.6666666666666666E-2</v>
      </c>
      <c r="AB9" s="170">
        <f>Specifications!$C$81</f>
        <v>5</v>
      </c>
      <c r="AC9" s="170">
        <f t="shared" si="10"/>
        <v>0.33333333333333331</v>
      </c>
      <c r="AD9" s="171">
        <f t="shared" si="11"/>
        <v>0.33333333333333331</v>
      </c>
      <c r="AE9" s="124">
        <f>[6]Measure_InputOutput!$C$12+[6]Measure_InputOutput!$C$13</f>
        <v>153.85524883269289</v>
      </c>
      <c r="AF9" s="114">
        <f>[6]Measure_InputOutput!$E$12</f>
        <v>66.458283982317951</v>
      </c>
    </row>
    <row r="10" spans="1:34">
      <c r="A10" s="162">
        <v>6712</v>
      </c>
      <c r="B10" s="162">
        <v>2282293.21240569</v>
      </c>
      <c r="C10" s="162">
        <v>62.6831423346798</v>
      </c>
      <c r="D10" s="162">
        <v>2</v>
      </c>
      <c r="E10" s="163" t="s">
        <v>224</v>
      </c>
      <c r="F10" s="163" t="s">
        <v>241</v>
      </c>
      <c r="G10" s="163" t="s">
        <v>234</v>
      </c>
      <c r="H10" s="162">
        <v>116</v>
      </c>
      <c r="I10" s="163" t="s">
        <v>239</v>
      </c>
      <c r="J10" s="164">
        <f t="shared" si="3"/>
        <v>1.2912912912912913</v>
      </c>
      <c r="K10" s="165" t="str">
        <f t="shared" si="0"/>
        <v>ND</v>
      </c>
      <c r="L10" s="165" t="str">
        <f t="shared" si="1"/>
        <v>LT</v>
      </c>
      <c r="M10" s="165" t="str">
        <f t="shared" si="2"/>
        <v>Small</v>
      </c>
      <c r="N10" s="166">
        <f t="shared" si="4"/>
        <v>0.13333333333333333</v>
      </c>
      <c r="O10" s="123">
        <f t="shared" si="5"/>
        <v>330.84494125526766</v>
      </c>
      <c r="P10" s="114">
        <f t="shared" si="6"/>
        <v>372.10068464967947</v>
      </c>
      <c r="Q10" s="93">
        <f t="shared" si="7"/>
        <v>264746012.63906005</v>
      </c>
      <c r="R10" s="93">
        <f t="shared" si="8"/>
        <v>0</v>
      </c>
      <c r="U10" s="169" t="s">
        <v>235</v>
      </c>
      <c r="V10" s="93" t="s">
        <v>240</v>
      </c>
      <c r="W10" s="93" t="s">
        <v>237</v>
      </c>
      <c r="X10" s="165" t="str">
        <f t="shared" si="9"/>
        <v>LargeLT</v>
      </c>
      <c r="Y10" s="93">
        <v>500</v>
      </c>
      <c r="Z10" s="93" t="s">
        <v>240</v>
      </c>
      <c r="AA10" s="170">
        <f>Specifications!$B$80</f>
        <v>6.6666666666666666E-2</v>
      </c>
      <c r="AB10" s="170">
        <f>Specifications!$C$104</f>
        <v>3</v>
      </c>
      <c r="AC10" s="170">
        <f t="shared" si="10"/>
        <v>0.2</v>
      </c>
      <c r="AD10" s="171">
        <f t="shared" si="11"/>
        <v>0.2</v>
      </c>
      <c r="AE10" s="124">
        <f>AE5</f>
        <v>326.9971955247546</v>
      </c>
      <c r="AF10" s="114">
        <f>AF5</f>
        <v>108.84332622439874</v>
      </c>
    </row>
    <row r="11" spans="1:34">
      <c r="A11" s="162">
        <v>6497</v>
      </c>
      <c r="B11" s="162">
        <v>2029035.6963949201</v>
      </c>
      <c r="C11" s="162">
        <v>450.19651572995701</v>
      </c>
      <c r="D11" s="162">
        <v>1</v>
      </c>
      <c r="E11" s="163" t="s">
        <v>224</v>
      </c>
      <c r="F11" s="163" t="s">
        <v>225</v>
      </c>
      <c r="G11" s="163" t="s">
        <v>234</v>
      </c>
      <c r="H11" s="162">
        <v>50</v>
      </c>
      <c r="I11" s="163" t="s">
        <v>227</v>
      </c>
      <c r="J11" s="164">
        <f t="shared" si="3"/>
        <v>3</v>
      </c>
      <c r="K11" s="165" t="str">
        <f t="shared" si="0"/>
        <v>ND</v>
      </c>
      <c r="L11" s="165" t="str">
        <f t="shared" si="1"/>
        <v>MT</v>
      </c>
      <c r="M11" s="165" t="str">
        <f t="shared" si="2"/>
        <v>Small</v>
      </c>
      <c r="N11" s="166">
        <f t="shared" si="4"/>
        <v>0.2</v>
      </c>
      <c r="O11" s="123">
        <f t="shared" si="5"/>
        <v>980.99158657426381</v>
      </c>
      <c r="P11" s="114">
        <f t="shared" si="6"/>
        <v>326.52997867319618</v>
      </c>
      <c r="Q11" s="93">
        <f t="shared" si="7"/>
        <v>101451784.819746</v>
      </c>
      <c r="R11" s="93">
        <f t="shared" si="8"/>
        <v>1</v>
      </c>
      <c r="U11" s="169" t="s">
        <v>242</v>
      </c>
      <c r="V11" s="169" t="s">
        <v>236</v>
      </c>
      <c r="W11" s="169" t="s">
        <v>225</v>
      </c>
      <c r="X11" s="165" t="str">
        <f t="shared" si="9"/>
        <v>SmallMT</v>
      </c>
      <c r="Y11" s="93">
        <v>36</v>
      </c>
      <c r="Z11" s="169" t="s">
        <v>236</v>
      </c>
      <c r="AA11" s="170">
        <f>Specifications!$B$80</f>
        <v>6.6666666666666666E-2</v>
      </c>
      <c r="AB11" s="170">
        <f>Specifications!$B$81</f>
        <v>3</v>
      </c>
      <c r="AC11" s="170">
        <f t="shared" si="10"/>
        <v>0.2</v>
      </c>
      <c r="AD11" s="171">
        <f t="shared" si="11"/>
        <v>0.2</v>
      </c>
      <c r="AE11" s="124">
        <f>AE5</f>
        <v>326.9971955247546</v>
      </c>
      <c r="AF11" s="114">
        <f>AF5</f>
        <v>108.84332622439874</v>
      </c>
    </row>
    <row r="12" spans="1:34">
      <c r="A12" s="162">
        <v>6497</v>
      </c>
      <c r="B12" s="162">
        <v>2029035.6963949201</v>
      </c>
      <c r="C12" s="162">
        <v>450.19651572995701</v>
      </c>
      <c r="D12" s="162">
        <v>2</v>
      </c>
      <c r="E12" s="163" t="s">
        <v>224</v>
      </c>
      <c r="F12" s="163" t="s">
        <v>225</v>
      </c>
      <c r="G12" s="163" t="s">
        <v>234</v>
      </c>
      <c r="H12" s="162">
        <v>54</v>
      </c>
      <c r="I12" s="163" t="s">
        <v>227</v>
      </c>
      <c r="J12" s="164">
        <f t="shared" si="3"/>
        <v>3</v>
      </c>
      <c r="K12" s="165" t="str">
        <f t="shared" si="0"/>
        <v>ND</v>
      </c>
      <c r="L12" s="165" t="str">
        <f t="shared" si="1"/>
        <v>MT</v>
      </c>
      <c r="M12" s="165" t="str">
        <f t="shared" si="2"/>
        <v>Small</v>
      </c>
      <c r="N12" s="166">
        <f t="shared" si="4"/>
        <v>0.2</v>
      </c>
      <c r="O12" s="123">
        <f t="shared" si="5"/>
        <v>980.99158657426381</v>
      </c>
      <c r="P12" s="114">
        <f t="shared" si="6"/>
        <v>326.52997867319618</v>
      </c>
      <c r="Q12" s="93">
        <f t="shared" si="7"/>
        <v>109567927.60532568</v>
      </c>
      <c r="R12" s="93">
        <f t="shared" si="8"/>
        <v>1</v>
      </c>
      <c r="U12" s="169" t="s">
        <v>242</v>
      </c>
      <c r="V12" s="169" t="s">
        <v>236</v>
      </c>
      <c r="W12" s="93" t="s">
        <v>237</v>
      </c>
      <c r="X12" s="165" t="str">
        <f t="shared" si="9"/>
        <v>SmallLT</v>
      </c>
      <c r="Y12" s="93">
        <v>36</v>
      </c>
      <c r="Z12" s="169" t="s">
        <v>236</v>
      </c>
      <c r="AA12" s="170">
        <f>Specifications!$B$80</f>
        <v>6.6666666666666666E-2</v>
      </c>
      <c r="AB12" s="170">
        <f>Specifications!$B$104</f>
        <v>2</v>
      </c>
      <c r="AC12" s="170">
        <f t="shared" si="10"/>
        <v>0.13333333333333333</v>
      </c>
      <c r="AD12" s="171">
        <f t="shared" si="11"/>
        <v>0.13333333333333333</v>
      </c>
      <c r="AE12" s="124">
        <f t="shared" ref="AE12:AF16" si="12">AE6</f>
        <v>256.21247776280029</v>
      </c>
      <c r="AF12" s="114">
        <f t="shared" si="12"/>
        <v>288.16169299614711</v>
      </c>
    </row>
    <row r="13" spans="1:34">
      <c r="A13" s="162">
        <v>2229</v>
      </c>
      <c r="B13" s="162">
        <v>7381995.6631287904</v>
      </c>
      <c r="C13" s="162">
        <v>34.400464435103203</v>
      </c>
      <c r="D13" s="162">
        <v>1</v>
      </c>
      <c r="E13" s="163" t="s">
        <v>224</v>
      </c>
      <c r="F13" s="163" t="s">
        <v>225</v>
      </c>
      <c r="G13" s="163" t="s">
        <v>234</v>
      </c>
      <c r="H13" s="162">
        <v>120</v>
      </c>
      <c r="I13" s="163" t="s">
        <v>227</v>
      </c>
      <c r="J13" s="164">
        <f t="shared" si="3"/>
        <v>3</v>
      </c>
      <c r="K13" s="165" t="str">
        <f t="shared" si="0"/>
        <v>ND</v>
      </c>
      <c r="L13" s="165" t="str">
        <f t="shared" si="1"/>
        <v>MT</v>
      </c>
      <c r="M13" s="165" t="str">
        <f t="shared" si="2"/>
        <v>Small</v>
      </c>
      <c r="N13" s="166">
        <f t="shared" si="4"/>
        <v>0.2</v>
      </c>
      <c r="O13" s="123">
        <f t="shared" si="5"/>
        <v>980.99158657426381</v>
      </c>
      <c r="P13" s="114">
        <f t="shared" si="6"/>
        <v>326.52997867319618</v>
      </c>
      <c r="Q13" s="93">
        <f t="shared" si="7"/>
        <v>885839479.57545483</v>
      </c>
      <c r="R13" s="93">
        <f t="shared" si="8"/>
        <v>1</v>
      </c>
      <c r="U13" s="169" t="s">
        <v>242</v>
      </c>
      <c r="V13" s="93" t="s">
        <v>238</v>
      </c>
      <c r="W13" s="169" t="s">
        <v>225</v>
      </c>
      <c r="X13" s="165" t="str">
        <f t="shared" si="9"/>
        <v>MedMT</v>
      </c>
      <c r="Y13" s="124">
        <v>71.399999999999991</v>
      </c>
      <c r="Z13" s="93" t="s">
        <v>238</v>
      </c>
      <c r="AA13" s="170">
        <f>Specifications!$B$80</f>
        <v>6.6666666666666666E-2</v>
      </c>
      <c r="AB13" s="170">
        <f>AB11</f>
        <v>3</v>
      </c>
      <c r="AC13" s="170">
        <f t="shared" si="10"/>
        <v>0.2</v>
      </c>
      <c r="AD13" s="171">
        <f t="shared" si="11"/>
        <v>0.2</v>
      </c>
      <c r="AE13" s="124">
        <f t="shared" si="12"/>
        <v>326.9971955247546</v>
      </c>
      <c r="AF13" s="114">
        <f t="shared" si="12"/>
        <v>108.84332622439874</v>
      </c>
    </row>
    <row r="14" spans="1:34">
      <c r="A14" s="162">
        <v>3560</v>
      </c>
      <c r="B14" s="162">
        <v>3541213.1558658802</v>
      </c>
      <c r="C14" s="162">
        <v>158.30188448215799</v>
      </c>
      <c r="D14" s="162">
        <v>1</v>
      </c>
      <c r="E14" s="163" t="s">
        <v>224</v>
      </c>
      <c r="F14" s="163" t="s">
        <v>225</v>
      </c>
      <c r="G14" s="163" t="s">
        <v>234</v>
      </c>
      <c r="H14" s="162">
        <v>100</v>
      </c>
      <c r="I14" s="163" t="s">
        <v>239</v>
      </c>
      <c r="J14" s="164">
        <f t="shared" si="3"/>
        <v>1.9369369369369369</v>
      </c>
      <c r="K14" s="165" t="str">
        <f t="shared" si="0"/>
        <v>ND</v>
      </c>
      <c r="L14" s="165" t="str">
        <f t="shared" si="1"/>
        <v>MT</v>
      </c>
      <c r="M14" s="165" t="str">
        <f t="shared" si="2"/>
        <v>Small</v>
      </c>
      <c r="N14" s="166">
        <f t="shared" si="4"/>
        <v>0.2</v>
      </c>
      <c r="O14" s="123">
        <f t="shared" si="5"/>
        <v>633.37294628668678</v>
      </c>
      <c r="P14" s="114">
        <f t="shared" si="6"/>
        <v>210.82265890311467</v>
      </c>
      <c r="Q14" s="93">
        <f t="shared" si="7"/>
        <v>354121315.58658803</v>
      </c>
      <c r="R14" s="93">
        <f t="shared" si="8"/>
        <v>1</v>
      </c>
      <c r="U14" s="169" t="s">
        <v>242</v>
      </c>
      <c r="V14" s="93" t="s">
        <v>238</v>
      </c>
      <c r="W14" s="93" t="s">
        <v>237</v>
      </c>
      <c r="X14" s="165" t="str">
        <f t="shared" si="9"/>
        <v>MedLT</v>
      </c>
      <c r="Y14" s="124">
        <v>71.399999999999991</v>
      </c>
      <c r="Z14" s="93" t="s">
        <v>238</v>
      </c>
      <c r="AA14" s="170">
        <f>Specifications!$B$80</f>
        <v>6.6666666666666666E-2</v>
      </c>
      <c r="AB14" s="170">
        <f>AB12</f>
        <v>2</v>
      </c>
      <c r="AC14" s="170">
        <f t="shared" si="10"/>
        <v>0.13333333333333333</v>
      </c>
      <c r="AD14" s="171">
        <f t="shared" si="11"/>
        <v>0.13333333333333333</v>
      </c>
      <c r="AE14" s="124">
        <f t="shared" si="12"/>
        <v>256.21247776280029</v>
      </c>
      <c r="AF14" s="114">
        <f t="shared" si="12"/>
        <v>288.16169299614711</v>
      </c>
    </row>
    <row r="15" spans="1:34">
      <c r="A15" s="162">
        <v>3560</v>
      </c>
      <c r="B15" s="162">
        <v>3541213.1558658802</v>
      </c>
      <c r="C15" s="162">
        <v>158.30188448215799</v>
      </c>
      <c r="D15" s="162">
        <v>2</v>
      </c>
      <c r="E15" s="163" t="s">
        <v>224</v>
      </c>
      <c r="F15" s="163" t="s">
        <v>241</v>
      </c>
      <c r="G15" s="163" t="s">
        <v>234</v>
      </c>
      <c r="H15" s="162">
        <v>49</v>
      </c>
      <c r="I15" s="163" t="s">
        <v>239</v>
      </c>
      <c r="J15" s="164">
        <f t="shared" si="3"/>
        <v>1.2912912912912913</v>
      </c>
      <c r="K15" s="165" t="str">
        <f t="shared" si="0"/>
        <v>ND</v>
      </c>
      <c r="L15" s="165" t="str">
        <f t="shared" si="1"/>
        <v>LT</v>
      </c>
      <c r="M15" s="165" t="str">
        <f t="shared" si="2"/>
        <v>Small</v>
      </c>
      <c r="N15" s="166">
        <f t="shared" si="4"/>
        <v>0.13333333333333333</v>
      </c>
      <c r="O15" s="123">
        <f t="shared" si="5"/>
        <v>330.84494125526766</v>
      </c>
      <c r="P15" s="114">
        <f t="shared" si="6"/>
        <v>372.10068464967947</v>
      </c>
      <c r="Q15" s="93">
        <f t="shared" si="7"/>
        <v>173519444.63742813</v>
      </c>
      <c r="R15" s="93">
        <f t="shared" si="8"/>
        <v>0</v>
      </c>
      <c r="U15" s="169" t="s">
        <v>242</v>
      </c>
      <c r="V15" s="93" t="s">
        <v>240</v>
      </c>
      <c r="W15" s="169" t="s">
        <v>225</v>
      </c>
      <c r="X15" s="165" t="str">
        <f t="shared" si="9"/>
        <v>LargeMT</v>
      </c>
      <c r="Y15" s="93">
        <v>1200</v>
      </c>
      <c r="Z15" s="93" t="s">
        <v>240</v>
      </c>
      <c r="AA15" s="170">
        <f>Specifications!$B$80</f>
        <v>6.6666666666666666E-2</v>
      </c>
      <c r="AB15" s="170">
        <f>Specifications!$C$81</f>
        <v>5</v>
      </c>
      <c r="AC15" s="170">
        <f t="shared" si="10"/>
        <v>0.33333333333333331</v>
      </c>
      <c r="AD15" s="171">
        <f t="shared" si="11"/>
        <v>0.33333333333333331</v>
      </c>
      <c r="AE15" s="124">
        <f t="shared" si="12"/>
        <v>153.85524883269289</v>
      </c>
      <c r="AF15" s="114">
        <f t="shared" si="12"/>
        <v>66.458283982317951</v>
      </c>
    </row>
    <row r="16" spans="1:34">
      <c r="A16" s="162">
        <v>3560</v>
      </c>
      <c r="B16" s="162">
        <v>3541213.1558658802</v>
      </c>
      <c r="C16" s="162">
        <v>158.30188448215799</v>
      </c>
      <c r="D16" s="162">
        <v>3</v>
      </c>
      <c r="E16" s="163" t="s">
        <v>224</v>
      </c>
      <c r="F16" s="163" t="s">
        <v>225</v>
      </c>
      <c r="G16" s="163" t="s">
        <v>234</v>
      </c>
      <c r="H16" s="162">
        <v>25</v>
      </c>
      <c r="I16" s="163" t="s">
        <v>239</v>
      </c>
      <c r="J16" s="164">
        <f t="shared" si="3"/>
        <v>1.9369369369369369</v>
      </c>
      <c r="K16" s="165" t="str">
        <f t="shared" si="0"/>
        <v>ND</v>
      </c>
      <c r="L16" s="165" t="str">
        <f t="shared" si="1"/>
        <v>MT</v>
      </c>
      <c r="M16" s="165" t="s">
        <v>236</v>
      </c>
      <c r="N16" s="166">
        <f t="shared" si="4"/>
        <v>0.2</v>
      </c>
      <c r="O16" s="123">
        <f t="shared" si="5"/>
        <v>633.37294628668678</v>
      </c>
      <c r="P16" s="114">
        <f t="shared" si="6"/>
        <v>210.82265890311467</v>
      </c>
      <c r="Q16" s="93">
        <f t="shared" si="7"/>
        <v>88530328.896647006</v>
      </c>
      <c r="R16" s="93">
        <f t="shared" si="8"/>
        <v>1</v>
      </c>
      <c r="U16" s="169" t="s">
        <v>242</v>
      </c>
      <c r="V16" s="93" t="s">
        <v>240</v>
      </c>
      <c r="W16" s="93" t="s">
        <v>237</v>
      </c>
      <c r="X16" s="165" t="str">
        <f t="shared" si="9"/>
        <v>LargeLT</v>
      </c>
      <c r="Y16" s="93">
        <v>1200</v>
      </c>
      <c r="Z16" s="93" t="s">
        <v>240</v>
      </c>
      <c r="AA16" s="170">
        <f>Specifications!$B$80</f>
        <v>6.6666666666666666E-2</v>
      </c>
      <c r="AB16" s="170">
        <f>Specifications!$C$104</f>
        <v>3</v>
      </c>
      <c r="AC16" s="170">
        <f t="shared" si="10"/>
        <v>0.2</v>
      </c>
      <c r="AD16" s="171">
        <f t="shared" si="11"/>
        <v>0.2</v>
      </c>
      <c r="AE16" s="124">
        <f t="shared" si="12"/>
        <v>326.9971955247546</v>
      </c>
      <c r="AF16" s="114">
        <f t="shared" si="12"/>
        <v>108.84332622439874</v>
      </c>
    </row>
    <row r="17" spans="1:29">
      <c r="A17" s="162">
        <v>1154</v>
      </c>
      <c r="B17" s="162">
        <v>1828306.6368555101</v>
      </c>
      <c r="C17" s="162">
        <v>340.720580852686</v>
      </c>
      <c r="D17" s="162">
        <v>1</v>
      </c>
      <c r="E17" s="163" t="s">
        <v>224</v>
      </c>
      <c r="F17" s="163" t="s">
        <v>225</v>
      </c>
      <c r="G17" s="163" t="s">
        <v>234</v>
      </c>
      <c r="H17" s="162">
        <v>80</v>
      </c>
      <c r="I17" s="163" t="s">
        <v>227</v>
      </c>
      <c r="J17" s="164">
        <f t="shared" si="3"/>
        <v>3</v>
      </c>
      <c r="K17" s="165" t="str">
        <f t="shared" si="0"/>
        <v>ND</v>
      </c>
      <c r="L17" s="165" t="str">
        <f t="shared" si="1"/>
        <v>MT</v>
      </c>
      <c r="M17" s="165" t="str">
        <f t="shared" ref="M17:M23" si="13">IF(K17="ND",VLOOKUP(H17,$Y$5:$Z$10,2,TRUE),VLOOKUP(H17,$Y$11:$Z$16,2,TRUE))</f>
        <v>Small</v>
      </c>
      <c r="N17" s="166">
        <f t="shared" si="4"/>
        <v>0.2</v>
      </c>
      <c r="O17" s="123">
        <f t="shared" si="5"/>
        <v>980.99158657426381</v>
      </c>
      <c r="P17" s="114">
        <f t="shared" si="6"/>
        <v>326.52997867319618</v>
      </c>
      <c r="Q17" s="93">
        <f t="shared" si="7"/>
        <v>146264530.94844079</v>
      </c>
      <c r="R17" s="93">
        <f t="shared" si="8"/>
        <v>1</v>
      </c>
      <c r="T17" s="165"/>
    </row>
    <row r="18" spans="1:29">
      <c r="A18" s="162">
        <v>6</v>
      </c>
      <c r="B18" s="162">
        <v>2015420.0098593901</v>
      </c>
      <c r="C18" s="162">
        <v>34.400464435103203</v>
      </c>
      <c r="D18" s="162">
        <v>1</v>
      </c>
      <c r="E18" s="163" t="s">
        <v>224</v>
      </c>
      <c r="F18" s="163" t="s">
        <v>225</v>
      </c>
      <c r="G18" s="163" t="s">
        <v>234</v>
      </c>
      <c r="H18" s="162">
        <v>70</v>
      </c>
      <c r="I18" s="163" t="s">
        <v>239</v>
      </c>
      <c r="J18" s="164">
        <f t="shared" si="3"/>
        <v>1.9369369369369369</v>
      </c>
      <c r="K18" s="165" t="str">
        <f t="shared" si="0"/>
        <v>ND</v>
      </c>
      <c r="L18" s="165" t="str">
        <f t="shared" si="1"/>
        <v>MT</v>
      </c>
      <c r="M18" s="165" t="str">
        <f t="shared" si="13"/>
        <v>Small</v>
      </c>
      <c r="N18" s="166">
        <f t="shared" si="4"/>
        <v>0.2</v>
      </c>
      <c r="O18" s="123">
        <f t="shared" si="5"/>
        <v>633.37294628668678</v>
      </c>
      <c r="P18" s="114">
        <f t="shared" si="6"/>
        <v>210.82265890311467</v>
      </c>
      <c r="Q18" s="93">
        <f t="shared" si="7"/>
        <v>141079400.69015729</v>
      </c>
      <c r="R18" s="93">
        <f t="shared" si="8"/>
        <v>1</v>
      </c>
      <c r="T18" s="165"/>
    </row>
    <row r="19" spans="1:29">
      <c r="A19" s="162">
        <v>1920</v>
      </c>
      <c r="B19" s="162">
        <v>4059254.8033421701</v>
      </c>
      <c r="C19" s="162">
        <v>34.400464435103203</v>
      </c>
      <c r="D19" s="162">
        <v>1</v>
      </c>
      <c r="E19" s="163" t="s">
        <v>224</v>
      </c>
      <c r="F19" s="163" t="s">
        <v>225</v>
      </c>
      <c r="G19" s="163" t="s">
        <v>234</v>
      </c>
      <c r="H19" s="162">
        <v>80</v>
      </c>
      <c r="I19" s="163" t="s">
        <v>227</v>
      </c>
      <c r="J19" s="164">
        <f t="shared" si="3"/>
        <v>3</v>
      </c>
      <c r="K19" s="165" t="str">
        <f t="shared" si="0"/>
        <v>ND</v>
      </c>
      <c r="L19" s="165" t="str">
        <f t="shared" si="1"/>
        <v>MT</v>
      </c>
      <c r="M19" s="165" t="str">
        <f t="shared" si="13"/>
        <v>Small</v>
      </c>
      <c r="N19" s="166">
        <f t="shared" si="4"/>
        <v>0.2</v>
      </c>
      <c r="O19" s="123">
        <f t="shared" si="5"/>
        <v>980.99158657426381</v>
      </c>
      <c r="P19" s="114">
        <f t="shared" si="6"/>
        <v>326.52997867319618</v>
      </c>
      <c r="Q19" s="93">
        <f t="shared" si="7"/>
        <v>324740384.26737362</v>
      </c>
      <c r="R19" s="93">
        <f t="shared" si="8"/>
        <v>1</v>
      </c>
      <c r="T19" s="165"/>
    </row>
    <row r="20" spans="1:29">
      <c r="A20" s="162">
        <v>6438</v>
      </c>
      <c r="B20" s="162">
        <v>1882463.6691551199</v>
      </c>
      <c r="C20" s="162">
        <v>14.4804897627317</v>
      </c>
      <c r="D20" s="162">
        <v>1</v>
      </c>
      <c r="E20" s="163" t="s">
        <v>224</v>
      </c>
      <c r="F20" s="163" t="s">
        <v>225</v>
      </c>
      <c r="G20" s="163" t="s">
        <v>234</v>
      </c>
      <c r="H20" s="162">
        <v>150</v>
      </c>
      <c r="I20" s="163" t="s">
        <v>227</v>
      </c>
      <c r="J20" s="164">
        <f t="shared" si="3"/>
        <v>3</v>
      </c>
      <c r="K20" s="165" t="str">
        <f t="shared" si="0"/>
        <v>ND</v>
      </c>
      <c r="L20" s="165" t="str">
        <f t="shared" si="1"/>
        <v>MT</v>
      </c>
      <c r="M20" s="165" t="str">
        <f t="shared" si="13"/>
        <v>Small</v>
      </c>
      <c r="N20" s="166">
        <f t="shared" si="4"/>
        <v>0.2</v>
      </c>
      <c r="O20" s="123">
        <f t="shared" si="5"/>
        <v>980.99158657426381</v>
      </c>
      <c r="P20" s="114">
        <f t="shared" si="6"/>
        <v>326.52997867319618</v>
      </c>
      <c r="Q20" s="93">
        <f t="shared" si="7"/>
        <v>282369550.37326801</v>
      </c>
      <c r="R20" s="93">
        <f t="shared" si="8"/>
        <v>1</v>
      </c>
      <c r="T20" s="165"/>
      <c r="AB20" s="170"/>
      <c r="AC20" s="170"/>
    </row>
    <row r="21" spans="1:29">
      <c r="A21" s="162">
        <v>6438</v>
      </c>
      <c r="B21" s="162">
        <v>1882463.6691551199</v>
      </c>
      <c r="C21" s="162">
        <v>14.4804897627317</v>
      </c>
      <c r="D21" s="162">
        <v>2</v>
      </c>
      <c r="E21" s="163" t="s">
        <v>224</v>
      </c>
      <c r="F21" s="163" t="s">
        <v>225</v>
      </c>
      <c r="G21" s="163" t="s">
        <v>234</v>
      </c>
      <c r="H21" s="162">
        <v>100</v>
      </c>
      <c r="I21" s="163" t="s">
        <v>227</v>
      </c>
      <c r="J21" s="164">
        <f t="shared" si="3"/>
        <v>3</v>
      </c>
      <c r="K21" s="165" t="str">
        <f t="shared" si="0"/>
        <v>ND</v>
      </c>
      <c r="L21" s="165" t="str">
        <f t="shared" si="1"/>
        <v>MT</v>
      </c>
      <c r="M21" s="165" t="str">
        <f t="shared" si="13"/>
        <v>Small</v>
      </c>
      <c r="N21" s="166">
        <f t="shared" si="4"/>
        <v>0.2</v>
      </c>
      <c r="O21" s="123">
        <f t="shared" si="5"/>
        <v>980.99158657426381</v>
      </c>
      <c r="P21" s="114">
        <f t="shared" si="6"/>
        <v>326.52997867319618</v>
      </c>
      <c r="Q21" s="93">
        <f t="shared" si="7"/>
        <v>188246366.915512</v>
      </c>
      <c r="R21" s="93">
        <f t="shared" si="8"/>
        <v>1</v>
      </c>
      <c r="T21" s="165"/>
      <c r="AB21" s="170"/>
      <c r="AC21" s="170"/>
    </row>
    <row r="22" spans="1:29">
      <c r="A22" s="162">
        <v>4006</v>
      </c>
      <c r="B22" s="162">
        <v>4165841.44828788</v>
      </c>
      <c r="C22" s="162">
        <v>57.162636336400801</v>
      </c>
      <c r="D22" s="162">
        <v>1</v>
      </c>
      <c r="E22" s="163" t="s">
        <v>224</v>
      </c>
      <c r="F22" s="163" t="s">
        <v>225</v>
      </c>
      <c r="G22" s="163" t="s">
        <v>226</v>
      </c>
      <c r="H22" s="162">
        <v>187</v>
      </c>
      <c r="I22" s="163" t="s">
        <v>239</v>
      </c>
      <c r="J22" s="164">
        <f t="shared" si="3"/>
        <v>1.9369369369369369</v>
      </c>
      <c r="K22" s="165" t="str">
        <f t="shared" si="0"/>
        <v>ND</v>
      </c>
      <c r="L22" s="165" t="str">
        <f t="shared" si="1"/>
        <v>MT</v>
      </c>
      <c r="M22" s="165" t="str">
        <f t="shared" si="13"/>
        <v>Med</v>
      </c>
      <c r="N22" s="166">
        <f t="shared" si="4"/>
        <v>0.2</v>
      </c>
      <c r="O22" s="123">
        <f t="shared" si="5"/>
        <v>633.37294628668678</v>
      </c>
      <c r="P22" s="114">
        <f t="shared" si="6"/>
        <v>210.82265890311467</v>
      </c>
      <c r="Q22" s="93">
        <f t="shared" si="7"/>
        <v>779012350.82983363</v>
      </c>
      <c r="R22" s="93">
        <f t="shared" si="8"/>
        <v>1</v>
      </c>
      <c r="T22" s="165"/>
      <c r="AB22" s="170"/>
      <c r="AC22" s="170"/>
    </row>
    <row r="23" spans="1:29">
      <c r="A23" s="162">
        <v>4006</v>
      </c>
      <c r="B23" s="162">
        <v>4165841.44828788</v>
      </c>
      <c r="C23" s="162">
        <v>57.162636336400801</v>
      </c>
      <c r="D23" s="162">
        <v>2</v>
      </c>
      <c r="E23" s="163" t="s">
        <v>224</v>
      </c>
      <c r="F23" s="163" t="s">
        <v>241</v>
      </c>
      <c r="G23" s="163" t="s">
        <v>234</v>
      </c>
      <c r="H23" s="162">
        <v>63</v>
      </c>
      <c r="I23" s="163" t="s">
        <v>239</v>
      </c>
      <c r="J23" s="164">
        <f t="shared" si="3"/>
        <v>1.2912912912912913</v>
      </c>
      <c r="K23" s="165" t="str">
        <f t="shared" si="0"/>
        <v>ND</v>
      </c>
      <c r="L23" s="165" t="str">
        <f t="shared" si="1"/>
        <v>LT</v>
      </c>
      <c r="M23" s="165" t="str">
        <f t="shared" si="13"/>
        <v>Small</v>
      </c>
      <c r="N23" s="166">
        <f t="shared" si="4"/>
        <v>0.13333333333333333</v>
      </c>
      <c r="O23" s="123">
        <f t="shared" si="5"/>
        <v>330.84494125526766</v>
      </c>
      <c r="P23" s="114">
        <f t="shared" si="6"/>
        <v>372.10068464967947</v>
      </c>
      <c r="Q23" s="93">
        <f t="shared" si="7"/>
        <v>262448011.24213645</v>
      </c>
      <c r="R23" s="93">
        <f t="shared" si="8"/>
        <v>0</v>
      </c>
      <c r="T23" s="165"/>
      <c r="AB23" s="170"/>
      <c r="AC23" s="170"/>
    </row>
    <row r="24" spans="1:29">
      <c r="A24" s="162">
        <v>1379</v>
      </c>
      <c r="B24" s="162">
        <v>1440628.8503358599</v>
      </c>
      <c r="C24" s="162">
        <v>450.19651572995701</v>
      </c>
      <c r="D24" s="162">
        <v>1</v>
      </c>
      <c r="E24" s="163" t="s">
        <v>224</v>
      </c>
      <c r="F24" s="163" t="s">
        <v>225</v>
      </c>
      <c r="G24" s="163" t="s">
        <v>234</v>
      </c>
      <c r="H24" s="162">
        <v>36</v>
      </c>
      <c r="I24" s="163" t="s">
        <v>239</v>
      </c>
      <c r="J24" s="164">
        <f t="shared" si="3"/>
        <v>1.9369369369369369</v>
      </c>
      <c r="K24" s="165" t="str">
        <f t="shared" si="0"/>
        <v>ND</v>
      </c>
      <c r="L24" s="165" t="str">
        <f t="shared" si="1"/>
        <v>MT</v>
      </c>
      <c r="M24" s="165" t="s">
        <v>236</v>
      </c>
      <c r="N24" s="166">
        <f t="shared" si="4"/>
        <v>0.2</v>
      </c>
      <c r="O24" s="123">
        <f t="shared" si="5"/>
        <v>633.37294628668678</v>
      </c>
      <c r="P24" s="114">
        <f t="shared" si="6"/>
        <v>210.82265890311467</v>
      </c>
      <c r="Q24" s="93">
        <f t="shared" si="7"/>
        <v>51862638.61209096</v>
      </c>
      <c r="R24" s="93">
        <f t="shared" si="8"/>
        <v>1</v>
      </c>
      <c r="T24" s="165"/>
      <c r="AB24" s="170"/>
      <c r="AC24" s="170"/>
    </row>
    <row r="25" spans="1:29">
      <c r="A25" s="162">
        <v>5128</v>
      </c>
      <c r="B25" s="162">
        <v>1875486.1607196</v>
      </c>
      <c r="C25" s="162">
        <v>42.418377905631601</v>
      </c>
      <c r="D25" s="162">
        <v>1</v>
      </c>
      <c r="E25" s="163" t="s">
        <v>224</v>
      </c>
      <c r="F25" s="163" t="s">
        <v>241</v>
      </c>
      <c r="G25" s="163" t="s">
        <v>234</v>
      </c>
      <c r="H25" s="162">
        <v>100</v>
      </c>
      <c r="I25" s="163" t="s">
        <v>243</v>
      </c>
      <c r="J25" s="164">
        <f t="shared" si="3"/>
        <v>0</v>
      </c>
      <c r="K25" s="165" t="str">
        <f t="shared" si="0"/>
        <v>ND</v>
      </c>
      <c r="L25" s="165" t="str">
        <f t="shared" si="1"/>
        <v>LT</v>
      </c>
      <c r="M25" s="165" t="str">
        <f>IF(K25="ND",VLOOKUP(H25,$Y$5:$Z$10,2,TRUE),VLOOKUP(H25,$Y$11:$Z$16,2,TRUE))</f>
        <v>Small</v>
      </c>
      <c r="N25" s="166">
        <f t="shared" si="4"/>
        <v>0.13333333333333333</v>
      </c>
      <c r="O25" s="123">
        <f t="shared" si="5"/>
        <v>0</v>
      </c>
      <c r="P25" s="114">
        <f t="shared" si="6"/>
        <v>0</v>
      </c>
      <c r="Q25" s="93">
        <f t="shared" si="7"/>
        <v>187548616.07196</v>
      </c>
      <c r="R25" s="93">
        <f t="shared" si="8"/>
        <v>0</v>
      </c>
      <c r="T25" s="165"/>
      <c r="AB25" s="170"/>
      <c r="AC25" s="170"/>
    </row>
    <row r="26" spans="1:29">
      <c r="A26" s="162">
        <v>6831</v>
      </c>
      <c r="B26" s="162">
        <v>5644952.6293611499</v>
      </c>
      <c r="C26" s="162">
        <v>127.11566900921299</v>
      </c>
      <c r="D26" s="162">
        <v>1</v>
      </c>
      <c r="E26" s="163" t="s">
        <v>224</v>
      </c>
      <c r="F26" s="163" t="s">
        <v>225</v>
      </c>
      <c r="G26" s="163" t="s">
        <v>234</v>
      </c>
      <c r="H26" s="162">
        <v>73</v>
      </c>
      <c r="I26" s="163" t="s">
        <v>227</v>
      </c>
      <c r="J26" s="164">
        <f t="shared" si="3"/>
        <v>3</v>
      </c>
      <c r="K26" s="165" t="str">
        <f t="shared" si="0"/>
        <v>ND</v>
      </c>
      <c r="L26" s="165" t="str">
        <f t="shared" si="1"/>
        <v>MT</v>
      </c>
      <c r="M26" s="165" t="str">
        <f>IF(K26="ND",VLOOKUP(H26,$Y$5:$Z$10,2,TRUE),VLOOKUP(H26,$Y$11:$Z$16,2,TRUE))</f>
        <v>Small</v>
      </c>
      <c r="N26" s="166">
        <f t="shared" si="4"/>
        <v>0.2</v>
      </c>
      <c r="O26" s="123">
        <f t="shared" si="5"/>
        <v>980.99158657426381</v>
      </c>
      <c r="P26" s="114">
        <f t="shared" si="6"/>
        <v>326.52997867319618</v>
      </c>
      <c r="Q26" s="93">
        <f t="shared" si="7"/>
        <v>412081541.94336396</v>
      </c>
      <c r="R26" s="93">
        <f t="shared" si="8"/>
        <v>1</v>
      </c>
      <c r="T26" s="165"/>
      <c r="AB26" s="170"/>
      <c r="AC26" s="170"/>
    </row>
    <row r="27" spans="1:29">
      <c r="A27" s="162">
        <v>1386</v>
      </c>
      <c r="B27" s="162">
        <v>2250982.5786497798</v>
      </c>
      <c r="C27" s="162">
        <v>450.19651572995701</v>
      </c>
      <c r="D27" s="162">
        <v>1</v>
      </c>
      <c r="E27" s="163" t="s">
        <v>224</v>
      </c>
      <c r="F27" s="163" t="s">
        <v>241</v>
      </c>
      <c r="G27" s="163" t="s">
        <v>234</v>
      </c>
      <c r="H27" s="162">
        <v>44</v>
      </c>
      <c r="I27" s="163" t="s">
        <v>227</v>
      </c>
      <c r="J27" s="164">
        <f t="shared" si="3"/>
        <v>2</v>
      </c>
      <c r="K27" s="165" t="str">
        <f t="shared" si="0"/>
        <v>ND</v>
      </c>
      <c r="L27" s="165" t="str">
        <f t="shared" si="1"/>
        <v>LT</v>
      </c>
      <c r="M27" s="165" t="s">
        <v>236</v>
      </c>
      <c r="N27" s="166">
        <f t="shared" si="4"/>
        <v>0.13333333333333333</v>
      </c>
      <c r="O27" s="123">
        <f t="shared" si="5"/>
        <v>512.42495552560058</v>
      </c>
      <c r="P27" s="114">
        <f t="shared" si="6"/>
        <v>576.32338599229422</v>
      </c>
      <c r="Q27" s="93">
        <f t="shared" si="7"/>
        <v>99043233.460590303</v>
      </c>
      <c r="R27" s="93">
        <f t="shared" si="8"/>
        <v>0</v>
      </c>
      <c r="T27" s="165"/>
      <c r="AB27" s="170"/>
      <c r="AC27" s="170"/>
    </row>
    <row r="28" spans="1:29">
      <c r="A28" s="162">
        <v>1386</v>
      </c>
      <c r="B28" s="162">
        <v>2250982.5786497798</v>
      </c>
      <c r="C28" s="162">
        <v>450.19651572995701</v>
      </c>
      <c r="D28" s="162">
        <v>2</v>
      </c>
      <c r="E28" s="163" t="s">
        <v>224</v>
      </c>
      <c r="F28" s="163" t="s">
        <v>225</v>
      </c>
      <c r="G28" s="163" t="s">
        <v>234</v>
      </c>
      <c r="H28" s="162">
        <v>119</v>
      </c>
      <c r="I28" s="163" t="s">
        <v>227</v>
      </c>
      <c r="J28" s="164">
        <f t="shared" si="3"/>
        <v>3</v>
      </c>
      <c r="K28" s="165" t="str">
        <f t="shared" si="0"/>
        <v>ND</v>
      </c>
      <c r="L28" s="165" t="str">
        <f t="shared" si="1"/>
        <v>MT</v>
      </c>
      <c r="M28" s="165" t="str">
        <f t="shared" ref="M28:M36" si="14">IF(K28="ND",VLOOKUP(H28,$Y$5:$Z$10,2,TRUE),VLOOKUP(H28,$Y$11:$Z$16,2,TRUE))</f>
        <v>Small</v>
      </c>
      <c r="N28" s="166">
        <f t="shared" si="4"/>
        <v>0.2</v>
      </c>
      <c r="O28" s="123">
        <f t="shared" si="5"/>
        <v>980.99158657426381</v>
      </c>
      <c r="P28" s="114">
        <f t="shared" si="6"/>
        <v>326.52997867319618</v>
      </c>
      <c r="Q28" s="93">
        <f t="shared" si="7"/>
        <v>267866926.8593238</v>
      </c>
      <c r="R28" s="93">
        <f t="shared" si="8"/>
        <v>1</v>
      </c>
      <c r="T28" s="165"/>
      <c r="AB28" s="170"/>
      <c r="AC28" s="170"/>
    </row>
    <row r="29" spans="1:29">
      <c r="A29" s="162">
        <v>6829</v>
      </c>
      <c r="B29" s="162">
        <v>4648238.6686599096</v>
      </c>
      <c r="C29" s="162">
        <v>127.11566900921299</v>
      </c>
      <c r="D29" s="162">
        <v>1</v>
      </c>
      <c r="E29" s="163" t="s">
        <v>224</v>
      </c>
      <c r="F29" s="163" t="s">
        <v>225</v>
      </c>
      <c r="G29" s="163" t="s">
        <v>234</v>
      </c>
      <c r="H29" s="162">
        <v>63</v>
      </c>
      <c r="I29" s="163" t="s">
        <v>239</v>
      </c>
      <c r="J29" s="164">
        <f t="shared" si="3"/>
        <v>1.9369369369369369</v>
      </c>
      <c r="K29" s="165" t="str">
        <f t="shared" si="0"/>
        <v>ND</v>
      </c>
      <c r="L29" s="165" t="str">
        <f t="shared" si="1"/>
        <v>MT</v>
      </c>
      <c r="M29" s="165" t="str">
        <f t="shared" si="14"/>
        <v>Small</v>
      </c>
      <c r="N29" s="166">
        <f t="shared" si="4"/>
        <v>0.2</v>
      </c>
      <c r="O29" s="123">
        <f t="shared" si="5"/>
        <v>633.37294628668678</v>
      </c>
      <c r="P29" s="114">
        <f t="shared" si="6"/>
        <v>210.82265890311467</v>
      </c>
      <c r="Q29" s="93">
        <f t="shared" si="7"/>
        <v>292839036.12557429</v>
      </c>
      <c r="R29" s="93">
        <f t="shared" si="8"/>
        <v>1</v>
      </c>
      <c r="T29" s="165"/>
      <c r="AB29" s="170"/>
      <c r="AC29" s="170"/>
    </row>
    <row r="30" spans="1:29">
      <c r="A30" s="162">
        <v>1390</v>
      </c>
      <c r="B30" s="162">
        <v>1566683.8747402499</v>
      </c>
      <c r="C30" s="162">
        <v>450.19651572995701</v>
      </c>
      <c r="D30" s="162">
        <v>1</v>
      </c>
      <c r="E30" s="163" t="s">
        <v>224</v>
      </c>
      <c r="F30" s="163" t="s">
        <v>225</v>
      </c>
      <c r="G30" s="163" t="s">
        <v>234</v>
      </c>
      <c r="H30" s="162">
        <v>52</v>
      </c>
      <c r="I30" s="163" t="s">
        <v>227</v>
      </c>
      <c r="J30" s="164">
        <f t="shared" si="3"/>
        <v>3</v>
      </c>
      <c r="K30" s="165" t="str">
        <f t="shared" si="0"/>
        <v>ND</v>
      </c>
      <c r="L30" s="165" t="str">
        <f t="shared" si="1"/>
        <v>MT</v>
      </c>
      <c r="M30" s="165" t="str">
        <f t="shared" si="14"/>
        <v>Small</v>
      </c>
      <c r="N30" s="166">
        <f t="shared" si="4"/>
        <v>0.2</v>
      </c>
      <c r="O30" s="123">
        <f t="shared" si="5"/>
        <v>980.99158657426381</v>
      </c>
      <c r="P30" s="114">
        <f t="shared" si="6"/>
        <v>326.52997867319618</v>
      </c>
      <c r="Q30" s="93">
        <f t="shared" si="7"/>
        <v>81467561.486492991</v>
      </c>
      <c r="R30" s="93">
        <f t="shared" si="8"/>
        <v>1</v>
      </c>
      <c r="T30" s="165"/>
      <c r="AB30" s="170"/>
      <c r="AC30" s="170"/>
    </row>
    <row r="31" spans="1:29">
      <c r="A31" s="162">
        <v>1390</v>
      </c>
      <c r="B31" s="162">
        <v>1566683.8747402499</v>
      </c>
      <c r="C31" s="162">
        <v>450.19651572995701</v>
      </c>
      <c r="D31" s="162">
        <v>2</v>
      </c>
      <c r="E31" s="163" t="s">
        <v>224</v>
      </c>
      <c r="F31" s="163" t="s">
        <v>241</v>
      </c>
      <c r="G31" s="163" t="s">
        <v>244</v>
      </c>
      <c r="H31" s="162">
        <v>130</v>
      </c>
      <c r="I31" s="163" t="s">
        <v>227</v>
      </c>
      <c r="J31" s="164">
        <f t="shared" si="3"/>
        <v>2</v>
      </c>
      <c r="K31" s="165" t="str">
        <f t="shared" si="0"/>
        <v>ND</v>
      </c>
      <c r="L31" s="165" t="str">
        <f t="shared" si="1"/>
        <v>LT</v>
      </c>
      <c r="M31" s="165" t="str">
        <f t="shared" si="14"/>
        <v>Small</v>
      </c>
      <c r="N31" s="166">
        <f t="shared" si="4"/>
        <v>0.13333333333333333</v>
      </c>
      <c r="O31" s="123">
        <f t="shared" si="5"/>
        <v>512.42495552560058</v>
      </c>
      <c r="P31" s="114">
        <f t="shared" si="6"/>
        <v>576.32338599229422</v>
      </c>
      <c r="Q31" s="93">
        <f t="shared" si="7"/>
        <v>203668903.71623248</v>
      </c>
      <c r="R31" s="93">
        <f t="shared" si="8"/>
        <v>0</v>
      </c>
      <c r="T31" s="165"/>
      <c r="AB31" s="170"/>
      <c r="AC31" s="170"/>
    </row>
    <row r="32" spans="1:29">
      <c r="A32" s="162">
        <v>1978</v>
      </c>
      <c r="B32" s="162">
        <v>4963397.2860535895</v>
      </c>
      <c r="C32" s="162">
        <v>158.30188448215799</v>
      </c>
      <c r="D32" s="162">
        <v>1</v>
      </c>
      <c r="E32" s="163" t="s">
        <v>224</v>
      </c>
      <c r="F32" s="163" t="s">
        <v>225</v>
      </c>
      <c r="G32" s="163" t="s">
        <v>226</v>
      </c>
      <c r="H32" s="162">
        <v>1095</v>
      </c>
      <c r="I32" s="163" t="s">
        <v>227</v>
      </c>
      <c r="J32" s="164">
        <f t="shared" si="3"/>
        <v>5</v>
      </c>
      <c r="K32" s="165" t="str">
        <f t="shared" si="0"/>
        <v>ND</v>
      </c>
      <c r="L32" s="165" t="str">
        <f t="shared" si="1"/>
        <v>MT</v>
      </c>
      <c r="M32" s="165" t="str">
        <f t="shared" si="14"/>
        <v>Large</v>
      </c>
      <c r="N32" s="166">
        <f t="shared" si="4"/>
        <v>0.33333333333333331</v>
      </c>
      <c r="O32" s="123">
        <f t="shared" si="5"/>
        <v>769.27624416346453</v>
      </c>
      <c r="P32" s="114">
        <f t="shared" si="6"/>
        <v>332.29141991158974</v>
      </c>
      <c r="Q32" s="93">
        <f t="shared" si="7"/>
        <v>5434920028.2286806</v>
      </c>
      <c r="R32" s="93">
        <f t="shared" si="8"/>
        <v>1</v>
      </c>
      <c r="T32" s="165"/>
    </row>
    <row r="33" spans="1:20">
      <c r="A33" s="162">
        <v>1978</v>
      </c>
      <c r="B33" s="162">
        <v>4963397.2860535895</v>
      </c>
      <c r="C33" s="162">
        <v>158.30188448215799</v>
      </c>
      <c r="D33" s="162">
        <v>2</v>
      </c>
      <c r="E33" s="163" t="s">
        <v>224</v>
      </c>
      <c r="F33" s="163" t="s">
        <v>245</v>
      </c>
      <c r="G33" s="163" t="s">
        <v>226</v>
      </c>
      <c r="H33" s="162">
        <v>92</v>
      </c>
      <c r="I33" s="163" t="s">
        <v>227</v>
      </c>
      <c r="J33" s="164">
        <f t="shared" si="3"/>
        <v>2</v>
      </c>
      <c r="K33" s="165" t="str">
        <f t="shared" si="0"/>
        <v>ND</v>
      </c>
      <c r="L33" s="165" t="str">
        <f t="shared" si="1"/>
        <v>LT</v>
      </c>
      <c r="M33" s="165" t="str">
        <f t="shared" si="14"/>
        <v>Small</v>
      </c>
      <c r="N33" s="166">
        <f t="shared" si="4"/>
        <v>0.13333333333333333</v>
      </c>
      <c r="O33" s="123">
        <f t="shared" si="5"/>
        <v>512.42495552560058</v>
      </c>
      <c r="P33" s="114">
        <f t="shared" si="6"/>
        <v>576.32338599229422</v>
      </c>
      <c r="Q33" s="93">
        <f t="shared" si="7"/>
        <v>456632550.31693023</v>
      </c>
      <c r="R33" s="93">
        <f t="shared" si="8"/>
        <v>0</v>
      </c>
      <c r="T33" s="165"/>
    </row>
    <row r="34" spans="1:20">
      <c r="A34" s="162">
        <v>15005</v>
      </c>
      <c r="B34" s="162">
        <v>216942.620715753</v>
      </c>
      <c r="C34" s="162">
        <v>105.006108768516</v>
      </c>
      <c r="D34" s="162">
        <v>1</v>
      </c>
      <c r="E34" s="163" t="s">
        <v>224</v>
      </c>
      <c r="F34" s="163" t="s">
        <v>225</v>
      </c>
      <c r="G34" s="163" t="s">
        <v>234</v>
      </c>
      <c r="H34" s="162">
        <v>492</v>
      </c>
      <c r="I34" s="163" t="s">
        <v>227</v>
      </c>
      <c r="J34" s="164">
        <f t="shared" si="3"/>
        <v>3</v>
      </c>
      <c r="K34" s="165" t="str">
        <f t="shared" si="0"/>
        <v>ND</v>
      </c>
      <c r="L34" s="165" t="str">
        <f t="shared" si="1"/>
        <v>MT</v>
      </c>
      <c r="M34" s="165" t="str">
        <f t="shared" si="14"/>
        <v>Med</v>
      </c>
      <c r="N34" s="166">
        <f t="shared" si="4"/>
        <v>0.2</v>
      </c>
      <c r="O34" s="123">
        <f t="shared" si="5"/>
        <v>980.99158657426381</v>
      </c>
      <c r="P34" s="114">
        <f t="shared" si="6"/>
        <v>326.52997867319618</v>
      </c>
      <c r="Q34" s="93">
        <f t="shared" si="7"/>
        <v>106735769.39215048</v>
      </c>
      <c r="R34" s="93">
        <f t="shared" si="8"/>
        <v>1</v>
      </c>
      <c r="T34" s="165"/>
    </row>
    <row r="35" spans="1:20">
      <c r="A35" s="162">
        <v>15005</v>
      </c>
      <c r="B35" s="162">
        <v>216942.620715753</v>
      </c>
      <c r="C35" s="162">
        <v>105.006108768516</v>
      </c>
      <c r="D35" s="162">
        <v>2</v>
      </c>
      <c r="E35" s="163" t="s">
        <v>224</v>
      </c>
      <c r="F35" s="163" t="s">
        <v>241</v>
      </c>
      <c r="G35" s="163" t="s">
        <v>234</v>
      </c>
      <c r="H35" s="162">
        <v>99</v>
      </c>
      <c r="I35" s="163" t="s">
        <v>227</v>
      </c>
      <c r="J35" s="164">
        <f t="shared" si="3"/>
        <v>2</v>
      </c>
      <c r="K35" s="165" t="str">
        <f t="shared" si="0"/>
        <v>ND</v>
      </c>
      <c r="L35" s="165" t="str">
        <f t="shared" si="1"/>
        <v>LT</v>
      </c>
      <c r="M35" s="165" t="str">
        <f t="shared" si="14"/>
        <v>Small</v>
      </c>
      <c r="N35" s="166">
        <f t="shared" si="4"/>
        <v>0.13333333333333333</v>
      </c>
      <c r="O35" s="123">
        <f t="shared" si="5"/>
        <v>512.42495552560058</v>
      </c>
      <c r="P35" s="114">
        <f t="shared" si="6"/>
        <v>576.32338599229422</v>
      </c>
      <c r="Q35" s="93">
        <f t="shared" si="7"/>
        <v>21477319.450859547</v>
      </c>
      <c r="R35" s="93">
        <f t="shared" si="8"/>
        <v>0</v>
      </c>
      <c r="T35" s="165"/>
    </row>
    <row r="36" spans="1:20">
      <c r="A36" s="162">
        <v>6777</v>
      </c>
      <c r="B36" s="162">
        <v>2500218.4067648202</v>
      </c>
      <c r="C36" s="162">
        <v>121.369825571108</v>
      </c>
      <c r="D36" s="162">
        <v>1</v>
      </c>
      <c r="E36" s="163" t="s">
        <v>224</v>
      </c>
      <c r="F36" s="163" t="s">
        <v>225</v>
      </c>
      <c r="G36" s="163" t="s">
        <v>234</v>
      </c>
      <c r="H36" s="162">
        <v>63</v>
      </c>
      <c r="I36" s="163" t="s">
        <v>239</v>
      </c>
      <c r="J36" s="164">
        <f t="shared" si="3"/>
        <v>1.9369369369369369</v>
      </c>
      <c r="K36" s="165" t="str">
        <f t="shared" si="0"/>
        <v>ND</v>
      </c>
      <c r="L36" s="165" t="str">
        <f t="shared" si="1"/>
        <v>MT</v>
      </c>
      <c r="M36" s="165" t="str">
        <f t="shared" si="14"/>
        <v>Small</v>
      </c>
      <c r="N36" s="166">
        <f t="shared" si="4"/>
        <v>0.2</v>
      </c>
      <c r="O36" s="123">
        <f t="shared" si="5"/>
        <v>633.37294628668678</v>
      </c>
      <c r="P36" s="114">
        <f t="shared" si="6"/>
        <v>210.82265890311467</v>
      </c>
      <c r="Q36" s="93">
        <f t="shared" si="7"/>
        <v>157513759.62618369</v>
      </c>
      <c r="R36" s="93">
        <f t="shared" si="8"/>
        <v>1</v>
      </c>
      <c r="T36" s="165"/>
    </row>
    <row r="37" spans="1:20">
      <c r="A37" s="162">
        <v>3749</v>
      </c>
      <c r="B37" s="162">
        <v>1898986.51659345</v>
      </c>
      <c r="C37" s="162">
        <v>24.082310556134701</v>
      </c>
      <c r="D37" s="162">
        <v>1</v>
      </c>
      <c r="E37" s="163" t="s">
        <v>224</v>
      </c>
      <c r="F37" s="163" t="s">
        <v>245</v>
      </c>
      <c r="G37" s="163" t="s">
        <v>234</v>
      </c>
      <c r="H37" s="162">
        <v>45</v>
      </c>
      <c r="I37" s="163" t="s">
        <v>239</v>
      </c>
      <c r="J37" s="164">
        <f t="shared" si="3"/>
        <v>1.2912912912912913</v>
      </c>
      <c r="K37" s="165" t="str">
        <f t="shared" si="0"/>
        <v>ND</v>
      </c>
      <c r="L37" s="165" t="str">
        <f t="shared" si="1"/>
        <v>LT</v>
      </c>
      <c r="M37" s="165" t="s">
        <v>236</v>
      </c>
      <c r="N37" s="166">
        <f t="shared" si="4"/>
        <v>0.13333333333333333</v>
      </c>
      <c r="O37" s="123">
        <f t="shared" si="5"/>
        <v>330.84494125526766</v>
      </c>
      <c r="P37" s="114">
        <f t="shared" si="6"/>
        <v>372.10068464967947</v>
      </c>
      <c r="Q37" s="93">
        <f t="shared" si="7"/>
        <v>85454393.246705249</v>
      </c>
      <c r="R37" s="93">
        <f t="shared" si="8"/>
        <v>0</v>
      </c>
      <c r="T37" s="165"/>
    </row>
    <row r="38" spans="1:20">
      <c r="A38" s="162">
        <v>3749</v>
      </c>
      <c r="B38" s="162">
        <v>1898986.51659345</v>
      </c>
      <c r="C38" s="162">
        <v>24.082310556134701</v>
      </c>
      <c r="D38" s="162">
        <v>2</v>
      </c>
      <c r="E38" s="163" t="s">
        <v>224</v>
      </c>
      <c r="F38" s="163" t="s">
        <v>225</v>
      </c>
      <c r="G38" s="163" t="s">
        <v>234</v>
      </c>
      <c r="H38" s="162">
        <v>45</v>
      </c>
      <c r="I38" s="163" t="s">
        <v>239</v>
      </c>
      <c r="J38" s="164">
        <f t="shared" si="3"/>
        <v>1.9369369369369369</v>
      </c>
      <c r="K38" s="165" t="str">
        <f t="shared" si="0"/>
        <v>ND</v>
      </c>
      <c r="L38" s="165" t="str">
        <f t="shared" si="1"/>
        <v>MT</v>
      </c>
      <c r="M38" s="165" t="s">
        <v>236</v>
      </c>
      <c r="N38" s="166">
        <f t="shared" si="4"/>
        <v>0.2</v>
      </c>
      <c r="O38" s="123">
        <f t="shared" si="5"/>
        <v>633.37294628668678</v>
      </c>
      <c r="P38" s="114">
        <f t="shared" si="6"/>
        <v>210.82265890311467</v>
      </c>
      <c r="Q38" s="93">
        <f t="shared" si="7"/>
        <v>85454393.246705249</v>
      </c>
      <c r="R38" s="93">
        <f t="shared" si="8"/>
        <v>1</v>
      </c>
      <c r="T38" s="165"/>
    </row>
    <row r="39" spans="1:20">
      <c r="A39" s="162">
        <v>3157</v>
      </c>
      <c r="B39" s="162">
        <v>3705117.32445755</v>
      </c>
      <c r="C39" s="162">
        <v>450.19651572995701</v>
      </c>
      <c r="D39" s="162">
        <v>1</v>
      </c>
      <c r="E39" s="163" t="s">
        <v>224</v>
      </c>
      <c r="F39" s="163" t="s">
        <v>225</v>
      </c>
      <c r="G39" s="163" t="s">
        <v>234</v>
      </c>
      <c r="H39" s="162">
        <v>100</v>
      </c>
      <c r="I39" s="163" t="s">
        <v>227</v>
      </c>
      <c r="J39" s="164">
        <f t="shared" si="3"/>
        <v>3</v>
      </c>
      <c r="K39" s="165" t="str">
        <f t="shared" si="0"/>
        <v>ND</v>
      </c>
      <c r="L39" s="165" t="str">
        <f t="shared" si="1"/>
        <v>MT</v>
      </c>
      <c r="M39" s="165" t="str">
        <f>IF(K39="ND",VLOOKUP(H39,$Y$5:$Z$10,2,TRUE),VLOOKUP(H39,$Y$11:$Z$16,2,TRUE))</f>
        <v>Small</v>
      </c>
      <c r="N39" s="166">
        <f t="shared" si="4"/>
        <v>0.2</v>
      </c>
      <c r="O39" s="123">
        <f t="shared" si="5"/>
        <v>980.99158657426381</v>
      </c>
      <c r="P39" s="114">
        <f t="shared" si="6"/>
        <v>326.52997867319618</v>
      </c>
      <c r="Q39" s="93">
        <f t="shared" si="7"/>
        <v>370511732.445755</v>
      </c>
      <c r="R39" s="93">
        <f t="shared" si="8"/>
        <v>1</v>
      </c>
      <c r="T39" s="165"/>
    </row>
    <row r="40" spans="1:20">
      <c r="A40" s="162">
        <v>3264</v>
      </c>
      <c r="B40" s="162">
        <v>3344326.6460603098</v>
      </c>
      <c r="C40" s="162">
        <v>17.690263614514301</v>
      </c>
      <c r="D40" s="162">
        <v>1</v>
      </c>
      <c r="E40" s="163" t="s">
        <v>224</v>
      </c>
      <c r="F40" s="163" t="s">
        <v>241</v>
      </c>
      <c r="G40" s="163" t="s">
        <v>234</v>
      </c>
      <c r="H40" s="162">
        <v>30</v>
      </c>
      <c r="I40" s="163" t="s">
        <v>239</v>
      </c>
      <c r="J40" s="164">
        <f t="shared" si="3"/>
        <v>1.2912912912912913</v>
      </c>
      <c r="K40" s="165" t="str">
        <f t="shared" si="0"/>
        <v>ND</v>
      </c>
      <c r="L40" s="165" t="str">
        <f t="shared" si="1"/>
        <v>LT</v>
      </c>
      <c r="M40" s="165" t="s">
        <v>236</v>
      </c>
      <c r="N40" s="166">
        <f t="shared" si="4"/>
        <v>0.13333333333333333</v>
      </c>
      <c r="O40" s="123">
        <f t="shared" si="5"/>
        <v>330.84494125526766</v>
      </c>
      <c r="P40" s="114">
        <f t="shared" si="6"/>
        <v>372.10068464967947</v>
      </c>
      <c r="Q40" s="93">
        <f t="shared" si="7"/>
        <v>100329799.38180929</v>
      </c>
      <c r="R40" s="93">
        <f t="shared" si="8"/>
        <v>0</v>
      </c>
      <c r="T40" s="165"/>
    </row>
    <row r="41" spans="1:20">
      <c r="A41" s="162">
        <v>3264</v>
      </c>
      <c r="B41" s="162">
        <v>3344326.6460603098</v>
      </c>
      <c r="C41" s="162">
        <v>17.690263614514301</v>
      </c>
      <c r="D41" s="162">
        <v>2</v>
      </c>
      <c r="E41" s="163" t="s">
        <v>224</v>
      </c>
      <c r="F41" s="163" t="s">
        <v>225</v>
      </c>
      <c r="G41" s="163" t="s">
        <v>234</v>
      </c>
      <c r="H41" s="162">
        <v>30</v>
      </c>
      <c r="I41" s="163" t="s">
        <v>239</v>
      </c>
      <c r="J41" s="164">
        <f t="shared" si="3"/>
        <v>1.9369369369369369</v>
      </c>
      <c r="K41" s="165" t="str">
        <f t="shared" si="0"/>
        <v>ND</v>
      </c>
      <c r="L41" s="165" t="str">
        <f t="shared" si="1"/>
        <v>MT</v>
      </c>
      <c r="M41" s="165" t="s">
        <v>236</v>
      </c>
      <c r="N41" s="166">
        <f t="shared" si="4"/>
        <v>0.2</v>
      </c>
      <c r="O41" s="123">
        <f t="shared" si="5"/>
        <v>633.37294628668678</v>
      </c>
      <c r="P41" s="114">
        <f t="shared" si="6"/>
        <v>210.82265890311467</v>
      </c>
      <c r="Q41" s="93">
        <f t="shared" si="7"/>
        <v>100329799.38180929</v>
      </c>
      <c r="R41" s="93">
        <f t="shared" si="8"/>
        <v>1</v>
      </c>
      <c r="T41" s="165"/>
    </row>
    <row r="42" spans="1:20">
      <c r="A42" s="162">
        <v>3352</v>
      </c>
      <c r="B42" s="162">
        <v>3482641.4586074799</v>
      </c>
      <c r="C42" s="162">
        <v>158.30188448215799</v>
      </c>
      <c r="D42" s="162">
        <v>1</v>
      </c>
      <c r="E42" s="163" t="s">
        <v>224</v>
      </c>
      <c r="F42" s="163" t="s">
        <v>241</v>
      </c>
      <c r="G42" s="163" t="s">
        <v>234</v>
      </c>
      <c r="H42" s="162">
        <v>15</v>
      </c>
      <c r="I42" s="163" t="s">
        <v>239</v>
      </c>
      <c r="J42" s="164">
        <f t="shared" si="3"/>
        <v>1.2912912912912913</v>
      </c>
      <c r="K42" s="165" t="str">
        <f t="shared" si="0"/>
        <v>ND</v>
      </c>
      <c r="L42" s="165" t="str">
        <f t="shared" si="1"/>
        <v>LT</v>
      </c>
      <c r="M42" s="165" t="s">
        <v>236</v>
      </c>
      <c r="N42" s="166">
        <f t="shared" si="4"/>
        <v>0.13333333333333333</v>
      </c>
      <c r="O42" s="123">
        <f t="shared" si="5"/>
        <v>330.84494125526766</v>
      </c>
      <c r="P42" s="114">
        <f t="shared" si="6"/>
        <v>372.10068464967947</v>
      </c>
      <c r="Q42" s="93">
        <f t="shared" si="7"/>
        <v>52239621.879112199</v>
      </c>
      <c r="R42" s="93">
        <f t="shared" si="8"/>
        <v>0</v>
      </c>
      <c r="T42" s="165"/>
    </row>
    <row r="43" spans="1:20">
      <c r="A43" s="162">
        <v>3352</v>
      </c>
      <c r="B43" s="162">
        <v>3482641.4586074799</v>
      </c>
      <c r="C43" s="162">
        <v>158.30188448215799</v>
      </c>
      <c r="D43" s="162">
        <v>2</v>
      </c>
      <c r="E43" s="163" t="s">
        <v>224</v>
      </c>
      <c r="F43" s="163" t="s">
        <v>225</v>
      </c>
      <c r="G43" s="163" t="s">
        <v>234</v>
      </c>
      <c r="H43" s="162">
        <v>200</v>
      </c>
      <c r="I43" s="163" t="s">
        <v>239</v>
      </c>
      <c r="J43" s="164">
        <f t="shared" si="3"/>
        <v>1.9369369369369369</v>
      </c>
      <c r="K43" s="165" t="str">
        <f t="shared" si="0"/>
        <v>ND</v>
      </c>
      <c r="L43" s="165" t="str">
        <f t="shared" si="1"/>
        <v>MT</v>
      </c>
      <c r="M43" s="165" t="str">
        <f t="shared" ref="M43:M48" si="15">IF(K43="ND",VLOOKUP(H43,$Y$5:$Z$10,2,TRUE),VLOOKUP(H43,$Y$11:$Z$16,2,TRUE))</f>
        <v>Med</v>
      </c>
      <c r="N43" s="166">
        <f t="shared" si="4"/>
        <v>0.2</v>
      </c>
      <c r="O43" s="123">
        <f t="shared" si="5"/>
        <v>633.37294628668678</v>
      </c>
      <c r="P43" s="114">
        <f t="shared" si="6"/>
        <v>210.82265890311467</v>
      </c>
      <c r="Q43" s="93">
        <f t="shared" si="7"/>
        <v>696528291.72149599</v>
      </c>
      <c r="R43" s="93">
        <f t="shared" si="8"/>
        <v>1</v>
      </c>
      <c r="T43" s="165"/>
    </row>
    <row r="44" spans="1:20">
      <c r="A44" s="162">
        <v>8946</v>
      </c>
      <c r="B44" s="162">
        <v>1357388.09298021</v>
      </c>
      <c r="C44" s="162">
        <v>42.418377905631601</v>
      </c>
      <c r="D44" s="162">
        <v>1</v>
      </c>
      <c r="E44" s="163" t="s">
        <v>224</v>
      </c>
      <c r="F44" s="163" t="s">
        <v>225</v>
      </c>
      <c r="G44" s="163" t="s">
        <v>234</v>
      </c>
      <c r="H44" s="162">
        <v>48</v>
      </c>
      <c r="I44" s="163" t="s">
        <v>227</v>
      </c>
      <c r="J44" s="164">
        <f t="shared" si="3"/>
        <v>3</v>
      </c>
      <c r="K44" s="165" t="str">
        <f t="shared" si="0"/>
        <v>ND</v>
      </c>
      <c r="L44" s="165" t="str">
        <f t="shared" si="1"/>
        <v>MT</v>
      </c>
      <c r="M44" s="165" t="str">
        <f t="shared" si="15"/>
        <v>Small</v>
      </c>
      <c r="N44" s="166">
        <f t="shared" si="4"/>
        <v>0.2</v>
      </c>
      <c r="O44" s="123">
        <f t="shared" si="5"/>
        <v>980.99158657426381</v>
      </c>
      <c r="P44" s="114">
        <f t="shared" si="6"/>
        <v>326.52997867319618</v>
      </c>
      <c r="Q44" s="93">
        <f t="shared" si="7"/>
        <v>65154628.463050082</v>
      </c>
      <c r="R44" s="93">
        <f t="shared" si="8"/>
        <v>1</v>
      </c>
      <c r="T44" s="165"/>
    </row>
    <row r="45" spans="1:20">
      <c r="A45" s="162">
        <v>2241</v>
      </c>
      <c r="B45" s="162">
        <v>540235.81887594797</v>
      </c>
      <c r="C45" s="162">
        <v>450.19651572995701</v>
      </c>
      <c r="D45" s="162">
        <v>1</v>
      </c>
      <c r="E45" s="163" t="s">
        <v>224</v>
      </c>
      <c r="F45" s="163" t="s">
        <v>225</v>
      </c>
      <c r="G45" s="163" t="s">
        <v>234</v>
      </c>
      <c r="H45" s="162">
        <v>50</v>
      </c>
      <c r="I45" s="163" t="s">
        <v>227</v>
      </c>
      <c r="J45" s="164">
        <f t="shared" si="3"/>
        <v>3</v>
      </c>
      <c r="K45" s="165" t="str">
        <f t="shared" si="0"/>
        <v>ND</v>
      </c>
      <c r="L45" s="165" t="str">
        <f t="shared" si="1"/>
        <v>MT</v>
      </c>
      <c r="M45" s="165" t="str">
        <f t="shared" si="15"/>
        <v>Small</v>
      </c>
      <c r="N45" s="166">
        <f t="shared" si="4"/>
        <v>0.2</v>
      </c>
      <c r="O45" s="123">
        <f t="shared" si="5"/>
        <v>980.99158657426381</v>
      </c>
      <c r="P45" s="114">
        <f t="shared" si="6"/>
        <v>326.52997867319618</v>
      </c>
      <c r="Q45" s="93">
        <f t="shared" si="7"/>
        <v>27011790.943797398</v>
      </c>
      <c r="R45" s="93">
        <f t="shared" si="8"/>
        <v>1</v>
      </c>
      <c r="T45" s="165"/>
    </row>
    <row r="46" spans="1:20">
      <c r="A46" s="162">
        <v>15062</v>
      </c>
      <c r="B46" s="162">
        <v>715812.46001063206</v>
      </c>
      <c r="C46" s="162">
        <v>450.19651572995701</v>
      </c>
      <c r="D46" s="162">
        <v>1</v>
      </c>
      <c r="E46" s="163" t="s">
        <v>224</v>
      </c>
      <c r="F46" s="163" t="s">
        <v>225</v>
      </c>
      <c r="G46" s="163" t="s">
        <v>234</v>
      </c>
      <c r="H46" s="162">
        <v>55</v>
      </c>
      <c r="I46" s="163" t="s">
        <v>227</v>
      </c>
      <c r="J46" s="164">
        <f t="shared" si="3"/>
        <v>3</v>
      </c>
      <c r="K46" s="165" t="str">
        <f t="shared" si="0"/>
        <v>ND</v>
      </c>
      <c r="L46" s="165" t="str">
        <f t="shared" si="1"/>
        <v>MT</v>
      </c>
      <c r="M46" s="165" t="str">
        <f t="shared" si="15"/>
        <v>Small</v>
      </c>
      <c r="N46" s="166">
        <f t="shared" si="4"/>
        <v>0.2</v>
      </c>
      <c r="O46" s="123">
        <f t="shared" si="5"/>
        <v>980.99158657426381</v>
      </c>
      <c r="P46" s="114">
        <f t="shared" si="6"/>
        <v>326.52997867319618</v>
      </c>
      <c r="Q46" s="93">
        <f t="shared" si="7"/>
        <v>39369685.300584763</v>
      </c>
      <c r="R46" s="93">
        <f t="shared" si="8"/>
        <v>1</v>
      </c>
      <c r="T46" s="165"/>
    </row>
    <row r="47" spans="1:20">
      <c r="A47" s="162">
        <v>15062</v>
      </c>
      <c r="B47" s="162">
        <v>715812.46001063206</v>
      </c>
      <c r="C47" s="162">
        <v>450.19651572995701</v>
      </c>
      <c r="D47" s="162">
        <v>2</v>
      </c>
      <c r="E47" s="163" t="s">
        <v>224</v>
      </c>
      <c r="F47" s="163" t="s">
        <v>241</v>
      </c>
      <c r="G47" s="163" t="s">
        <v>234</v>
      </c>
      <c r="H47" s="162">
        <v>77</v>
      </c>
      <c r="I47" s="163" t="s">
        <v>227</v>
      </c>
      <c r="J47" s="164">
        <f t="shared" si="3"/>
        <v>2</v>
      </c>
      <c r="K47" s="165" t="str">
        <f t="shared" si="0"/>
        <v>ND</v>
      </c>
      <c r="L47" s="165" t="str">
        <f t="shared" si="1"/>
        <v>LT</v>
      </c>
      <c r="M47" s="165" t="str">
        <f t="shared" si="15"/>
        <v>Small</v>
      </c>
      <c r="N47" s="166">
        <f t="shared" si="4"/>
        <v>0.13333333333333333</v>
      </c>
      <c r="O47" s="123">
        <f t="shared" si="5"/>
        <v>512.42495552560058</v>
      </c>
      <c r="P47" s="114">
        <f t="shared" si="6"/>
        <v>576.32338599229422</v>
      </c>
      <c r="Q47" s="93">
        <f t="shared" si="7"/>
        <v>55117559.420818672</v>
      </c>
      <c r="R47" s="93">
        <f t="shared" si="8"/>
        <v>0</v>
      </c>
      <c r="T47" s="165"/>
    </row>
    <row r="48" spans="1:20">
      <c r="A48" s="162">
        <v>15006</v>
      </c>
      <c r="B48" s="162">
        <v>802700.387546513</v>
      </c>
      <c r="C48" s="162">
        <v>450.19651572995701</v>
      </c>
      <c r="D48" s="162">
        <v>1</v>
      </c>
      <c r="E48" s="163" t="s">
        <v>224</v>
      </c>
      <c r="F48" s="163" t="s">
        <v>225</v>
      </c>
      <c r="G48" s="163" t="s">
        <v>234</v>
      </c>
      <c r="H48" s="162">
        <v>155</v>
      </c>
      <c r="I48" s="163" t="s">
        <v>227</v>
      </c>
      <c r="J48" s="164">
        <f t="shared" si="3"/>
        <v>3</v>
      </c>
      <c r="K48" s="165" t="str">
        <f t="shared" si="0"/>
        <v>ND</v>
      </c>
      <c r="L48" s="165" t="str">
        <f t="shared" si="1"/>
        <v>MT</v>
      </c>
      <c r="M48" s="165" t="str">
        <f t="shared" si="15"/>
        <v>Small</v>
      </c>
      <c r="N48" s="166">
        <f t="shared" si="4"/>
        <v>0.2</v>
      </c>
      <c r="O48" s="123">
        <f t="shared" si="5"/>
        <v>980.99158657426381</v>
      </c>
      <c r="P48" s="114">
        <f t="shared" si="6"/>
        <v>326.52997867319618</v>
      </c>
      <c r="Q48" s="93">
        <f t="shared" si="7"/>
        <v>124418560.06970951</v>
      </c>
      <c r="R48" s="93">
        <f t="shared" si="8"/>
        <v>1</v>
      </c>
      <c r="T48" s="165"/>
    </row>
    <row r="49" spans="1:20">
      <c r="A49" s="162">
        <v>8231</v>
      </c>
      <c r="B49" s="162">
        <v>474934.17094957799</v>
      </c>
      <c r="C49" s="162">
        <v>9.3202930107655106</v>
      </c>
      <c r="D49" s="162">
        <v>1</v>
      </c>
      <c r="E49" s="163" t="s">
        <v>224</v>
      </c>
      <c r="F49" s="163" t="s">
        <v>225</v>
      </c>
      <c r="G49" s="163" t="s">
        <v>234</v>
      </c>
      <c r="H49" s="162">
        <v>38</v>
      </c>
      <c r="I49" s="163" t="s">
        <v>227</v>
      </c>
      <c r="J49" s="164">
        <f t="shared" si="3"/>
        <v>3</v>
      </c>
      <c r="K49" s="165" t="str">
        <f t="shared" si="0"/>
        <v>ND</v>
      </c>
      <c r="L49" s="165" t="str">
        <f t="shared" si="1"/>
        <v>MT</v>
      </c>
      <c r="M49" s="165" t="s">
        <v>236</v>
      </c>
      <c r="N49" s="166">
        <f t="shared" si="4"/>
        <v>0.2</v>
      </c>
      <c r="O49" s="123">
        <f t="shared" si="5"/>
        <v>980.99158657426381</v>
      </c>
      <c r="P49" s="114">
        <f t="shared" si="6"/>
        <v>326.52997867319618</v>
      </c>
      <c r="Q49" s="93">
        <f t="shared" si="7"/>
        <v>18047498.496083964</v>
      </c>
      <c r="R49" s="93">
        <f t="shared" si="8"/>
        <v>1</v>
      </c>
      <c r="T49" s="165"/>
    </row>
    <row r="50" spans="1:20">
      <c r="A50" s="162">
        <v>8231</v>
      </c>
      <c r="B50" s="162">
        <v>474934.17094957799</v>
      </c>
      <c r="C50" s="162">
        <v>9.3202930107655106</v>
      </c>
      <c r="D50" s="162">
        <v>2</v>
      </c>
      <c r="E50" s="163" t="s">
        <v>224</v>
      </c>
      <c r="F50" s="163" t="s">
        <v>241</v>
      </c>
      <c r="G50" s="163" t="s">
        <v>234</v>
      </c>
      <c r="H50" s="162">
        <v>38</v>
      </c>
      <c r="I50" s="163" t="s">
        <v>227</v>
      </c>
      <c r="J50" s="164">
        <f t="shared" si="3"/>
        <v>2</v>
      </c>
      <c r="K50" s="165" t="str">
        <f t="shared" si="0"/>
        <v>ND</v>
      </c>
      <c r="L50" s="165" t="str">
        <f t="shared" si="1"/>
        <v>LT</v>
      </c>
      <c r="M50" s="165" t="s">
        <v>236</v>
      </c>
      <c r="N50" s="166">
        <f t="shared" si="4"/>
        <v>0.13333333333333333</v>
      </c>
      <c r="O50" s="123">
        <f t="shared" si="5"/>
        <v>512.42495552560058</v>
      </c>
      <c r="P50" s="114">
        <f t="shared" si="6"/>
        <v>576.32338599229422</v>
      </c>
      <c r="Q50" s="93">
        <f t="shared" si="7"/>
        <v>18047498.496083964</v>
      </c>
      <c r="R50" s="93">
        <f t="shared" si="8"/>
        <v>0</v>
      </c>
      <c r="T50" s="165"/>
    </row>
    <row r="51" spans="1:20">
      <c r="A51" s="162">
        <v>1919</v>
      </c>
      <c r="B51" s="162">
        <v>2222270.0025076699</v>
      </c>
      <c r="C51" s="162">
        <v>34.400464435103203</v>
      </c>
      <c r="D51" s="162">
        <v>1</v>
      </c>
      <c r="E51" s="163" t="s">
        <v>224</v>
      </c>
      <c r="F51" s="163" t="s">
        <v>241</v>
      </c>
      <c r="G51" s="163" t="s">
        <v>234</v>
      </c>
      <c r="H51" s="162">
        <v>60</v>
      </c>
      <c r="I51" s="163" t="s">
        <v>239</v>
      </c>
      <c r="J51" s="164">
        <f t="shared" si="3"/>
        <v>1.2912912912912913</v>
      </c>
      <c r="K51" s="165" t="str">
        <f t="shared" si="0"/>
        <v>ND</v>
      </c>
      <c r="L51" s="165" t="str">
        <f t="shared" si="1"/>
        <v>LT</v>
      </c>
      <c r="M51" s="165" t="str">
        <f t="shared" ref="M51:M67" si="16">IF(K51="ND",VLOOKUP(H51,$Y$5:$Z$10,2,TRUE),VLOOKUP(H51,$Y$11:$Z$16,2,TRUE))</f>
        <v>Small</v>
      </c>
      <c r="N51" s="166">
        <f t="shared" si="4"/>
        <v>0.13333333333333333</v>
      </c>
      <c r="O51" s="123">
        <f t="shared" si="5"/>
        <v>330.84494125526766</v>
      </c>
      <c r="P51" s="114">
        <f t="shared" si="6"/>
        <v>372.10068464967947</v>
      </c>
      <c r="Q51" s="93">
        <f t="shared" si="7"/>
        <v>133336200.15046018</v>
      </c>
      <c r="R51" s="93">
        <f t="shared" si="8"/>
        <v>0</v>
      </c>
      <c r="T51" s="165"/>
    </row>
    <row r="52" spans="1:20">
      <c r="A52" s="162">
        <v>15125</v>
      </c>
      <c r="B52" s="162">
        <v>9336591.7589205299</v>
      </c>
      <c r="C52" s="162">
        <v>22.786347018073499</v>
      </c>
      <c r="D52" s="162">
        <v>1</v>
      </c>
      <c r="E52" s="163" t="s">
        <v>224</v>
      </c>
      <c r="F52" s="163" t="s">
        <v>225</v>
      </c>
      <c r="G52" s="163" t="s">
        <v>234</v>
      </c>
      <c r="H52" s="162">
        <v>96</v>
      </c>
      <c r="I52" s="163" t="s">
        <v>239</v>
      </c>
      <c r="J52" s="164">
        <f t="shared" si="3"/>
        <v>1.9369369369369369</v>
      </c>
      <c r="K52" s="165" t="str">
        <f t="shared" si="0"/>
        <v>ND</v>
      </c>
      <c r="L52" s="165" t="str">
        <f t="shared" si="1"/>
        <v>MT</v>
      </c>
      <c r="M52" s="165" t="str">
        <f t="shared" si="16"/>
        <v>Small</v>
      </c>
      <c r="N52" s="166">
        <f t="shared" si="4"/>
        <v>0.2</v>
      </c>
      <c r="O52" s="123">
        <f t="shared" si="5"/>
        <v>633.37294628668678</v>
      </c>
      <c r="P52" s="114">
        <f t="shared" si="6"/>
        <v>210.82265890311467</v>
      </c>
      <c r="Q52" s="93">
        <f t="shared" si="7"/>
        <v>896312808.85637093</v>
      </c>
      <c r="R52" s="93">
        <f t="shared" si="8"/>
        <v>1</v>
      </c>
      <c r="T52" s="165"/>
    </row>
    <row r="53" spans="1:20">
      <c r="A53" s="162">
        <v>15056</v>
      </c>
      <c r="B53" s="162">
        <v>990271.90781797003</v>
      </c>
      <c r="C53" s="162">
        <v>160.36792029440801</v>
      </c>
      <c r="D53" s="162">
        <v>1</v>
      </c>
      <c r="E53" s="163" t="s">
        <v>224</v>
      </c>
      <c r="F53" s="163" t="s">
        <v>225</v>
      </c>
      <c r="G53" s="163" t="s">
        <v>234</v>
      </c>
      <c r="H53" s="162">
        <v>84</v>
      </c>
      <c r="I53" s="163" t="s">
        <v>227</v>
      </c>
      <c r="J53" s="164">
        <f t="shared" si="3"/>
        <v>3</v>
      </c>
      <c r="K53" s="165" t="str">
        <f t="shared" si="0"/>
        <v>ND</v>
      </c>
      <c r="L53" s="165" t="str">
        <f t="shared" si="1"/>
        <v>MT</v>
      </c>
      <c r="M53" s="165" t="str">
        <f t="shared" si="16"/>
        <v>Small</v>
      </c>
      <c r="N53" s="166">
        <f t="shared" si="4"/>
        <v>0.2</v>
      </c>
      <c r="O53" s="123">
        <f t="shared" si="5"/>
        <v>980.99158657426381</v>
      </c>
      <c r="P53" s="114">
        <f t="shared" si="6"/>
        <v>326.52997867319618</v>
      </c>
      <c r="Q53" s="93">
        <f t="shared" si="7"/>
        <v>83182840.256709486</v>
      </c>
      <c r="R53" s="93">
        <f t="shared" si="8"/>
        <v>1</v>
      </c>
      <c r="T53" s="165"/>
    </row>
    <row r="54" spans="1:20">
      <c r="A54" s="162">
        <v>15056</v>
      </c>
      <c r="B54" s="162">
        <v>990271.90781797003</v>
      </c>
      <c r="C54" s="162">
        <v>160.36792029440801</v>
      </c>
      <c r="D54" s="162">
        <v>2</v>
      </c>
      <c r="E54" s="163" t="s">
        <v>224</v>
      </c>
      <c r="F54" s="163" t="s">
        <v>225</v>
      </c>
      <c r="G54" s="163" t="s">
        <v>234</v>
      </c>
      <c r="H54" s="162">
        <v>126</v>
      </c>
      <c r="I54" s="163" t="s">
        <v>227</v>
      </c>
      <c r="J54" s="164">
        <f t="shared" si="3"/>
        <v>3</v>
      </c>
      <c r="K54" s="165" t="str">
        <f t="shared" si="0"/>
        <v>ND</v>
      </c>
      <c r="L54" s="165" t="str">
        <f t="shared" si="1"/>
        <v>MT</v>
      </c>
      <c r="M54" s="165" t="str">
        <f t="shared" si="16"/>
        <v>Small</v>
      </c>
      <c r="N54" s="166">
        <f t="shared" si="4"/>
        <v>0.2</v>
      </c>
      <c r="O54" s="123">
        <f t="shared" si="5"/>
        <v>980.99158657426381</v>
      </c>
      <c r="P54" s="114">
        <f t="shared" si="6"/>
        <v>326.52997867319618</v>
      </c>
      <c r="Q54" s="93">
        <f t="shared" si="7"/>
        <v>124774260.38506423</v>
      </c>
      <c r="R54" s="93">
        <f t="shared" si="8"/>
        <v>1</v>
      </c>
      <c r="T54" s="165"/>
    </row>
    <row r="55" spans="1:20">
      <c r="A55" s="162">
        <v>15056</v>
      </c>
      <c r="B55" s="162">
        <v>990271.90781797003</v>
      </c>
      <c r="C55" s="162">
        <v>160.36792029440801</v>
      </c>
      <c r="D55" s="162">
        <v>3</v>
      </c>
      <c r="E55" s="163" t="s">
        <v>224</v>
      </c>
      <c r="F55" s="163" t="s">
        <v>241</v>
      </c>
      <c r="G55" s="163" t="s">
        <v>234</v>
      </c>
      <c r="H55" s="162">
        <v>77</v>
      </c>
      <c r="I55" s="163" t="s">
        <v>227</v>
      </c>
      <c r="J55" s="164">
        <f t="shared" si="3"/>
        <v>2</v>
      </c>
      <c r="K55" s="165" t="str">
        <f t="shared" si="0"/>
        <v>ND</v>
      </c>
      <c r="L55" s="165" t="str">
        <f t="shared" si="1"/>
        <v>LT</v>
      </c>
      <c r="M55" s="165" t="str">
        <f t="shared" si="16"/>
        <v>Small</v>
      </c>
      <c r="N55" s="166">
        <f t="shared" si="4"/>
        <v>0.13333333333333333</v>
      </c>
      <c r="O55" s="123">
        <f t="shared" si="5"/>
        <v>512.42495552560058</v>
      </c>
      <c r="P55" s="114">
        <f t="shared" si="6"/>
        <v>576.32338599229422</v>
      </c>
      <c r="Q55" s="93">
        <f t="shared" si="7"/>
        <v>76250936.901983693</v>
      </c>
      <c r="R55" s="93">
        <f t="shared" si="8"/>
        <v>0</v>
      </c>
      <c r="T55" s="165"/>
    </row>
    <row r="56" spans="1:20">
      <c r="A56" s="162">
        <v>3761</v>
      </c>
      <c r="B56" s="162">
        <v>2904595.6280749398</v>
      </c>
      <c r="C56" s="162">
        <v>16.381546498344399</v>
      </c>
      <c r="D56" s="162">
        <v>1</v>
      </c>
      <c r="E56" s="163" t="s">
        <v>224</v>
      </c>
      <c r="F56" s="163" t="s">
        <v>225</v>
      </c>
      <c r="G56" s="163" t="s">
        <v>234</v>
      </c>
      <c r="H56" s="162">
        <v>128</v>
      </c>
      <c r="I56" s="163" t="s">
        <v>243</v>
      </c>
      <c r="J56" s="164">
        <f t="shared" si="3"/>
        <v>0</v>
      </c>
      <c r="K56" s="165" t="str">
        <f t="shared" si="0"/>
        <v>ND</v>
      </c>
      <c r="L56" s="165" t="str">
        <f t="shared" si="1"/>
        <v>MT</v>
      </c>
      <c r="M56" s="165" t="str">
        <f t="shared" si="16"/>
        <v>Small</v>
      </c>
      <c r="N56" s="166">
        <f t="shared" si="4"/>
        <v>0.2</v>
      </c>
      <c r="O56" s="123">
        <f t="shared" si="5"/>
        <v>0</v>
      </c>
      <c r="P56" s="114">
        <f t="shared" si="6"/>
        <v>0</v>
      </c>
      <c r="Q56" s="93">
        <f t="shared" si="7"/>
        <v>371788240.3935923</v>
      </c>
      <c r="R56" s="93">
        <f t="shared" si="8"/>
        <v>1</v>
      </c>
      <c r="T56" s="165"/>
    </row>
    <row r="57" spans="1:20">
      <c r="A57" s="162">
        <v>3761</v>
      </c>
      <c r="B57" s="162">
        <v>2904595.6280749398</v>
      </c>
      <c r="C57" s="162">
        <v>16.381546498344399</v>
      </c>
      <c r="D57" s="162">
        <v>2</v>
      </c>
      <c r="E57" s="163" t="s">
        <v>224</v>
      </c>
      <c r="F57" s="163" t="s">
        <v>245</v>
      </c>
      <c r="G57" s="163" t="s">
        <v>234</v>
      </c>
      <c r="H57" s="162">
        <v>64</v>
      </c>
      <c r="I57" s="163" t="s">
        <v>243</v>
      </c>
      <c r="J57" s="164">
        <f t="shared" si="3"/>
        <v>0</v>
      </c>
      <c r="K57" s="165" t="str">
        <f t="shared" si="0"/>
        <v>ND</v>
      </c>
      <c r="L57" s="165" t="str">
        <f t="shared" si="1"/>
        <v>LT</v>
      </c>
      <c r="M57" s="165" t="str">
        <f t="shared" si="16"/>
        <v>Small</v>
      </c>
      <c r="N57" s="166">
        <f t="shared" si="4"/>
        <v>0.13333333333333333</v>
      </c>
      <c r="O57" s="123">
        <f t="shared" si="5"/>
        <v>0</v>
      </c>
      <c r="P57" s="114">
        <f t="shared" si="6"/>
        <v>0</v>
      </c>
      <c r="Q57" s="93">
        <f t="shared" si="7"/>
        <v>185894120.19679615</v>
      </c>
      <c r="R57" s="93">
        <f t="shared" si="8"/>
        <v>0</v>
      </c>
      <c r="T57" s="165"/>
    </row>
    <row r="58" spans="1:20">
      <c r="A58" s="162">
        <v>2413</v>
      </c>
      <c r="B58" s="162">
        <v>3520872.8079760699</v>
      </c>
      <c r="C58" s="162">
        <v>92.654547578317505</v>
      </c>
      <c r="D58" s="162">
        <v>1</v>
      </c>
      <c r="E58" s="163" t="s">
        <v>224</v>
      </c>
      <c r="F58" s="163" t="s">
        <v>225</v>
      </c>
      <c r="G58" s="163" t="s">
        <v>234</v>
      </c>
      <c r="H58" s="162">
        <v>462</v>
      </c>
      <c r="I58" s="163" t="s">
        <v>239</v>
      </c>
      <c r="J58" s="164">
        <f t="shared" si="3"/>
        <v>1.9369369369369369</v>
      </c>
      <c r="K58" s="165" t="str">
        <f t="shared" si="0"/>
        <v>ND</v>
      </c>
      <c r="L58" s="165" t="str">
        <f t="shared" si="1"/>
        <v>MT</v>
      </c>
      <c r="M58" s="165" t="str">
        <f t="shared" si="16"/>
        <v>Med</v>
      </c>
      <c r="N58" s="166">
        <f t="shared" si="4"/>
        <v>0.2</v>
      </c>
      <c r="O58" s="123">
        <f t="shared" si="5"/>
        <v>633.37294628668678</v>
      </c>
      <c r="P58" s="114">
        <f t="shared" si="6"/>
        <v>210.82265890311467</v>
      </c>
      <c r="Q58" s="93">
        <f t="shared" si="7"/>
        <v>1626643237.2849443</v>
      </c>
      <c r="R58" s="93">
        <f t="shared" si="8"/>
        <v>1</v>
      </c>
      <c r="T58" s="165"/>
    </row>
    <row r="59" spans="1:20">
      <c r="A59" s="162">
        <v>2413</v>
      </c>
      <c r="B59" s="162">
        <v>3520872.8079760699</v>
      </c>
      <c r="C59" s="162">
        <v>92.654547578317505</v>
      </c>
      <c r="D59" s="162">
        <v>2</v>
      </c>
      <c r="E59" s="163" t="s">
        <v>224</v>
      </c>
      <c r="F59" s="163" t="s">
        <v>225</v>
      </c>
      <c r="G59" s="163" t="s">
        <v>234</v>
      </c>
      <c r="H59" s="162">
        <v>459</v>
      </c>
      <c r="I59" s="163" t="s">
        <v>239</v>
      </c>
      <c r="J59" s="164">
        <f t="shared" si="3"/>
        <v>1.9369369369369369</v>
      </c>
      <c r="K59" s="165" t="str">
        <f t="shared" si="0"/>
        <v>ND</v>
      </c>
      <c r="L59" s="165" t="str">
        <f t="shared" si="1"/>
        <v>MT</v>
      </c>
      <c r="M59" s="165" t="str">
        <f t="shared" si="16"/>
        <v>Med</v>
      </c>
      <c r="N59" s="166">
        <f t="shared" si="4"/>
        <v>0.2</v>
      </c>
      <c r="O59" s="123">
        <f t="shared" si="5"/>
        <v>633.37294628668678</v>
      </c>
      <c r="P59" s="114">
        <f t="shared" si="6"/>
        <v>210.82265890311467</v>
      </c>
      <c r="Q59" s="93">
        <f t="shared" si="7"/>
        <v>1616080618.861016</v>
      </c>
      <c r="R59" s="93">
        <f t="shared" si="8"/>
        <v>1</v>
      </c>
      <c r="T59" s="165"/>
    </row>
    <row r="60" spans="1:20">
      <c r="A60" s="162">
        <v>2413</v>
      </c>
      <c r="B60" s="162">
        <v>3520872.8079760699</v>
      </c>
      <c r="C60" s="162">
        <v>92.654547578317505</v>
      </c>
      <c r="D60" s="162">
        <v>3</v>
      </c>
      <c r="E60" s="163" t="s">
        <v>224</v>
      </c>
      <c r="F60" s="163" t="s">
        <v>225</v>
      </c>
      <c r="G60" s="163" t="s">
        <v>234</v>
      </c>
      <c r="H60" s="162">
        <v>240</v>
      </c>
      <c r="I60" s="163" t="s">
        <v>239</v>
      </c>
      <c r="J60" s="164">
        <f t="shared" si="3"/>
        <v>1.9369369369369369</v>
      </c>
      <c r="K60" s="165" t="str">
        <f t="shared" si="0"/>
        <v>ND</v>
      </c>
      <c r="L60" s="165" t="str">
        <f t="shared" si="1"/>
        <v>MT</v>
      </c>
      <c r="M60" s="165" t="str">
        <f t="shared" si="16"/>
        <v>Med</v>
      </c>
      <c r="N60" s="166">
        <f t="shared" si="4"/>
        <v>0.2</v>
      </c>
      <c r="O60" s="123">
        <f t="shared" si="5"/>
        <v>633.37294628668678</v>
      </c>
      <c r="P60" s="114">
        <f t="shared" si="6"/>
        <v>210.82265890311467</v>
      </c>
      <c r="Q60" s="93">
        <f t="shared" si="7"/>
        <v>845009473.91425681</v>
      </c>
      <c r="R60" s="93">
        <f t="shared" si="8"/>
        <v>1</v>
      </c>
      <c r="T60" s="165"/>
    </row>
    <row r="61" spans="1:20">
      <c r="A61" s="162">
        <v>2413</v>
      </c>
      <c r="B61" s="162">
        <v>3520872.8079760699</v>
      </c>
      <c r="C61" s="162">
        <v>92.654547578317505</v>
      </c>
      <c r="D61" s="162">
        <v>4</v>
      </c>
      <c r="E61" s="163" t="s">
        <v>224</v>
      </c>
      <c r="F61" s="163" t="s">
        <v>225</v>
      </c>
      <c r="G61" s="163" t="s">
        <v>234</v>
      </c>
      <c r="H61" s="162">
        <v>615</v>
      </c>
      <c r="I61" s="163" t="s">
        <v>239</v>
      </c>
      <c r="J61" s="164">
        <f t="shared" si="3"/>
        <v>3.228228228228228</v>
      </c>
      <c r="K61" s="165" t="str">
        <f t="shared" si="0"/>
        <v>ND</v>
      </c>
      <c r="L61" s="165" t="str">
        <f t="shared" si="1"/>
        <v>MT</v>
      </c>
      <c r="M61" s="165" t="str">
        <f t="shared" si="16"/>
        <v>Large</v>
      </c>
      <c r="N61" s="166">
        <f t="shared" si="4"/>
        <v>0.33333333333333331</v>
      </c>
      <c r="O61" s="123">
        <f t="shared" si="5"/>
        <v>496.67985734277732</v>
      </c>
      <c r="P61" s="114">
        <f t="shared" si="6"/>
        <v>214.54250835132669</v>
      </c>
      <c r="Q61" s="93">
        <f t="shared" si="7"/>
        <v>2165336776.905283</v>
      </c>
      <c r="R61" s="93">
        <f t="shared" si="8"/>
        <v>1</v>
      </c>
      <c r="T61" s="165"/>
    </row>
    <row r="62" spans="1:20">
      <c r="A62" s="162">
        <v>2413</v>
      </c>
      <c r="B62" s="162">
        <v>3520872.8079760699</v>
      </c>
      <c r="C62" s="162">
        <v>92.654547578317505</v>
      </c>
      <c r="D62" s="162">
        <v>5</v>
      </c>
      <c r="E62" s="163" t="s">
        <v>224</v>
      </c>
      <c r="F62" s="163" t="s">
        <v>245</v>
      </c>
      <c r="G62" s="163" t="s">
        <v>234</v>
      </c>
      <c r="H62" s="162">
        <v>286</v>
      </c>
      <c r="I62" s="163" t="s">
        <v>239</v>
      </c>
      <c r="J62" s="164">
        <f t="shared" si="3"/>
        <v>1.2912912912912913</v>
      </c>
      <c r="K62" s="165" t="str">
        <f t="shared" si="0"/>
        <v>ND</v>
      </c>
      <c r="L62" s="165" t="str">
        <f t="shared" si="1"/>
        <v>LT</v>
      </c>
      <c r="M62" s="165" t="str">
        <f t="shared" si="16"/>
        <v>Med</v>
      </c>
      <c r="N62" s="166">
        <f t="shared" si="4"/>
        <v>0.13333333333333333</v>
      </c>
      <c r="O62" s="123">
        <f t="shared" si="5"/>
        <v>330.84494125526766</v>
      </c>
      <c r="P62" s="114">
        <f t="shared" si="6"/>
        <v>372.10068464967947</v>
      </c>
      <c r="Q62" s="93">
        <f t="shared" si="7"/>
        <v>1006969623.081156</v>
      </c>
      <c r="R62" s="93">
        <f t="shared" si="8"/>
        <v>0</v>
      </c>
      <c r="T62" s="165"/>
    </row>
    <row r="63" spans="1:20">
      <c r="A63" s="162">
        <v>2926</v>
      </c>
      <c r="B63" s="162">
        <v>630145.99583196803</v>
      </c>
      <c r="C63" s="162">
        <v>4.3309003149963399</v>
      </c>
      <c r="D63" s="162">
        <v>1</v>
      </c>
      <c r="E63" s="163" t="s">
        <v>224</v>
      </c>
      <c r="F63" s="163" t="s">
        <v>225</v>
      </c>
      <c r="G63" s="163" t="s">
        <v>234</v>
      </c>
      <c r="H63" s="162">
        <v>100</v>
      </c>
      <c r="I63" s="163" t="s">
        <v>227</v>
      </c>
      <c r="J63" s="164">
        <f t="shared" si="3"/>
        <v>3</v>
      </c>
      <c r="K63" s="165" t="str">
        <f t="shared" si="0"/>
        <v>ND</v>
      </c>
      <c r="L63" s="165" t="str">
        <f t="shared" si="1"/>
        <v>MT</v>
      </c>
      <c r="M63" s="165" t="str">
        <f t="shared" si="16"/>
        <v>Small</v>
      </c>
      <c r="N63" s="166">
        <f t="shared" si="4"/>
        <v>0.2</v>
      </c>
      <c r="O63" s="123">
        <f t="shared" si="5"/>
        <v>980.99158657426381</v>
      </c>
      <c r="P63" s="114">
        <f t="shared" si="6"/>
        <v>326.52997867319618</v>
      </c>
      <c r="Q63" s="93">
        <f t="shared" si="7"/>
        <v>63014599.583196804</v>
      </c>
      <c r="R63" s="93">
        <f t="shared" si="8"/>
        <v>1</v>
      </c>
      <c r="T63" s="165"/>
    </row>
    <row r="64" spans="1:20">
      <c r="A64" s="162">
        <v>2926</v>
      </c>
      <c r="B64" s="162">
        <v>630145.99583196803</v>
      </c>
      <c r="C64" s="162">
        <v>4.3309003149963399</v>
      </c>
      <c r="D64" s="162">
        <v>2</v>
      </c>
      <c r="E64" s="163" t="s">
        <v>224</v>
      </c>
      <c r="F64" s="163" t="s">
        <v>225</v>
      </c>
      <c r="G64" s="163" t="s">
        <v>234</v>
      </c>
      <c r="H64" s="162">
        <v>64</v>
      </c>
      <c r="I64" s="163" t="s">
        <v>227</v>
      </c>
      <c r="J64" s="164">
        <f t="shared" si="3"/>
        <v>3</v>
      </c>
      <c r="K64" s="165" t="str">
        <f t="shared" si="0"/>
        <v>ND</v>
      </c>
      <c r="L64" s="165" t="str">
        <f t="shared" si="1"/>
        <v>MT</v>
      </c>
      <c r="M64" s="165" t="str">
        <f t="shared" si="16"/>
        <v>Small</v>
      </c>
      <c r="N64" s="166">
        <f t="shared" si="4"/>
        <v>0.2</v>
      </c>
      <c r="O64" s="123">
        <f t="shared" si="5"/>
        <v>980.99158657426381</v>
      </c>
      <c r="P64" s="114">
        <f t="shared" si="6"/>
        <v>326.52997867319618</v>
      </c>
      <c r="Q64" s="93">
        <f t="shared" si="7"/>
        <v>40329343.733245954</v>
      </c>
      <c r="R64" s="93">
        <f t="shared" si="8"/>
        <v>1</v>
      </c>
      <c r="T64" s="165"/>
    </row>
    <row r="65" spans="1:20">
      <c r="A65" s="162">
        <v>2926</v>
      </c>
      <c r="B65" s="162">
        <v>630145.99583196803</v>
      </c>
      <c r="C65" s="162">
        <v>4.3309003149963399</v>
      </c>
      <c r="D65" s="162">
        <v>3</v>
      </c>
      <c r="E65" s="163" t="s">
        <v>224</v>
      </c>
      <c r="F65" s="163" t="s">
        <v>225</v>
      </c>
      <c r="G65" s="163" t="s">
        <v>234</v>
      </c>
      <c r="H65" s="162">
        <v>320</v>
      </c>
      <c r="I65" s="163" t="s">
        <v>227</v>
      </c>
      <c r="J65" s="164">
        <f t="shared" si="3"/>
        <v>3</v>
      </c>
      <c r="K65" s="165" t="str">
        <f t="shared" si="0"/>
        <v>ND</v>
      </c>
      <c r="L65" s="165" t="str">
        <f t="shared" si="1"/>
        <v>MT</v>
      </c>
      <c r="M65" s="165" t="str">
        <f t="shared" si="16"/>
        <v>Med</v>
      </c>
      <c r="N65" s="166">
        <f t="shared" si="4"/>
        <v>0.2</v>
      </c>
      <c r="O65" s="123">
        <f t="shared" si="5"/>
        <v>980.99158657426381</v>
      </c>
      <c r="P65" s="114">
        <f t="shared" si="6"/>
        <v>326.52997867319618</v>
      </c>
      <c r="Q65" s="93">
        <f t="shared" si="7"/>
        <v>201646718.66622978</v>
      </c>
      <c r="R65" s="93">
        <f t="shared" si="8"/>
        <v>1</v>
      </c>
      <c r="T65" s="165"/>
    </row>
    <row r="66" spans="1:20">
      <c r="A66" s="162">
        <v>2926</v>
      </c>
      <c r="B66" s="162">
        <v>630145.99583196803</v>
      </c>
      <c r="C66" s="162">
        <v>4.3309003149963399</v>
      </c>
      <c r="D66" s="162">
        <v>4</v>
      </c>
      <c r="E66" s="163" t="s">
        <v>224</v>
      </c>
      <c r="F66" s="163" t="s">
        <v>241</v>
      </c>
      <c r="G66" s="163" t="s">
        <v>234</v>
      </c>
      <c r="H66" s="162">
        <v>80</v>
      </c>
      <c r="I66" s="163" t="s">
        <v>227</v>
      </c>
      <c r="J66" s="164">
        <f t="shared" si="3"/>
        <v>2</v>
      </c>
      <c r="K66" s="165" t="str">
        <f t="shared" si="0"/>
        <v>ND</v>
      </c>
      <c r="L66" s="165" t="str">
        <f t="shared" si="1"/>
        <v>LT</v>
      </c>
      <c r="M66" s="165" t="str">
        <f t="shared" si="16"/>
        <v>Small</v>
      </c>
      <c r="N66" s="166">
        <f t="shared" si="4"/>
        <v>0.13333333333333333</v>
      </c>
      <c r="O66" s="123">
        <f t="shared" si="5"/>
        <v>512.42495552560058</v>
      </c>
      <c r="P66" s="114">
        <f t="shared" si="6"/>
        <v>576.32338599229422</v>
      </c>
      <c r="Q66" s="93">
        <f t="shared" si="7"/>
        <v>50411679.666557446</v>
      </c>
      <c r="R66" s="93">
        <f t="shared" si="8"/>
        <v>0</v>
      </c>
      <c r="T66" s="165"/>
    </row>
    <row r="67" spans="1:20">
      <c r="A67" s="162">
        <v>2926</v>
      </c>
      <c r="B67" s="162">
        <v>630145.99583196803</v>
      </c>
      <c r="C67" s="162">
        <v>4.3309003149963399</v>
      </c>
      <c r="D67" s="162">
        <v>5</v>
      </c>
      <c r="E67" s="163" t="s">
        <v>224</v>
      </c>
      <c r="F67" s="163" t="s">
        <v>241</v>
      </c>
      <c r="G67" s="163" t="s">
        <v>234</v>
      </c>
      <c r="H67" s="162">
        <v>48</v>
      </c>
      <c r="I67" s="163" t="s">
        <v>243</v>
      </c>
      <c r="J67" s="164">
        <f t="shared" si="3"/>
        <v>0</v>
      </c>
      <c r="K67" s="165" t="str">
        <f t="shared" si="0"/>
        <v>ND</v>
      </c>
      <c r="L67" s="165" t="str">
        <f t="shared" si="1"/>
        <v>LT</v>
      </c>
      <c r="M67" s="165" t="str">
        <f t="shared" si="16"/>
        <v>Small</v>
      </c>
      <c r="N67" s="166">
        <f t="shared" si="4"/>
        <v>0.13333333333333333</v>
      </c>
      <c r="O67" s="123">
        <f t="shared" si="5"/>
        <v>0</v>
      </c>
      <c r="P67" s="114">
        <f t="shared" si="6"/>
        <v>0</v>
      </c>
      <c r="Q67" s="93">
        <f t="shared" si="7"/>
        <v>30247007.799934465</v>
      </c>
      <c r="R67" s="93">
        <f t="shared" si="8"/>
        <v>0</v>
      </c>
      <c r="T67" s="165"/>
    </row>
    <row r="68" spans="1:20">
      <c r="A68" s="162">
        <v>4247</v>
      </c>
      <c r="B68" s="162">
        <v>3844680.00755915</v>
      </c>
      <c r="C68" s="162">
        <v>100.987103242866</v>
      </c>
      <c r="D68" s="162">
        <v>1</v>
      </c>
      <c r="E68" s="163" t="s">
        <v>246</v>
      </c>
      <c r="F68" s="163" t="s">
        <v>225</v>
      </c>
      <c r="G68" s="163" t="s">
        <v>234</v>
      </c>
      <c r="H68" s="162">
        <v>20</v>
      </c>
      <c r="I68" s="163" t="s">
        <v>239</v>
      </c>
      <c r="J68" s="164">
        <f t="shared" si="3"/>
        <v>1.9369369369369369</v>
      </c>
      <c r="K68" s="165" t="str">
        <f t="shared" ref="K68:K131" si="17">IF(E68="S","ND","D")</f>
        <v>D</v>
      </c>
      <c r="L68" s="165" t="str">
        <f t="shared" ref="L68:L131" si="18">IF(F68="MT", "MT", "LT")</f>
        <v>MT</v>
      </c>
      <c r="M68" s="165" t="s">
        <v>236</v>
      </c>
      <c r="N68" s="166">
        <f t="shared" si="4"/>
        <v>0.2</v>
      </c>
      <c r="O68" s="123">
        <f t="shared" si="5"/>
        <v>633.37294628668678</v>
      </c>
      <c r="P68" s="114">
        <f t="shared" si="6"/>
        <v>210.82265890311467</v>
      </c>
      <c r="Q68" s="93">
        <f t="shared" si="7"/>
        <v>76893600.151182994</v>
      </c>
      <c r="R68" s="93">
        <f t="shared" si="8"/>
        <v>1</v>
      </c>
      <c r="T68" s="165"/>
    </row>
    <row r="69" spans="1:20">
      <c r="A69" s="162">
        <v>4247</v>
      </c>
      <c r="B69" s="162">
        <v>3844680.00755915</v>
      </c>
      <c r="C69" s="162">
        <v>100.987103242866</v>
      </c>
      <c r="D69" s="162">
        <v>2</v>
      </c>
      <c r="E69" s="163" t="s">
        <v>246</v>
      </c>
      <c r="F69" s="163" t="s">
        <v>241</v>
      </c>
      <c r="G69" s="163" t="s">
        <v>234</v>
      </c>
      <c r="H69" s="162">
        <v>20</v>
      </c>
      <c r="I69" s="163" t="s">
        <v>239</v>
      </c>
      <c r="J69" s="164">
        <f t="shared" ref="J69:J132" si="19">(IF(I69="N",1,IF(I69="DK",1-$J$650,0)))*VLOOKUP(M69&amp;L69,$X$5:$AB$16,5,FALSE)</f>
        <v>1.2912912912912913</v>
      </c>
      <c r="K69" s="165" t="str">
        <f t="shared" si="17"/>
        <v>D</v>
      </c>
      <c r="L69" s="165" t="str">
        <f t="shared" si="18"/>
        <v>LT</v>
      </c>
      <c r="M69" s="165" t="s">
        <v>236</v>
      </c>
      <c r="N69" s="166">
        <f t="shared" ref="N69:N132" si="20">IF(K69="ND",VLOOKUP(M69&amp;L69,$X$5:$AD$10,7,FALSE),VLOOKUP(M69&amp;L69,$X$11:$AD$17,7,FALSE))</f>
        <v>0.13333333333333333</v>
      </c>
      <c r="O69" s="123">
        <f t="shared" ref="O69:O132" si="21">J69*VLOOKUP(M69&amp;L69,$X$5:$AE$16,8,FALSE)</f>
        <v>330.84494125526766</v>
      </c>
      <c r="P69" s="114">
        <f t="shared" ref="P69:P132" si="22">J69*VLOOKUP(M69&amp;L69,$X$5:$AF$16,9,FALSE)</f>
        <v>372.10068464967947</v>
      </c>
      <c r="Q69" s="93">
        <f t="shared" ref="Q69:Q132" si="23">B69*H69</f>
        <v>76893600.151182994</v>
      </c>
      <c r="R69" s="93">
        <f t="shared" ref="R69:R132" si="24">IF(L69="MT",1,0)</f>
        <v>0</v>
      </c>
      <c r="T69" s="165"/>
    </row>
    <row r="70" spans="1:20">
      <c r="A70" s="162">
        <v>1877</v>
      </c>
      <c r="B70" s="162">
        <v>8052740.60888121</v>
      </c>
      <c r="C70" s="162">
        <v>22.786347018073499</v>
      </c>
      <c r="D70" s="162">
        <v>1</v>
      </c>
      <c r="E70" s="163" t="s">
        <v>224</v>
      </c>
      <c r="F70" s="163" t="s">
        <v>225</v>
      </c>
      <c r="G70" s="163" t="s">
        <v>234</v>
      </c>
      <c r="H70" s="162">
        <v>94</v>
      </c>
      <c r="I70" s="163" t="s">
        <v>239</v>
      </c>
      <c r="J70" s="164">
        <f t="shared" si="19"/>
        <v>1.9369369369369369</v>
      </c>
      <c r="K70" s="165" t="str">
        <f t="shared" si="17"/>
        <v>ND</v>
      </c>
      <c r="L70" s="165" t="str">
        <f t="shared" si="18"/>
        <v>MT</v>
      </c>
      <c r="M70" s="165" t="str">
        <f>IF(K70="ND",VLOOKUP(H70,$Y$5:$Z$10,2,TRUE),VLOOKUP(H70,$Y$11:$Z$16,2,TRUE))</f>
        <v>Small</v>
      </c>
      <c r="N70" s="166">
        <f t="shared" si="20"/>
        <v>0.2</v>
      </c>
      <c r="O70" s="123">
        <f t="shared" si="21"/>
        <v>633.37294628668678</v>
      </c>
      <c r="P70" s="114">
        <f t="shared" si="22"/>
        <v>210.82265890311467</v>
      </c>
      <c r="Q70" s="93">
        <f t="shared" si="23"/>
        <v>756957617.23483372</v>
      </c>
      <c r="R70" s="93">
        <f t="shared" si="24"/>
        <v>1</v>
      </c>
      <c r="T70" s="165"/>
    </row>
    <row r="71" spans="1:20">
      <c r="A71" s="162">
        <v>15080</v>
      </c>
      <c r="B71" s="162">
        <v>2301346.8540179199</v>
      </c>
      <c r="C71" s="162">
        <v>11.7918010607328</v>
      </c>
      <c r="D71" s="162">
        <v>1</v>
      </c>
      <c r="E71" s="163" t="s">
        <v>224</v>
      </c>
      <c r="F71" s="163" t="s">
        <v>225</v>
      </c>
      <c r="G71" s="163" t="s">
        <v>234</v>
      </c>
      <c r="H71" s="162">
        <v>144</v>
      </c>
      <c r="I71" s="163" t="s">
        <v>227</v>
      </c>
      <c r="J71" s="164">
        <f t="shared" si="19"/>
        <v>3</v>
      </c>
      <c r="K71" s="165" t="str">
        <f t="shared" si="17"/>
        <v>ND</v>
      </c>
      <c r="L71" s="165" t="str">
        <f t="shared" si="18"/>
        <v>MT</v>
      </c>
      <c r="M71" s="165" t="str">
        <f>IF(K71="ND",VLOOKUP(H71,$Y$5:$Z$10,2,TRUE),VLOOKUP(H71,$Y$11:$Z$16,2,TRUE))</f>
        <v>Small</v>
      </c>
      <c r="N71" s="166">
        <f t="shared" si="20"/>
        <v>0.2</v>
      </c>
      <c r="O71" s="123">
        <f t="shared" si="21"/>
        <v>980.99158657426381</v>
      </c>
      <c r="P71" s="114">
        <f t="shared" si="22"/>
        <v>326.52997867319618</v>
      </c>
      <c r="Q71" s="93">
        <f t="shared" si="23"/>
        <v>331393946.97858047</v>
      </c>
      <c r="R71" s="93">
        <f t="shared" si="24"/>
        <v>1</v>
      </c>
      <c r="T71" s="165"/>
    </row>
    <row r="72" spans="1:20">
      <c r="A72" s="162">
        <v>8255</v>
      </c>
      <c r="B72" s="162">
        <v>1058428.2739430901</v>
      </c>
      <c r="C72" s="162">
        <v>160.36792029440801</v>
      </c>
      <c r="D72" s="162">
        <v>1</v>
      </c>
      <c r="E72" s="163" t="s">
        <v>224</v>
      </c>
      <c r="F72" s="163" t="s">
        <v>245</v>
      </c>
      <c r="G72" s="163" t="s">
        <v>234</v>
      </c>
      <c r="H72" s="162">
        <v>173</v>
      </c>
      <c r="I72" s="163" t="s">
        <v>243</v>
      </c>
      <c r="J72" s="164">
        <f t="shared" si="19"/>
        <v>0</v>
      </c>
      <c r="K72" s="165" t="str">
        <f t="shared" si="17"/>
        <v>ND</v>
      </c>
      <c r="L72" s="165" t="str">
        <f t="shared" si="18"/>
        <v>LT</v>
      </c>
      <c r="M72" s="165" t="str">
        <f>IF(K72="ND",VLOOKUP(H72,$Y$5:$Z$10,2,TRUE),VLOOKUP(H72,$Y$11:$Z$16,2,TRUE))</f>
        <v>Small</v>
      </c>
      <c r="N72" s="166">
        <f t="shared" si="20"/>
        <v>0.13333333333333333</v>
      </c>
      <c r="O72" s="123">
        <f t="shared" si="21"/>
        <v>0</v>
      </c>
      <c r="P72" s="114">
        <f t="shared" si="22"/>
        <v>0</v>
      </c>
      <c r="Q72" s="93">
        <f t="shared" si="23"/>
        <v>183108091.3921546</v>
      </c>
      <c r="R72" s="93">
        <f t="shared" si="24"/>
        <v>0</v>
      </c>
      <c r="T72" s="165"/>
    </row>
    <row r="73" spans="1:20">
      <c r="A73" s="162">
        <v>8255</v>
      </c>
      <c r="B73" s="162">
        <v>1058428.2739430901</v>
      </c>
      <c r="C73" s="162">
        <v>160.36792029440801</v>
      </c>
      <c r="D73" s="162">
        <v>2</v>
      </c>
      <c r="E73" s="163" t="s">
        <v>224</v>
      </c>
      <c r="F73" s="163" t="s">
        <v>241</v>
      </c>
      <c r="G73" s="163" t="s">
        <v>234</v>
      </c>
      <c r="H73" s="162">
        <v>36</v>
      </c>
      <c r="I73" s="163" t="s">
        <v>243</v>
      </c>
      <c r="J73" s="164">
        <f t="shared" si="19"/>
        <v>0</v>
      </c>
      <c r="K73" s="165" t="str">
        <f t="shared" si="17"/>
        <v>ND</v>
      </c>
      <c r="L73" s="165" t="str">
        <f t="shared" si="18"/>
        <v>LT</v>
      </c>
      <c r="M73" s="165" t="s">
        <v>236</v>
      </c>
      <c r="N73" s="166">
        <f t="shared" si="20"/>
        <v>0.13333333333333333</v>
      </c>
      <c r="O73" s="123">
        <f t="shared" si="21"/>
        <v>0</v>
      </c>
      <c r="P73" s="114">
        <f t="shared" si="22"/>
        <v>0</v>
      </c>
      <c r="Q73" s="93">
        <f t="shared" si="23"/>
        <v>38103417.861951247</v>
      </c>
      <c r="R73" s="93">
        <f t="shared" si="24"/>
        <v>0</v>
      </c>
      <c r="T73" s="165"/>
    </row>
    <row r="74" spans="1:20">
      <c r="A74" s="162">
        <v>6580</v>
      </c>
      <c r="B74" s="162">
        <v>4459025.34791175</v>
      </c>
      <c r="C74" s="162">
        <v>58.9288120197673</v>
      </c>
      <c r="D74" s="162">
        <v>1</v>
      </c>
      <c r="E74" s="163" t="s">
        <v>224</v>
      </c>
      <c r="F74" s="163" t="s">
        <v>225</v>
      </c>
      <c r="G74" s="163" t="s">
        <v>226</v>
      </c>
      <c r="H74" s="162">
        <v>72</v>
      </c>
      <c r="I74" s="163" t="s">
        <v>227</v>
      </c>
      <c r="J74" s="164">
        <f t="shared" si="19"/>
        <v>3</v>
      </c>
      <c r="K74" s="165" t="str">
        <f t="shared" si="17"/>
        <v>ND</v>
      </c>
      <c r="L74" s="165" t="str">
        <f t="shared" si="18"/>
        <v>MT</v>
      </c>
      <c r="M74" s="165" t="str">
        <f>IF(K74="ND",VLOOKUP(H74,$Y$5:$Z$10,2,TRUE),VLOOKUP(H74,$Y$11:$Z$16,2,TRUE))</f>
        <v>Small</v>
      </c>
      <c r="N74" s="166">
        <f t="shared" si="20"/>
        <v>0.2</v>
      </c>
      <c r="O74" s="123">
        <f t="shared" si="21"/>
        <v>980.99158657426381</v>
      </c>
      <c r="P74" s="114">
        <f t="shared" si="22"/>
        <v>326.52997867319618</v>
      </c>
      <c r="Q74" s="93">
        <f t="shared" si="23"/>
        <v>321049825.04964602</v>
      </c>
      <c r="R74" s="93">
        <f t="shared" si="24"/>
        <v>1</v>
      </c>
      <c r="T74" s="165"/>
    </row>
    <row r="75" spans="1:20">
      <c r="A75" s="162">
        <v>6580</v>
      </c>
      <c r="B75" s="162">
        <v>4459025.34791175</v>
      </c>
      <c r="C75" s="162">
        <v>58.9288120197673</v>
      </c>
      <c r="D75" s="162">
        <v>2</v>
      </c>
      <c r="E75" s="163" t="s">
        <v>224</v>
      </c>
      <c r="F75" s="163" t="s">
        <v>241</v>
      </c>
      <c r="G75" s="163" t="s">
        <v>226</v>
      </c>
      <c r="H75" s="162">
        <v>40</v>
      </c>
      <c r="I75" s="163" t="s">
        <v>239</v>
      </c>
      <c r="J75" s="164">
        <f t="shared" si="19"/>
        <v>1.2912912912912913</v>
      </c>
      <c r="K75" s="165" t="str">
        <f t="shared" si="17"/>
        <v>ND</v>
      </c>
      <c r="L75" s="165" t="str">
        <f t="shared" si="18"/>
        <v>LT</v>
      </c>
      <c r="M75" s="165" t="s">
        <v>236</v>
      </c>
      <c r="N75" s="166">
        <f t="shared" si="20"/>
        <v>0.13333333333333333</v>
      </c>
      <c r="O75" s="123">
        <f t="shared" si="21"/>
        <v>330.84494125526766</v>
      </c>
      <c r="P75" s="114">
        <f t="shared" si="22"/>
        <v>372.10068464967947</v>
      </c>
      <c r="Q75" s="93">
        <f t="shared" si="23"/>
        <v>178361013.91646999</v>
      </c>
      <c r="R75" s="93">
        <f t="shared" si="24"/>
        <v>0</v>
      </c>
      <c r="T75" s="165"/>
    </row>
    <row r="76" spans="1:20">
      <c r="A76" s="162">
        <v>6580</v>
      </c>
      <c r="B76" s="162">
        <v>4459025.34791175</v>
      </c>
      <c r="C76" s="162">
        <v>58.9288120197673</v>
      </c>
      <c r="D76" s="162">
        <v>3</v>
      </c>
      <c r="E76" s="163" t="s">
        <v>224</v>
      </c>
      <c r="F76" s="163" t="s">
        <v>225</v>
      </c>
      <c r="G76" s="163" t="s">
        <v>226</v>
      </c>
      <c r="H76" s="162">
        <v>120</v>
      </c>
      <c r="I76" s="163" t="s">
        <v>239</v>
      </c>
      <c r="J76" s="164">
        <f t="shared" si="19"/>
        <v>1.9369369369369369</v>
      </c>
      <c r="K76" s="165" t="str">
        <f t="shared" si="17"/>
        <v>ND</v>
      </c>
      <c r="L76" s="165" t="str">
        <f t="shared" si="18"/>
        <v>MT</v>
      </c>
      <c r="M76" s="165" t="str">
        <f>IF(K76="ND",VLOOKUP(H76,$Y$5:$Z$10,2,TRUE),VLOOKUP(H76,$Y$11:$Z$16,2,TRUE))</f>
        <v>Small</v>
      </c>
      <c r="N76" s="166">
        <f t="shared" si="20"/>
        <v>0.2</v>
      </c>
      <c r="O76" s="123">
        <f t="shared" si="21"/>
        <v>633.37294628668678</v>
      </c>
      <c r="P76" s="114">
        <f t="shared" si="22"/>
        <v>210.82265890311467</v>
      </c>
      <c r="Q76" s="93">
        <f t="shared" si="23"/>
        <v>535083041.74940997</v>
      </c>
      <c r="R76" s="93">
        <f t="shared" si="24"/>
        <v>1</v>
      </c>
      <c r="T76" s="165"/>
    </row>
    <row r="77" spans="1:20">
      <c r="A77" s="162">
        <v>15162</v>
      </c>
      <c r="B77" s="162">
        <v>215353.18227875399</v>
      </c>
      <c r="C77" s="162">
        <v>115.532823110919</v>
      </c>
      <c r="D77" s="162">
        <v>1</v>
      </c>
      <c r="E77" s="163" t="s">
        <v>224</v>
      </c>
      <c r="F77" s="163" t="s">
        <v>225</v>
      </c>
      <c r="G77" s="163" t="s">
        <v>234</v>
      </c>
      <c r="H77" s="162">
        <v>126</v>
      </c>
      <c r="I77" s="163" t="s">
        <v>227</v>
      </c>
      <c r="J77" s="164">
        <f t="shared" si="19"/>
        <v>3</v>
      </c>
      <c r="K77" s="165" t="str">
        <f t="shared" si="17"/>
        <v>ND</v>
      </c>
      <c r="L77" s="165" t="str">
        <f t="shared" si="18"/>
        <v>MT</v>
      </c>
      <c r="M77" s="165" t="str">
        <f>IF(K77="ND",VLOOKUP(H77,$Y$5:$Z$10,2,TRUE),VLOOKUP(H77,$Y$11:$Z$16,2,TRUE))</f>
        <v>Small</v>
      </c>
      <c r="N77" s="166">
        <f t="shared" si="20"/>
        <v>0.2</v>
      </c>
      <c r="O77" s="123">
        <f t="shared" si="21"/>
        <v>980.99158657426381</v>
      </c>
      <c r="P77" s="114">
        <f t="shared" si="22"/>
        <v>326.52997867319618</v>
      </c>
      <c r="Q77" s="93">
        <f t="shared" si="23"/>
        <v>27134500.967123002</v>
      </c>
      <c r="R77" s="93">
        <f t="shared" si="24"/>
        <v>1</v>
      </c>
      <c r="T77" s="165"/>
    </row>
    <row r="78" spans="1:20">
      <c r="A78" s="162">
        <v>15162</v>
      </c>
      <c r="B78" s="162">
        <v>215353.18227875399</v>
      </c>
      <c r="C78" s="162">
        <v>115.532823110919</v>
      </c>
      <c r="D78" s="162">
        <v>2</v>
      </c>
      <c r="E78" s="163" t="s">
        <v>224</v>
      </c>
      <c r="F78" s="163" t="s">
        <v>225</v>
      </c>
      <c r="G78" s="163" t="s">
        <v>234</v>
      </c>
      <c r="H78" s="162">
        <v>135</v>
      </c>
      <c r="I78" s="163" t="s">
        <v>227</v>
      </c>
      <c r="J78" s="164">
        <f t="shared" si="19"/>
        <v>3</v>
      </c>
      <c r="K78" s="165" t="str">
        <f t="shared" si="17"/>
        <v>ND</v>
      </c>
      <c r="L78" s="165" t="str">
        <f t="shared" si="18"/>
        <v>MT</v>
      </c>
      <c r="M78" s="165" t="str">
        <f>IF(K78="ND",VLOOKUP(H78,$Y$5:$Z$10,2,TRUE),VLOOKUP(H78,$Y$11:$Z$16,2,TRUE))</f>
        <v>Small</v>
      </c>
      <c r="N78" s="166">
        <f t="shared" si="20"/>
        <v>0.2</v>
      </c>
      <c r="O78" s="123">
        <f t="shared" si="21"/>
        <v>980.99158657426381</v>
      </c>
      <c r="P78" s="114">
        <f t="shared" si="22"/>
        <v>326.52997867319618</v>
      </c>
      <c r="Q78" s="93">
        <f t="shared" si="23"/>
        <v>29072679.607631788</v>
      </c>
      <c r="R78" s="93">
        <f t="shared" si="24"/>
        <v>1</v>
      </c>
      <c r="T78" s="165"/>
    </row>
    <row r="79" spans="1:20">
      <c r="A79" s="162">
        <v>1811</v>
      </c>
      <c r="B79" s="162">
        <v>1529139.7189444599</v>
      </c>
      <c r="C79" s="162">
        <v>14.4804897627317</v>
      </c>
      <c r="D79" s="162">
        <v>1</v>
      </c>
      <c r="E79" s="163" t="s">
        <v>246</v>
      </c>
      <c r="F79" s="163" t="s">
        <v>225</v>
      </c>
      <c r="G79" s="163" t="s">
        <v>234</v>
      </c>
      <c r="H79" s="162">
        <v>60</v>
      </c>
      <c r="I79" s="163" t="s">
        <v>239</v>
      </c>
      <c r="J79" s="164">
        <f t="shared" si="19"/>
        <v>1.9369369369369369</v>
      </c>
      <c r="K79" s="165" t="str">
        <f t="shared" si="17"/>
        <v>D</v>
      </c>
      <c r="L79" s="165" t="str">
        <f t="shared" si="18"/>
        <v>MT</v>
      </c>
      <c r="M79" s="165" t="str">
        <f>IF(K79="ND",VLOOKUP(H79,$Y$5:$Z$10,2,TRUE),VLOOKUP(H79,$Y$11:$Z$16,2,TRUE))</f>
        <v>Small</v>
      </c>
      <c r="N79" s="166">
        <f t="shared" si="20"/>
        <v>0.2</v>
      </c>
      <c r="O79" s="123">
        <f t="shared" si="21"/>
        <v>633.37294628668678</v>
      </c>
      <c r="P79" s="114">
        <f t="shared" si="22"/>
        <v>210.82265890311467</v>
      </c>
      <c r="Q79" s="93">
        <f t="shared" si="23"/>
        <v>91748383.136667594</v>
      </c>
      <c r="R79" s="93">
        <f t="shared" si="24"/>
        <v>1</v>
      </c>
      <c r="T79" s="165"/>
    </row>
    <row r="80" spans="1:20">
      <c r="A80" s="162">
        <v>8345</v>
      </c>
      <c r="B80" s="162">
        <v>2565886.7247105301</v>
      </c>
      <c r="C80" s="162">
        <v>160.36792029440801</v>
      </c>
      <c r="D80" s="162">
        <v>1</v>
      </c>
      <c r="E80" s="163" t="s">
        <v>224</v>
      </c>
      <c r="F80" s="163" t="s">
        <v>245</v>
      </c>
      <c r="G80" s="163" t="s">
        <v>234</v>
      </c>
      <c r="H80" s="162">
        <v>32</v>
      </c>
      <c r="I80" s="163" t="s">
        <v>243</v>
      </c>
      <c r="J80" s="164">
        <f t="shared" si="19"/>
        <v>0</v>
      </c>
      <c r="K80" s="165" t="str">
        <f t="shared" si="17"/>
        <v>ND</v>
      </c>
      <c r="L80" s="165" t="str">
        <f t="shared" si="18"/>
        <v>LT</v>
      </c>
      <c r="M80" s="165" t="s">
        <v>236</v>
      </c>
      <c r="N80" s="166">
        <f t="shared" si="20"/>
        <v>0.13333333333333333</v>
      </c>
      <c r="O80" s="123">
        <f t="shared" si="21"/>
        <v>0</v>
      </c>
      <c r="P80" s="114">
        <f t="shared" si="22"/>
        <v>0</v>
      </c>
      <c r="Q80" s="93">
        <f t="shared" si="23"/>
        <v>82108375.190736964</v>
      </c>
      <c r="R80" s="93">
        <f t="shared" si="24"/>
        <v>0</v>
      </c>
      <c r="T80" s="165"/>
    </row>
    <row r="81" spans="1:20">
      <c r="A81" s="162">
        <v>8345</v>
      </c>
      <c r="B81" s="162">
        <v>2565886.7247105301</v>
      </c>
      <c r="C81" s="162">
        <v>160.36792029440801</v>
      </c>
      <c r="D81" s="162">
        <v>2</v>
      </c>
      <c r="E81" s="163" t="s">
        <v>224</v>
      </c>
      <c r="F81" s="163" t="s">
        <v>241</v>
      </c>
      <c r="G81" s="163" t="s">
        <v>234</v>
      </c>
      <c r="H81" s="162">
        <v>9</v>
      </c>
      <c r="I81" s="163" t="s">
        <v>243</v>
      </c>
      <c r="J81" s="164">
        <f t="shared" si="19"/>
        <v>0</v>
      </c>
      <c r="K81" s="165" t="str">
        <f t="shared" si="17"/>
        <v>ND</v>
      </c>
      <c r="L81" s="165" t="str">
        <f t="shared" si="18"/>
        <v>LT</v>
      </c>
      <c r="M81" s="165" t="s">
        <v>236</v>
      </c>
      <c r="N81" s="166">
        <f t="shared" si="20"/>
        <v>0.13333333333333333</v>
      </c>
      <c r="O81" s="123">
        <f t="shared" si="21"/>
        <v>0</v>
      </c>
      <c r="P81" s="114">
        <f t="shared" si="22"/>
        <v>0</v>
      </c>
      <c r="Q81" s="93">
        <f t="shared" si="23"/>
        <v>23092980.522394773</v>
      </c>
      <c r="R81" s="93">
        <f t="shared" si="24"/>
        <v>0</v>
      </c>
      <c r="T81" s="165"/>
    </row>
    <row r="82" spans="1:20">
      <c r="A82" s="162">
        <v>8345</v>
      </c>
      <c r="B82" s="162">
        <v>2565886.7247105301</v>
      </c>
      <c r="C82" s="162">
        <v>160.36792029440801</v>
      </c>
      <c r="D82" s="162">
        <v>3</v>
      </c>
      <c r="E82" s="163" t="s">
        <v>224</v>
      </c>
      <c r="F82" s="163" t="s">
        <v>241</v>
      </c>
      <c r="G82" s="163" t="s">
        <v>234</v>
      </c>
      <c r="H82" s="162">
        <v>32</v>
      </c>
      <c r="I82" s="163" t="s">
        <v>243</v>
      </c>
      <c r="J82" s="164">
        <f t="shared" si="19"/>
        <v>0</v>
      </c>
      <c r="K82" s="165" t="str">
        <f t="shared" si="17"/>
        <v>ND</v>
      </c>
      <c r="L82" s="165" t="str">
        <f t="shared" si="18"/>
        <v>LT</v>
      </c>
      <c r="M82" s="165" t="s">
        <v>236</v>
      </c>
      <c r="N82" s="166">
        <f t="shared" si="20"/>
        <v>0.13333333333333333</v>
      </c>
      <c r="O82" s="123">
        <f t="shared" si="21"/>
        <v>0</v>
      </c>
      <c r="P82" s="114">
        <f t="shared" si="22"/>
        <v>0</v>
      </c>
      <c r="Q82" s="93">
        <f t="shared" si="23"/>
        <v>82108375.190736964</v>
      </c>
      <c r="R82" s="93">
        <f t="shared" si="24"/>
        <v>0</v>
      </c>
      <c r="T82" s="165"/>
    </row>
    <row r="83" spans="1:20">
      <c r="A83" s="162">
        <v>2861</v>
      </c>
      <c r="B83" s="162">
        <v>925130.46672807401</v>
      </c>
      <c r="C83" s="162">
        <v>18.3557632287316</v>
      </c>
      <c r="D83" s="162">
        <v>1</v>
      </c>
      <c r="E83" s="163" t="s">
        <v>224</v>
      </c>
      <c r="F83" s="163" t="s">
        <v>225</v>
      </c>
      <c r="G83" s="163" t="s">
        <v>234</v>
      </c>
      <c r="H83" s="162">
        <v>80</v>
      </c>
      <c r="I83" s="163" t="s">
        <v>227</v>
      </c>
      <c r="J83" s="164">
        <f t="shared" si="19"/>
        <v>3</v>
      </c>
      <c r="K83" s="165" t="str">
        <f t="shared" si="17"/>
        <v>ND</v>
      </c>
      <c r="L83" s="165" t="str">
        <f t="shared" si="18"/>
        <v>MT</v>
      </c>
      <c r="M83" s="165" t="str">
        <f>IF(K83="ND",VLOOKUP(H83,$Y$5:$Z$10,2,TRUE),VLOOKUP(H83,$Y$11:$Z$16,2,TRUE))</f>
        <v>Small</v>
      </c>
      <c r="N83" s="166">
        <f t="shared" si="20"/>
        <v>0.2</v>
      </c>
      <c r="O83" s="123">
        <f t="shared" si="21"/>
        <v>980.99158657426381</v>
      </c>
      <c r="P83" s="114">
        <f t="shared" si="22"/>
        <v>326.52997867319618</v>
      </c>
      <c r="Q83" s="93">
        <f t="shared" si="23"/>
        <v>74010437.338245928</v>
      </c>
      <c r="R83" s="93">
        <f t="shared" si="24"/>
        <v>1</v>
      </c>
      <c r="T83" s="165"/>
    </row>
    <row r="84" spans="1:20">
      <c r="A84" s="162">
        <v>2861</v>
      </c>
      <c r="B84" s="162">
        <v>925130.46672807401</v>
      </c>
      <c r="C84" s="162">
        <v>18.3557632287316</v>
      </c>
      <c r="D84" s="162">
        <v>2</v>
      </c>
      <c r="E84" s="163" t="s">
        <v>224</v>
      </c>
      <c r="F84" s="163" t="s">
        <v>241</v>
      </c>
      <c r="G84" s="163" t="s">
        <v>234</v>
      </c>
      <c r="H84" s="162">
        <v>80</v>
      </c>
      <c r="I84" s="163" t="s">
        <v>227</v>
      </c>
      <c r="J84" s="164">
        <f t="shared" si="19"/>
        <v>2</v>
      </c>
      <c r="K84" s="165" t="str">
        <f t="shared" si="17"/>
        <v>ND</v>
      </c>
      <c r="L84" s="165" t="str">
        <f t="shared" si="18"/>
        <v>LT</v>
      </c>
      <c r="M84" s="165" t="str">
        <f>IF(K84="ND",VLOOKUP(H84,$Y$5:$Z$10,2,TRUE),VLOOKUP(H84,$Y$11:$Z$16,2,TRUE))</f>
        <v>Small</v>
      </c>
      <c r="N84" s="166">
        <f t="shared" si="20"/>
        <v>0.13333333333333333</v>
      </c>
      <c r="O84" s="123">
        <f t="shared" si="21"/>
        <v>512.42495552560058</v>
      </c>
      <c r="P84" s="114">
        <f t="shared" si="22"/>
        <v>576.32338599229422</v>
      </c>
      <c r="Q84" s="93">
        <f t="shared" si="23"/>
        <v>74010437.338245928</v>
      </c>
      <c r="R84" s="93">
        <f t="shared" si="24"/>
        <v>0</v>
      </c>
      <c r="T84" s="165"/>
    </row>
    <row r="85" spans="1:20">
      <c r="A85" s="162">
        <v>2751</v>
      </c>
      <c r="B85" s="162">
        <v>3679787.5515194698</v>
      </c>
      <c r="C85" s="162">
        <v>57.162636336400801</v>
      </c>
      <c r="D85" s="162">
        <v>1</v>
      </c>
      <c r="E85" s="163" t="s">
        <v>224</v>
      </c>
      <c r="F85" s="163" t="s">
        <v>225</v>
      </c>
      <c r="G85" s="163" t="s">
        <v>234</v>
      </c>
      <c r="H85" s="162">
        <v>150</v>
      </c>
      <c r="I85" s="163" t="s">
        <v>227</v>
      </c>
      <c r="J85" s="164">
        <f t="shared" si="19"/>
        <v>3</v>
      </c>
      <c r="K85" s="165" t="str">
        <f t="shared" si="17"/>
        <v>ND</v>
      </c>
      <c r="L85" s="165" t="str">
        <f t="shared" si="18"/>
        <v>MT</v>
      </c>
      <c r="M85" s="165" t="str">
        <f>IF(K85="ND",VLOOKUP(H85,$Y$5:$Z$10,2,TRUE),VLOOKUP(H85,$Y$11:$Z$16,2,TRUE))</f>
        <v>Small</v>
      </c>
      <c r="N85" s="166">
        <f t="shared" si="20"/>
        <v>0.2</v>
      </c>
      <c r="O85" s="123">
        <f t="shared" si="21"/>
        <v>980.99158657426381</v>
      </c>
      <c r="P85" s="114">
        <f t="shared" si="22"/>
        <v>326.52997867319618</v>
      </c>
      <c r="Q85" s="93">
        <f t="shared" si="23"/>
        <v>551968132.72792053</v>
      </c>
      <c r="R85" s="93">
        <f t="shared" si="24"/>
        <v>1</v>
      </c>
      <c r="T85" s="165"/>
    </row>
    <row r="86" spans="1:20">
      <c r="A86" s="162">
        <v>2751</v>
      </c>
      <c r="B86" s="162">
        <v>3679787.5515194698</v>
      </c>
      <c r="C86" s="162">
        <v>57.162636336400801</v>
      </c>
      <c r="D86" s="162">
        <v>2</v>
      </c>
      <c r="E86" s="163" t="s">
        <v>224</v>
      </c>
      <c r="F86" s="163" t="s">
        <v>241</v>
      </c>
      <c r="G86" s="163" t="s">
        <v>234</v>
      </c>
      <c r="H86" s="162">
        <v>150</v>
      </c>
      <c r="I86" s="163" t="s">
        <v>227</v>
      </c>
      <c r="J86" s="164">
        <f t="shared" si="19"/>
        <v>2</v>
      </c>
      <c r="K86" s="165" t="str">
        <f t="shared" si="17"/>
        <v>ND</v>
      </c>
      <c r="L86" s="165" t="str">
        <f t="shared" si="18"/>
        <v>LT</v>
      </c>
      <c r="M86" s="165" t="str">
        <f>IF(K86="ND",VLOOKUP(H86,$Y$5:$Z$10,2,TRUE),VLOOKUP(H86,$Y$11:$Z$16,2,TRUE))</f>
        <v>Small</v>
      </c>
      <c r="N86" s="166">
        <f t="shared" si="20"/>
        <v>0.13333333333333333</v>
      </c>
      <c r="O86" s="123">
        <f t="shared" si="21"/>
        <v>512.42495552560058</v>
      </c>
      <c r="P86" s="114">
        <f t="shared" si="22"/>
        <v>576.32338599229422</v>
      </c>
      <c r="Q86" s="93">
        <f t="shared" si="23"/>
        <v>551968132.72792053</v>
      </c>
      <c r="R86" s="93">
        <f t="shared" si="24"/>
        <v>0</v>
      </c>
      <c r="T86" s="165"/>
    </row>
    <row r="87" spans="1:20">
      <c r="A87" s="162">
        <v>8954</v>
      </c>
      <c r="B87" s="162">
        <v>259948.85199956899</v>
      </c>
      <c r="C87" s="162">
        <v>115.532823110919</v>
      </c>
      <c r="D87" s="162">
        <v>1</v>
      </c>
      <c r="E87" s="163" t="s">
        <v>224</v>
      </c>
      <c r="F87" s="163" t="s">
        <v>245</v>
      </c>
      <c r="G87" s="163" t="s">
        <v>244</v>
      </c>
      <c r="H87" s="162">
        <v>30</v>
      </c>
      <c r="I87" s="163" t="s">
        <v>227</v>
      </c>
      <c r="J87" s="164">
        <f t="shared" si="19"/>
        <v>2</v>
      </c>
      <c r="K87" s="165" t="str">
        <f t="shared" si="17"/>
        <v>ND</v>
      </c>
      <c r="L87" s="165" t="str">
        <f t="shared" si="18"/>
        <v>LT</v>
      </c>
      <c r="M87" s="165" t="s">
        <v>236</v>
      </c>
      <c r="N87" s="166">
        <f t="shared" si="20"/>
        <v>0.13333333333333333</v>
      </c>
      <c r="O87" s="123">
        <f t="shared" si="21"/>
        <v>512.42495552560058</v>
      </c>
      <c r="P87" s="114">
        <f t="shared" si="22"/>
        <v>576.32338599229422</v>
      </c>
      <c r="Q87" s="93">
        <f t="shared" si="23"/>
        <v>7798465.55998707</v>
      </c>
      <c r="R87" s="93">
        <f t="shared" si="24"/>
        <v>0</v>
      </c>
      <c r="T87" s="165"/>
    </row>
    <row r="88" spans="1:20">
      <c r="A88" s="162">
        <v>1941</v>
      </c>
      <c r="B88" s="162">
        <v>7000148.0947283199</v>
      </c>
      <c r="C88" s="162">
        <v>22.786347018073499</v>
      </c>
      <c r="D88" s="162">
        <v>1</v>
      </c>
      <c r="E88" s="163" t="s">
        <v>224</v>
      </c>
      <c r="F88" s="163" t="s">
        <v>225</v>
      </c>
      <c r="G88" s="163" t="s">
        <v>234</v>
      </c>
      <c r="H88" s="162">
        <v>105</v>
      </c>
      <c r="I88" s="163" t="s">
        <v>243</v>
      </c>
      <c r="J88" s="164">
        <f t="shared" si="19"/>
        <v>0</v>
      </c>
      <c r="K88" s="165" t="str">
        <f t="shared" si="17"/>
        <v>ND</v>
      </c>
      <c r="L88" s="165" t="str">
        <f t="shared" si="18"/>
        <v>MT</v>
      </c>
      <c r="M88" s="165" t="str">
        <f>IF(K88="ND",VLOOKUP(H88,$Y$5:$Z$10,2,TRUE),VLOOKUP(H88,$Y$11:$Z$16,2,TRUE))</f>
        <v>Small</v>
      </c>
      <c r="N88" s="166">
        <f t="shared" si="20"/>
        <v>0.2</v>
      </c>
      <c r="O88" s="123">
        <f t="shared" si="21"/>
        <v>0</v>
      </c>
      <c r="P88" s="114">
        <f t="shared" si="22"/>
        <v>0</v>
      </c>
      <c r="Q88" s="93">
        <f t="shared" si="23"/>
        <v>735015549.9464736</v>
      </c>
      <c r="R88" s="93">
        <f t="shared" si="24"/>
        <v>1</v>
      </c>
      <c r="T88" s="165"/>
    </row>
    <row r="89" spans="1:20">
      <c r="A89" s="162">
        <v>1941</v>
      </c>
      <c r="B89" s="162">
        <v>7000148.0947283199</v>
      </c>
      <c r="C89" s="162">
        <v>22.786347018073499</v>
      </c>
      <c r="D89" s="162">
        <v>2</v>
      </c>
      <c r="E89" s="163" t="s">
        <v>224</v>
      </c>
      <c r="F89" s="163" t="s">
        <v>241</v>
      </c>
      <c r="G89" s="163" t="s">
        <v>234</v>
      </c>
      <c r="H89" s="162">
        <v>56</v>
      </c>
      <c r="I89" s="163" t="s">
        <v>243</v>
      </c>
      <c r="J89" s="164">
        <f t="shared" si="19"/>
        <v>0</v>
      </c>
      <c r="K89" s="165" t="str">
        <f t="shared" si="17"/>
        <v>ND</v>
      </c>
      <c r="L89" s="165" t="str">
        <f t="shared" si="18"/>
        <v>LT</v>
      </c>
      <c r="M89" s="165" t="str">
        <f>IF(K89="ND",VLOOKUP(H89,$Y$5:$Z$10,2,TRUE),VLOOKUP(H89,$Y$11:$Z$16,2,TRUE))</f>
        <v>Small</v>
      </c>
      <c r="N89" s="166">
        <f t="shared" si="20"/>
        <v>0.13333333333333333</v>
      </c>
      <c r="O89" s="123">
        <f t="shared" si="21"/>
        <v>0</v>
      </c>
      <c r="P89" s="114">
        <f t="shared" si="22"/>
        <v>0</v>
      </c>
      <c r="Q89" s="93">
        <f t="shared" si="23"/>
        <v>392008293.30478591</v>
      </c>
      <c r="R89" s="93">
        <f t="shared" si="24"/>
        <v>0</v>
      </c>
      <c r="T89" s="165"/>
    </row>
    <row r="90" spans="1:20">
      <c r="A90" s="162">
        <v>1941</v>
      </c>
      <c r="B90" s="162">
        <v>7000148.0947283199</v>
      </c>
      <c r="C90" s="162">
        <v>22.786347018073499</v>
      </c>
      <c r="D90" s="162">
        <v>3</v>
      </c>
      <c r="E90" s="163" t="s">
        <v>224</v>
      </c>
      <c r="F90" s="163" t="s">
        <v>225</v>
      </c>
      <c r="G90" s="163" t="s">
        <v>234</v>
      </c>
      <c r="H90" s="162">
        <v>100</v>
      </c>
      <c r="I90" s="163" t="s">
        <v>243</v>
      </c>
      <c r="J90" s="164">
        <f t="shared" si="19"/>
        <v>0</v>
      </c>
      <c r="K90" s="165" t="str">
        <f t="shared" si="17"/>
        <v>ND</v>
      </c>
      <c r="L90" s="165" t="str">
        <f t="shared" si="18"/>
        <v>MT</v>
      </c>
      <c r="M90" s="165" t="str">
        <f>IF(K90="ND",VLOOKUP(H90,$Y$5:$Z$10,2,TRUE),VLOOKUP(H90,$Y$11:$Z$16,2,TRUE))</f>
        <v>Small</v>
      </c>
      <c r="N90" s="166">
        <f t="shared" si="20"/>
        <v>0.2</v>
      </c>
      <c r="O90" s="123">
        <f t="shared" si="21"/>
        <v>0</v>
      </c>
      <c r="P90" s="114">
        <f t="shared" si="22"/>
        <v>0</v>
      </c>
      <c r="Q90" s="93">
        <f t="shared" si="23"/>
        <v>700014809.47283196</v>
      </c>
      <c r="R90" s="93">
        <f t="shared" si="24"/>
        <v>1</v>
      </c>
      <c r="T90" s="165"/>
    </row>
    <row r="91" spans="1:20">
      <c r="A91" s="162">
        <v>15265</v>
      </c>
      <c r="B91" s="162">
        <v>1454676.3969795899</v>
      </c>
      <c r="C91" s="162">
        <v>92.654547578317505</v>
      </c>
      <c r="D91" s="162">
        <v>1</v>
      </c>
      <c r="E91" s="163" t="s">
        <v>224</v>
      </c>
      <c r="F91" s="163" t="s">
        <v>225</v>
      </c>
      <c r="G91" s="163" t="s">
        <v>234</v>
      </c>
      <c r="H91" s="162">
        <v>120</v>
      </c>
      <c r="I91" s="163" t="s">
        <v>227</v>
      </c>
      <c r="J91" s="164">
        <f t="shared" si="19"/>
        <v>3</v>
      </c>
      <c r="K91" s="165" t="str">
        <f t="shared" si="17"/>
        <v>ND</v>
      </c>
      <c r="L91" s="165" t="str">
        <f t="shared" si="18"/>
        <v>MT</v>
      </c>
      <c r="M91" s="165" t="str">
        <f>IF(K91="ND",VLOOKUP(H91,$Y$5:$Z$10,2,TRUE),VLOOKUP(H91,$Y$11:$Z$16,2,TRUE))</f>
        <v>Small</v>
      </c>
      <c r="N91" s="166">
        <f t="shared" si="20"/>
        <v>0.2</v>
      </c>
      <c r="O91" s="123">
        <f t="shared" si="21"/>
        <v>980.99158657426381</v>
      </c>
      <c r="P91" s="114">
        <f t="shared" si="22"/>
        <v>326.52997867319618</v>
      </c>
      <c r="Q91" s="93">
        <f t="shared" si="23"/>
        <v>174561167.6375508</v>
      </c>
      <c r="R91" s="93">
        <f t="shared" si="24"/>
        <v>1</v>
      </c>
      <c r="T91" s="165"/>
    </row>
    <row r="92" spans="1:20">
      <c r="A92" s="162">
        <v>15265</v>
      </c>
      <c r="B92" s="162">
        <v>1454676.3969795899</v>
      </c>
      <c r="C92" s="162">
        <v>92.654547578317505</v>
      </c>
      <c r="D92" s="162">
        <v>2</v>
      </c>
      <c r="E92" s="163" t="s">
        <v>224</v>
      </c>
      <c r="F92" s="163" t="s">
        <v>245</v>
      </c>
      <c r="G92" s="163" t="s">
        <v>234</v>
      </c>
      <c r="H92" s="162">
        <v>375</v>
      </c>
      <c r="I92" s="163" t="s">
        <v>227</v>
      </c>
      <c r="J92" s="164">
        <f t="shared" si="19"/>
        <v>2</v>
      </c>
      <c r="K92" s="165" t="str">
        <f t="shared" si="17"/>
        <v>ND</v>
      </c>
      <c r="L92" s="165" t="str">
        <f t="shared" si="18"/>
        <v>LT</v>
      </c>
      <c r="M92" s="165" t="str">
        <f>IF(K92="ND",VLOOKUP(H92,$Y$5:$Z$10,2,TRUE),VLOOKUP(H92,$Y$11:$Z$16,2,TRUE))</f>
        <v>Med</v>
      </c>
      <c r="N92" s="166">
        <f t="shared" si="20"/>
        <v>0.13333333333333333</v>
      </c>
      <c r="O92" s="123">
        <f t="shared" si="21"/>
        <v>512.42495552560058</v>
      </c>
      <c r="P92" s="114">
        <f t="shared" si="22"/>
        <v>576.32338599229422</v>
      </c>
      <c r="Q92" s="93">
        <f t="shared" si="23"/>
        <v>545503648.86734629</v>
      </c>
      <c r="R92" s="93">
        <f t="shared" si="24"/>
        <v>0</v>
      </c>
      <c r="T92" s="165"/>
    </row>
    <row r="93" spans="1:20">
      <c r="A93" s="162">
        <v>8978</v>
      </c>
      <c r="B93" s="162">
        <v>967752.54894518899</v>
      </c>
      <c r="C93" s="162">
        <v>18.3557632287316</v>
      </c>
      <c r="D93" s="162">
        <v>1</v>
      </c>
      <c r="E93" s="163" t="s">
        <v>224</v>
      </c>
      <c r="F93" s="163" t="s">
        <v>241</v>
      </c>
      <c r="G93" s="163" t="s">
        <v>234</v>
      </c>
      <c r="H93" s="162">
        <v>41</v>
      </c>
      <c r="I93" s="163" t="s">
        <v>243</v>
      </c>
      <c r="J93" s="164">
        <f t="shared" si="19"/>
        <v>0</v>
      </c>
      <c r="K93" s="165" t="str">
        <f t="shared" si="17"/>
        <v>ND</v>
      </c>
      <c r="L93" s="165" t="str">
        <f t="shared" si="18"/>
        <v>LT</v>
      </c>
      <c r="M93" s="165" t="s">
        <v>236</v>
      </c>
      <c r="N93" s="166">
        <f t="shared" si="20"/>
        <v>0.13333333333333333</v>
      </c>
      <c r="O93" s="123">
        <f t="shared" si="21"/>
        <v>0</v>
      </c>
      <c r="P93" s="114">
        <f t="shared" si="22"/>
        <v>0</v>
      </c>
      <c r="Q93" s="93">
        <f t="shared" si="23"/>
        <v>39677854.506752752</v>
      </c>
      <c r="R93" s="93">
        <f t="shared" si="24"/>
        <v>0</v>
      </c>
      <c r="T93" s="165"/>
    </row>
    <row r="94" spans="1:20">
      <c r="A94" s="162">
        <v>8978</v>
      </c>
      <c r="B94" s="162">
        <v>967752.54894518899</v>
      </c>
      <c r="C94" s="162">
        <v>18.3557632287316</v>
      </c>
      <c r="D94" s="162">
        <v>2</v>
      </c>
      <c r="E94" s="163" t="s">
        <v>224</v>
      </c>
      <c r="F94" s="163" t="s">
        <v>245</v>
      </c>
      <c r="G94" s="163" t="s">
        <v>234</v>
      </c>
      <c r="H94" s="162">
        <v>36</v>
      </c>
      <c r="I94" s="163" t="s">
        <v>227</v>
      </c>
      <c r="J94" s="164">
        <f t="shared" si="19"/>
        <v>2</v>
      </c>
      <c r="K94" s="165" t="str">
        <f t="shared" si="17"/>
        <v>ND</v>
      </c>
      <c r="L94" s="165" t="str">
        <f t="shared" si="18"/>
        <v>LT</v>
      </c>
      <c r="M94" s="165" t="s">
        <v>236</v>
      </c>
      <c r="N94" s="166">
        <f t="shared" si="20"/>
        <v>0.13333333333333333</v>
      </c>
      <c r="O94" s="123">
        <f t="shared" si="21"/>
        <v>512.42495552560058</v>
      </c>
      <c r="P94" s="114">
        <f t="shared" si="22"/>
        <v>576.32338599229422</v>
      </c>
      <c r="Q94" s="93">
        <f t="shared" si="23"/>
        <v>34839091.762026802</v>
      </c>
      <c r="R94" s="93">
        <f t="shared" si="24"/>
        <v>0</v>
      </c>
      <c r="T94" s="165"/>
    </row>
    <row r="95" spans="1:20">
      <c r="A95" s="162">
        <v>6529</v>
      </c>
      <c r="B95" s="162">
        <v>703803.94340490003</v>
      </c>
      <c r="C95" s="162">
        <v>92.654547578317505</v>
      </c>
      <c r="D95" s="162">
        <v>1</v>
      </c>
      <c r="E95" s="163" t="s">
        <v>224</v>
      </c>
      <c r="F95" s="163" t="s">
        <v>225</v>
      </c>
      <c r="G95" s="163" t="s">
        <v>234</v>
      </c>
      <c r="H95" s="162">
        <v>96</v>
      </c>
      <c r="I95" s="163" t="s">
        <v>243</v>
      </c>
      <c r="J95" s="164">
        <f t="shared" si="19"/>
        <v>0</v>
      </c>
      <c r="K95" s="165" t="str">
        <f t="shared" si="17"/>
        <v>ND</v>
      </c>
      <c r="L95" s="165" t="str">
        <f t="shared" si="18"/>
        <v>MT</v>
      </c>
      <c r="M95" s="165" t="str">
        <f t="shared" ref="M95:M128" si="25">IF(K95="ND",VLOOKUP(H95,$Y$5:$Z$10,2,TRUE),VLOOKUP(H95,$Y$11:$Z$16,2,TRUE))</f>
        <v>Small</v>
      </c>
      <c r="N95" s="166">
        <f t="shared" si="20"/>
        <v>0.2</v>
      </c>
      <c r="O95" s="123">
        <f t="shared" si="21"/>
        <v>0</v>
      </c>
      <c r="P95" s="114">
        <f t="shared" si="22"/>
        <v>0</v>
      </c>
      <c r="Q95" s="93">
        <f t="shared" si="23"/>
        <v>67565178.566870406</v>
      </c>
      <c r="R95" s="93">
        <f t="shared" si="24"/>
        <v>1</v>
      </c>
      <c r="T95" s="165"/>
    </row>
    <row r="96" spans="1:20">
      <c r="A96" s="162">
        <v>6529</v>
      </c>
      <c r="B96" s="162">
        <v>703803.94340490003</v>
      </c>
      <c r="C96" s="162">
        <v>92.654547578317505</v>
      </c>
      <c r="D96" s="162">
        <v>2</v>
      </c>
      <c r="E96" s="163" t="s">
        <v>224</v>
      </c>
      <c r="F96" s="163" t="s">
        <v>225</v>
      </c>
      <c r="G96" s="163" t="s">
        <v>234</v>
      </c>
      <c r="H96" s="162">
        <v>80</v>
      </c>
      <c r="I96" s="163" t="s">
        <v>243</v>
      </c>
      <c r="J96" s="164">
        <f t="shared" si="19"/>
        <v>0</v>
      </c>
      <c r="K96" s="165" t="str">
        <f t="shared" si="17"/>
        <v>ND</v>
      </c>
      <c r="L96" s="165" t="str">
        <f t="shared" si="18"/>
        <v>MT</v>
      </c>
      <c r="M96" s="165" t="str">
        <f t="shared" si="25"/>
        <v>Small</v>
      </c>
      <c r="N96" s="166">
        <f t="shared" si="20"/>
        <v>0.2</v>
      </c>
      <c r="O96" s="123">
        <f t="shared" si="21"/>
        <v>0</v>
      </c>
      <c r="P96" s="114">
        <f t="shared" si="22"/>
        <v>0</v>
      </c>
      <c r="Q96" s="93">
        <f t="shared" si="23"/>
        <v>56304315.472392</v>
      </c>
      <c r="R96" s="93">
        <f t="shared" si="24"/>
        <v>1</v>
      </c>
      <c r="T96" s="165"/>
    </row>
    <row r="97" spans="1:20">
      <c r="A97" s="162">
        <v>6529</v>
      </c>
      <c r="B97" s="162">
        <v>703803.94340490003</v>
      </c>
      <c r="C97" s="162">
        <v>92.654547578317505</v>
      </c>
      <c r="D97" s="162">
        <v>3</v>
      </c>
      <c r="E97" s="163" t="s">
        <v>224</v>
      </c>
      <c r="F97" s="163" t="s">
        <v>241</v>
      </c>
      <c r="G97" s="163" t="s">
        <v>234</v>
      </c>
      <c r="H97" s="162">
        <v>80</v>
      </c>
      <c r="I97" s="163" t="s">
        <v>243</v>
      </c>
      <c r="J97" s="164">
        <f t="shared" si="19"/>
        <v>0</v>
      </c>
      <c r="K97" s="165" t="str">
        <f t="shared" si="17"/>
        <v>ND</v>
      </c>
      <c r="L97" s="165" t="str">
        <f t="shared" si="18"/>
        <v>LT</v>
      </c>
      <c r="M97" s="165" t="str">
        <f t="shared" si="25"/>
        <v>Small</v>
      </c>
      <c r="N97" s="166">
        <f t="shared" si="20"/>
        <v>0.13333333333333333</v>
      </c>
      <c r="O97" s="123">
        <f t="shared" si="21"/>
        <v>0</v>
      </c>
      <c r="P97" s="114">
        <f t="shared" si="22"/>
        <v>0</v>
      </c>
      <c r="Q97" s="93">
        <f t="shared" si="23"/>
        <v>56304315.472392</v>
      </c>
      <c r="R97" s="93">
        <f t="shared" si="24"/>
        <v>0</v>
      </c>
      <c r="T97" s="165"/>
    </row>
    <row r="98" spans="1:20">
      <c r="A98" s="162">
        <v>6529</v>
      </c>
      <c r="B98" s="162">
        <v>703803.94340490003</v>
      </c>
      <c r="C98" s="162">
        <v>92.654547578317505</v>
      </c>
      <c r="D98" s="162">
        <v>4</v>
      </c>
      <c r="E98" s="163" t="s">
        <v>224</v>
      </c>
      <c r="F98" s="163" t="s">
        <v>225</v>
      </c>
      <c r="G98" s="163" t="s">
        <v>234</v>
      </c>
      <c r="H98" s="162">
        <v>160</v>
      </c>
      <c r="I98" s="163" t="s">
        <v>243</v>
      </c>
      <c r="J98" s="164">
        <f t="shared" si="19"/>
        <v>0</v>
      </c>
      <c r="K98" s="165" t="str">
        <f t="shared" si="17"/>
        <v>ND</v>
      </c>
      <c r="L98" s="165" t="str">
        <f t="shared" si="18"/>
        <v>MT</v>
      </c>
      <c r="M98" s="165" t="str">
        <f t="shared" si="25"/>
        <v>Small</v>
      </c>
      <c r="N98" s="166">
        <f t="shared" si="20"/>
        <v>0.2</v>
      </c>
      <c r="O98" s="123">
        <f t="shared" si="21"/>
        <v>0</v>
      </c>
      <c r="P98" s="114">
        <f t="shared" si="22"/>
        <v>0</v>
      </c>
      <c r="Q98" s="93">
        <f t="shared" si="23"/>
        <v>112608630.944784</v>
      </c>
      <c r="R98" s="93">
        <f t="shared" si="24"/>
        <v>1</v>
      </c>
      <c r="T98" s="165"/>
    </row>
    <row r="99" spans="1:20">
      <c r="A99" s="162">
        <v>3274</v>
      </c>
      <c r="B99" s="162">
        <v>1101218.02309412</v>
      </c>
      <c r="C99" s="162">
        <v>4.3309003149963399</v>
      </c>
      <c r="D99" s="162">
        <v>1</v>
      </c>
      <c r="E99" s="163" t="s">
        <v>224</v>
      </c>
      <c r="F99" s="163" t="s">
        <v>245</v>
      </c>
      <c r="G99" s="163" t="s">
        <v>234</v>
      </c>
      <c r="H99" s="162">
        <v>160</v>
      </c>
      <c r="I99" s="163" t="s">
        <v>243</v>
      </c>
      <c r="J99" s="164">
        <f t="shared" si="19"/>
        <v>0</v>
      </c>
      <c r="K99" s="165" t="str">
        <f t="shared" si="17"/>
        <v>ND</v>
      </c>
      <c r="L99" s="165" t="str">
        <f t="shared" si="18"/>
        <v>LT</v>
      </c>
      <c r="M99" s="165" t="str">
        <f t="shared" si="25"/>
        <v>Small</v>
      </c>
      <c r="N99" s="166">
        <f t="shared" si="20"/>
        <v>0.13333333333333333</v>
      </c>
      <c r="O99" s="123">
        <f t="shared" si="21"/>
        <v>0</v>
      </c>
      <c r="P99" s="114">
        <f t="shared" si="22"/>
        <v>0</v>
      </c>
      <c r="Q99" s="93">
        <f t="shared" si="23"/>
        <v>176194883.69505918</v>
      </c>
      <c r="R99" s="93">
        <f t="shared" si="24"/>
        <v>0</v>
      </c>
      <c r="T99" s="165"/>
    </row>
    <row r="100" spans="1:20">
      <c r="A100" s="162">
        <v>3274</v>
      </c>
      <c r="B100" s="162">
        <v>1101218.02309412</v>
      </c>
      <c r="C100" s="162">
        <v>4.3309003149963399</v>
      </c>
      <c r="D100" s="162">
        <v>2</v>
      </c>
      <c r="E100" s="163" t="s">
        <v>224</v>
      </c>
      <c r="F100" s="163" t="s">
        <v>225</v>
      </c>
      <c r="G100" s="163" t="s">
        <v>234</v>
      </c>
      <c r="H100" s="162">
        <v>510</v>
      </c>
      <c r="I100" s="163" t="s">
        <v>243</v>
      </c>
      <c r="J100" s="164">
        <f t="shared" si="19"/>
        <v>0</v>
      </c>
      <c r="K100" s="165" t="str">
        <f t="shared" si="17"/>
        <v>ND</v>
      </c>
      <c r="L100" s="165" t="str">
        <f t="shared" si="18"/>
        <v>MT</v>
      </c>
      <c r="M100" s="165" t="str">
        <f t="shared" si="25"/>
        <v>Large</v>
      </c>
      <c r="N100" s="166">
        <f t="shared" si="20"/>
        <v>0.33333333333333331</v>
      </c>
      <c r="O100" s="123">
        <f t="shared" si="21"/>
        <v>0</v>
      </c>
      <c r="P100" s="114">
        <f t="shared" si="22"/>
        <v>0</v>
      </c>
      <c r="Q100" s="93">
        <f t="shared" si="23"/>
        <v>561621191.77800119</v>
      </c>
      <c r="R100" s="93">
        <f t="shared" si="24"/>
        <v>1</v>
      </c>
      <c r="T100" s="165"/>
    </row>
    <row r="101" spans="1:20">
      <c r="A101" s="162">
        <v>6480</v>
      </c>
      <c r="B101" s="162">
        <v>1035451.9861789</v>
      </c>
      <c r="C101" s="162">
        <v>450.19651572995701</v>
      </c>
      <c r="D101" s="162">
        <v>1</v>
      </c>
      <c r="E101" s="163" t="s">
        <v>224</v>
      </c>
      <c r="F101" s="163" t="s">
        <v>225</v>
      </c>
      <c r="G101" s="163" t="s">
        <v>234</v>
      </c>
      <c r="H101" s="162">
        <v>90</v>
      </c>
      <c r="I101" s="163" t="s">
        <v>227</v>
      </c>
      <c r="J101" s="164">
        <f t="shared" si="19"/>
        <v>3</v>
      </c>
      <c r="K101" s="165" t="str">
        <f t="shared" si="17"/>
        <v>ND</v>
      </c>
      <c r="L101" s="165" t="str">
        <f t="shared" si="18"/>
        <v>MT</v>
      </c>
      <c r="M101" s="165" t="str">
        <f t="shared" si="25"/>
        <v>Small</v>
      </c>
      <c r="N101" s="166">
        <f t="shared" si="20"/>
        <v>0.2</v>
      </c>
      <c r="O101" s="123">
        <f t="shared" si="21"/>
        <v>980.99158657426381</v>
      </c>
      <c r="P101" s="114">
        <f t="shared" si="22"/>
        <v>326.52997867319618</v>
      </c>
      <c r="Q101" s="93">
        <f t="shared" si="23"/>
        <v>93190678.756100997</v>
      </c>
      <c r="R101" s="93">
        <f t="shared" si="24"/>
        <v>1</v>
      </c>
      <c r="T101" s="165"/>
    </row>
    <row r="102" spans="1:20">
      <c r="A102" s="162">
        <v>6480</v>
      </c>
      <c r="B102" s="162">
        <v>1035451.9861789</v>
      </c>
      <c r="C102" s="162">
        <v>450.19651572995701</v>
      </c>
      <c r="D102" s="162">
        <v>2</v>
      </c>
      <c r="E102" s="163" t="s">
        <v>224</v>
      </c>
      <c r="F102" s="163" t="s">
        <v>241</v>
      </c>
      <c r="G102" s="163" t="s">
        <v>244</v>
      </c>
      <c r="H102" s="162">
        <v>60</v>
      </c>
      <c r="I102" s="163" t="s">
        <v>227</v>
      </c>
      <c r="J102" s="164">
        <f t="shared" si="19"/>
        <v>2</v>
      </c>
      <c r="K102" s="165" t="str">
        <f t="shared" si="17"/>
        <v>ND</v>
      </c>
      <c r="L102" s="165" t="str">
        <f t="shared" si="18"/>
        <v>LT</v>
      </c>
      <c r="M102" s="165" t="str">
        <f t="shared" si="25"/>
        <v>Small</v>
      </c>
      <c r="N102" s="166">
        <f t="shared" si="20"/>
        <v>0.13333333333333333</v>
      </c>
      <c r="O102" s="123">
        <f t="shared" si="21"/>
        <v>512.42495552560058</v>
      </c>
      <c r="P102" s="114">
        <f t="shared" si="22"/>
        <v>576.32338599229422</v>
      </c>
      <c r="Q102" s="93">
        <f t="shared" si="23"/>
        <v>62127119.170734003</v>
      </c>
      <c r="R102" s="93">
        <f t="shared" si="24"/>
        <v>0</v>
      </c>
      <c r="T102" s="165"/>
    </row>
    <row r="103" spans="1:20">
      <c r="A103" s="162">
        <v>15268</v>
      </c>
      <c r="B103" s="162">
        <v>4368661.91831767</v>
      </c>
      <c r="C103" s="162">
        <v>92.654547578317505</v>
      </c>
      <c r="D103" s="162">
        <v>1</v>
      </c>
      <c r="E103" s="163" t="s">
        <v>224</v>
      </c>
      <c r="F103" s="163" t="s">
        <v>241</v>
      </c>
      <c r="G103" s="163" t="s">
        <v>234</v>
      </c>
      <c r="H103" s="162">
        <v>525</v>
      </c>
      <c r="I103" s="163" t="s">
        <v>227</v>
      </c>
      <c r="J103" s="164">
        <f t="shared" si="19"/>
        <v>3</v>
      </c>
      <c r="K103" s="165" t="str">
        <f t="shared" si="17"/>
        <v>ND</v>
      </c>
      <c r="L103" s="165" t="str">
        <f t="shared" si="18"/>
        <v>LT</v>
      </c>
      <c r="M103" s="165" t="str">
        <f t="shared" si="25"/>
        <v>Large</v>
      </c>
      <c r="N103" s="166">
        <f t="shared" si="20"/>
        <v>0.2</v>
      </c>
      <c r="O103" s="123">
        <f t="shared" si="21"/>
        <v>980.99158657426381</v>
      </c>
      <c r="P103" s="114">
        <f t="shared" si="22"/>
        <v>326.52997867319618</v>
      </c>
      <c r="Q103" s="93">
        <f t="shared" si="23"/>
        <v>2293547507.1167769</v>
      </c>
      <c r="R103" s="93">
        <f t="shared" si="24"/>
        <v>0</v>
      </c>
      <c r="T103" s="165"/>
    </row>
    <row r="104" spans="1:20">
      <c r="A104" s="162">
        <v>15268</v>
      </c>
      <c r="B104" s="162">
        <v>4368661.91831767</v>
      </c>
      <c r="C104" s="162">
        <v>92.654547578317505</v>
      </c>
      <c r="D104" s="162">
        <v>2</v>
      </c>
      <c r="E104" s="163" t="s">
        <v>224</v>
      </c>
      <c r="F104" s="163" t="s">
        <v>225</v>
      </c>
      <c r="G104" s="163" t="s">
        <v>234</v>
      </c>
      <c r="H104" s="162">
        <v>1230</v>
      </c>
      <c r="I104" s="163" t="s">
        <v>227</v>
      </c>
      <c r="J104" s="164">
        <f t="shared" si="19"/>
        <v>5</v>
      </c>
      <c r="K104" s="165" t="str">
        <f t="shared" si="17"/>
        <v>ND</v>
      </c>
      <c r="L104" s="165" t="str">
        <f t="shared" si="18"/>
        <v>MT</v>
      </c>
      <c r="M104" s="165" t="str">
        <f t="shared" si="25"/>
        <v>Large</v>
      </c>
      <c r="N104" s="166">
        <f t="shared" si="20"/>
        <v>0.33333333333333331</v>
      </c>
      <c r="O104" s="123">
        <f t="shared" si="21"/>
        <v>769.27624416346453</v>
      </c>
      <c r="P104" s="114">
        <f t="shared" si="22"/>
        <v>332.29141991158974</v>
      </c>
      <c r="Q104" s="93">
        <f t="shared" si="23"/>
        <v>5373454159.5307341</v>
      </c>
      <c r="R104" s="93">
        <f t="shared" si="24"/>
        <v>1</v>
      </c>
      <c r="T104" s="165"/>
    </row>
    <row r="105" spans="1:20">
      <c r="A105" s="162">
        <v>4096</v>
      </c>
      <c r="B105" s="162">
        <v>1604954.45645382</v>
      </c>
      <c r="C105" s="162">
        <v>9.3202930107655106</v>
      </c>
      <c r="D105" s="162">
        <v>1</v>
      </c>
      <c r="E105" s="163" t="s">
        <v>224</v>
      </c>
      <c r="F105" s="163" t="s">
        <v>225</v>
      </c>
      <c r="G105" s="163" t="s">
        <v>234</v>
      </c>
      <c r="H105" s="162">
        <v>192</v>
      </c>
      <c r="I105" s="163" t="s">
        <v>243</v>
      </c>
      <c r="J105" s="164">
        <f t="shared" si="19"/>
        <v>0</v>
      </c>
      <c r="K105" s="165" t="str">
        <f t="shared" si="17"/>
        <v>ND</v>
      </c>
      <c r="L105" s="165" t="str">
        <f t="shared" si="18"/>
        <v>MT</v>
      </c>
      <c r="M105" s="165" t="str">
        <f t="shared" si="25"/>
        <v>Med</v>
      </c>
      <c r="N105" s="166">
        <f t="shared" si="20"/>
        <v>0.2</v>
      </c>
      <c r="O105" s="123">
        <f t="shared" si="21"/>
        <v>0</v>
      </c>
      <c r="P105" s="114">
        <f t="shared" si="22"/>
        <v>0</v>
      </c>
      <c r="Q105" s="93">
        <f t="shared" si="23"/>
        <v>308151255.63913345</v>
      </c>
      <c r="R105" s="93">
        <f t="shared" si="24"/>
        <v>1</v>
      </c>
      <c r="T105" s="165"/>
    </row>
    <row r="106" spans="1:20">
      <c r="A106" s="162">
        <v>4096</v>
      </c>
      <c r="B106" s="162">
        <v>1604954.45645382</v>
      </c>
      <c r="C106" s="162">
        <v>9.3202930107655106</v>
      </c>
      <c r="D106" s="162">
        <v>2</v>
      </c>
      <c r="E106" s="163" t="s">
        <v>224</v>
      </c>
      <c r="F106" s="163" t="s">
        <v>241</v>
      </c>
      <c r="G106" s="163" t="s">
        <v>234</v>
      </c>
      <c r="H106" s="162">
        <v>96</v>
      </c>
      <c r="I106" s="163" t="s">
        <v>243</v>
      </c>
      <c r="J106" s="164">
        <f t="shared" si="19"/>
        <v>0</v>
      </c>
      <c r="K106" s="165" t="str">
        <f t="shared" si="17"/>
        <v>ND</v>
      </c>
      <c r="L106" s="165" t="str">
        <f t="shared" si="18"/>
        <v>LT</v>
      </c>
      <c r="M106" s="165" t="str">
        <f t="shared" si="25"/>
        <v>Small</v>
      </c>
      <c r="N106" s="166">
        <f t="shared" si="20"/>
        <v>0.13333333333333333</v>
      </c>
      <c r="O106" s="123">
        <f t="shared" si="21"/>
        <v>0</v>
      </c>
      <c r="P106" s="114">
        <f t="shared" si="22"/>
        <v>0</v>
      </c>
      <c r="Q106" s="93">
        <f t="shared" si="23"/>
        <v>154075627.81956673</v>
      </c>
      <c r="R106" s="93">
        <f t="shared" si="24"/>
        <v>0</v>
      </c>
      <c r="T106" s="165"/>
    </row>
    <row r="107" spans="1:20">
      <c r="A107" s="162">
        <v>15171</v>
      </c>
      <c r="B107" s="162">
        <v>164649.57854903201</v>
      </c>
      <c r="C107" s="162">
        <v>105.006108768516</v>
      </c>
      <c r="D107" s="162">
        <v>1</v>
      </c>
      <c r="E107" s="163" t="s">
        <v>246</v>
      </c>
      <c r="F107" s="163" t="s">
        <v>225</v>
      </c>
      <c r="G107" s="163" t="s">
        <v>226</v>
      </c>
      <c r="H107" s="162">
        <v>171</v>
      </c>
      <c r="I107" s="163" t="s">
        <v>239</v>
      </c>
      <c r="J107" s="164">
        <f t="shared" si="19"/>
        <v>1.9369369369369369</v>
      </c>
      <c r="K107" s="165" t="str">
        <f t="shared" si="17"/>
        <v>D</v>
      </c>
      <c r="L107" s="165" t="str">
        <f t="shared" si="18"/>
        <v>MT</v>
      </c>
      <c r="M107" s="165" t="str">
        <f t="shared" si="25"/>
        <v>Med</v>
      </c>
      <c r="N107" s="166">
        <f t="shared" si="20"/>
        <v>0.2</v>
      </c>
      <c r="O107" s="123">
        <f t="shared" si="21"/>
        <v>633.37294628668678</v>
      </c>
      <c r="P107" s="114">
        <f t="shared" si="22"/>
        <v>210.82265890311467</v>
      </c>
      <c r="Q107" s="93">
        <f t="shared" si="23"/>
        <v>28155077.931884475</v>
      </c>
      <c r="R107" s="93">
        <f t="shared" si="24"/>
        <v>1</v>
      </c>
      <c r="T107" s="165"/>
    </row>
    <row r="108" spans="1:20">
      <c r="A108" s="162">
        <v>15164</v>
      </c>
      <c r="B108" s="162">
        <v>3060933.8651727098</v>
      </c>
      <c r="C108" s="162">
        <v>59.7383607246963</v>
      </c>
      <c r="D108" s="162">
        <v>1</v>
      </c>
      <c r="E108" s="163" t="s">
        <v>224</v>
      </c>
      <c r="F108" s="163" t="s">
        <v>225</v>
      </c>
      <c r="G108" s="163" t="s">
        <v>234</v>
      </c>
      <c r="H108" s="162">
        <v>652</v>
      </c>
      <c r="I108" s="163" t="s">
        <v>239</v>
      </c>
      <c r="J108" s="164">
        <f t="shared" si="19"/>
        <v>3.228228228228228</v>
      </c>
      <c r="K108" s="165" t="str">
        <f t="shared" si="17"/>
        <v>ND</v>
      </c>
      <c r="L108" s="165" t="str">
        <f t="shared" si="18"/>
        <v>MT</v>
      </c>
      <c r="M108" s="165" t="str">
        <f t="shared" si="25"/>
        <v>Large</v>
      </c>
      <c r="N108" s="166">
        <f t="shared" si="20"/>
        <v>0.33333333333333331</v>
      </c>
      <c r="O108" s="123">
        <f t="shared" si="21"/>
        <v>496.67985734277732</v>
      </c>
      <c r="P108" s="114">
        <f t="shared" si="22"/>
        <v>214.54250835132669</v>
      </c>
      <c r="Q108" s="93">
        <f t="shared" si="23"/>
        <v>1995728880.0926068</v>
      </c>
      <c r="R108" s="93">
        <f t="shared" si="24"/>
        <v>1</v>
      </c>
      <c r="T108" s="165"/>
    </row>
    <row r="109" spans="1:20">
      <c r="A109" s="162">
        <v>15164</v>
      </c>
      <c r="B109" s="162">
        <v>3060933.8651727098</v>
      </c>
      <c r="C109" s="162">
        <v>59.7383607246963</v>
      </c>
      <c r="D109" s="162">
        <v>2</v>
      </c>
      <c r="E109" s="163" t="s">
        <v>224</v>
      </c>
      <c r="F109" s="163" t="s">
        <v>225</v>
      </c>
      <c r="G109" s="163" t="s">
        <v>234</v>
      </c>
      <c r="H109" s="162">
        <v>686</v>
      </c>
      <c r="I109" s="163" t="s">
        <v>239</v>
      </c>
      <c r="J109" s="164">
        <f t="shared" si="19"/>
        <v>3.228228228228228</v>
      </c>
      <c r="K109" s="165" t="str">
        <f t="shared" si="17"/>
        <v>ND</v>
      </c>
      <c r="L109" s="165" t="str">
        <f t="shared" si="18"/>
        <v>MT</v>
      </c>
      <c r="M109" s="165" t="str">
        <f t="shared" si="25"/>
        <v>Large</v>
      </c>
      <c r="N109" s="166">
        <f t="shared" si="20"/>
        <v>0.33333333333333331</v>
      </c>
      <c r="O109" s="123">
        <f t="shared" si="21"/>
        <v>496.67985734277732</v>
      </c>
      <c r="P109" s="114">
        <f t="shared" si="22"/>
        <v>214.54250835132669</v>
      </c>
      <c r="Q109" s="93">
        <f t="shared" si="23"/>
        <v>2099800631.5084789</v>
      </c>
      <c r="R109" s="93">
        <f t="shared" si="24"/>
        <v>1</v>
      </c>
      <c r="T109" s="165"/>
    </row>
    <row r="110" spans="1:20">
      <c r="A110" s="162">
        <v>15164</v>
      </c>
      <c r="B110" s="162">
        <v>3060933.8651727098</v>
      </c>
      <c r="C110" s="162">
        <v>59.7383607246963</v>
      </c>
      <c r="D110" s="162">
        <v>3</v>
      </c>
      <c r="E110" s="163" t="s">
        <v>224</v>
      </c>
      <c r="F110" s="163" t="s">
        <v>241</v>
      </c>
      <c r="G110" s="163" t="s">
        <v>234</v>
      </c>
      <c r="H110" s="162">
        <v>522</v>
      </c>
      <c r="I110" s="163" t="s">
        <v>239</v>
      </c>
      <c r="J110" s="164">
        <f t="shared" si="19"/>
        <v>1.9369369369369369</v>
      </c>
      <c r="K110" s="165" t="str">
        <f t="shared" si="17"/>
        <v>ND</v>
      </c>
      <c r="L110" s="165" t="str">
        <f t="shared" si="18"/>
        <v>LT</v>
      </c>
      <c r="M110" s="165" t="str">
        <f t="shared" si="25"/>
        <v>Large</v>
      </c>
      <c r="N110" s="166">
        <f t="shared" si="20"/>
        <v>0.2</v>
      </c>
      <c r="O110" s="123">
        <f t="shared" si="21"/>
        <v>633.37294628668678</v>
      </c>
      <c r="P110" s="114">
        <f t="shared" si="22"/>
        <v>210.82265890311467</v>
      </c>
      <c r="Q110" s="93">
        <f t="shared" si="23"/>
        <v>1597807477.6201546</v>
      </c>
      <c r="R110" s="93">
        <f t="shared" si="24"/>
        <v>0</v>
      </c>
      <c r="T110" s="165"/>
    </row>
    <row r="111" spans="1:20">
      <c r="A111" s="162">
        <v>15164</v>
      </c>
      <c r="B111" s="162">
        <v>3060933.8651727098</v>
      </c>
      <c r="C111" s="162">
        <v>59.7383607246963</v>
      </c>
      <c r="D111" s="162">
        <v>4</v>
      </c>
      <c r="E111" s="163" t="s">
        <v>224</v>
      </c>
      <c r="F111" s="163" t="s">
        <v>245</v>
      </c>
      <c r="G111" s="163" t="s">
        <v>234</v>
      </c>
      <c r="H111" s="162">
        <v>415</v>
      </c>
      <c r="I111" s="163" t="s">
        <v>243</v>
      </c>
      <c r="J111" s="164">
        <f t="shared" si="19"/>
        <v>0</v>
      </c>
      <c r="K111" s="165" t="str">
        <f t="shared" si="17"/>
        <v>ND</v>
      </c>
      <c r="L111" s="165" t="str">
        <f t="shared" si="18"/>
        <v>LT</v>
      </c>
      <c r="M111" s="165" t="str">
        <f t="shared" si="25"/>
        <v>Med</v>
      </c>
      <c r="N111" s="166">
        <f t="shared" si="20"/>
        <v>0.13333333333333333</v>
      </c>
      <c r="O111" s="123">
        <f t="shared" si="21"/>
        <v>0</v>
      </c>
      <c r="P111" s="114">
        <f t="shared" si="22"/>
        <v>0</v>
      </c>
      <c r="Q111" s="93">
        <f t="shared" si="23"/>
        <v>1270287554.0466745</v>
      </c>
      <c r="R111" s="93">
        <f t="shared" si="24"/>
        <v>0</v>
      </c>
      <c r="T111" s="165"/>
    </row>
    <row r="112" spans="1:20">
      <c r="A112" s="162">
        <v>15164</v>
      </c>
      <c r="B112" s="162">
        <v>3060933.8651727098</v>
      </c>
      <c r="C112" s="162">
        <v>59.7383607246963</v>
      </c>
      <c r="D112" s="162">
        <v>5</v>
      </c>
      <c r="E112" s="163" t="s">
        <v>224</v>
      </c>
      <c r="F112" s="163" t="s">
        <v>225</v>
      </c>
      <c r="G112" s="163" t="s">
        <v>234</v>
      </c>
      <c r="H112" s="162">
        <v>738</v>
      </c>
      <c r="I112" s="163" t="s">
        <v>239</v>
      </c>
      <c r="J112" s="164">
        <f t="shared" si="19"/>
        <v>3.228228228228228</v>
      </c>
      <c r="K112" s="165" t="str">
        <f t="shared" si="17"/>
        <v>ND</v>
      </c>
      <c r="L112" s="165" t="str">
        <f t="shared" si="18"/>
        <v>MT</v>
      </c>
      <c r="M112" s="165" t="str">
        <f t="shared" si="25"/>
        <v>Large</v>
      </c>
      <c r="N112" s="166">
        <f t="shared" si="20"/>
        <v>0.33333333333333331</v>
      </c>
      <c r="O112" s="123">
        <f t="shared" si="21"/>
        <v>496.67985734277732</v>
      </c>
      <c r="P112" s="114">
        <f t="shared" si="22"/>
        <v>214.54250835132669</v>
      </c>
      <c r="Q112" s="93">
        <f t="shared" si="23"/>
        <v>2258969192.4974599</v>
      </c>
      <c r="R112" s="93">
        <f t="shared" si="24"/>
        <v>1</v>
      </c>
      <c r="T112" s="165"/>
    </row>
    <row r="113" spans="1:20">
      <c r="A113" s="162">
        <v>15136</v>
      </c>
      <c r="B113" s="162">
        <v>2053595.3925258301</v>
      </c>
      <c r="C113" s="162">
        <v>92.654547578317505</v>
      </c>
      <c r="D113" s="162">
        <v>1</v>
      </c>
      <c r="E113" s="163" t="s">
        <v>224</v>
      </c>
      <c r="F113" s="163" t="s">
        <v>225</v>
      </c>
      <c r="G113" s="163" t="s">
        <v>234</v>
      </c>
      <c r="H113" s="162">
        <v>367</v>
      </c>
      <c r="I113" s="163" t="s">
        <v>227</v>
      </c>
      <c r="J113" s="164">
        <f t="shared" si="19"/>
        <v>3</v>
      </c>
      <c r="K113" s="165" t="str">
        <f t="shared" si="17"/>
        <v>ND</v>
      </c>
      <c r="L113" s="165" t="str">
        <f t="shared" si="18"/>
        <v>MT</v>
      </c>
      <c r="M113" s="165" t="str">
        <f t="shared" si="25"/>
        <v>Med</v>
      </c>
      <c r="N113" s="166">
        <f t="shared" si="20"/>
        <v>0.2</v>
      </c>
      <c r="O113" s="123">
        <f t="shared" si="21"/>
        <v>980.99158657426381</v>
      </c>
      <c r="P113" s="114">
        <f t="shared" si="22"/>
        <v>326.52997867319618</v>
      </c>
      <c r="Q113" s="93">
        <f t="shared" si="23"/>
        <v>753669509.05697966</v>
      </c>
      <c r="R113" s="93">
        <f t="shared" si="24"/>
        <v>1</v>
      </c>
      <c r="T113" s="165"/>
    </row>
    <row r="114" spans="1:20">
      <c r="A114" s="162">
        <v>15136</v>
      </c>
      <c r="B114" s="162">
        <v>2053595.3925258301</v>
      </c>
      <c r="C114" s="162">
        <v>92.654547578317505</v>
      </c>
      <c r="D114" s="162">
        <v>2</v>
      </c>
      <c r="E114" s="163" t="s">
        <v>224</v>
      </c>
      <c r="F114" s="163" t="s">
        <v>241</v>
      </c>
      <c r="G114" s="163" t="s">
        <v>234</v>
      </c>
      <c r="H114" s="162">
        <v>380</v>
      </c>
      <c r="I114" s="163" t="s">
        <v>227</v>
      </c>
      <c r="J114" s="164">
        <f t="shared" si="19"/>
        <v>2</v>
      </c>
      <c r="K114" s="165" t="str">
        <f t="shared" si="17"/>
        <v>ND</v>
      </c>
      <c r="L114" s="165" t="str">
        <f t="shared" si="18"/>
        <v>LT</v>
      </c>
      <c r="M114" s="165" t="str">
        <f t="shared" si="25"/>
        <v>Med</v>
      </c>
      <c r="N114" s="166">
        <f t="shared" si="20"/>
        <v>0.13333333333333333</v>
      </c>
      <c r="O114" s="123">
        <f t="shared" si="21"/>
        <v>512.42495552560058</v>
      </c>
      <c r="P114" s="114">
        <f t="shared" si="22"/>
        <v>576.32338599229422</v>
      </c>
      <c r="Q114" s="93">
        <f t="shared" si="23"/>
        <v>780366249.15981543</v>
      </c>
      <c r="R114" s="93">
        <f t="shared" si="24"/>
        <v>0</v>
      </c>
      <c r="T114" s="165"/>
    </row>
    <row r="115" spans="1:20">
      <c r="A115" s="162">
        <v>15136</v>
      </c>
      <c r="B115" s="162">
        <v>2053595.3925258301</v>
      </c>
      <c r="C115" s="162">
        <v>92.654547578317505</v>
      </c>
      <c r="D115" s="162">
        <v>3</v>
      </c>
      <c r="E115" s="163" t="s">
        <v>224</v>
      </c>
      <c r="F115" s="163" t="s">
        <v>225</v>
      </c>
      <c r="G115" s="163" t="s">
        <v>234</v>
      </c>
      <c r="H115" s="162">
        <v>210</v>
      </c>
      <c r="I115" s="163" t="s">
        <v>227</v>
      </c>
      <c r="J115" s="164">
        <f t="shared" si="19"/>
        <v>3</v>
      </c>
      <c r="K115" s="165" t="str">
        <f t="shared" si="17"/>
        <v>ND</v>
      </c>
      <c r="L115" s="165" t="str">
        <f t="shared" si="18"/>
        <v>MT</v>
      </c>
      <c r="M115" s="165" t="str">
        <f t="shared" si="25"/>
        <v>Med</v>
      </c>
      <c r="N115" s="166">
        <f t="shared" si="20"/>
        <v>0.2</v>
      </c>
      <c r="O115" s="123">
        <f t="shared" si="21"/>
        <v>980.99158657426381</v>
      </c>
      <c r="P115" s="114">
        <f t="shared" si="22"/>
        <v>326.52997867319618</v>
      </c>
      <c r="Q115" s="93">
        <f t="shared" si="23"/>
        <v>431255032.43042433</v>
      </c>
      <c r="R115" s="93">
        <f t="shared" si="24"/>
        <v>1</v>
      </c>
      <c r="T115" s="165"/>
    </row>
    <row r="116" spans="1:20">
      <c r="A116" s="162">
        <v>15136</v>
      </c>
      <c r="B116" s="162">
        <v>2053595.3925258301</v>
      </c>
      <c r="C116" s="162">
        <v>92.654547578317505</v>
      </c>
      <c r="D116" s="162">
        <v>4</v>
      </c>
      <c r="E116" s="163" t="s">
        <v>224</v>
      </c>
      <c r="F116" s="163" t="s">
        <v>241</v>
      </c>
      <c r="G116" s="163" t="s">
        <v>234</v>
      </c>
      <c r="H116" s="162">
        <v>55</v>
      </c>
      <c r="I116" s="163" t="s">
        <v>227</v>
      </c>
      <c r="J116" s="164">
        <f t="shared" si="19"/>
        <v>2</v>
      </c>
      <c r="K116" s="165" t="str">
        <f t="shared" si="17"/>
        <v>ND</v>
      </c>
      <c r="L116" s="165" t="str">
        <f t="shared" si="18"/>
        <v>LT</v>
      </c>
      <c r="M116" s="165" t="str">
        <f t="shared" si="25"/>
        <v>Small</v>
      </c>
      <c r="N116" s="166">
        <f t="shared" si="20"/>
        <v>0.13333333333333333</v>
      </c>
      <c r="O116" s="123">
        <f t="shared" si="21"/>
        <v>512.42495552560058</v>
      </c>
      <c r="P116" s="114">
        <f t="shared" si="22"/>
        <v>576.32338599229422</v>
      </c>
      <c r="Q116" s="93">
        <f t="shared" si="23"/>
        <v>112947746.58892065</v>
      </c>
      <c r="R116" s="93">
        <f t="shared" si="24"/>
        <v>0</v>
      </c>
      <c r="T116" s="165"/>
    </row>
    <row r="117" spans="1:20">
      <c r="A117" s="162">
        <v>15205</v>
      </c>
      <c r="B117" s="162">
        <v>4025653.75775684</v>
      </c>
      <c r="C117" s="162">
        <v>335.47114647973598</v>
      </c>
      <c r="D117" s="162">
        <v>1</v>
      </c>
      <c r="E117" s="163" t="s">
        <v>246</v>
      </c>
      <c r="F117" s="163" t="s">
        <v>225</v>
      </c>
      <c r="G117" s="163" t="s">
        <v>234</v>
      </c>
      <c r="H117" s="162">
        <v>56</v>
      </c>
      <c r="I117" s="163" t="s">
        <v>239</v>
      </c>
      <c r="J117" s="164">
        <f t="shared" si="19"/>
        <v>1.9369369369369369</v>
      </c>
      <c r="K117" s="165" t="str">
        <f t="shared" si="17"/>
        <v>D</v>
      </c>
      <c r="L117" s="165" t="str">
        <f t="shared" si="18"/>
        <v>MT</v>
      </c>
      <c r="M117" s="165" t="str">
        <f t="shared" si="25"/>
        <v>Small</v>
      </c>
      <c r="N117" s="166">
        <f t="shared" si="20"/>
        <v>0.2</v>
      </c>
      <c r="O117" s="123">
        <f t="shared" si="21"/>
        <v>633.37294628668678</v>
      </c>
      <c r="P117" s="114">
        <f t="shared" si="22"/>
        <v>210.82265890311467</v>
      </c>
      <c r="Q117" s="93">
        <f t="shared" si="23"/>
        <v>225436610.43438303</v>
      </c>
      <c r="R117" s="93">
        <f t="shared" si="24"/>
        <v>1</v>
      </c>
      <c r="T117" s="165"/>
    </row>
    <row r="118" spans="1:20">
      <c r="A118" s="162">
        <v>15221</v>
      </c>
      <c r="B118" s="162">
        <v>1509508.9172425501</v>
      </c>
      <c r="C118" s="162">
        <v>450.19651572995701</v>
      </c>
      <c r="D118" s="162">
        <v>1</v>
      </c>
      <c r="E118" s="163" t="s">
        <v>224</v>
      </c>
      <c r="F118" s="163" t="s">
        <v>225</v>
      </c>
      <c r="G118" s="163" t="s">
        <v>234</v>
      </c>
      <c r="H118" s="162">
        <v>100</v>
      </c>
      <c r="I118" s="163" t="s">
        <v>239</v>
      </c>
      <c r="J118" s="164">
        <f t="shared" si="19"/>
        <v>1.9369369369369369</v>
      </c>
      <c r="K118" s="165" t="str">
        <f t="shared" si="17"/>
        <v>ND</v>
      </c>
      <c r="L118" s="165" t="str">
        <f t="shared" si="18"/>
        <v>MT</v>
      </c>
      <c r="M118" s="165" t="str">
        <f t="shared" si="25"/>
        <v>Small</v>
      </c>
      <c r="N118" s="166">
        <f t="shared" si="20"/>
        <v>0.2</v>
      </c>
      <c r="O118" s="123">
        <f t="shared" si="21"/>
        <v>633.37294628668678</v>
      </c>
      <c r="P118" s="114">
        <f t="shared" si="22"/>
        <v>210.82265890311467</v>
      </c>
      <c r="Q118" s="93">
        <f t="shared" si="23"/>
        <v>150950891.724255</v>
      </c>
      <c r="R118" s="93">
        <f t="shared" si="24"/>
        <v>1</v>
      </c>
      <c r="T118" s="165"/>
    </row>
    <row r="119" spans="1:20">
      <c r="A119" s="162">
        <v>15167</v>
      </c>
      <c r="B119" s="162">
        <v>1637126.4920679</v>
      </c>
      <c r="C119" s="162">
        <v>11.7918010607328</v>
      </c>
      <c r="D119" s="162">
        <v>2</v>
      </c>
      <c r="E119" s="163" t="s">
        <v>224</v>
      </c>
      <c r="F119" s="163" t="s">
        <v>225</v>
      </c>
      <c r="G119" s="163" t="s">
        <v>234</v>
      </c>
      <c r="H119" s="162">
        <v>1640</v>
      </c>
      <c r="I119" s="163" t="s">
        <v>239</v>
      </c>
      <c r="J119" s="164">
        <f t="shared" si="19"/>
        <v>3.228228228228228</v>
      </c>
      <c r="K119" s="165" t="str">
        <f t="shared" si="17"/>
        <v>ND</v>
      </c>
      <c r="L119" s="165" t="str">
        <f t="shared" si="18"/>
        <v>MT</v>
      </c>
      <c r="M119" s="165" t="str">
        <f t="shared" si="25"/>
        <v>Large</v>
      </c>
      <c r="N119" s="166">
        <f t="shared" si="20"/>
        <v>0.33333333333333331</v>
      </c>
      <c r="O119" s="123">
        <f t="shared" si="21"/>
        <v>496.67985734277732</v>
      </c>
      <c r="P119" s="114">
        <f t="shared" si="22"/>
        <v>214.54250835132669</v>
      </c>
      <c r="Q119" s="93">
        <f t="shared" si="23"/>
        <v>2684887446.9913559</v>
      </c>
      <c r="R119" s="93">
        <f t="shared" si="24"/>
        <v>1</v>
      </c>
      <c r="T119" s="165"/>
    </row>
    <row r="120" spans="1:20">
      <c r="A120" s="162">
        <v>15167</v>
      </c>
      <c r="B120" s="162">
        <v>1637126.4920679</v>
      </c>
      <c r="C120" s="162">
        <v>11.7918010607328</v>
      </c>
      <c r="D120" s="162">
        <v>3</v>
      </c>
      <c r="E120" s="163" t="s">
        <v>224</v>
      </c>
      <c r="F120" s="163" t="s">
        <v>241</v>
      </c>
      <c r="G120" s="163" t="s">
        <v>234</v>
      </c>
      <c r="H120" s="162">
        <v>360</v>
      </c>
      <c r="I120" s="163" t="s">
        <v>247</v>
      </c>
      <c r="J120" s="164">
        <f t="shared" si="19"/>
        <v>0</v>
      </c>
      <c r="K120" s="165" t="str">
        <f t="shared" si="17"/>
        <v>ND</v>
      </c>
      <c r="L120" s="165" t="str">
        <f t="shared" si="18"/>
        <v>LT</v>
      </c>
      <c r="M120" s="165" t="str">
        <f t="shared" si="25"/>
        <v>Med</v>
      </c>
      <c r="N120" s="166">
        <f t="shared" si="20"/>
        <v>0.13333333333333333</v>
      </c>
      <c r="O120" s="123">
        <f t="shared" si="21"/>
        <v>0</v>
      </c>
      <c r="P120" s="114">
        <f t="shared" si="22"/>
        <v>0</v>
      </c>
      <c r="Q120" s="93">
        <f t="shared" si="23"/>
        <v>589365537.14444399</v>
      </c>
      <c r="R120" s="93">
        <f t="shared" si="24"/>
        <v>0</v>
      </c>
      <c r="T120" s="165"/>
    </row>
    <row r="121" spans="1:20">
      <c r="A121" s="162">
        <v>15167</v>
      </c>
      <c r="B121" s="162">
        <v>1637126.4920679</v>
      </c>
      <c r="C121" s="162">
        <v>11.7918010607328</v>
      </c>
      <c r="D121" s="162">
        <v>4</v>
      </c>
      <c r="E121" s="163" t="s">
        <v>246</v>
      </c>
      <c r="F121" s="163" t="s">
        <v>225</v>
      </c>
      <c r="G121" s="163" t="s">
        <v>234</v>
      </c>
      <c r="H121" s="162">
        <v>1100</v>
      </c>
      <c r="I121" s="163" t="s">
        <v>239</v>
      </c>
      <c r="J121" s="164">
        <f t="shared" si="19"/>
        <v>1.9369369369369369</v>
      </c>
      <c r="K121" s="165" t="str">
        <f t="shared" si="17"/>
        <v>D</v>
      </c>
      <c r="L121" s="165" t="str">
        <f t="shared" si="18"/>
        <v>MT</v>
      </c>
      <c r="M121" s="165" t="str">
        <f t="shared" si="25"/>
        <v>Med</v>
      </c>
      <c r="N121" s="166">
        <f t="shared" si="20"/>
        <v>0.2</v>
      </c>
      <c r="O121" s="123">
        <f t="shared" si="21"/>
        <v>633.37294628668678</v>
      </c>
      <c r="P121" s="114">
        <f t="shared" si="22"/>
        <v>210.82265890311467</v>
      </c>
      <c r="Q121" s="93">
        <f t="shared" si="23"/>
        <v>1800839141.2746899</v>
      </c>
      <c r="R121" s="93">
        <f t="shared" si="24"/>
        <v>1</v>
      </c>
      <c r="T121" s="165"/>
    </row>
    <row r="122" spans="1:20">
      <c r="A122" s="162">
        <v>15167</v>
      </c>
      <c r="B122" s="162">
        <v>1637126.4920679</v>
      </c>
      <c r="C122" s="162">
        <v>11.7918010607328</v>
      </c>
      <c r="D122" s="162">
        <v>5</v>
      </c>
      <c r="E122" s="163" t="s">
        <v>246</v>
      </c>
      <c r="F122" s="163" t="s">
        <v>245</v>
      </c>
      <c r="G122" s="163" t="s">
        <v>234</v>
      </c>
      <c r="H122" s="162">
        <v>450</v>
      </c>
      <c r="I122" s="163" t="s">
        <v>239</v>
      </c>
      <c r="J122" s="164">
        <f t="shared" si="19"/>
        <v>1.2912912912912913</v>
      </c>
      <c r="K122" s="165" t="str">
        <f t="shared" si="17"/>
        <v>D</v>
      </c>
      <c r="L122" s="165" t="str">
        <f t="shared" si="18"/>
        <v>LT</v>
      </c>
      <c r="M122" s="165" t="str">
        <f t="shared" si="25"/>
        <v>Med</v>
      </c>
      <c r="N122" s="166">
        <f t="shared" si="20"/>
        <v>0.13333333333333333</v>
      </c>
      <c r="O122" s="123">
        <f t="shared" si="21"/>
        <v>330.84494125526766</v>
      </c>
      <c r="P122" s="114">
        <f t="shared" si="22"/>
        <v>372.10068464967947</v>
      </c>
      <c r="Q122" s="93">
        <f t="shared" si="23"/>
        <v>736706921.43055499</v>
      </c>
      <c r="R122" s="93">
        <f t="shared" si="24"/>
        <v>0</v>
      </c>
      <c r="T122" s="165"/>
    </row>
    <row r="123" spans="1:20">
      <c r="A123" s="162">
        <v>15167</v>
      </c>
      <c r="B123" s="162">
        <v>1637126.4920679</v>
      </c>
      <c r="C123" s="162">
        <v>11.7918010607328</v>
      </c>
      <c r="D123" s="162">
        <v>6</v>
      </c>
      <c r="E123" s="163" t="s">
        <v>224</v>
      </c>
      <c r="F123" s="163" t="s">
        <v>241</v>
      </c>
      <c r="G123" s="163" t="s">
        <v>234</v>
      </c>
      <c r="H123" s="162">
        <v>1200</v>
      </c>
      <c r="I123" s="163" t="s">
        <v>239</v>
      </c>
      <c r="J123" s="164">
        <f t="shared" si="19"/>
        <v>1.9369369369369369</v>
      </c>
      <c r="K123" s="165" t="str">
        <f t="shared" si="17"/>
        <v>ND</v>
      </c>
      <c r="L123" s="165" t="str">
        <f t="shared" si="18"/>
        <v>LT</v>
      </c>
      <c r="M123" s="165" t="str">
        <f t="shared" si="25"/>
        <v>Large</v>
      </c>
      <c r="N123" s="166">
        <f t="shared" si="20"/>
        <v>0.2</v>
      </c>
      <c r="O123" s="123">
        <f t="shared" si="21"/>
        <v>633.37294628668678</v>
      </c>
      <c r="P123" s="114">
        <f t="shared" si="22"/>
        <v>210.82265890311467</v>
      </c>
      <c r="Q123" s="93">
        <f t="shared" si="23"/>
        <v>1964551790.4814801</v>
      </c>
      <c r="R123" s="93">
        <f t="shared" si="24"/>
        <v>0</v>
      </c>
      <c r="T123" s="165"/>
    </row>
    <row r="124" spans="1:20">
      <c r="A124" s="162">
        <v>15167</v>
      </c>
      <c r="B124" s="162">
        <v>1637126.4920679</v>
      </c>
      <c r="C124" s="162">
        <v>11.7918010607328</v>
      </c>
      <c r="D124" s="162">
        <v>7</v>
      </c>
      <c r="E124" s="163" t="s">
        <v>224</v>
      </c>
      <c r="F124" s="163" t="s">
        <v>225</v>
      </c>
      <c r="G124" s="163" t="s">
        <v>234</v>
      </c>
      <c r="H124" s="162">
        <v>1200</v>
      </c>
      <c r="I124" s="163" t="s">
        <v>239</v>
      </c>
      <c r="J124" s="164">
        <f t="shared" si="19"/>
        <v>3.228228228228228</v>
      </c>
      <c r="K124" s="165" t="str">
        <f t="shared" si="17"/>
        <v>ND</v>
      </c>
      <c r="L124" s="165" t="str">
        <f t="shared" si="18"/>
        <v>MT</v>
      </c>
      <c r="M124" s="165" t="str">
        <f t="shared" si="25"/>
        <v>Large</v>
      </c>
      <c r="N124" s="166">
        <f t="shared" si="20"/>
        <v>0.33333333333333331</v>
      </c>
      <c r="O124" s="123">
        <f t="shared" si="21"/>
        <v>496.67985734277732</v>
      </c>
      <c r="P124" s="114">
        <f t="shared" si="22"/>
        <v>214.54250835132669</v>
      </c>
      <c r="Q124" s="93">
        <f t="shared" si="23"/>
        <v>1964551790.4814801</v>
      </c>
      <c r="R124" s="93">
        <f t="shared" si="24"/>
        <v>1</v>
      </c>
      <c r="T124" s="165"/>
    </row>
    <row r="125" spans="1:20">
      <c r="A125" s="162">
        <v>1918</v>
      </c>
      <c r="B125" s="162">
        <v>1971834.6214201101</v>
      </c>
      <c r="C125" s="162">
        <v>34.400464435103203</v>
      </c>
      <c r="D125" s="162">
        <v>1</v>
      </c>
      <c r="E125" s="163" t="s">
        <v>224</v>
      </c>
      <c r="F125" s="163" t="s">
        <v>225</v>
      </c>
      <c r="G125" s="163" t="s">
        <v>234</v>
      </c>
      <c r="H125" s="162">
        <v>105</v>
      </c>
      <c r="I125" s="163" t="s">
        <v>239</v>
      </c>
      <c r="J125" s="164">
        <f t="shared" si="19"/>
        <v>1.9369369369369369</v>
      </c>
      <c r="K125" s="165" t="str">
        <f t="shared" si="17"/>
        <v>ND</v>
      </c>
      <c r="L125" s="165" t="str">
        <f t="shared" si="18"/>
        <v>MT</v>
      </c>
      <c r="M125" s="165" t="str">
        <f t="shared" si="25"/>
        <v>Small</v>
      </c>
      <c r="N125" s="166">
        <f t="shared" si="20"/>
        <v>0.2</v>
      </c>
      <c r="O125" s="123">
        <f t="shared" si="21"/>
        <v>633.37294628668678</v>
      </c>
      <c r="P125" s="114">
        <f t="shared" si="22"/>
        <v>210.82265890311467</v>
      </c>
      <c r="Q125" s="93">
        <f t="shared" si="23"/>
        <v>207042635.24911156</v>
      </c>
      <c r="R125" s="93">
        <f t="shared" si="24"/>
        <v>1</v>
      </c>
      <c r="T125" s="165"/>
    </row>
    <row r="126" spans="1:20">
      <c r="A126" s="162">
        <v>1918</v>
      </c>
      <c r="B126" s="162">
        <v>1971834.6214201101</v>
      </c>
      <c r="C126" s="162">
        <v>34.400464435103203</v>
      </c>
      <c r="D126" s="162">
        <v>2</v>
      </c>
      <c r="E126" s="163" t="s">
        <v>224</v>
      </c>
      <c r="F126" s="163" t="s">
        <v>241</v>
      </c>
      <c r="G126" s="163" t="s">
        <v>234</v>
      </c>
      <c r="H126" s="162">
        <v>105</v>
      </c>
      <c r="I126" s="163" t="s">
        <v>239</v>
      </c>
      <c r="J126" s="164">
        <f t="shared" si="19"/>
        <v>1.2912912912912913</v>
      </c>
      <c r="K126" s="165" t="str">
        <f t="shared" si="17"/>
        <v>ND</v>
      </c>
      <c r="L126" s="165" t="str">
        <f t="shared" si="18"/>
        <v>LT</v>
      </c>
      <c r="M126" s="165" t="str">
        <f t="shared" si="25"/>
        <v>Small</v>
      </c>
      <c r="N126" s="166">
        <f t="shared" si="20"/>
        <v>0.13333333333333333</v>
      </c>
      <c r="O126" s="123">
        <f t="shared" si="21"/>
        <v>330.84494125526766</v>
      </c>
      <c r="P126" s="114">
        <f t="shared" si="22"/>
        <v>372.10068464967947</v>
      </c>
      <c r="Q126" s="93">
        <f t="shared" si="23"/>
        <v>207042635.24911156</v>
      </c>
      <c r="R126" s="93">
        <f t="shared" si="24"/>
        <v>0</v>
      </c>
      <c r="T126" s="165"/>
    </row>
    <row r="127" spans="1:20">
      <c r="A127" s="162">
        <v>15398</v>
      </c>
      <c r="B127" s="162">
        <v>360827.82066241797</v>
      </c>
      <c r="C127" s="162">
        <v>160.36792029440801</v>
      </c>
      <c r="D127" s="162">
        <v>1</v>
      </c>
      <c r="E127" s="163" t="s">
        <v>224</v>
      </c>
      <c r="F127" s="163" t="s">
        <v>225</v>
      </c>
      <c r="G127" s="163" t="s">
        <v>234</v>
      </c>
      <c r="H127" s="162">
        <v>60</v>
      </c>
      <c r="I127" s="163" t="s">
        <v>227</v>
      </c>
      <c r="J127" s="164">
        <f t="shared" si="19"/>
        <v>3</v>
      </c>
      <c r="K127" s="165" t="str">
        <f t="shared" si="17"/>
        <v>ND</v>
      </c>
      <c r="L127" s="165" t="str">
        <f t="shared" si="18"/>
        <v>MT</v>
      </c>
      <c r="M127" s="165" t="str">
        <f t="shared" si="25"/>
        <v>Small</v>
      </c>
      <c r="N127" s="166">
        <f t="shared" si="20"/>
        <v>0.2</v>
      </c>
      <c r="O127" s="123">
        <f t="shared" si="21"/>
        <v>980.99158657426381</v>
      </c>
      <c r="P127" s="114">
        <f t="shared" si="22"/>
        <v>326.52997867319618</v>
      </c>
      <c r="Q127" s="93">
        <f t="shared" si="23"/>
        <v>21649669.239745077</v>
      </c>
      <c r="R127" s="93">
        <f t="shared" si="24"/>
        <v>1</v>
      </c>
      <c r="T127" s="165"/>
    </row>
    <row r="128" spans="1:20">
      <c r="A128" s="162">
        <v>15398</v>
      </c>
      <c r="B128" s="162">
        <v>360827.82066241797</v>
      </c>
      <c r="C128" s="162">
        <v>160.36792029440801</v>
      </c>
      <c r="D128" s="162">
        <v>2</v>
      </c>
      <c r="E128" s="163" t="s">
        <v>224</v>
      </c>
      <c r="F128" s="163" t="s">
        <v>241</v>
      </c>
      <c r="G128" s="163" t="s">
        <v>234</v>
      </c>
      <c r="H128" s="162">
        <v>66</v>
      </c>
      <c r="I128" s="163" t="s">
        <v>227</v>
      </c>
      <c r="J128" s="164">
        <f t="shared" si="19"/>
        <v>2</v>
      </c>
      <c r="K128" s="165" t="str">
        <f t="shared" si="17"/>
        <v>ND</v>
      </c>
      <c r="L128" s="165" t="str">
        <f t="shared" si="18"/>
        <v>LT</v>
      </c>
      <c r="M128" s="165" t="str">
        <f t="shared" si="25"/>
        <v>Small</v>
      </c>
      <c r="N128" s="166">
        <f t="shared" si="20"/>
        <v>0.13333333333333333</v>
      </c>
      <c r="O128" s="123">
        <f t="shared" si="21"/>
        <v>512.42495552560058</v>
      </c>
      <c r="P128" s="114">
        <f t="shared" si="22"/>
        <v>576.32338599229422</v>
      </c>
      <c r="Q128" s="93">
        <f t="shared" si="23"/>
        <v>23814636.163719587</v>
      </c>
      <c r="R128" s="93">
        <f t="shared" si="24"/>
        <v>0</v>
      </c>
      <c r="T128" s="165"/>
    </row>
    <row r="129" spans="1:20">
      <c r="A129" s="162">
        <v>15399</v>
      </c>
      <c r="B129" s="162">
        <v>481103.76088322402</v>
      </c>
      <c r="C129" s="162">
        <v>160.36792029440801</v>
      </c>
      <c r="D129" s="162">
        <v>1</v>
      </c>
      <c r="E129" s="163" t="s">
        <v>224</v>
      </c>
      <c r="F129" s="163" t="s">
        <v>225</v>
      </c>
      <c r="G129" s="163" t="s">
        <v>234</v>
      </c>
      <c r="H129" s="162">
        <v>25</v>
      </c>
      <c r="I129" s="163" t="s">
        <v>227</v>
      </c>
      <c r="J129" s="164">
        <f t="shared" si="19"/>
        <v>3</v>
      </c>
      <c r="K129" s="165" t="str">
        <f t="shared" si="17"/>
        <v>ND</v>
      </c>
      <c r="L129" s="165" t="str">
        <f t="shared" si="18"/>
        <v>MT</v>
      </c>
      <c r="M129" s="165" t="s">
        <v>236</v>
      </c>
      <c r="N129" s="166">
        <f t="shared" si="20"/>
        <v>0.2</v>
      </c>
      <c r="O129" s="123">
        <f t="shared" si="21"/>
        <v>980.99158657426381</v>
      </c>
      <c r="P129" s="114">
        <f t="shared" si="22"/>
        <v>326.52997867319618</v>
      </c>
      <c r="Q129" s="93">
        <f t="shared" si="23"/>
        <v>12027594.0220806</v>
      </c>
      <c r="R129" s="93">
        <f t="shared" si="24"/>
        <v>1</v>
      </c>
      <c r="T129" s="165"/>
    </row>
    <row r="130" spans="1:20">
      <c r="A130" s="162">
        <v>15399</v>
      </c>
      <c r="B130" s="162">
        <v>481103.76088322402</v>
      </c>
      <c r="C130" s="162">
        <v>160.36792029440801</v>
      </c>
      <c r="D130" s="162">
        <v>2</v>
      </c>
      <c r="E130" s="163" t="s">
        <v>224</v>
      </c>
      <c r="F130" s="163" t="s">
        <v>241</v>
      </c>
      <c r="G130" s="163" t="s">
        <v>234</v>
      </c>
      <c r="H130" s="162">
        <v>49</v>
      </c>
      <c r="I130" s="163" t="s">
        <v>227</v>
      </c>
      <c r="J130" s="164">
        <f t="shared" si="19"/>
        <v>2</v>
      </c>
      <c r="K130" s="165" t="str">
        <f t="shared" si="17"/>
        <v>ND</v>
      </c>
      <c r="L130" s="165" t="str">
        <f t="shared" si="18"/>
        <v>LT</v>
      </c>
      <c r="M130" s="165" t="str">
        <f t="shared" ref="M130:M135" si="26">IF(K130="ND",VLOOKUP(H130,$Y$5:$Z$10,2,TRUE),VLOOKUP(H130,$Y$11:$Z$16,2,TRUE))</f>
        <v>Small</v>
      </c>
      <c r="N130" s="166">
        <f t="shared" si="20"/>
        <v>0.13333333333333333</v>
      </c>
      <c r="O130" s="123">
        <f t="shared" si="21"/>
        <v>512.42495552560058</v>
      </c>
      <c r="P130" s="114">
        <f t="shared" si="22"/>
        <v>576.32338599229422</v>
      </c>
      <c r="Q130" s="93">
        <f t="shared" si="23"/>
        <v>23574084.283277977</v>
      </c>
      <c r="R130" s="93">
        <f t="shared" si="24"/>
        <v>0</v>
      </c>
      <c r="T130" s="165"/>
    </row>
    <row r="131" spans="1:20">
      <c r="A131" s="162">
        <v>15206</v>
      </c>
      <c r="B131" s="162">
        <v>3625391.0305332299</v>
      </c>
      <c r="C131" s="162">
        <v>97.814348978341002</v>
      </c>
      <c r="D131" s="162">
        <v>3</v>
      </c>
      <c r="E131" s="163" t="s">
        <v>224</v>
      </c>
      <c r="F131" s="163" t="s">
        <v>241</v>
      </c>
      <c r="G131" s="163" t="s">
        <v>234</v>
      </c>
      <c r="H131" s="162">
        <v>187</v>
      </c>
      <c r="I131" s="163" t="s">
        <v>243</v>
      </c>
      <c r="J131" s="164">
        <f t="shared" si="19"/>
        <v>0</v>
      </c>
      <c r="K131" s="165" t="str">
        <f t="shared" si="17"/>
        <v>ND</v>
      </c>
      <c r="L131" s="165" t="str">
        <f t="shared" si="18"/>
        <v>LT</v>
      </c>
      <c r="M131" s="165" t="str">
        <f t="shared" si="26"/>
        <v>Med</v>
      </c>
      <c r="N131" s="166">
        <f t="shared" si="20"/>
        <v>0.13333333333333333</v>
      </c>
      <c r="O131" s="123">
        <f t="shared" si="21"/>
        <v>0</v>
      </c>
      <c r="P131" s="114">
        <f t="shared" si="22"/>
        <v>0</v>
      </c>
      <c r="Q131" s="93">
        <f t="shared" si="23"/>
        <v>677948122.70971406</v>
      </c>
      <c r="R131" s="93">
        <f t="shared" si="24"/>
        <v>0</v>
      </c>
      <c r="T131" s="165"/>
    </row>
    <row r="132" spans="1:20">
      <c r="A132" s="162">
        <v>15206</v>
      </c>
      <c r="B132" s="162">
        <v>3625391.0305332299</v>
      </c>
      <c r="C132" s="162">
        <v>97.814348978341002</v>
      </c>
      <c r="D132" s="162">
        <v>5</v>
      </c>
      <c r="E132" s="163" t="s">
        <v>224</v>
      </c>
      <c r="F132" s="163" t="s">
        <v>225</v>
      </c>
      <c r="G132" s="163" t="s">
        <v>234</v>
      </c>
      <c r="H132" s="162">
        <v>587</v>
      </c>
      <c r="I132" s="163" t="s">
        <v>227</v>
      </c>
      <c r="J132" s="164">
        <f t="shared" si="19"/>
        <v>5</v>
      </c>
      <c r="K132" s="165" t="str">
        <f t="shared" ref="K132:K195" si="27">IF(E132="S","ND","D")</f>
        <v>ND</v>
      </c>
      <c r="L132" s="165" t="str">
        <f t="shared" ref="L132:L195" si="28">IF(F132="MT", "MT", "LT")</f>
        <v>MT</v>
      </c>
      <c r="M132" s="165" t="str">
        <f t="shared" si="26"/>
        <v>Large</v>
      </c>
      <c r="N132" s="166">
        <f t="shared" si="20"/>
        <v>0.33333333333333331</v>
      </c>
      <c r="O132" s="123">
        <f t="shared" si="21"/>
        <v>769.27624416346453</v>
      </c>
      <c r="P132" s="114">
        <f t="shared" si="22"/>
        <v>332.29141991158974</v>
      </c>
      <c r="Q132" s="93">
        <f t="shared" si="23"/>
        <v>2128104534.9230061</v>
      </c>
      <c r="R132" s="93">
        <f t="shared" si="24"/>
        <v>1</v>
      </c>
      <c r="T132" s="165"/>
    </row>
    <row r="133" spans="1:20">
      <c r="A133" s="162">
        <v>15206</v>
      </c>
      <c r="B133" s="162">
        <v>3625391.0305332299</v>
      </c>
      <c r="C133" s="162">
        <v>97.814348978341002</v>
      </c>
      <c r="D133" s="162">
        <v>7</v>
      </c>
      <c r="E133" s="163" t="s">
        <v>224</v>
      </c>
      <c r="F133" s="163" t="s">
        <v>241</v>
      </c>
      <c r="G133" s="163" t="s">
        <v>234</v>
      </c>
      <c r="H133" s="162">
        <v>387</v>
      </c>
      <c r="I133" s="163" t="s">
        <v>243</v>
      </c>
      <c r="J133" s="164">
        <f t="shared" ref="J133:J196" si="29">(IF(I133="N",1,IF(I133="DK",1-$J$650,0)))*VLOOKUP(M133&amp;L133,$X$5:$AB$16,5,FALSE)</f>
        <v>0</v>
      </c>
      <c r="K133" s="165" t="str">
        <f t="shared" si="27"/>
        <v>ND</v>
      </c>
      <c r="L133" s="165" t="str">
        <f t="shared" si="28"/>
        <v>LT</v>
      </c>
      <c r="M133" s="165" t="str">
        <f t="shared" si="26"/>
        <v>Med</v>
      </c>
      <c r="N133" s="166">
        <f t="shared" ref="N133:N196" si="30">IF(K133="ND",VLOOKUP(M133&amp;L133,$X$5:$AD$10,7,FALSE),VLOOKUP(M133&amp;L133,$X$11:$AD$17,7,FALSE))</f>
        <v>0.13333333333333333</v>
      </c>
      <c r="O133" s="123">
        <f t="shared" ref="O133:O196" si="31">J133*VLOOKUP(M133&amp;L133,$X$5:$AE$16,8,FALSE)</f>
        <v>0</v>
      </c>
      <c r="P133" s="114">
        <f t="shared" ref="P133:P196" si="32">J133*VLOOKUP(M133&amp;L133,$X$5:$AF$16,9,FALSE)</f>
        <v>0</v>
      </c>
      <c r="Q133" s="93">
        <f t="shared" ref="Q133:Q196" si="33">B133*H133</f>
        <v>1403026328.81636</v>
      </c>
      <c r="R133" s="93">
        <f t="shared" ref="R133:R196" si="34">IF(L133="MT",1,0)</f>
        <v>0</v>
      </c>
      <c r="T133" s="165"/>
    </row>
    <row r="134" spans="1:20">
      <c r="A134" s="162">
        <v>15206</v>
      </c>
      <c r="B134" s="162">
        <v>3625391.0305332299</v>
      </c>
      <c r="C134" s="162">
        <v>97.814348978341002</v>
      </c>
      <c r="D134" s="162">
        <v>8</v>
      </c>
      <c r="E134" s="163" t="s">
        <v>224</v>
      </c>
      <c r="F134" s="163" t="s">
        <v>225</v>
      </c>
      <c r="G134" s="163" t="s">
        <v>234</v>
      </c>
      <c r="H134" s="162">
        <v>555</v>
      </c>
      <c r="I134" s="163" t="s">
        <v>227</v>
      </c>
      <c r="J134" s="164">
        <f t="shared" si="29"/>
        <v>5</v>
      </c>
      <c r="K134" s="165" t="str">
        <f t="shared" si="27"/>
        <v>ND</v>
      </c>
      <c r="L134" s="165" t="str">
        <f t="shared" si="28"/>
        <v>MT</v>
      </c>
      <c r="M134" s="165" t="str">
        <f t="shared" si="26"/>
        <v>Large</v>
      </c>
      <c r="N134" s="166">
        <f t="shared" si="30"/>
        <v>0.33333333333333331</v>
      </c>
      <c r="O134" s="123">
        <f t="shared" si="31"/>
        <v>769.27624416346453</v>
      </c>
      <c r="P134" s="114">
        <f t="shared" si="32"/>
        <v>332.29141991158974</v>
      </c>
      <c r="Q134" s="93">
        <f t="shared" si="33"/>
        <v>2012092021.9459426</v>
      </c>
      <c r="R134" s="93">
        <f t="shared" si="34"/>
        <v>1</v>
      </c>
      <c r="T134" s="165"/>
    </row>
    <row r="135" spans="1:20">
      <c r="A135" s="162">
        <v>15318</v>
      </c>
      <c r="B135" s="162">
        <v>323491.90471057501</v>
      </c>
      <c r="C135" s="162">
        <v>115.532823110919</v>
      </c>
      <c r="D135" s="162">
        <v>1</v>
      </c>
      <c r="E135" s="163" t="s">
        <v>246</v>
      </c>
      <c r="F135" s="163" t="s">
        <v>225</v>
      </c>
      <c r="G135" s="163" t="s">
        <v>234</v>
      </c>
      <c r="H135" s="162">
        <v>400</v>
      </c>
      <c r="I135" s="163" t="s">
        <v>227</v>
      </c>
      <c r="J135" s="164">
        <f t="shared" si="29"/>
        <v>3</v>
      </c>
      <c r="K135" s="165" t="str">
        <f t="shared" si="27"/>
        <v>D</v>
      </c>
      <c r="L135" s="165" t="str">
        <f t="shared" si="28"/>
        <v>MT</v>
      </c>
      <c r="M135" s="165" t="str">
        <f t="shared" si="26"/>
        <v>Med</v>
      </c>
      <c r="N135" s="166">
        <f t="shared" si="30"/>
        <v>0.2</v>
      </c>
      <c r="O135" s="123">
        <f t="shared" si="31"/>
        <v>980.99158657426381</v>
      </c>
      <c r="P135" s="114">
        <f t="shared" si="32"/>
        <v>326.52997867319618</v>
      </c>
      <c r="Q135" s="93">
        <f t="shared" si="33"/>
        <v>129396761.88423</v>
      </c>
      <c r="R135" s="93">
        <f t="shared" si="34"/>
        <v>1</v>
      </c>
      <c r="T135" s="165"/>
    </row>
    <row r="136" spans="1:20">
      <c r="A136" s="162">
        <v>15318</v>
      </c>
      <c r="B136" s="162">
        <v>323491.90471057501</v>
      </c>
      <c r="C136" s="162">
        <v>115.532823110919</v>
      </c>
      <c r="D136" s="162">
        <v>2</v>
      </c>
      <c r="E136" s="163" t="s">
        <v>224</v>
      </c>
      <c r="F136" s="163" t="s">
        <v>241</v>
      </c>
      <c r="G136" s="163" t="s">
        <v>234</v>
      </c>
      <c r="H136" s="162">
        <v>40</v>
      </c>
      <c r="I136" s="163" t="s">
        <v>239</v>
      </c>
      <c r="J136" s="164">
        <f t="shared" si="29"/>
        <v>1.2912912912912913</v>
      </c>
      <c r="K136" s="165" t="str">
        <f t="shared" si="27"/>
        <v>ND</v>
      </c>
      <c r="L136" s="165" t="str">
        <f t="shared" si="28"/>
        <v>LT</v>
      </c>
      <c r="M136" s="165" t="s">
        <v>236</v>
      </c>
      <c r="N136" s="166">
        <f t="shared" si="30"/>
        <v>0.13333333333333333</v>
      </c>
      <c r="O136" s="123">
        <f t="shared" si="31"/>
        <v>330.84494125526766</v>
      </c>
      <c r="P136" s="114">
        <f t="shared" si="32"/>
        <v>372.10068464967947</v>
      </c>
      <c r="Q136" s="93">
        <f t="shared" si="33"/>
        <v>12939676.188423</v>
      </c>
      <c r="R136" s="93">
        <f t="shared" si="34"/>
        <v>0</v>
      </c>
      <c r="T136" s="165"/>
    </row>
    <row r="137" spans="1:20">
      <c r="A137" s="162">
        <v>15317</v>
      </c>
      <c r="B137" s="162">
        <v>661602.345026011</v>
      </c>
      <c r="C137" s="162">
        <v>59.7383607246963</v>
      </c>
      <c r="D137" s="162">
        <v>1</v>
      </c>
      <c r="E137" s="163" t="s">
        <v>224</v>
      </c>
      <c r="F137" s="163" t="s">
        <v>225</v>
      </c>
      <c r="G137" s="163" t="s">
        <v>226</v>
      </c>
      <c r="H137" s="162">
        <v>84</v>
      </c>
      <c r="I137" s="163" t="s">
        <v>239</v>
      </c>
      <c r="J137" s="164">
        <f t="shared" si="29"/>
        <v>1.9369369369369369</v>
      </c>
      <c r="K137" s="165" t="str">
        <f t="shared" si="27"/>
        <v>ND</v>
      </c>
      <c r="L137" s="165" t="str">
        <f t="shared" si="28"/>
        <v>MT</v>
      </c>
      <c r="M137" s="165" t="str">
        <f t="shared" ref="M137:M143" si="35">IF(K137="ND",VLOOKUP(H137,$Y$5:$Z$10,2,TRUE),VLOOKUP(H137,$Y$11:$Z$16,2,TRUE))</f>
        <v>Small</v>
      </c>
      <c r="N137" s="166">
        <f t="shared" si="30"/>
        <v>0.2</v>
      </c>
      <c r="O137" s="123">
        <f t="shared" si="31"/>
        <v>633.37294628668678</v>
      </c>
      <c r="P137" s="114">
        <f t="shared" si="32"/>
        <v>210.82265890311467</v>
      </c>
      <c r="Q137" s="93">
        <f t="shared" si="33"/>
        <v>55574596.982184924</v>
      </c>
      <c r="R137" s="93">
        <f t="shared" si="34"/>
        <v>1</v>
      </c>
      <c r="T137" s="165"/>
    </row>
    <row r="138" spans="1:20">
      <c r="A138" s="162">
        <v>15317</v>
      </c>
      <c r="B138" s="162">
        <v>661602.345026011</v>
      </c>
      <c r="C138" s="162">
        <v>59.7383607246963</v>
      </c>
      <c r="D138" s="162">
        <v>2</v>
      </c>
      <c r="E138" s="163" t="s">
        <v>224</v>
      </c>
      <c r="F138" s="163" t="s">
        <v>225</v>
      </c>
      <c r="G138" s="163" t="s">
        <v>226</v>
      </c>
      <c r="H138" s="162">
        <v>195</v>
      </c>
      <c r="I138" s="163" t="s">
        <v>239</v>
      </c>
      <c r="J138" s="164">
        <f t="shared" si="29"/>
        <v>1.9369369369369369</v>
      </c>
      <c r="K138" s="165" t="str">
        <f t="shared" si="27"/>
        <v>ND</v>
      </c>
      <c r="L138" s="165" t="str">
        <f t="shared" si="28"/>
        <v>MT</v>
      </c>
      <c r="M138" s="165" t="str">
        <f t="shared" si="35"/>
        <v>Med</v>
      </c>
      <c r="N138" s="166">
        <f t="shared" si="30"/>
        <v>0.2</v>
      </c>
      <c r="O138" s="123">
        <f t="shared" si="31"/>
        <v>633.37294628668678</v>
      </c>
      <c r="P138" s="114">
        <f t="shared" si="32"/>
        <v>210.82265890311467</v>
      </c>
      <c r="Q138" s="93">
        <f t="shared" si="33"/>
        <v>129012457.28007214</v>
      </c>
      <c r="R138" s="93">
        <f t="shared" si="34"/>
        <v>1</v>
      </c>
      <c r="T138" s="165"/>
    </row>
    <row r="139" spans="1:20">
      <c r="A139" s="162">
        <v>15317</v>
      </c>
      <c r="B139" s="162">
        <v>661602.345026011</v>
      </c>
      <c r="C139" s="162">
        <v>59.7383607246963</v>
      </c>
      <c r="D139" s="162">
        <v>3</v>
      </c>
      <c r="E139" s="163" t="s">
        <v>224</v>
      </c>
      <c r="F139" s="163" t="s">
        <v>241</v>
      </c>
      <c r="G139" s="163" t="s">
        <v>226</v>
      </c>
      <c r="H139" s="162">
        <v>100</v>
      </c>
      <c r="I139" s="163" t="s">
        <v>239</v>
      </c>
      <c r="J139" s="164">
        <f t="shared" si="29"/>
        <v>1.2912912912912913</v>
      </c>
      <c r="K139" s="165" t="str">
        <f t="shared" si="27"/>
        <v>ND</v>
      </c>
      <c r="L139" s="165" t="str">
        <f t="shared" si="28"/>
        <v>LT</v>
      </c>
      <c r="M139" s="165" t="str">
        <f t="shared" si="35"/>
        <v>Small</v>
      </c>
      <c r="N139" s="166">
        <f t="shared" si="30"/>
        <v>0.13333333333333333</v>
      </c>
      <c r="O139" s="123">
        <f t="shared" si="31"/>
        <v>330.84494125526766</v>
      </c>
      <c r="P139" s="114">
        <f t="shared" si="32"/>
        <v>372.10068464967947</v>
      </c>
      <c r="Q139" s="93">
        <f t="shared" si="33"/>
        <v>66160234.502601102</v>
      </c>
      <c r="R139" s="93">
        <f t="shared" si="34"/>
        <v>0</v>
      </c>
      <c r="T139" s="165"/>
    </row>
    <row r="140" spans="1:20">
      <c r="A140" s="162">
        <v>15317</v>
      </c>
      <c r="B140" s="162">
        <v>661602.345026011</v>
      </c>
      <c r="C140" s="162">
        <v>59.7383607246963</v>
      </c>
      <c r="D140" s="162">
        <v>4</v>
      </c>
      <c r="E140" s="163" t="s">
        <v>224</v>
      </c>
      <c r="F140" s="163" t="s">
        <v>225</v>
      </c>
      <c r="G140" s="163" t="s">
        <v>226</v>
      </c>
      <c r="H140" s="162">
        <v>319</v>
      </c>
      <c r="I140" s="163" t="s">
        <v>239</v>
      </c>
      <c r="J140" s="164">
        <f t="shared" si="29"/>
        <v>1.9369369369369369</v>
      </c>
      <c r="K140" s="165" t="str">
        <f t="shared" si="27"/>
        <v>ND</v>
      </c>
      <c r="L140" s="165" t="str">
        <f t="shared" si="28"/>
        <v>MT</v>
      </c>
      <c r="M140" s="165" t="str">
        <f t="shared" si="35"/>
        <v>Med</v>
      </c>
      <c r="N140" s="166">
        <f t="shared" si="30"/>
        <v>0.2</v>
      </c>
      <c r="O140" s="123">
        <f t="shared" si="31"/>
        <v>633.37294628668678</v>
      </c>
      <c r="P140" s="114">
        <f t="shared" si="32"/>
        <v>210.82265890311467</v>
      </c>
      <c r="Q140" s="93">
        <f t="shared" si="33"/>
        <v>211051148.06329751</v>
      </c>
      <c r="R140" s="93">
        <f t="shared" si="34"/>
        <v>1</v>
      </c>
      <c r="T140" s="165"/>
    </row>
    <row r="141" spans="1:20">
      <c r="A141" s="162">
        <v>15451</v>
      </c>
      <c r="B141" s="162">
        <v>479923.34720275999</v>
      </c>
      <c r="C141" s="162">
        <v>115.532823110919</v>
      </c>
      <c r="D141" s="162">
        <v>2</v>
      </c>
      <c r="E141" s="163" t="s">
        <v>246</v>
      </c>
      <c r="F141" s="163" t="s">
        <v>225</v>
      </c>
      <c r="G141" s="163" t="s">
        <v>234</v>
      </c>
      <c r="H141" s="162">
        <v>121</v>
      </c>
      <c r="I141" s="163" t="s">
        <v>227</v>
      </c>
      <c r="J141" s="164">
        <f t="shared" si="29"/>
        <v>3</v>
      </c>
      <c r="K141" s="165" t="str">
        <f t="shared" si="27"/>
        <v>D</v>
      </c>
      <c r="L141" s="165" t="str">
        <f t="shared" si="28"/>
        <v>MT</v>
      </c>
      <c r="M141" s="165" t="str">
        <f t="shared" si="35"/>
        <v>Med</v>
      </c>
      <c r="N141" s="166">
        <f t="shared" si="30"/>
        <v>0.2</v>
      </c>
      <c r="O141" s="123">
        <f t="shared" si="31"/>
        <v>980.99158657426381</v>
      </c>
      <c r="P141" s="114">
        <f t="shared" si="32"/>
        <v>326.52997867319618</v>
      </c>
      <c r="Q141" s="93">
        <f t="shared" si="33"/>
        <v>58070725.011533961</v>
      </c>
      <c r="R141" s="93">
        <f t="shared" si="34"/>
        <v>1</v>
      </c>
      <c r="T141" s="165"/>
    </row>
    <row r="142" spans="1:20">
      <c r="A142" s="162">
        <v>15435</v>
      </c>
      <c r="B142" s="162">
        <v>2031840.30167976</v>
      </c>
      <c r="C142" s="162">
        <v>42.418377905631601</v>
      </c>
      <c r="D142" s="162">
        <v>1</v>
      </c>
      <c r="E142" s="163" t="s">
        <v>224</v>
      </c>
      <c r="F142" s="163" t="s">
        <v>225</v>
      </c>
      <c r="G142" s="163" t="s">
        <v>234</v>
      </c>
      <c r="H142" s="162">
        <v>110</v>
      </c>
      <c r="I142" s="163" t="s">
        <v>227</v>
      </c>
      <c r="J142" s="164">
        <f t="shared" si="29"/>
        <v>3</v>
      </c>
      <c r="K142" s="165" t="str">
        <f t="shared" si="27"/>
        <v>ND</v>
      </c>
      <c r="L142" s="165" t="str">
        <f t="shared" si="28"/>
        <v>MT</v>
      </c>
      <c r="M142" s="165" t="str">
        <f t="shared" si="35"/>
        <v>Small</v>
      </c>
      <c r="N142" s="166">
        <f t="shared" si="30"/>
        <v>0.2</v>
      </c>
      <c r="O142" s="123">
        <f t="shared" si="31"/>
        <v>980.99158657426381</v>
      </c>
      <c r="P142" s="114">
        <f t="shared" si="32"/>
        <v>326.52997867319618</v>
      </c>
      <c r="Q142" s="93">
        <f t="shared" si="33"/>
        <v>223502433.18477359</v>
      </c>
      <c r="R142" s="93">
        <f t="shared" si="34"/>
        <v>1</v>
      </c>
      <c r="T142" s="165"/>
    </row>
    <row r="143" spans="1:20">
      <c r="A143" s="162">
        <v>15435</v>
      </c>
      <c r="B143" s="162">
        <v>2031840.30167976</v>
      </c>
      <c r="C143" s="162">
        <v>42.418377905631601</v>
      </c>
      <c r="D143" s="162">
        <v>2</v>
      </c>
      <c r="E143" s="163" t="s">
        <v>224</v>
      </c>
      <c r="F143" s="163" t="s">
        <v>241</v>
      </c>
      <c r="G143" s="163" t="s">
        <v>234</v>
      </c>
      <c r="H143" s="162">
        <v>110</v>
      </c>
      <c r="I143" s="163" t="s">
        <v>227</v>
      </c>
      <c r="J143" s="164">
        <f t="shared" si="29"/>
        <v>2</v>
      </c>
      <c r="K143" s="165" t="str">
        <f t="shared" si="27"/>
        <v>ND</v>
      </c>
      <c r="L143" s="165" t="str">
        <f t="shared" si="28"/>
        <v>LT</v>
      </c>
      <c r="M143" s="165" t="str">
        <f t="shared" si="35"/>
        <v>Small</v>
      </c>
      <c r="N143" s="166">
        <f t="shared" si="30"/>
        <v>0.13333333333333333</v>
      </c>
      <c r="O143" s="123">
        <f t="shared" si="31"/>
        <v>512.42495552560058</v>
      </c>
      <c r="P143" s="114">
        <f t="shared" si="32"/>
        <v>576.32338599229422</v>
      </c>
      <c r="Q143" s="93">
        <f t="shared" si="33"/>
        <v>223502433.18477359</v>
      </c>
      <c r="R143" s="93">
        <f t="shared" si="34"/>
        <v>0</v>
      </c>
      <c r="T143" s="165"/>
    </row>
    <row r="144" spans="1:20">
      <c r="A144" s="162">
        <v>15046</v>
      </c>
      <c r="B144" s="162">
        <v>1357388.09298021</v>
      </c>
      <c r="C144" s="162">
        <v>42.418377905631601</v>
      </c>
      <c r="D144" s="162">
        <v>1</v>
      </c>
      <c r="E144" s="163" t="s">
        <v>224</v>
      </c>
      <c r="F144" s="163" t="s">
        <v>225</v>
      </c>
      <c r="G144" s="163" t="s">
        <v>234</v>
      </c>
      <c r="H144" s="162">
        <v>35</v>
      </c>
      <c r="I144" s="163" t="s">
        <v>239</v>
      </c>
      <c r="J144" s="164">
        <f t="shared" si="29"/>
        <v>1.9369369369369369</v>
      </c>
      <c r="K144" s="165" t="str">
        <f t="shared" si="27"/>
        <v>ND</v>
      </c>
      <c r="L144" s="165" t="str">
        <f t="shared" si="28"/>
        <v>MT</v>
      </c>
      <c r="M144" s="165" t="s">
        <v>236</v>
      </c>
      <c r="N144" s="166">
        <f t="shared" si="30"/>
        <v>0.2</v>
      </c>
      <c r="O144" s="123">
        <f t="shared" si="31"/>
        <v>633.37294628668678</v>
      </c>
      <c r="P144" s="114">
        <f t="shared" si="32"/>
        <v>210.82265890311467</v>
      </c>
      <c r="Q144" s="93">
        <f t="shared" si="33"/>
        <v>47508583.254307352</v>
      </c>
      <c r="R144" s="93">
        <f t="shared" si="34"/>
        <v>1</v>
      </c>
      <c r="T144" s="165"/>
    </row>
    <row r="145" spans="1:20">
      <c r="A145" s="162">
        <v>15356</v>
      </c>
      <c r="B145" s="162">
        <v>247240.24145736801</v>
      </c>
      <c r="C145" s="162">
        <v>115.532823110919</v>
      </c>
      <c r="D145" s="162">
        <v>1</v>
      </c>
      <c r="E145" s="163" t="s">
        <v>224</v>
      </c>
      <c r="F145" s="163" t="s">
        <v>225</v>
      </c>
      <c r="G145" s="163" t="s">
        <v>234</v>
      </c>
      <c r="H145" s="162">
        <v>72</v>
      </c>
      <c r="I145" s="163" t="s">
        <v>227</v>
      </c>
      <c r="J145" s="164">
        <f t="shared" si="29"/>
        <v>3</v>
      </c>
      <c r="K145" s="165" t="str">
        <f t="shared" si="27"/>
        <v>ND</v>
      </c>
      <c r="L145" s="165" t="str">
        <f t="shared" si="28"/>
        <v>MT</v>
      </c>
      <c r="M145" s="165" t="str">
        <f t="shared" ref="M145:M150" si="36">IF(K145="ND",VLOOKUP(H145,$Y$5:$Z$10,2,TRUE),VLOOKUP(H145,$Y$11:$Z$16,2,TRUE))</f>
        <v>Small</v>
      </c>
      <c r="N145" s="166">
        <f t="shared" si="30"/>
        <v>0.2</v>
      </c>
      <c r="O145" s="123">
        <f t="shared" si="31"/>
        <v>980.99158657426381</v>
      </c>
      <c r="P145" s="114">
        <f t="shared" si="32"/>
        <v>326.52997867319618</v>
      </c>
      <c r="Q145" s="93">
        <f t="shared" si="33"/>
        <v>17801297.384930499</v>
      </c>
      <c r="R145" s="93">
        <f t="shared" si="34"/>
        <v>1</v>
      </c>
      <c r="T145" s="165"/>
    </row>
    <row r="146" spans="1:20">
      <c r="A146" s="162">
        <v>15358</v>
      </c>
      <c r="B146" s="162">
        <v>349529.14860019798</v>
      </c>
      <c r="C146" s="162">
        <v>59.7383607246963</v>
      </c>
      <c r="D146" s="162">
        <v>1</v>
      </c>
      <c r="E146" s="163" t="s">
        <v>224</v>
      </c>
      <c r="F146" s="163" t="s">
        <v>241</v>
      </c>
      <c r="G146" s="163" t="s">
        <v>226</v>
      </c>
      <c r="H146" s="162">
        <v>446</v>
      </c>
      <c r="I146" s="163" t="s">
        <v>227</v>
      </c>
      <c r="J146" s="164">
        <f t="shared" si="29"/>
        <v>2</v>
      </c>
      <c r="K146" s="165" t="str">
        <f t="shared" si="27"/>
        <v>ND</v>
      </c>
      <c r="L146" s="165" t="str">
        <f t="shared" si="28"/>
        <v>LT</v>
      </c>
      <c r="M146" s="165" t="str">
        <f t="shared" si="36"/>
        <v>Med</v>
      </c>
      <c r="N146" s="166">
        <f t="shared" si="30"/>
        <v>0.13333333333333333</v>
      </c>
      <c r="O146" s="123">
        <f t="shared" si="31"/>
        <v>512.42495552560058</v>
      </c>
      <c r="P146" s="114">
        <f t="shared" si="32"/>
        <v>576.32338599229422</v>
      </c>
      <c r="Q146" s="93">
        <f t="shared" si="33"/>
        <v>155890000.27568829</v>
      </c>
      <c r="R146" s="93">
        <f t="shared" si="34"/>
        <v>0</v>
      </c>
      <c r="T146" s="165"/>
    </row>
    <row r="147" spans="1:20">
      <c r="A147" s="162">
        <v>15358</v>
      </c>
      <c r="B147" s="162">
        <v>349529.14860019798</v>
      </c>
      <c r="C147" s="162">
        <v>59.7383607246963</v>
      </c>
      <c r="D147" s="162">
        <v>2</v>
      </c>
      <c r="E147" s="163" t="s">
        <v>224</v>
      </c>
      <c r="F147" s="163" t="s">
        <v>245</v>
      </c>
      <c r="G147" s="163" t="s">
        <v>226</v>
      </c>
      <c r="H147" s="162">
        <v>286</v>
      </c>
      <c r="I147" s="163" t="s">
        <v>239</v>
      </c>
      <c r="J147" s="164">
        <f t="shared" si="29"/>
        <v>1.2912912912912913</v>
      </c>
      <c r="K147" s="165" t="str">
        <f t="shared" si="27"/>
        <v>ND</v>
      </c>
      <c r="L147" s="165" t="str">
        <f t="shared" si="28"/>
        <v>LT</v>
      </c>
      <c r="M147" s="165" t="str">
        <f t="shared" si="36"/>
        <v>Med</v>
      </c>
      <c r="N147" s="166">
        <f t="shared" si="30"/>
        <v>0.13333333333333333</v>
      </c>
      <c r="O147" s="123">
        <f t="shared" si="31"/>
        <v>330.84494125526766</v>
      </c>
      <c r="P147" s="114">
        <f t="shared" si="32"/>
        <v>372.10068464967947</v>
      </c>
      <c r="Q147" s="93">
        <f t="shared" si="33"/>
        <v>99965336.499656618</v>
      </c>
      <c r="R147" s="93">
        <f t="shared" si="34"/>
        <v>0</v>
      </c>
      <c r="T147" s="165"/>
    </row>
    <row r="148" spans="1:20">
      <c r="A148" s="162">
        <v>15172</v>
      </c>
      <c r="B148" s="162">
        <v>716860.32869635499</v>
      </c>
      <c r="C148" s="162">
        <v>59.7383607246963</v>
      </c>
      <c r="D148" s="162">
        <v>3</v>
      </c>
      <c r="E148" s="163" t="s">
        <v>224</v>
      </c>
      <c r="F148" s="163" t="s">
        <v>245</v>
      </c>
      <c r="G148" s="163" t="s">
        <v>234</v>
      </c>
      <c r="H148" s="162">
        <v>120</v>
      </c>
      <c r="I148" s="163" t="s">
        <v>243</v>
      </c>
      <c r="J148" s="164">
        <f t="shared" si="29"/>
        <v>0</v>
      </c>
      <c r="K148" s="165" t="str">
        <f t="shared" si="27"/>
        <v>ND</v>
      </c>
      <c r="L148" s="165" t="str">
        <f t="shared" si="28"/>
        <v>LT</v>
      </c>
      <c r="M148" s="165" t="str">
        <f t="shared" si="36"/>
        <v>Small</v>
      </c>
      <c r="N148" s="166">
        <f t="shared" si="30"/>
        <v>0.13333333333333333</v>
      </c>
      <c r="O148" s="123">
        <f t="shared" si="31"/>
        <v>0</v>
      </c>
      <c r="P148" s="114">
        <f t="shared" si="32"/>
        <v>0</v>
      </c>
      <c r="Q148" s="93">
        <f t="shared" si="33"/>
        <v>86023239.443562597</v>
      </c>
      <c r="R148" s="93">
        <f t="shared" si="34"/>
        <v>0</v>
      </c>
      <c r="T148" s="165"/>
    </row>
    <row r="149" spans="1:20">
      <c r="A149" s="162">
        <v>15172</v>
      </c>
      <c r="B149" s="162">
        <v>716860.32869635499</v>
      </c>
      <c r="C149" s="162">
        <v>59.7383607246963</v>
      </c>
      <c r="D149" s="162">
        <v>4</v>
      </c>
      <c r="E149" s="163" t="s">
        <v>224</v>
      </c>
      <c r="F149" s="163" t="s">
        <v>241</v>
      </c>
      <c r="G149" s="163" t="s">
        <v>234</v>
      </c>
      <c r="H149" s="162">
        <v>70</v>
      </c>
      <c r="I149" s="163" t="s">
        <v>243</v>
      </c>
      <c r="J149" s="164">
        <f t="shared" si="29"/>
        <v>0</v>
      </c>
      <c r="K149" s="165" t="str">
        <f t="shared" si="27"/>
        <v>ND</v>
      </c>
      <c r="L149" s="165" t="str">
        <f t="shared" si="28"/>
        <v>LT</v>
      </c>
      <c r="M149" s="165" t="str">
        <f t="shared" si="36"/>
        <v>Small</v>
      </c>
      <c r="N149" s="166">
        <f t="shared" si="30"/>
        <v>0.13333333333333333</v>
      </c>
      <c r="O149" s="123">
        <f t="shared" si="31"/>
        <v>0</v>
      </c>
      <c r="P149" s="114">
        <f t="shared" si="32"/>
        <v>0</v>
      </c>
      <c r="Q149" s="93">
        <f t="shared" si="33"/>
        <v>50180223.008744851</v>
      </c>
      <c r="R149" s="93">
        <f t="shared" si="34"/>
        <v>0</v>
      </c>
      <c r="T149" s="165"/>
    </row>
    <row r="150" spans="1:20">
      <c r="A150" s="162">
        <v>15408</v>
      </c>
      <c r="B150" s="162">
        <v>3236845.5181005201</v>
      </c>
      <c r="C150" s="162">
        <v>340.720580852686</v>
      </c>
      <c r="D150" s="162">
        <v>1</v>
      </c>
      <c r="E150" s="163" t="s">
        <v>224</v>
      </c>
      <c r="F150" s="163" t="s">
        <v>225</v>
      </c>
      <c r="G150" s="163" t="s">
        <v>234</v>
      </c>
      <c r="H150" s="162">
        <v>48</v>
      </c>
      <c r="I150" s="163" t="s">
        <v>239</v>
      </c>
      <c r="J150" s="164">
        <f t="shared" si="29"/>
        <v>1.9369369369369369</v>
      </c>
      <c r="K150" s="165" t="str">
        <f t="shared" si="27"/>
        <v>ND</v>
      </c>
      <c r="L150" s="165" t="str">
        <f t="shared" si="28"/>
        <v>MT</v>
      </c>
      <c r="M150" s="165" t="str">
        <f t="shared" si="36"/>
        <v>Small</v>
      </c>
      <c r="N150" s="166">
        <f t="shared" si="30"/>
        <v>0.2</v>
      </c>
      <c r="O150" s="123">
        <f t="shared" si="31"/>
        <v>633.37294628668678</v>
      </c>
      <c r="P150" s="114">
        <f t="shared" si="32"/>
        <v>210.82265890311467</v>
      </c>
      <c r="Q150" s="93">
        <f t="shared" si="33"/>
        <v>155368584.86882496</v>
      </c>
      <c r="R150" s="93">
        <f t="shared" si="34"/>
        <v>1</v>
      </c>
      <c r="T150" s="165"/>
    </row>
    <row r="151" spans="1:20">
      <c r="A151" s="162">
        <v>15408</v>
      </c>
      <c r="B151" s="162">
        <v>3236845.5181005201</v>
      </c>
      <c r="C151" s="162">
        <v>340.720580852686</v>
      </c>
      <c r="D151" s="162">
        <v>2</v>
      </c>
      <c r="E151" s="163" t="s">
        <v>224</v>
      </c>
      <c r="F151" s="163" t="s">
        <v>225</v>
      </c>
      <c r="G151" s="163" t="s">
        <v>234</v>
      </c>
      <c r="H151" s="162">
        <v>42</v>
      </c>
      <c r="I151" s="163" t="s">
        <v>239</v>
      </c>
      <c r="J151" s="164">
        <f t="shared" si="29"/>
        <v>1.9369369369369369</v>
      </c>
      <c r="K151" s="165" t="str">
        <f t="shared" si="27"/>
        <v>ND</v>
      </c>
      <c r="L151" s="165" t="str">
        <f t="shared" si="28"/>
        <v>MT</v>
      </c>
      <c r="M151" s="165" t="s">
        <v>236</v>
      </c>
      <c r="N151" s="166">
        <f t="shared" si="30"/>
        <v>0.2</v>
      </c>
      <c r="O151" s="123">
        <f t="shared" si="31"/>
        <v>633.37294628668678</v>
      </c>
      <c r="P151" s="114">
        <f t="shared" si="32"/>
        <v>210.82265890311467</v>
      </c>
      <c r="Q151" s="93">
        <f t="shared" si="33"/>
        <v>135947511.76022184</v>
      </c>
      <c r="R151" s="93">
        <f t="shared" si="34"/>
        <v>1</v>
      </c>
      <c r="T151" s="165"/>
    </row>
    <row r="152" spans="1:20">
      <c r="A152" s="162">
        <v>15387</v>
      </c>
      <c r="B152" s="162">
        <v>4288456.7626801804</v>
      </c>
      <c r="C152" s="162">
        <v>87.243551270067698</v>
      </c>
      <c r="D152" s="162">
        <v>1</v>
      </c>
      <c r="E152" s="163" t="s">
        <v>224</v>
      </c>
      <c r="F152" s="163" t="s">
        <v>225</v>
      </c>
      <c r="G152" s="163" t="s">
        <v>234</v>
      </c>
      <c r="H152" s="162">
        <v>68</v>
      </c>
      <c r="I152" s="163" t="s">
        <v>243</v>
      </c>
      <c r="J152" s="164">
        <f t="shared" si="29"/>
        <v>0</v>
      </c>
      <c r="K152" s="165" t="str">
        <f t="shared" si="27"/>
        <v>ND</v>
      </c>
      <c r="L152" s="165" t="str">
        <f t="shared" si="28"/>
        <v>MT</v>
      </c>
      <c r="M152" s="165" t="str">
        <f t="shared" ref="M152:M182" si="37">IF(K152="ND",VLOOKUP(H152,$Y$5:$Z$10,2,TRUE),VLOOKUP(H152,$Y$11:$Z$16,2,TRUE))</f>
        <v>Small</v>
      </c>
      <c r="N152" s="166">
        <f t="shared" si="30"/>
        <v>0.2</v>
      </c>
      <c r="O152" s="123">
        <f t="shared" si="31"/>
        <v>0</v>
      </c>
      <c r="P152" s="114">
        <f t="shared" si="32"/>
        <v>0</v>
      </c>
      <c r="Q152" s="93">
        <f t="shared" si="33"/>
        <v>291615059.86225224</v>
      </c>
      <c r="R152" s="93">
        <f t="shared" si="34"/>
        <v>1</v>
      </c>
      <c r="T152" s="165"/>
    </row>
    <row r="153" spans="1:20">
      <c r="A153" s="162">
        <v>15387</v>
      </c>
      <c r="B153" s="162">
        <v>4288456.7626801804</v>
      </c>
      <c r="C153" s="162">
        <v>87.243551270067698</v>
      </c>
      <c r="D153" s="162">
        <v>2</v>
      </c>
      <c r="E153" s="163" t="s">
        <v>224</v>
      </c>
      <c r="F153" s="163" t="s">
        <v>241</v>
      </c>
      <c r="G153" s="163" t="s">
        <v>234</v>
      </c>
      <c r="H153" s="162">
        <v>67</v>
      </c>
      <c r="I153" s="163" t="s">
        <v>243</v>
      </c>
      <c r="J153" s="164">
        <f t="shared" si="29"/>
        <v>0</v>
      </c>
      <c r="K153" s="165" t="str">
        <f t="shared" si="27"/>
        <v>ND</v>
      </c>
      <c r="L153" s="165" t="str">
        <f t="shared" si="28"/>
        <v>LT</v>
      </c>
      <c r="M153" s="165" t="str">
        <f t="shared" si="37"/>
        <v>Small</v>
      </c>
      <c r="N153" s="166">
        <f t="shared" si="30"/>
        <v>0.13333333333333333</v>
      </c>
      <c r="O153" s="123">
        <f t="shared" si="31"/>
        <v>0</v>
      </c>
      <c r="P153" s="114">
        <f t="shared" si="32"/>
        <v>0</v>
      </c>
      <c r="Q153" s="93">
        <f t="shared" si="33"/>
        <v>287326603.09957206</v>
      </c>
      <c r="R153" s="93">
        <f t="shared" si="34"/>
        <v>0</v>
      </c>
      <c r="T153" s="165"/>
    </row>
    <row r="154" spans="1:20">
      <c r="A154" s="162">
        <v>15386</v>
      </c>
      <c r="B154" s="162">
        <v>1538525.0065426</v>
      </c>
      <c r="C154" s="162">
        <v>18.3557632287316</v>
      </c>
      <c r="D154" s="162">
        <v>1</v>
      </c>
      <c r="E154" s="163" t="s">
        <v>224</v>
      </c>
      <c r="F154" s="163" t="s">
        <v>225</v>
      </c>
      <c r="G154" s="163" t="s">
        <v>234</v>
      </c>
      <c r="H154" s="162">
        <v>61</v>
      </c>
      <c r="I154" s="163" t="s">
        <v>227</v>
      </c>
      <c r="J154" s="164">
        <f t="shared" si="29"/>
        <v>3</v>
      </c>
      <c r="K154" s="165" t="str">
        <f t="shared" si="27"/>
        <v>ND</v>
      </c>
      <c r="L154" s="165" t="str">
        <f t="shared" si="28"/>
        <v>MT</v>
      </c>
      <c r="M154" s="165" t="str">
        <f t="shared" si="37"/>
        <v>Small</v>
      </c>
      <c r="N154" s="166">
        <f t="shared" si="30"/>
        <v>0.2</v>
      </c>
      <c r="O154" s="123">
        <f t="shared" si="31"/>
        <v>980.99158657426381</v>
      </c>
      <c r="P154" s="114">
        <f t="shared" si="32"/>
        <v>326.52997867319618</v>
      </c>
      <c r="Q154" s="93">
        <f t="shared" si="33"/>
        <v>93850025.399098605</v>
      </c>
      <c r="R154" s="93">
        <f t="shared" si="34"/>
        <v>1</v>
      </c>
      <c r="T154" s="165"/>
    </row>
    <row r="155" spans="1:20">
      <c r="A155" s="162">
        <v>15386</v>
      </c>
      <c r="B155" s="162">
        <v>1538525.0065426</v>
      </c>
      <c r="C155" s="162">
        <v>18.3557632287316</v>
      </c>
      <c r="D155" s="162">
        <v>2</v>
      </c>
      <c r="E155" s="163" t="s">
        <v>224</v>
      </c>
      <c r="F155" s="163" t="s">
        <v>241</v>
      </c>
      <c r="G155" s="163" t="s">
        <v>234</v>
      </c>
      <c r="H155" s="162">
        <v>132</v>
      </c>
      <c r="I155" s="163" t="s">
        <v>227</v>
      </c>
      <c r="J155" s="164">
        <f t="shared" si="29"/>
        <v>2</v>
      </c>
      <c r="K155" s="165" t="str">
        <f t="shared" si="27"/>
        <v>ND</v>
      </c>
      <c r="L155" s="165" t="str">
        <f t="shared" si="28"/>
        <v>LT</v>
      </c>
      <c r="M155" s="165" t="str">
        <f t="shared" si="37"/>
        <v>Small</v>
      </c>
      <c r="N155" s="166">
        <f t="shared" si="30"/>
        <v>0.13333333333333333</v>
      </c>
      <c r="O155" s="123">
        <f t="shared" si="31"/>
        <v>512.42495552560058</v>
      </c>
      <c r="P155" s="114">
        <f t="shared" si="32"/>
        <v>576.32338599229422</v>
      </c>
      <c r="Q155" s="93">
        <f t="shared" si="33"/>
        <v>203085300.8636232</v>
      </c>
      <c r="R155" s="93">
        <f t="shared" si="34"/>
        <v>0</v>
      </c>
      <c r="T155" s="165"/>
    </row>
    <row r="156" spans="1:20">
      <c r="A156" s="162">
        <v>15524</v>
      </c>
      <c r="B156" s="162">
        <v>503450.45419152098</v>
      </c>
      <c r="C156" s="162">
        <v>97.814348978341002</v>
      </c>
      <c r="D156" s="162">
        <v>1</v>
      </c>
      <c r="E156" s="163" t="s">
        <v>224</v>
      </c>
      <c r="F156" s="163" t="s">
        <v>225</v>
      </c>
      <c r="G156" s="163" t="s">
        <v>234</v>
      </c>
      <c r="H156" s="162">
        <v>352</v>
      </c>
      <c r="I156" s="163" t="s">
        <v>227</v>
      </c>
      <c r="J156" s="164">
        <f t="shared" si="29"/>
        <v>3</v>
      </c>
      <c r="K156" s="165" t="str">
        <f t="shared" si="27"/>
        <v>ND</v>
      </c>
      <c r="L156" s="165" t="str">
        <f t="shared" si="28"/>
        <v>MT</v>
      </c>
      <c r="M156" s="165" t="str">
        <f t="shared" si="37"/>
        <v>Med</v>
      </c>
      <c r="N156" s="166">
        <f t="shared" si="30"/>
        <v>0.2</v>
      </c>
      <c r="O156" s="123">
        <f t="shared" si="31"/>
        <v>980.99158657426381</v>
      </c>
      <c r="P156" s="114">
        <f t="shared" si="32"/>
        <v>326.52997867319618</v>
      </c>
      <c r="Q156" s="93">
        <f t="shared" si="33"/>
        <v>177214559.87541538</v>
      </c>
      <c r="R156" s="93">
        <f t="shared" si="34"/>
        <v>1</v>
      </c>
      <c r="T156" s="165"/>
    </row>
    <row r="157" spans="1:20">
      <c r="A157" s="162">
        <v>15524</v>
      </c>
      <c r="B157" s="162">
        <v>503450.45419152098</v>
      </c>
      <c r="C157" s="162">
        <v>97.814348978341002</v>
      </c>
      <c r="D157" s="162">
        <v>2</v>
      </c>
      <c r="E157" s="163" t="s">
        <v>224</v>
      </c>
      <c r="F157" s="163" t="s">
        <v>241</v>
      </c>
      <c r="G157" s="163" t="s">
        <v>234</v>
      </c>
      <c r="H157" s="162">
        <v>261</v>
      </c>
      <c r="I157" s="163" t="s">
        <v>227</v>
      </c>
      <c r="J157" s="164">
        <f t="shared" si="29"/>
        <v>2</v>
      </c>
      <c r="K157" s="165" t="str">
        <f t="shared" si="27"/>
        <v>ND</v>
      </c>
      <c r="L157" s="165" t="str">
        <f t="shared" si="28"/>
        <v>LT</v>
      </c>
      <c r="M157" s="165" t="str">
        <f t="shared" si="37"/>
        <v>Med</v>
      </c>
      <c r="N157" s="166">
        <f t="shared" si="30"/>
        <v>0.13333333333333333</v>
      </c>
      <c r="O157" s="123">
        <f t="shared" si="31"/>
        <v>512.42495552560058</v>
      </c>
      <c r="P157" s="114">
        <f t="shared" si="32"/>
        <v>576.32338599229422</v>
      </c>
      <c r="Q157" s="93">
        <f t="shared" si="33"/>
        <v>131400568.54398698</v>
      </c>
      <c r="R157" s="93">
        <f t="shared" si="34"/>
        <v>0</v>
      </c>
      <c r="T157" s="165"/>
    </row>
    <row r="158" spans="1:20">
      <c r="A158" s="162">
        <v>6833</v>
      </c>
      <c r="B158" s="162">
        <v>2775945.4775906499</v>
      </c>
      <c r="C158" s="162">
        <v>34.400464435103203</v>
      </c>
      <c r="D158" s="162">
        <v>1</v>
      </c>
      <c r="E158" s="163" t="s">
        <v>224</v>
      </c>
      <c r="F158" s="163" t="s">
        <v>225</v>
      </c>
      <c r="G158" s="163" t="s">
        <v>234</v>
      </c>
      <c r="H158" s="162">
        <v>86</v>
      </c>
      <c r="I158" s="163" t="s">
        <v>227</v>
      </c>
      <c r="J158" s="164">
        <f t="shared" si="29"/>
        <v>3</v>
      </c>
      <c r="K158" s="165" t="str">
        <f t="shared" si="27"/>
        <v>ND</v>
      </c>
      <c r="L158" s="165" t="str">
        <f t="shared" si="28"/>
        <v>MT</v>
      </c>
      <c r="M158" s="165" t="str">
        <f t="shared" si="37"/>
        <v>Small</v>
      </c>
      <c r="N158" s="166">
        <f t="shared" si="30"/>
        <v>0.2</v>
      </c>
      <c r="O158" s="123">
        <f t="shared" si="31"/>
        <v>980.99158657426381</v>
      </c>
      <c r="P158" s="114">
        <f t="shared" si="32"/>
        <v>326.52997867319618</v>
      </c>
      <c r="Q158" s="93">
        <f t="shared" si="33"/>
        <v>238731311.0727959</v>
      </c>
      <c r="R158" s="93">
        <f t="shared" si="34"/>
        <v>1</v>
      </c>
      <c r="T158" s="165"/>
    </row>
    <row r="159" spans="1:20">
      <c r="A159" s="162">
        <v>8101</v>
      </c>
      <c r="B159" s="162">
        <v>1294160.80426768</v>
      </c>
      <c r="C159" s="162">
        <v>285.812898469012</v>
      </c>
      <c r="D159" s="162">
        <v>1</v>
      </c>
      <c r="E159" s="163" t="s">
        <v>224</v>
      </c>
      <c r="F159" s="163" t="s">
        <v>225</v>
      </c>
      <c r="G159" s="163" t="s">
        <v>244</v>
      </c>
      <c r="H159" s="162">
        <v>60</v>
      </c>
      <c r="I159" s="163" t="s">
        <v>243</v>
      </c>
      <c r="J159" s="164">
        <f t="shared" si="29"/>
        <v>0</v>
      </c>
      <c r="K159" s="165" t="str">
        <f t="shared" si="27"/>
        <v>ND</v>
      </c>
      <c r="L159" s="165" t="str">
        <f t="shared" si="28"/>
        <v>MT</v>
      </c>
      <c r="M159" s="165" t="str">
        <f t="shared" si="37"/>
        <v>Small</v>
      </c>
      <c r="N159" s="166">
        <f t="shared" si="30"/>
        <v>0.2</v>
      </c>
      <c r="O159" s="123">
        <f t="shared" si="31"/>
        <v>0</v>
      </c>
      <c r="P159" s="114">
        <f t="shared" si="32"/>
        <v>0</v>
      </c>
      <c r="Q159" s="93">
        <f t="shared" si="33"/>
        <v>77649648.256060809</v>
      </c>
      <c r="R159" s="93">
        <f t="shared" si="34"/>
        <v>1</v>
      </c>
      <c r="T159" s="165"/>
    </row>
    <row r="160" spans="1:20">
      <c r="A160" s="162">
        <v>8101</v>
      </c>
      <c r="B160" s="162">
        <v>1294160.80426768</v>
      </c>
      <c r="C160" s="162">
        <v>285.812898469012</v>
      </c>
      <c r="D160" s="162">
        <v>2</v>
      </c>
      <c r="E160" s="163" t="s">
        <v>224</v>
      </c>
      <c r="F160" s="163" t="s">
        <v>241</v>
      </c>
      <c r="G160" s="163" t="s">
        <v>244</v>
      </c>
      <c r="H160" s="162">
        <v>60</v>
      </c>
      <c r="I160" s="163" t="s">
        <v>243</v>
      </c>
      <c r="J160" s="164">
        <f t="shared" si="29"/>
        <v>0</v>
      </c>
      <c r="K160" s="165" t="str">
        <f t="shared" si="27"/>
        <v>ND</v>
      </c>
      <c r="L160" s="165" t="str">
        <f t="shared" si="28"/>
        <v>LT</v>
      </c>
      <c r="M160" s="165" t="str">
        <f t="shared" si="37"/>
        <v>Small</v>
      </c>
      <c r="N160" s="166">
        <f t="shared" si="30"/>
        <v>0.13333333333333333</v>
      </c>
      <c r="O160" s="123">
        <f t="shared" si="31"/>
        <v>0</v>
      </c>
      <c r="P160" s="114">
        <f t="shared" si="32"/>
        <v>0</v>
      </c>
      <c r="Q160" s="93">
        <f t="shared" si="33"/>
        <v>77649648.256060809</v>
      </c>
      <c r="R160" s="93">
        <f t="shared" si="34"/>
        <v>0</v>
      </c>
      <c r="T160" s="165"/>
    </row>
    <row r="161" spans="1:20">
      <c r="A161" s="162">
        <v>15109</v>
      </c>
      <c r="B161" s="162">
        <v>4776162.7677725097</v>
      </c>
      <c r="C161" s="162">
        <v>334.46517981600198</v>
      </c>
      <c r="D161" s="162">
        <v>1</v>
      </c>
      <c r="E161" s="163" t="s">
        <v>246</v>
      </c>
      <c r="F161" s="163" t="s">
        <v>225</v>
      </c>
      <c r="G161" s="163" t="s">
        <v>234</v>
      </c>
      <c r="H161" s="162">
        <v>172</v>
      </c>
      <c r="I161" s="163" t="s">
        <v>239</v>
      </c>
      <c r="J161" s="164">
        <f t="shared" si="29"/>
        <v>1.9369369369369369</v>
      </c>
      <c r="K161" s="165" t="str">
        <f t="shared" si="27"/>
        <v>D</v>
      </c>
      <c r="L161" s="165" t="str">
        <f t="shared" si="28"/>
        <v>MT</v>
      </c>
      <c r="M161" s="165" t="str">
        <f t="shared" si="37"/>
        <v>Med</v>
      </c>
      <c r="N161" s="166">
        <f t="shared" si="30"/>
        <v>0.2</v>
      </c>
      <c r="O161" s="123">
        <f t="shared" si="31"/>
        <v>633.37294628668678</v>
      </c>
      <c r="P161" s="114">
        <f t="shared" si="32"/>
        <v>210.82265890311467</v>
      </c>
      <c r="Q161" s="93">
        <f t="shared" si="33"/>
        <v>821499996.05687165</v>
      </c>
      <c r="R161" s="93">
        <f t="shared" si="34"/>
        <v>1</v>
      </c>
      <c r="T161" s="165"/>
    </row>
    <row r="162" spans="1:20">
      <c r="A162" s="162">
        <v>15109</v>
      </c>
      <c r="B162" s="162">
        <v>4776162.7677725097</v>
      </c>
      <c r="C162" s="162">
        <v>334.46517981600198</v>
      </c>
      <c r="D162" s="162">
        <v>2</v>
      </c>
      <c r="E162" s="163" t="s">
        <v>246</v>
      </c>
      <c r="F162" s="163" t="s">
        <v>245</v>
      </c>
      <c r="G162" s="163" t="s">
        <v>234</v>
      </c>
      <c r="H162" s="162">
        <v>102</v>
      </c>
      <c r="I162" s="163" t="s">
        <v>239</v>
      </c>
      <c r="J162" s="164">
        <f t="shared" si="29"/>
        <v>1.2912912912912913</v>
      </c>
      <c r="K162" s="165" t="str">
        <f t="shared" si="27"/>
        <v>D</v>
      </c>
      <c r="L162" s="165" t="str">
        <f t="shared" si="28"/>
        <v>LT</v>
      </c>
      <c r="M162" s="165" t="str">
        <f t="shared" si="37"/>
        <v>Med</v>
      </c>
      <c r="N162" s="166">
        <f t="shared" si="30"/>
        <v>0.13333333333333333</v>
      </c>
      <c r="O162" s="123">
        <f t="shared" si="31"/>
        <v>330.84494125526766</v>
      </c>
      <c r="P162" s="114">
        <f t="shared" si="32"/>
        <v>372.10068464967947</v>
      </c>
      <c r="Q162" s="93">
        <f t="shared" si="33"/>
        <v>487168602.312796</v>
      </c>
      <c r="R162" s="93">
        <f t="shared" si="34"/>
        <v>0</v>
      </c>
      <c r="T162" s="165"/>
    </row>
    <row r="163" spans="1:20">
      <c r="A163" s="162">
        <v>15425</v>
      </c>
      <c r="B163" s="162">
        <v>1961449.33603468</v>
      </c>
      <c r="C163" s="162">
        <v>59.7383607246963</v>
      </c>
      <c r="D163" s="162">
        <v>1</v>
      </c>
      <c r="E163" s="163" t="s">
        <v>224</v>
      </c>
      <c r="F163" s="163" t="s">
        <v>241</v>
      </c>
      <c r="G163" s="163" t="s">
        <v>234</v>
      </c>
      <c r="H163" s="162">
        <v>500</v>
      </c>
      <c r="I163" s="163" t="s">
        <v>227</v>
      </c>
      <c r="J163" s="164">
        <f t="shared" si="29"/>
        <v>3</v>
      </c>
      <c r="K163" s="165" t="str">
        <f t="shared" si="27"/>
        <v>ND</v>
      </c>
      <c r="L163" s="165" t="str">
        <f t="shared" si="28"/>
        <v>LT</v>
      </c>
      <c r="M163" s="165" t="str">
        <f t="shared" si="37"/>
        <v>Large</v>
      </c>
      <c r="N163" s="166">
        <f t="shared" si="30"/>
        <v>0.2</v>
      </c>
      <c r="O163" s="123">
        <f t="shared" si="31"/>
        <v>980.99158657426381</v>
      </c>
      <c r="P163" s="114">
        <f t="shared" si="32"/>
        <v>326.52997867319618</v>
      </c>
      <c r="Q163" s="93">
        <f t="shared" si="33"/>
        <v>980724668.01734006</v>
      </c>
      <c r="R163" s="93">
        <f t="shared" si="34"/>
        <v>0</v>
      </c>
      <c r="T163" s="165"/>
    </row>
    <row r="164" spans="1:20">
      <c r="A164" s="162">
        <v>15425</v>
      </c>
      <c r="B164" s="162">
        <v>1961449.33603468</v>
      </c>
      <c r="C164" s="162">
        <v>59.7383607246963</v>
      </c>
      <c r="D164" s="162">
        <v>2</v>
      </c>
      <c r="E164" s="163" t="s">
        <v>246</v>
      </c>
      <c r="F164" s="163" t="s">
        <v>225</v>
      </c>
      <c r="G164" s="163" t="s">
        <v>234</v>
      </c>
      <c r="H164" s="162">
        <v>200</v>
      </c>
      <c r="I164" s="163" t="s">
        <v>227</v>
      </c>
      <c r="J164" s="164">
        <f t="shared" si="29"/>
        <v>3</v>
      </c>
      <c r="K164" s="165" t="str">
        <f t="shared" si="27"/>
        <v>D</v>
      </c>
      <c r="L164" s="165" t="str">
        <f t="shared" si="28"/>
        <v>MT</v>
      </c>
      <c r="M164" s="165" t="str">
        <f t="shared" si="37"/>
        <v>Med</v>
      </c>
      <c r="N164" s="166">
        <f t="shared" si="30"/>
        <v>0.2</v>
      </c>
      <c r="O164" s="123">
        <f t="shared" si="31"/>
        <v>980.99158657426381</v>
      </c>
      <c r="P164" s="114">
        <f t="shared" si="32"/>
        <v>326.52997867319618</v>
      </c>
      <c r="Q164" s="93">
        <f t="shared" si="33"/>
        <v>392289867.206936</v>
      </c>
      <c r="R164" s="93">
        <f t="shared" si="34"/>
        <v>1</v>
      </c>
      <c r="T164" s="165"/>
    </row>
    <row r="165" spans="1:20">
      <c r="A165" s="162">
        <v>15286</v>
      </c>
      <c r="B165" s="162">
        <v>890041.95763396495</v>
      </c>
      <c r="C165" s="162">
        <v>160.36792029440801</v>
      </c>
      <c r="D165" s="162">
        <v>1</v>
      </c>
      <c r="E165" s="163" t="s">
        <v>224</v>
      </c>
      <c r="F165" s="163" t="s">
        <v>241</v>
      </c>
      <c r="G165" s="163" t="s">
        <v>234</v>
      </c>
      <c r="H165" s="162">
        <v>160</v>
      </c>
      <c r="I165" s="163" t="s">
        <v>239</v>
      </c>
      <c r="J165" s="164">
        <f t="shared" si="29"/>
        <v>1.2912912912912913</v>
      </c>
      <c r="K165" s="165" t="str">
        <f t="shared" si="27"/>
        <v>ND</v>
      </c>
      <c r="L165" s="165" t="str">
        <f t="shared" si="28"/>
        <v>LT</v>
      </c>
      <c r="M165" s="165" t="str">
        <f t="shared" si="37"/>
        <v>Small</v>
      </c>
      <c r="N165" s="166">
        <f t="shared" si="30"/>
        <v>0.13333333333333333</v>
      </c>
      <c r="O165" s="123">
        <f t="shared" si="31"/>
        <v>330.84494125526766</v>
      </c>
      <c r="P165" s="114">
        <f t="shared" si="32"/>
        <v>372.10068464967947</v>
      </c>
      <c r="Q165" s="93">
        <f t="shared" si="33"/>
        <v>142406713.22143438</v>
      </c>
      <c r="R165" s="93">
        <f t="shared" si="34"/>
        <v>0</v>
      </c>
      <c r="T165" s="165"/>
    </row>
    <row r="166" spans="1:20">
      <c r="A166" s="162">
        <v>15286</v>
      </c>
      <c r="B166" s="162">
        <v>890041.95763396495</v>
      </c>
      <c r="C166" s="162">
        <v>160.36792029440801</v>
      </c>
      <c r="D166" s="162">
        <v>2</v>
      </c>
      <c r="E166" s="163" t="s">
        <v>224</v>
      </c>
      <c r="F166" s="163" t="s">
        <v>225</v>
      </c>
      <c r="G166" s="163" t="s">
        <v>234</v>
      </c>
      <c r="H166" s="162">
        <v>80</v>
      </c>
      <c r="I166" s="163" t="s">
        <v>239</v>
      </c>
      <c r="J166" s="164">
        <f t="shared" si="29"/>
        <v>1.9369369369369369</v>
      </c>
      <c r="K166" s="165" t="str">
        <f t="shared" si="27"/>
        <v>ND</v>
      </c>
      <c r="L166" s="165" t="str">
        <f t="shared" si="28"/>
        <v>MT</v>
      </c>
      <c r="M166" s="165" t="str">
        <f t="shared" si="37"/>
        <v>Small</v>
      </c>
      <c r="N166" s="166">
        <f t="shared" si="30"/>
        <v>0.2</v>
      </c>
      <c r="O166" s="123">
        <f t="shared" si="31"/>
        <v>633.37294628668678</v>
      </c>
      <c r="P166" s="114">
        <f t="shared" si="32"/>
        <v>210.82265890311467</v>
      </c>
      <c r="Q166" s="93">
        <f t="shared" si="33"/>
        <v>71203356.610717192</v>
      </c>
      <c r="R166" s="93">
        <f t="shared" si="34"/>
        <v>1</v>
      </c>
      <c r="T166" s="165"/>
    </row>
    <row r="167" spans="1:20">
      <c r="A167" s="162">
        <v>15478</v>
      </c>
      <c r="B167" s="162">
        <v>850431.08132124599</v>
      </c>
      <c r="C167" s="162">
        <v>160.36792029440801</v>
      </c>
      <c r="D167" s="162">
        <v>1</v>
      </c>
      <c r="E167" s="163" t="s">
        <v>224</v>
      </c>
      <c r="F167" s="163" t="s">
        <v>225</v>
      </c>
      <c r="G167" s="163" t="s">
        <v>234</v>
      </c>
      <c r="H167" s="162">
        <v>161</v>
      </c>
      <c r="I167" s="163" t="s">
        <v>227</v>
      </c>
      <c r="J167" s="164">
        <f t="shared" si="29"/>
        <v>3</v>
      </c>
      <c r="K167" s="165" t="str">
        <f t="shared" si="27"/>
        <v>ND</v>
      </c>
      <c r="L167" s="165" t="str">
        <f t="shared" si="28"/>
        <v>MT</v>
      </c>
      <c r="M167" s="165" t="str">
        <f t="shared" si="37"/>
        <v>Small</v>
      </c>
      <c r="N167" s="166">
        <f t="shared" si="30"/>
        <v>0.2</v>
      </c>
      <c r="O167" s="123">
        <f t="shared" si="31"/>
        <v>980.99158657426381</v>
      </c>
      <c r="P167" s="114">
        <f t="shared" si="32"/>
        <v>326.52997867319618</v>
      </c>
      <c r="Q167" s="93">
        <f t="shared" si="33"/>
        <v>136919404.0927206</v>
      </c>
      <c r="R167" s="93">
        <f t="shared" si="34"/>
        <v>1</v>
      </c>
      <c r="T167" s="165"/>
    </row>
    <row r="168" spans="1:20">
      <c r="A168" s="162">
        <v>15478</v>
      </c>
      <c r="B168" s="162">
        <v>850431.08132124599</v>
      </c>
      <c r="C168" s="162">
        <v>160.36792029440801</v>
      </c>
      <c r="D168" s="162">
        <v>2</v>
      </c>
      <c r="E168" s="163" t="s">
        <v>224</v>
      </c>
      <c r="F168" s="163" t="s">
        <v>241</v>
      </c>
      <c r="G168" s="163" t="s">
        <v>234</v>
      </c>
      <c r="H168" s="162">
        <v>63</v>
      </c>
      <c r="I168" s="163" t="s">
        <v>227</v>
      </c>
      <c r="J168" s="164">
        <f t="shared" si="29"/>
        <v>2</v>
      </c>
      <c r="K168" s="165" t="str">
        <f t="shared" si="27"/>
        <v>ND</v>
      </c>
      <c r="L168" s="165" t="str">
        <f t="shared" si="28"/>
        <v>LT</v>
      </c>
      <c r="M168" s="165" t="str">
        <f t="shared" si="37"/>
        <v>Small</v>
      </c>
      <c r="N168" s="166">
        <f t="shared" si="30"/>
        <v>0.13333333333333333</v>
      </c>
      <c r="O168" s="123">
        <f t="shared" si="31"/>
        <v>512.42495552560058</v>
      </c>
      <c r="P168" s="114">
        <f t="shared" si="32"/>
        <v>576.32338599229422</v>
      </c>
      <c r="Q168" s="93">
        <f t="shared" si="33"/>
        <v>53577158.123238496</v>
      </c>
      <c r="R168" s="93">
        <f t="shared" si="34"/>
        <v>0</v>
      </c>
      <c r="T168" s="165"/>
    </row>
    <row r="169" spans="1:20">
      <c r="A169" s="162">
        <v>15393</v>
      </c>
      <c r="B169" s="162">
        <v>383424.26807760098</v>
      </c>
      <c r="C169" s="162">
        <v>86.201499118165799</v>
      </c>
      <c r="D169" s="162">
        <v>2</v>
      </c>
      <c r="E169" s="163" t="s">
        <v>224</v>
      </c>
      <c r="F169" s="163" t="s">
        <v>225</v>
      </c>
      <c r="G169" s="163" t="s">
        <v>234</v>
      </c>
      <c r="H169" s="162">
        <v>95</v>
      </c>
      <c r="I169" s="163" t="s">
        <v>239</v>
      </c>
      <c r="J169" s="164">
        <f t="shared" si="29"/>
        <v>1.9369369369369369</v>
      </c>
      <c r="K169" s="165" t="str">
        <f t="shared" si="27"/>
        <v>ND</v>
      </c>
      <c r="L169" s="165" t="str">
        <f t="shared" si="28"/>
        <v>MT</v>
      </c>
      <c r="M169" s="165" t="str">
        <f t="shared" si="37"/>
        <v>Small</v>
      </c>
      <c r="N169" s="166">
        <f t="shared" si="30"/>
        <v>0.2</v>
      </c>
      <c r="O169" s="123">
        <f t="shared" si="31"/>
        <v>633.37294628668678</v>
      </c>
      <c r="P169" s="114">
        <f t="shared" si="32"/>
        <v>210.82265890311467</v>
      </c>
      <c r="Q169" s="93">
        <f t="shared" si="33"/>
        <v>36425305.46737209</v>
      </c>
      <c r="R169" s="93">
        <f t="shared" si="34"/>
        <v>1</v>
      </c>
      <c r="T169" s="165"/>
    </row>
    <row r="170" spans="1:20">
      <c r="A170" s="162">
        <v>15393</v>
      </c>
      <c r="B170" s="162">
        <v>383424.26807760098</v>
      </c>
      <c r="C170" s="162">
        <v>86.201499118165799</v>
      </c>
      <c r="D170" s="162">
        <v>4</v>
      </c>
      <c r="E170" s="163" t="s">
        <v>246</v>
      </c>
      <c r="F170" s="163" t="s">
        <v>241</v>
      </c>
      <c r="G170" s="163" t="s">
        <v>234</v>
      </c>
      <c r="H170" s="162">
        <v>135</v>
      </c>
      <c r="I170" s="163" t="s">
        <v>239</v>
      </c>
      <c r="J170" s="164">
        <f t="shared" si="29"/>
        <v>1.2912912912912913</v>
      </c>
      <c r="K170" s="165" t="str">
        <f t="shared" si="27"/>
        <v>D</v>
      </c>
      <c r="L170" s="165" t="str">
        <f t="shared" si="28"/>
        <v>LT</v>
      </c>
      <c r="M170" s="165" t="str">
        <f t="shared" si="37"/>
        <v>Med</v>
      </c>
      <c r="N170" s="166">
        <f t="shared" si="30"/>
        <v>0.13333333333333333</v>
      </c>
      <c r="O170" s="123">
        <f t="shared" si="31"/>
        <v>330.84494125526766</v>
      </c>
      <c r="P170" s="114">
        <f t="shared" si="32"/>
        <v>372.10068464967947</v>
      </c>
      <c r="Q170" s="93">
        <f t="shared" si="33"/>
        <v>51762276.190476134</v>
      </c>
      <c r="R170" s="93">
        <f t="shared" si="34"/>
        <v>0</v>
      </c>
      <c r="T170" s="165"/>
    </row>
    <row r="171" spans="1:20">
      <c r="A171" s="162">
        <v>15214</v>
      </c>
      <c r="B171" s="162">
        <v>909723.95087667101</v>
      </c>
      <c r="C171" s="162">
        <v>340.720580852686</v>
      </c>
      <c r="D171" s="162">
        <v>1</v>
      </c>
      <c r="E171" s="163" t="s">
        <v>224</v>
      </c>
      <c r="F171" s="163" t="s">
        <v>225</v>
      </c>
      <c r="G171" s="163" t="s">
        <v>234</v>
      </c>
      <c r="H171" s="162">
        <v>96</v>
      </c>
      <c r="I171" s="163" t="s">
        <v>227</v>
      </c>
      <c r="J171" s="164">
        <f t="shared" si="29"/>
        <v>3</v>
      </c>
      <c r="K171" s="165" t="str">
        <f t="shared" si="27"/>
        <v>ND</v>
      </c>
      <c r="L171" s="165" t="str">
        <f t="shared" si="28"/>
        <v>MT</v>
      </c>
      <c r="M171" s="165" t="str">
        <f t="shared" si="37"/>
        <v>Small</v>
      </c>
      <c r="N171" s="166">
        <f t="shared" si="30"/>
        <v>0.2</v>
      </c>
      <c r="O171" s="123">
        <f t="shared" si="31"/>
        <v>980.99158657426381</v>
      </c>
      <c r="P171" s="114">
        <f t="shared" si="32"/>
        <v>326.52997867319618</v>
      </c>
      <c r="Q171" s="93">
        <f t="shared" si="33"/>
        <v>87333499.28416042</v>
      </c>
      <c r="R171" s="93">
        <f t="shared" si="34"/>
        <v>1</v>
      </c>
      <c r="T171" s="165"/>
    </row>
    <row r="172" spans="1:20">
      <c r="A172" s="162">
        <v>15214</v>
      </c>
      <c r="B172" s="162">
        <v>909723.95087667101</v>
      </c>
      <c r="C172" s="162">
        <v>340.720580852686</v>
      </c>
      <c r="D172" s="162">
        <v>2</v>
      </c>
      <c r="E172" s="163" t="s">
        <v>224</v>
      </c>
      <c r="F172" s="163" t="s">
        <v>241</v>
      </c>
      <c r="G172" s="163" t="s">
        <v>244</v>
      </c>
      <c r="H172" s="162">
        <v>96</v>
      </c>
      <c r="I172" s="163" t="s">
        <v>227</v>
      </c>
      <c r="J172" s="164">
        <f t="shared" si="29"/>
        <v>2</v>
      </c>
      <c r="K172" s="165" t="str">
        <f t="shared" si="27"/>
        <v>ND</v>
      </c>
      <c r="L172" s="165" t="str">
        <f t="shared" si="28"/>
        <v>LT</v>
      </c>
      <c r="M172" s="165" t="str">
        <f t="shared" si="37"/>
        <v>Small</v>
      </c>
      <c r="N172" s="166">
        <f t="shared" si="30"/>
        <v>0.13333333333333333</v>
      </c>
      <c r="O172" s="123">
        <f t="shared" si="31"/>
        <v>512.42495552560058</v>
      </c>
      <c r="P172" s="114">
        <f t="shared" si="32"/>
        <v>576.32338599229422</v>
      </c>
      <c r="Q172" s="93">
        <f t="shared" si="33"/>
        <v>87333499.28416042</v>
      </c>
      <c r="R172" s="93">
        <f t="shared" si="34"/>
        <v>0</v>
      </c>
      <c r="T172" s="165"/>
    </row>
    <row r="173" spans="1:20">
      <c r="A173" s="162">
        <v>15585</v>
      </c>
      <c r="B173" s="162">
        <v>1107341.88777123</v>
      </c>
      <c r="C173" s="162">
        <v>340.720580852686</v>
      </c>
      <c r="D173" s="162">
        <v>1</v>
      </c>
      <c r="E173" s="163" t="s">
        <v>224</v>
      </c>
      <c r="F173" s="163" t="s">
        <v>225</v>
      </c>
      <c r="G173" s="163" t="s">
        <v>234</v>
      </c>
      <c r="H173" s="162">
        <v>60</v>
      </c>
      <c r="I173" s="163" t="s">
        <v>227</v>
      </c>
      <c r="J173" s="164">
        <f t="shared" si="29"/>
        <v>3</v>
      </c>
      <c r="K173" s="165" t="str">
        <f t="shared" si="27"/>
        <v>ND</v>
      </c>
      <c r="L173" s="165" t="str">
        <f t="shared" si="28"/>
        <v>MT</v>
      </c>
      <c r="M173" s="165" t="str">
        <f t="shared" si="37"/>
        <v>Small</v>
      </c>
      <c r="N173" s="166">
        <f t="shared" si="30"/>
        <v>0.2</v>
      </c>
      <c r="O173" s="123">
        <f t="shared" si="31"/>
        <v>980.99158657426381</v>
      </c>
      <c r="P173" s="114">
        <f t="shared" si="32"/>
        <v>326.52997867319618</v>
      </c>
      <c r="Q173" s="93">
        <f t="shared" si="33"/>
        <v>66440513.266273797</v>
      </c>
      <c r="R173" s="93">
        <f t="shared" si="34"/>
        <v>1</v>
      </c>
      <c r="T173" s="165"/>
    </row>
    <row r="174" spans="1:20">
      <c r="A174" s="162">
        <v>15585</v>
      </c>
      <c r="B174" s="162">
        <v>1107341.88777123</v>
      </c>
      <c r="C174" s="162">
        <v>340.720580852686</v>
      </c>
      <c r="D174" s="162">
        <v>2</v>
      </c>
      <c r="E174" s="163" t="s">
        <v>224</v>
      </c>
      <c r="F174" s="163" t="s">
        <v>225</v>
      </c>
      <c r="G174" s="163" t="s">
        <v>234</v>
      </c>
      <c r="H174" s="162">
        <v>50</v>
      </c>
      <c r="I174" s="163" t="s">
        <v>227</v>
      </c>
      <c r="J174" s="164">
        <f t="shared" si="29"/>
        <v>3</v>
      </c>
      <c r="K174" s="165" t="str">
        <f t="shared" si="27"/>
        <v>ND</v>
      </c>
      <c r="L174" s="165" t="str">
        <f t="shared" si="28"/>
        <v>MT</v>
      </c>
      <c r="M174" s="165" t="str">
        <f t="shared" si="37"/>
        <v>Small</v>
      </c>
      <c r="N174" s="166">
        <f t="shared" si="30"/>
        <v>0.2</v>
      </c>
      <c r="O174" s="123">
        <f t="shared" si="31"/>
        <v>980.99158657426381</v>
      </c>
      <c r="P174" s="114">
        <f t="shared" si="32"/>
        <v>326.52997867319618</v>
      </c>
      <c r="Q174" s="93">
        <f t="shared" si="33"/>
        <v>55367094.388561495</v>
      </c>
      <c r="R174" s="93">
        <f t="shared" si="34"/>
        <v>1</v>
      </c>
      <c r="T174" s="165"/>
    </row>
    <row r="175" spans="1:20">
      <c r="A175" s="162">
        <v>15401</v>
      </c>
      <c r="B175" s="162">
        <v>3368287.7311012698</v>
      </c>
      <c r="C175" s="162">
        <v>59.7383607246963</v>
      </c>
      <c r="D175" s="162">
        <v>1</v>
      </c>
      <c r="E175" s="163" t="s">
        <v>246</v>
      </c>
      <c r="F175" s="163" t="s">
        <v>225</v>
      </c>
      <c r="G175" s="163" t="s">
        <v>234</v>
      </c>
      <c r="H175" s="162">
        <v>80</v>
      </c>
      <c r="I175" s="163" t="s">
        <v>239</v>
      </c>
      <c r="J175" s="164">
        <f t="shared" si="29"/>
        <v>1.9369369369369369</v>
      </c>
      <c r="K175" s="165" t="str">
        <f t="shared" si="27"/>
        <v>D</v>
      </c>
      <c r="L175" s="165" t="str">
        <f t="shared" si="28"/>
        <v>MT</v>
      </c>
      <c r="M175" s="165" t="str">
        <f t="shared" si="37"/>
        <v>Med</v>
      </c>
      <c r="N175" s="166">
        <f t="shared" si="30"/>
        <v>0.2</v>
      </c>
      <c r="O175" s="123">
        <f t="shared" si="31"/>
        <v>633.37294628668678</v>
      </c>
      <c r="P175" s="114">
        <f t="shared" si="32"/>
        <v>210.82265890311467</v>
      </c>
      <c r="Q175" s="93">
        <f t="shared" si="33"/>
        <v>269463018.4881016</v>
      </c>
      <c r="R175" s="93">
        <f t="shared" si="34"/>
        <v>1</v>
      </c>
      <c r="T175" s="165"/>
    </row>
    <row r="176" spans="1:20">
      <c r="A176" s="162">
        <v>15401</v>
      </c>
      <c r="B176" s="162">
        <v>3368287.7311012698</v>
      </c>
      <c r="C176" s="162">
        <v>59.7383607246963</v>
      </c>
      <c r="D176" s="162">
        <v>2</v>
      </c>
      <c r="E176" s="163" t="s">
        <v>224</v>
      </c>
      <c r="F176" s="163" t="s">
        <v>225</v>
      </c>
      <c r="G176" s="163" t="s">
        <v>234</v>
      </c>
      <c r="H176" s="162">
        <v>3927</v>
      </c>
      <c r="I176" s="163" t="s">
        <v>239</v>
      </c>
      <c r="J176" s="164">
        <f t="shared" si="29"/>
        <v>3.228228228228228</v>
      </c>
      <c r="K176" s="165" t="str">
        <f t="shared" si="27"/>
        <v>ND</v>
      </c>
      <c r="L176" s="165" t="str">
        <f t="shared" si="28"/>
        <v>MT</v>
      </c>
      <c r="M176" s="165" t="str">
        <f t="shared" si="37"/>
        <v>Large</v>
      </c>
      <c r="N176" s="166">
        <f t="shared" si="30"/>
        <v>0.33333333333333331</v>
      </c>
      <c r="O176" s="123">
        <f t="shared" si="31"/>
        <v>496.67985734277732</v>
      </c>
      <c r="P176" s="114">
        <f t="shared" si="32"/>
        <v>214.54250835132669</v>
      </c>
      <c r="Q176" s="93">
        <f t="shared" si="33"/>
        <v>13227265920.034687</v>
      </c>
      <c r="R176" s="93">
        <f t="shared" si="34"/>
        <v>1</v>
      </c>
      <c r="T176" s="165"/>
    </row>
    <row r="177" spans="1:20">
      <c r="A177" s="162">
        <v>15401</v>
      </c>
      <c r="B177" s="162">
        <v>3368287.7311012698</v>
      </c>
      <c r="C177" s="162">
        <v>59.7383607246963</v>
      </c>
      <c r="D177" s="162">
        <v>3</v>
      </c>
      <c r="E177" s="163" t="s">
        <v>224</v>
      </c>
      <c r="F177" s="163" t="s">
        <v>241</v>
      </c>
      <c r="G177" s="163" t="s">
        <v>234</v>
      </c>
      <c r="H177" s="162">
        <v>168</v>
      </c>
      <c r="I177" s="163" t="s">
        <v>239</v>
      </c>
      <c r="J177" s="164">
        <f t="shared" si="29"/>
        <v>1.2912912912912913</v>
      </c>
      <c r="K177" s="165" t="str">
        <f t="shared" si="27"/>
        <v>ND</v>
      </c>
      <c r="L177" s="165" t="str">
        <f t="shared" si="28"/>
        <v>LT</v>
      </c>
      <c r="M177" s="165" t="str">
        <f t="shared" si="37"/>
        <v>Small</v>
      </c>
      <c r="N177" s="166">
        <f t="shared" si="30"/>
        <v>0.13333333333333333</v>
      </c>
      <c r="O177" s="123">
        <f t="shared" si="31"/>
        <v>330.84494125526766</v>
      </c>
      <c r="P177" s="114">
        <f t="shared" si="32"/>
        <v>372.10068464967947</v>
      </c>
      <c r="Q177" s="93">
        <f t="shared" si="33"/>
        <v>565872338.82501328</v>
      </c>
      <c r="R177" s="93">
        <f t="shared" si="34"/>
        <v>0</v>
      </c>
      <c r="T177" s="165"/>
    </row>
    <row r="178" spans="1:20">
      <c r="A178" s="162">
        <v>15531</v>
      </c>
      <c r="B178" s="162">
        <v>4016476.2769701201</v>
      </c>
      <c r="C178" s="162">
        <v>852.574034593531</v>
      </c>
      <c r="D178" s="162">
        <v>1</v>
      </c>
      <c r="E178" s="163" t="s">
        <v>224</v>
      </c>
      <c r="F178" s="163" t="s">
        <v>225</v>
      </c>
      <c r="G178" s="163" t="s">
        <v>234</v>
      </c>
      <c r="H178" s="162">
        <v>510</v>
      </c>
      <c r="I178" s="163" t="s">
        <v>243</v>
      </c>
      <c r="J178" s="164">
        <f t="shared" si="29"/>
        <v>0</v>
      </c>
      <c r="K178" s="165" t="str">
        <f t="shared" si="27"/>
        <v>ND</v>
      </c>
      <c r="L178" s="165" t="str">
        <f t="shared" si="28"/>
        <v>MT</v>
      </c>
      <c r="M178" s="165" t="str">
        <f t="shared" si="37"/>
        <v>Large</v>
      </c>
      <c r="N178" s="166">
        <f t="shared" si="30"/>
        <v>0.33333333333333331</v>
      </c>
      <c r="O178" s="123">
        <f t="shared" si="31"/>
        <v>0</v>
      </c>
      <c r="P178" s="114">
        <f t="shared" si="32"/>
        <v>0</v>
      </c>
      <c r="Q178" s="93">
        <f t="shared" si="33"/>
        <v>2048402901.2547612</v>
      </c>
      <c r="R178" s="93">
        <f t="shared" si="34"/>
        <v>1</v>
      </c>
      <c r="T178" s="165"/>
    </row>
    <row r="179" spans="1:20">
      <c r="A179" s="162">
        <v>15531</v>
      </c>
      <c r="B179" s="162">
        <v>4016476.2769701201</v>
      </c>
      <c r="C179" s="162">
        <v>852.574034593531</v>
      </c>
      <c r="D179" s="162">
        <v>2</v>
      </c>
      <c r="E179" s="163" t="s">
        <v>224</v>
      </c>
      <c r="F179" s="163" t="s">
        <v>241</v>
      </c>
      <c r="G179" s="163" t="s">
        <v>234</v>
      </c>
      <c r="H179" s="162">
        <v>1020</v>
      </c>
      <c r="I179" s="163" t="s">
        <v>243</v>
      </c>
      <c r="J179" s="164">
        <f t="shared" si="29"/>
        <v>0</v>
      </c>
      <c r="K179" s="165" t="str">
        <f t="shared" si="27"/>
        <v>ND</v>
      </c>
      <c r="L179" s="165" t="str">
        <f t="shared" si="28"/>
        <v>LT</v>
      </c>
      <c r="M179" s="165" t="str">
        <f t="shared" si="37"/>
        <v>Large</v>
      </c>
      <c r="N179" s="166">
        <f t="shared" si="30"/>
        <v>0.2</v>
      </c>
      <c r="O179" s="123">
        <f t="shared" si="31"/>
        <v>0</v>
      </c>
      <c r="P179" s="114">
        <f t="shared" si="32"/>
        <v>0</v>
      </c>
      <c r="Q179" s="93">
        <f t="shared" si="33"/>
        <v>4096805802.5095224</v>
      </c>
      <c r="R179" s="93">
        <f t="shared" si="34"/>
        <v>0</v>
      </c>
      <c r="T179" s="165"/>
    </row>
    <row r="180" spans="1:20">
      <c r="A180" s="162">
        <v>15531</v>
      </c>
      <c r="B180" s="162">
        <v>4016476.2769701201</v>
      </c>
      <c r="C180" s="162">
        <v>852.574034593531</v>
      </c>
      <c r="D180" s="162">
        <v>3</v>
      </c>
      <c r="E180" s="163" t="s">
        <v>224</v>
      </c>
      <c r="F180" s="163" t="s">
        <v>225</v>
      </c>
      <c r="G180" s="163" t="s">
        <v>234</v>
      </c>
      <c r="H180" s="162">
        <v>350</v>
      </c>
      <c r="I180" s="163" t="s">
        <v>239</v>
      </c>
      <c r="J180" s="164">
        <f t="shared" si="29"/>
        <v>1.9369369369369369</v>
      </c>
      <c r="K180" s="165" t="str">
        <f t="shared" si="27"/>
        <v>ND</v>
      </c>
      <c r="L180" s="165" t="str">
        <f t="shared" si="28"/>
        <v>MT</v>
      </c>
      <c r="M180" s="165" t="str">
        <f t="shared" si="37"/>
        <v>Med</v>
      </c>
      <c r="N180" s="166">
        <f t="shared" si="30"/>
        <v>0.2</v>
      </c>
      <c r="O180" s="123">
        <f t="shared" si="31"/>
        <v>633.37294628668678</v>
      </c>
      <c r="P180" s="114">
        <f t="shared" si="32"/>
        <v>210.82265890311467</v>
      </c>
      <c r="Q180" s="93">
        <f t="shared" si="33"/>
        <v>1405766696.9395421</v>
      </c>
      <c r="R180" s="93">
        <f t="shared" si="34"/>
        <v>1</v>
      </c>
      <c r="T180" s="165"/>
    </row>
    <row r="181" spans="1:20">
      <c r="A181" s="162">
        <v>15322</v>
      </c>
      <c r="B181" s="162">
        <v>570038.44083142898</v>
      </c>
      <c r="C181" s="162">
        <v>9.3202930107655106</v>
      </c>
      <c r="D181" s="162">
        <v>1</v>
      </c>
      <c r="E181" s="163" t="s">
        <v>224</v>
      </c>
      <c r="F181" s="163" t="s">
        <v>225</v>
      </c>
      <c r="G181" s="163" t="s">
        <v>234</v>
      </c>
      <c r="H181" s="162">
        <v>72</v>
      </c>
      <c r="I181" s="163" t="s">
        <v>227</v>
      </c>
      <c r="J181" s="164">
        <f t="shared" si="29"/>
        <v>3</v>
      </c>
      <c r="K181" s="165" t="str">
        <f t="shared" si="27"/>
        <v>ND</v>
      </c>
      <c r="L181" s="165" t="str">
        <f t="shared" si="28"/>
        <v>MT</v>
      </c>
      <c r="M181" s="165" t="str">
        <f t="shared" si="37"/>
        <v>Small</v>
      </c>
      <c r="N181" s="166">
        <f t="shared" si="30"/>
        <v>0.2</v>
      </c>
      <c r="O181" s="123">
        <f t="shared" si="31"/>
        <v>980.99158657426381</v>
      </c>
      <c r="P181" s="114">
        <f t="shared" si="32"/>
        <v>326.52997867319618</v>
      </c>
      <c r="Q181" s="93">
        <f t="shared" si="33"/>
        <v>41042767.739862889</v>
      </c>
      <c r="R181" s="93">
        <f t="shared" si="34"/>
        <v>1</v>
      </c>
      <c r="T181" s="165"/>
    </row>
    <row r="182" spans="1:20">
      <c r="A182" s="162">
        <v>15322</v>
      </c>
      <c r="B182" s="162">
        <v>570038.44083142898</v>
      </c>
      <c r="C182" s="162">
        <v>9.3202930107655106</v>
      </c>
      <c r="D182" s="162">
        <v>2</v>
      </c>
      <c r="E182" s="163" t="s">
        <v>224</v>
      </c>
      <c r="F182" s="163" t="s">
        <v>225</v>
      </c>
      <c r="G182" s="163" t="s">
        <v>234</v>
      </c>
      <c r="H182" s="162">
        <v>97</v>
      </c>
      <c r="I182" s="163" t="s">
        <v>227</v>
      </c>
      <c r="J182" s="164">
        <f t="shared" si="29"/>
        <v>3</v>
      </c>
      <c r="K182" s="165" t="str">
        <f t="shared" si="27"/>
        <v>ND</v>
      </c>
      <c r="L182" s="165" t="str">
        <f t="shared" si="28"/>
        <v>MT</v>
      </c>
      <c r="M182" s="165" t="str">
        <f t="shared" si="37"/>
        <v>Small</v>
      </c>
      <c r="N182" s="166">
        <f t="shared" si="30"/>
        <v>0.2</v>
      </c>
      <c r="O182" s="123">
        <f t="shared" si="31"/>
        <v>980.99158657426381</v>
      </c>
      <c r="P182" s="114">
        <f t="shared" si="32"/>
        <v>326.52997867319618</v>
      </c>
      <c r="Q182" s="93">
        <f t="shared" si="33"/>
        <v>55293728.760648608</v>
      </c>
      <c r="R182" s="93">
        <f t="shared" si="34"/>
        <v>1</v>
      </c>
      <c r="T182" s="165"/>
    </row>
    <row r="183" spans="1:20">
      <c r="A183" s="162">
        <v>15322</v>
      </c>
      <c r="B183" s="162">
        <v>570038.44083142898</v>
      </c>
      <c r="C183" s="162">
        <v>9.3202930107655106</v>
      </c>
      <c r="D183" s="162">
        <v>3</v>
      </c>
      <c r="E183" s="163" t="s">
        <v>224</v>
      </c>
      <c r="F183" s="163" t="s">
        <v>241</v>
      </c>
      <c r="G183" s="163" t="s">
        <v>234</v>
      </c>
      <c r="H183" s="162">
        <v>35</v>
      </c>
      <c r="I183" s="163" t="s">
        <v>227</v>
      </c>
      <c r="J183" s="164">
        <f t="shared" si="29"/>
        <v>2</v>
      </c>
      <c r="K183" s="165" t="str">
        <f t="shared" si="27"/>
        <v>ND</v>
      </c>
      <c r="L183" s="165" t="str">
        <f t="shared" si="28"/>
        <v>LT</v>
      </c>
      <c r="M183" s="165" t="s">
        <v>236</v>
      </c>
      <c r="N183" s="166">
        <f t="shared" si="30"/>
        <v>0.13333333333333333</v>
      </c>
      <c r="O183" s="123">
        <f t="shared" si="31"/>
        <v>512.42495552560058</v>
      </c>
      <c r="P183" s="114">
        <f t="shared" si="32"/>
        <v>576.32338599229422</v>
      </c>
      <c r="Q183" s="93">
        <f t="shared" si="33"/>
        <v>19951345.429100014</v>
      </c>
      <c r="R183" s="93">
        <f t="shared" si="34"/>
        <v>0</v>
      </c>
      <c r="T183" s="165"/>
    </row>
    <row r="184" spans="1:20">
      <c r="A184" s="162">
        <v>15042</v>
      </c>
      <c r="B184" s="162">
        <v>716860.32869635499</v>
      </c>
      <c r="C184" s="162">
        <v>59.7383607246963</v>
      </c>
      <c r="D184" s="162">
        <v>3</v>
      </c>
      <c r="E184" s="163" t="s">
        <v>246</v>
      </c>
      <c r="F184" s="163" t="s">
        <v>241</v>
      </c>
      <c r="G184" s="163" t="s">
        <v>234</v>
      </c>
      <c r="H184" s="162">
        <v>400</v>
      </c>
      <c r="I184" s="163" t="s">
        <v>243</v>
      </c>
      <c r="J184" s="164">
        <f t="shared" si="29"/>
        <v>0</v>
      </c>
      <c r="K184" s="165" t="str">
        <f t="shared" si="27"/>
        <v>D</v>
      </c>
      <c r="L184" s="165" t="str">
        <f t="shared" si="28"/>
        <v>LT</v>
      </c>
      <c r="M184" s="165" t="str">
        <f>IF(K184="ND",VLOOKUP(H184,$Y$5:$Z$10,2,TRUE),VLOOKUP(H184,$Y$11:$Z$16,2,TRUE))</f>
        <v>Med</v>
      </c>
      <c r="N184" s="166">
        <f t="shared" si="30"/>
        <v>0.13333333333333333</v>
      </c>
      <c r="O184" s="123">
        <f t="shared" si="31"/>
        <v>0</v>
      </c>
      <c r="P184" s="114">
        <f t="shared" si="32"/>
        <v>0</v>
      </c>
      <c r="Q184" s="93">
        <f t="shared" si="33"/>
        <v>286744131.47854197</v>
      </c>
      <c r="R184" s="93">
        <f t="shared" si="34"/>
        <v>0</v>
      </c>
      <c r="T184" s="165"/>
    </row>
    <row r="185" spans="1:20">
      <c r="A185" s="162">
        <v>15042</v>
      </c>
      <c r="B185" s="162">
        <v>716860.32869635499</v>
      </c>
      <c r="C185" s="162">
        <v>59.7383607246963</v>
      </c>
      <c r="D185" s="162">
        <v>5</v>
      </c>
      <c r="E185" s="163" t="s">
        <v>246</v>
      </c>
      <c r="F185" s="163" t="s">
        <v>245</v>
      </c>
      <c r="G185" s="163" t="s">
        <v>234</v>
      </c>
      <c r="H185" s="162">
        <v>400</v>
      </c>
      <c r="I185" s="163" t="s">
        <v>243</v>
      </c>
      <c r="J185" s="164">
        <f t="shared" si="29"/>
        <v>0</v>
      </c>
      <c r="K185" s="165" t="str">
        <f t="shared" si="27"/>
        <v>D</v>
      </c>
      <c r="L185" s="165" t="str">
        <f t="shared" si="28"/>
        <v>LT</v>
      </c>
      <c r="M185" s="165" t="str">
        <f>IF(K185="ND",VLOOKUP(H185,$Y$5:$Z$10,2,TRUE),VLOOKUP(H185,$Y$11:$Z$16,2,TRUE))</f>
        <v>Med</v>
      </c>
      <c r="N185" s="166">
        <f t="shared" si="30"/>
        <v>0.13333333333333333</v>
      </c>
      <c r="O185" s="123">
        <f t="shared" si="31"/>
        <v>0</v>
      </c>
      <c r="P185" s="114">
        <f t="shared" si="32"/>
        <v>0</v>
      </c>
      <c r="Q185" s="93">
        <f t="shared" si="33"/>
        <v>286744131.47854197</v>
      </c>
      <c r="R185" s="93">
        <f t="shared" si="34"/>
        <v>0</v>
      </c>
      <c r="T185" s="165"/>
    </row>
    <row r="186" spans="1:20">
      <c r="A186" s="162">
        <v>15063</v>
      </c>
      <c r="B186" s="162">
        <v>1187714.58135769</v>
      </c>
      <c r="C186" s="162">
        <v>42.418377905631601</v>
      </c>
      <c r="D186" s="162">
        <v>1</v>
      </c>
      <c r="E186" s="163" t="s">
        <v>224</v>
      </c>
      <c r="F186" s="163" t="s">
        <v>241</v>
      </c>
      <c r="G186" s="163" t="s">
        <v>234</v>
      </c>
      <c r="H186" s="162">
        <v>36</v>
      </c>
      <c r="I186" s="163" t="s">
        <v>243</v>
      </c>
      <c r="J186" s="164">
        <f t="shared" si="29"/>
        <v>0</v>
      </c>
      <c r="K186" s="165" t="str">
        <f t="shared" si="27"/>
        <v>ND</v>
      </c>
      <c r="L186" s="165" t="str">
        <f t="shared" si="28"/>
        <v>LT</v>
      </c>
      <c r="M186" s="165" t="s">
        <v>236</v>
      </c>
      <c r="N186" s="166">
        <f t="shared" si="30"/>
        <v>0.13333333333333333</v>
      </c>
      <c r="O186" s="123">
        <f t="shared" si="31"/>
        <v>0</v>
      </c>
      <c r="P186" s="114">
        <f t="shared" si="32"/>
        <v>0</v>
      </c>
      <c r="Q186" s="93">
        <f t="shared" si="33"/>
        <v>42757724.92887684</v>
      </c>
      <c r="R186" s="93">
        <f t="shared" si="34"/>
        <v>0</v>
      </c>
      <c r="T186" s="165"/>
    </row>
    <row r="187" spans="1:20">
      <c r="A187" s="162">
        <v>15063</v>
      </c>
      <c r="B187" s="162">
        <v>1187714.58135769</v>
      </c>
      <c r="C187" s="162">
        <v>42.418377905631601</v>
      </c>
      <c r="D187" s="162">
        <v>2</v>
      </c>
      <c r="E187" s="163" t="s">
        <v>224</v>
      </c>
      <c r="F187" s="163" t="s">
        <v>225</v>
      </c>
      <c r="G187" s="163" t="s">
        <v>234</v>
      </c>
      <c r="H187" s="162">
        <v>36</v>
      </c>
      <c r="I187" s="163" t="s">
        <v>243</v>
      </c>
      <c r="J187" s="164">
        <f t="shared" si="29"/>
        <v>0</v>
      </c>
      <c r="K187" s="165" t="str">
        <f t="shared" si="27"/>
        <v>ND</v>
      </c>
      <c r="L187" s="165" t="str">
        <f t="shared" si="28"/>
        <v>MT</v>
      </c>
      <c r="M187" s="165" t="s">
        <v>236</v>
      </c>
      <c r="N187" s="166">
        <f t="shared" si="30"/>
        <v>0.2</v>
      </c>
      <c r="O187" s="123">
        <f t="shared" si="31"/>
        <v>0</v>
      </c>
      <c r="P187" s="114">
        <f t="shared" si="32"/>
        <v>0</v>
      </c>
      <c r="Q187" s="93">
        <f t="shared" si="33"/>
        <v>42757724.92887684</v>
      </c>
      <c r="R187" s="93">
        <f t="shared" si="34"/>
        <v>1</v>
      </c>
      <c r="T187" s="165"/>
    </row>
    <row r="188" spans="1:20">
      <c r="A188" s="162">
        <v>15234</v>
      </c>
      <c r="B188" s="162">
        <v>5074457.5068477998</v>
      </c>
      <c r="C188" s="162">
        <v>127.11566900921299</v>
      </c>
      <c r="D188" s="162">
        <v>1</v>
      </c>
      <c r="E188" s="163" t="s">
        <v>224</v>
      </c>
      <c r="F188" s="163" t="s">
        <v>225</v>
      </c>
      <c r="G188" s="163" t="s">
        <v>226</v>
      </c>
      <c r="H188" s="162">
        <v>56</v>
      </c>
      <c r="I188" s="163" t="s">
        <v>227</v>
      </c>
      <c r="J188" s="164">
        <f t="shared" si="29"/>
        <v>3</v>
      </c>
      <c r="K188" s="165" t="str">
        <f t="shared" si="27"/>
        <v>ND</v>
      </c>
      <c r="L188" s="165" t="str">
        <f t="shared" si="28"/>
        <v>MT</v>
      </c>
      <c r="M188" s="165" t="str">
        <f t="shared" ref="M188:M231" si="38">IF(K188="ND",VLOOKUP(H188,$Y$5:$Z$10,2,TRUE),VLOOKUP(H188,$Y$11:$Z$16,2,TRUE))</f>
        <v>Small</v>
      </c>
      <c r="N188" s="166">
        <f t="shared" si="30"/>
        <v>0.2</v>
      </c>
      <c r="O188" s="123">
        <f t="shared" si="31"/>
        <v>980.99158657426381</v>
      </c>
      <c r="P188" s="114">
        <f t="shared" si="32"/>
        <v>326.52997867319618</v>
      </c>
      <c r="Q188" s="93">
        <f t="shared" si="33"/>
        <v>284169620.38347679</v>
      </c>
      <c r="R188" s="93">
        <f t="shared" si="34"/>
        <v>1</v>
      </c>
      <c r="T188" s="165"/>
    </row>
    <row r="189" spans="1:20">
      <c r="A189" s="162">
        <v>15332</v>
      </c>
      <c r="B189" s="162">
        <v>415918.16319931002</v>
      </c>
      <c r="C189" s="162">
        <v>115.532823110919</v>
      </c>
      <c r="D189" s="162">
        <v>1</v>
      </c>
      <c r="E189" s="163" t="s">
        <v>224</v>
      </c>
      <c r="F189" s="163" t="s">
        <v>241</v>
      </c>
      <c r="G189" s="163" t="s">
        <v>226</v>
      </c>
      <c r="H189" s="162">
        <v>628</v>
      </c>
      <c r="I189" s="163" t="s">
        <v>227</v>
      </c>
      <c r="J189" s="164">
        <f t="shared" si="29"/>
        <v>3</v>
      </c>
      <c r="K189" s="165" t="str">
        <f t="shared" si="27"/>
        <v>ND</v>
      </c>
      <c r="L189" s="165" t="str">
        <f t="shared" si="28"/>
        <v>LT</v>
      </c>
      <c r="M189" s="165" t="str">
        <f t="shared" si="38"/>
        <v>Large</v>
      </c>
      <c r="N189" s="166">
        <f t="shared" si="30"/>
        <v>0.2</v>
      </c>
      <c r="O189" s="123">
        <f t="shared" si="31"/>
        <v>980.99158657426381</v>
      </c>
      <c r="P189" s="114">
        <f t="shared" si="32"/>
        <v>326.52997867319618</v>
      </c>
      <c r="Q189" s="93">
        <f t="shared" si="33"/>
        <v>261196606.48916668</v>
      </c>
      <c r="R189" s="93">
        <f t="shared" si="34"/>
        <v>0</v>
      </c>
      <c r="T189" s="165"/>
    </row>
    <row r="190" spans="1:20">
      <c r="A190" s="162">
        <v>15332</v>
      </c>
      <c r="B190" s="162">
        <v>415918.16319931002</v>
      </c>
      <c r="C190" s="162">
        <v>115.532823110919</v>
      </c>
      <c r="D190" s="162">
        <v>2</v>
      </c>
      <c r="E190" s="163" t="s">
        <v>246</v>
      </c>
      <c r="F190" s="163" t="s">
        <v>225</v>
      </c>
      <c r="G190" s="163" t="s">
        <v>226</v>
      </c>
      <c r="H190" s="162">
        <v>360</v>
      </c>
      <c r="I190" s="163" t="s">
        <v>227</v>
      </c>
      <c r="J190" s="164">
        <f t="shared" si="29"/>
        <v>3</v>
      </c>
      <c r="K190" s="165" t="str">
        <f t="shared" si="27"/>
        <v>D</v>
      </c>
      <c r="L190" s="165" t="str">
        <f t="shared" si="28"/>
        <v>MT</v>
      </c>
      <c r="M190" s="165" t="str">
        <f t="shared" si="38"/>
        <v>Med</v>
      </c>
      <c r="N190" s="166">
        <f t="shared" si="30"/>
        <v>0.2</v>
      </c>
      <c r="O190" s="123">
        <f t="shared" si="31"/>
        <v>980.99158657426381</v>
      </c>
      <c r="P190" s="114">
        <f t="shared" si="32"/>
        <v>326.52997867319618</v>
      </c>
      <c r="Q190" s="93">
        <f t="shared" si="33"/>
        <v>149730538.7517516</v>
      </c>
      <c r="R190" s="93">
        <f t="shared" si="34"/>
        <v>1</v>
      </c>
      <c r="T190" s="165"/>
    </row>
    <row r="191" spans="1:20">
      <c r="A191" s="162">
        <v>15285</v>
      </c>
      <c r="B191" s="162">
        <v>1111854.57093981</v>
      </c>
      <c r="C191" s="162">
        <v>92.654547578317505</v>
      </c>
      <c r="D191" s="162">
        <v>1</v>
      </c>
      <c r="E191" s="163" t="s">
        <v>224</v>
      </c>
      <c r="F191" s="163" t="s">
        <v>225</v>
      </c>
      <c r="G191" s="163" t="s">
        <v>226</v>
      </c>
      <c r="H191" s="162">
        <v>80</v>
      </c>
      <c r="I191" s="163" t="s">
        <v>239</v>
      </c>
      <c r="J191" s="164">
        <f t="shared" si="29"/>
        <v>1.9369369369369369</v>
      </c>
      <c r="K191" s="165" t="str">
        <f t="shared" si="27"/>
        <v>ND</v>
      </c>
      <c r="L191" s="165" t="str">
        <f t="shared" si="28"/>
        <v>MT</v>
      </c>
      <c r="M191" s="165" t="str">
        <f t="shared" si="38"/>
        <v>Small</v>
      </c>
      <c r="N191" s="166">
        <f t="shared" si="30"/>
        <v>0.2</v>
      </c>
      <c r="O191" s="123">
        <f t="shared" si="31"/>
        <v>633.37294628668678</v>
      </c>
      <c r="P191" s="114">
        <f t="shared" si="32"/>
        <v>210.82265890311467</v>
      </c>
      <c r="Q191" s="93">
        <f t="shared" si="33"/>
        <v>88948365.675184801</v>
      </c>
      <c r="R191" s="93">
        <f t="shared" si="34"/>
        <v>1</v>
      </c>
      <c r="T191" s="165"/>
    </row>
    <row r="192" spans="1:20">
      <c r="A192" s="162">
        <v>15285</v>
      </c>
      <c r="B192" s="162">
        <v>1111854.57093981</v>
      </c>
      <c r="C192" s="162">
        <v>92.654547578317505</v>
      </c>
      <c r="D192" s="162">
        <v>2</v>
      </c>
      <c r="E192" s="163" t="s">
        <v>224</v>
      </c>
      <c r="F192" s="163" t="s">
        <v>225</v>
      </c>
      <c r="G192" s="163" t="s">
        <v>226</v>
      </c>
      <c r="H192" s="162">
        <v>300</v>
      </c>
      <c r="I192" s="163" t="s">
        <v>239</v>
      </c>
      <c r="J192" s="164">
        <f t="shared" si="29"/>
        <v>1.9369369369369369</v>
      </c>
      <c r="K192" s="165" t="str">
        <f t="shared" si="27"/>
        <v>ND</v>
      </c>
      <c r="L192" s="165" t="str">
        <f t="shared" si="28"/>
        <v>MT</v>
      </c>
      <c r="M192" s="165" t="str">
        <f t="shared" si="38"/>
        <v>Med</v>
      </c>
      <c r="N192" s="166">
        <f t="shared" si="30"/>
        <v>0.2</v>
      </c>
      <c r="O192" s="123">
        <f t="shared" si="31"/>
        <v>633.37294628668678</v>
      </c>
      <c r="P192" s="114">
        <f t="shared" si="32"/>
        <v>210.82265890311467</v>
      </c>
      <c r="Q192" s="93">
        <f t="shared" si="33"/>
        <v>333556371.28194302</v>
      </c>
      <c r="R192" s="93">
        <f t="shared" si="34"/>
        <v>1</v>
      </c>
      <c r="T192" s="165"/>
    </row>
    <row r="193" spans="1:20">
      <c r="A193" s="162">
        <v>15285</v>
      </c>
      <c r="B193" s="162">
        <v>1111854.57093981</v>
      </c>
      <c r="C193" s="162">
        <v>92.654547578317505</v>
      </c>
      <c r="D193" s="162">
        <v>3</v>
      </c>
      <c r="E193" s="163" t="s">
        <v>224</v>
      </c>
      <c r="F193" s="163" t="s">
        <v>241</v>
      </c>
      <c r="G193" s="163" t="s">
        <v>226</v>
      </c>
      <c r="H193" s="162">
        <v>150</v>
      </c>
      <c r="I193" s="163" t="s">
        <v>239</v>
      </c>
      <c r="J193" s="164">
        <f t="shared" si="29"/>
        <v>1.2912912912912913</v>
      </c>
      <c r="K193" s="165" t="str">
        <f t="shared" si="27"/>
        <v>ND</v>
      </c>
      <c r="L193" s="165" t="str">
        <f t="shared" si="28"/>
        <v>LT</v>
      </c>
      <c r="M193" s="165" t="str">
        <f t="shared" si="38"/>
        <v>Small</v>
      </c>
      <c r="N193" s="166">
        <f t="shared" si="30"/>
        <v>0.13333333333333333</v>
      </c>
      <c r="O193" s="123">
        <f t="shared" si="31"/>
        <v>330.84494125526766</v>
      </c>
      <c r="P193" s="114">
        <f t="shared" si="32"/>
        <v>372.10068464967947</v>
      </c>
      <c r="Q193" s="93">
        <f t="shared" si="33"/>
        <v>166778185.64097151</v>
      </c>
      <c r="R193" s="93">
        <f t="shared" si="34"/>
        <v>0</v>
      </c>
      <c r="T193" s="165"/>
    </row>
    <row r="194" spans="1:20">
      <c r="A194" s="162">
        <v>15579</v>
      </c>
      <c r="B194" s="162">
        <v>1499170.5557518201</v>
      </c>
      <c r="C194" s="162">
        <v>340.720580852686</v>
      </c>
      <c r="D194" s="162">
        <v>1</v>
      </c>
      <c r="E194" s="163" t="s">
        <v>224</v>
      </c>
      <c r="F194" s="163" t="s">
        <v>241</v>
      </c>
      <c r="G194" s="163" t="s">
        <v>234</v>
      </c>
      <c r="H194" s="162">
        <v>75</v>
      </c>
      <c r="I194" s="163" t="s">
        <v>227</v>
      </c>
      <c r="J194" s="164">
        <f t="shared" si="29"/>
        <v>2</v>
      </c>
      <c r="K194" s="165" t="str">
        <f t="shared" si="27"/>
        <v>ND</v>
      </c>
      <c r="L194" s="165" t="str">
        <f t="shared" si="28"/>
        <v>LT</v>
      </c>
      <c r="M194" s="165" t="str">
        <f t="shared" si="38"/>
        <v>Small</v>
      </c>
      <c r="N194" s="166">
        <f t="shared" si="30"/>
        <v>0.13333333333333333</v>
      </c>
      <c r="O194" s="123">
        <f t="shared" si="31"/>
        <v>512.42495552560058</v>
      </c>
      <c r="P194" s="114">
        <f t="shared" si="32"/>
        <v>576.32338599229422</v>
      </c>
      <c r="Q194" s="93">
        <f t="shared" si="33"/>
        <v>112437791.6813865</v>
      </c>
      <c r="R194" s="93">
        <f t="shared" si="34"/>
        <v>0</v>
      </c>
      <c r="T194" s="165"/>
    </row>
    <row r="195" spans="1:20">
      <c r="A195" s="162">
        <v>15579</v>
      </c>
      <c r="B195" s="162">
        <v>1499170.5557518201</v>
      </c>
      <c r="C195" s="162">
        <v>340.720580852686</v>
      </c>
      <c r="D195" s="162">
        <v>2</v>
      </c>
      <c r="E195" s="163" t="s">
        <v>224</v>
      </c>
      <c r="F195" s="163" t="s">
        <v>225</v>
      </c>
      <c r="G195" s="163" t="s">
        <v>234</v>
      </c>
      <c r="H195" s="162">
        <v>142</v>
      </c>
      <c r="I195" s="163" t="s">
        <v>227</v>
      </c>
      <c r="J195" s="164">
        <f t="shared" si="29"/>
        <v>3</v>
      </c>
      <c r="K195" s="165" t="str">
        <f t="shared" si="27"/>
        <v>ND</v>
      </c>
      <c r="L195" s="165" t="str">
        <f t="shared" si="28"/>
        <v>MT</v>
      </c>
      <c r="M195" s="165" t="str">
        <f t="shared" si="38"/>
        <v>Small</v>
      </c>
      <c r="N195" s="166">
        <f t="shared" si="30"/>
        <v>0.2</v>
      </c>
      <c r="O195" s="123">
        <f t="shared" si="31"/>
        <v>980.99158657426381</v>
      </c>
      <c r="P195" s="114">
        <f t="shared" si="32"/>
        <v>326.52997867319618</v>
      </c>
      <c r="Q195" s="93">
        <f t="shared" si="33"/>
        <v>212882218.91675845</v>
      </c>
      <c r="R195" s="93">
        <f t="shared" si="34"/>
        <v>1</v>
      </c>
      <c r="T195" s="165"/>
    </row>
    <row r="196" spans="1:20">
      <c r="A196" s="162">
        <v>15364</v>
      </c>
      <c r="B196" s="162">
        <v>284464.947089947</v>
      </c>
      <c r="C196" s="162">
        <v>86.201499118165799</v>
      </c>
      <c r="D196" s="162">
        <v>1</v>
      </c>
      <c r="E196" s="163" t="s">
        <v>224</v>
      </c>
      <c r="F196" s="163" t="s">
        <v>225</v>
      </c>
      <c r="G196" s="163" t="s">
        <v>234</v>
      </c>
      <c r="H196" s="162">
        <v>160</v>
      </c>
      <c r="I196" s="163" t="s">
        <v>227</v>
      </c>
      <c r="J196" s="164">
        <f t="shared" si="29"/>
        <v>3</v>
      </c>
      <c r="K196" s="165" t="str">
        <f t="shared" ref="K196:K259" si="39">IF(E196="S","ND","D")</f>
        <v>ND</v>
      </c>
      <c r="L196" s="165" t="str">
        <f t="shared" ref="L196:L259" si="40">IF(F196="MT", "MT", "LT")</f>
        <v>MT</v>
      </c>
      <c r="M196" s="165" t="str">
        <f t="shared" si="38"/>
        <v>Small</v>
      </c>
      <c r="N196" s="166">
        <f t="shared" si="30"/>
        <v>0.2</v>
      </c>
      <c r="O196" s="123">
        <f t="shared" si="31"/>
        <v>980.99158657426381</v>
      </c>
      <c r="P196" s="114">
        <f t="shared" si="32"/>
        <v>326.52997867319618</v>
      </c>
      <c r="Q196" s="93">
        <f t="shared" si="33"/>
        <v>45514391.534391522</v>
      </c>
      <c r="R196" s="93">
        <f t="shared" si="34"/>
        <v>1</v>
      </c>
      <c r="T196" s="165"/>
    </row>
    <row r="197" spans="1:20">
      <c r="A197" s="162">
        <v>15364</v>
      </c>
      <c r="B197" s="162">
        <v>284464.947089947</v>
      </c>
      <c r="C197" s="162">
        <v>86.201499118165799</v>
      </c>
      <c r="D197" s="162">
        <v>2</v>
      </c>
      <c r="E197" s="163" t="s">
        <v>224</v>
      </c>
      <c r="F197" s="163" t="s">
        <v>241</v>
      </c>
      <c r="G197" s="163" t="s">
        <v>234</v>
      </c>
      <c r="H197" s="162">
        <v>160</v>
      </c>
      <c r="I197" s="163" t="s">
        <v>227</v>
      </c>
      <c r="J197" s="164">
        <f t="shared" ref="J197:J260" si="41">(IF(I197="N",1,IF(I197="DK",1-$J$650,0)))*VLOOKUP(M197&amp;L197,$X$5:$AB$16,5,FALSE)</f>
        <v>2</v>
      </c>
      <c r="K197" s="165" t="str">
        <f t="shared" si="39"/>
        <v>ND</v>
      </c>
      <c r="L197" s="165" t="str">
        <f t="shared" si="40"/>
        <v>LT</v>
      </c>
      <c r="M197" s="165" t="str">
        <f t="shared" si="38"/>
        <v>Small</v>
      </c>
      <c r="N197" s="166">
        <f t="shared" ref="N197:N260" si="42">IF(K197="ND",VLOOKUP(M197&amp;L197,$X$5:$AD$10,7,FALSE),VLOOKUP(M197&amp;L197,$X$11:$AD$17,7,FALSE))</f>
        <v>0.13333333333333333</v>
      </c>
      <c r="O197" s="123">
        <f t="shared" ref="O197:O260" si="43">J197*VLOOKUP(M197&amp;L197,$X$5:$AE$16,8,FALSE)</f>
        <v>512.42495552560058</v>
      </c>
      <c r="P197" s="114">
        <f t="shared" ref="P197:P260" si="44">J197*VLOOKUP(M197&amp;L197,$X$5:$AF$16,9,FALSE)</f>
        <v>576.32338599229422</v>
      </c>
      <c r="Q197" s="93">
        <f t="shared" ref="Q197:Q260" si="45">B197*H197</f>
        <v>45514391.534391522</v>
      </c>
      <c r="R197" s="93">
        <f t="shared" ref="R197:R260" si="46">IF(L197="MT",1,0)</f>
        <v>0</v>
      </c>
      <c r="T197" s="165"/>
    </row>
    <row r="198" spans="1:20">
      <c r="A198" s="162">
        <v>15502</v>
      </c>
      <c r="B198" s="162">
        <v>3711672.4951454899</v>
      </c>
      <c r="C198" s="162">
        <v>21.175192802226601</v>
      </c>
      <c r="D198" s="162">
        <v>1</v>
      </c>
      <c r="E198" s="163" t="s">
        <v>224</v>
      </c>
      <c r="F198" s="163" t="s">
        <v>241</v>
      </c>
      <c r="G198" s="163" t="s">
        <v>226</v>
      </c>
      <c r="H198" s="162">
        <v>410</v>
      </c>
      <c r="I198" s="163" t="s">
        <v>239</v>
      </c>
      <c r="J198" s="164">
        <f t="shared" si="41"/>
        <v>1.2912912912912913</v>
      </c>
      <c r="K198" s="165" t="str">
        <f t="shared" si="39"/>
        <v>ND</v>
      </c>
      <c r="L198" s="165" t="str">
        <f t="shared" si="40"/>
        <v>LT</v>
      </c>
      <c r="M198" s="165" t="str">
        <f t="shared" si="38"/>
        <v>Med</v>
      </c>
      <c r="N198" s="166">
        <f t="shared" si="42"/>
        <v>0.13333333333333333</v>
      </c>
      <c r="O198" s="123">
        <f t="shared" si="43"/>
        <v>330.84494125526766</v>
      </c>
      <c r="P198" s="114">
        <f t="shared" si="44"/>
        <v>372.10068464967947</v>
      </c>
      <c r="Q198" s="93">
        <f t="shared" si="45"/>
        <v>1521785723.0096509</v>
      </c>
      <c r="R198" s="93">
        <f t="shared" si="46"/>
        <v>0</v>
      </c>
      <c r="T198" s="165"/>
    </row>
    <row r="199" spans="1:20">
      <c r="A199" s="162">
        <v>15502</v>
      </c>
      <c r="B199" s="162">
        <v>3711672.4951454899</v>
      </c>
      <c r="C199" s="162">
        <v>21.175192802226601</v>
      </c>
      <c r="D199" s="162">
        <v>2</v>
      </c>
      <c r="E199" s="163" t="s">
        <v>246</v>
      </c>
      <c r="F199" s="163" t="s">
        <v>225</v>
      </c>
      <c r="G199" s="163" t="s">
        <v>226</v>
      </c>
      <c r="H199" s="162">
        <v>800</v>
      </c>
      <c r="I199" s="163" t="s">
        <v>239</v>
      </c>
      <c r="J199" s="164">
        <f t="shared" si="41"/>
        <v>1.9369369369369369</v>
      </c>
      <c r="K199" s="165" t="str">
        <f t="shared" si="39"/>
        <v>D</v>
      </c>
      <c r="L199" s="165" t="str">
        <f t="shared" si="40"/>
        <v>MT</v>
      </c>
      <c r="M199" s="165" t="str">
        <f t="shared" si="38"/>
        <v>Med</v>
      </c>
      <c r="N199" s="166">
        <f t="shared" si="42"/>
        <v>0.2</v>
      </c>
      <c r="O199" s="123">
        <f t="shared" si="43"/>
        <v>633.37294628668678</v>
      </c>
      <c r="P199" s="114">
        <f t="shared" si="44"/>
        <v>210.82265890311467</v>
      </c>
      <c r="Q199" s="93">
        <f t="shared" si="45"/>
        <v>2969337996.1163921</v>
      </c>
      <c r="R199" s="93">
        <f t="shared" si="46"/>
        <v>1</v>
      </c>
      <c r="T199" s="165"/>
    </row>
    <row r="200" spans="1:20">
      <c r="A200" s="162">
        <v>15502</v>
      </c>
      <c r="B200" s="162">
        <v>3711672.4951454899</v>
      </c>
      <c r="C200" s="162">
        <v>21.175192802226601</v>
      </c>
      <c r="D200" s="162">
        <v>3</v>
      </c>
      <c r="E200" s="163" t="s">
        <v>246</v>
      </c>
      <c r="F200" s="163" t="s">
        <v>241</v>
      </c>
      <c r="G200" s="163" t="s">
        <v>226</v>
      </c>
      <c r="H200" s="162">
        <v>530</v>
      </c>
      <c r="I200" s="163" t="s">
        <v>239</v>
      </c>
      <c r="J200" s="164">
        <f t="shared" si="41"/>
        <v>1.2912912912912913</v>
      </c>
      <c r="K200" s="165" t="str">
        <f t="shared" si="39"/>
        <v>D</v>
      </c>
      <c r="L200" s="165" t="str">
        <f t="shared" si="40"/>
        <v>LT</v>
      </c>
      <c r="M200" s="165" t="str">
        <f t="shared" si="38"/>
        <v>Med</v>
      </c>
      <c r="N200" s="166">
        <f t="shared" si="42"/>
        <v>0.13333333333333333</v>
      </c>
      <c r="O200" s="123">
        <f t="shared" si="43"/>
        <v>330.84494125526766</v>
      </c>
      <c r="P200" s="114">
        <f t="shared" si="44"/>
        <v>372.10068464967947</v>
      </c>
      <c r="Q200" s="93">
        <f t="shared" si="45"/>
        <v>1967186422.4271097</v>
      </c>
      <c r="R200" s="93">
        <f t="shared" si="46"/>
        <v>0</v>
      </c>
      <c r="T200" s="165"/>
    </row>
    <row r="201" spans="1:20">
      <c r="A201" s="162">
        <v>15502</v>
      </c>
      <c r="B201" s="162">
        <v>3711672.4951454899</v>
      </c>
      <c r="C201" s="162">
        <v>21.175192802226601</v>
      </c>
      <c r="D201" s="162">
        <v>4</v>
      </c>
      <c r="E201" s="163" t="s">
        <v>224</v>
      </c>
      <c r="F201" s="163" t="s">
        <v>241</v>
      </c>
      <c r="G201" s="163" t="s">
        <v>226</v>
      </c>
      <c r="H201" s="162">
        <v>110</v>
      </c>
      <c r="I201" s="163" t="s">
        <v>239</v>
      </c>
      <c r="J201" s="164">
        <f t="shared" si="41"/>
        <v>1.2912912912912913</v>
      </c>
      <c r="K201" s="165" t="str">
        <f t="shared" si="39"/>
        <v>ND</v>
      </c>
      <c r="L201" s="165" t="str">
        <f t="shared" si="40"/>
        <v>LT</v>
      </c>
      <c r="M201" s="165" t="str">
        <f t="shared" si="38"/>
        <v>Small</v>
      </c>
      <c r="N201" s="166">
        <f t="shared" si="42"/>
        <v>0.13333333333333333</v>
      </c>
      <c r="O201" s="123">
        <f t="shared" si="43"/>
        <v>330.84494125526766</v>
      </c>
      <c r="P201" s="114">
        <f t="shared" si="44"/>
        <v>372.10068464967947</v>
      </c>
      <c r="Q201" s="93">
        <f t="shared" si="45"/>
        <v>408283974.46600389</v>
      </c>
      <c r="R201" s="93">
        <f t="shared" si="46"/>
        <v>0</v>
      </c>
      <c r="T201" s="165"/>
    </row>
    <row r="202" spans="1:20">
      <c r="A202" s="162">
        <v>15502</v>
      </c>
      <c r="B202" s="162">
        <v>3711672.4951454899</v>
      </c>
      <c r="C202" s="162">
        <v>21.175192802226601</v>
      </c>
      <c r="D202" s="162">
        <v>5</v>
      </c>
      <c r="E202" s="163" t="s">
        <v>246</v>
      </c>
      <c r="F202" s="163" t="s">
        <v>225</v>
      </c>
      <c r="G202" s="163" t="s">
        <v>226</v>
      </c>
      <c r="H202" s="162">
        <v>650</v>
      </c>
      <c r="I202" s="163" t="s">
        <v>239</v>
      </c>
      <c r="J202" s="164">
        <f t="shared" si="41"/>
        <v>1.9369369369369369</v>
      </c>
      <c r="K202" s="165" t="str">
        <f t="shared" si="39"/>
        <v>D</v>
      </c>
      <c r="L202" s="165" t="str">
        <f t="shared" si="40"/>
        <v>MT</v>
      </c>
      <c r="M202" s="165" t="str">
        <f t="shared" si="38"/>
        <v>Med</v>
      </c>
      <c r="N202" s="166">
        <f t="shared" si="42"/>
        <v>0.2</v>
      </c>
      <c r="O202" s="123">
        <f t="shared" si="43"/>
        <v>633.37294628668678</v>
      </c>
      <c r="P202" s="114">
        <f t="shared" si="44"/>
        <v>210.82265890311467</v>
      </c>
      <c r="Q202" s="93">
        <f t="shared" si="45"/>
        <v>2412587121.8445683</v>
      </c>
      <c r="R202" s="93">
        <f t="shared" si="46"/>
        <v>1</v>
      </c>
      <c r="T202" s="165"/>
    </row>
    <row r="203" spans="1:20">
      <c r="A203" s="162">
        <v>15502</v>
      </c>
      <c r="B203" s="162">
        <v>3711672.4951454899</v>
      </c>
      <c r="C203" s="162">
        <v>21.175192802226601</v>
      </c>
      <c r="D203" s="162">
        <v>6</v>
      </c>
      <c r="E203" s="163" t="s">
        <v>224</v>
      </c>
      <c r="F203" s="163" t="s">
        <v>241</v>
      </c>
      <c r="G203" s="163" t="s">
        <v>234</v>
      </c>
      <c r="H203" s="162">
        <v>160</v>
      </c>
      <c r="I203" s="163" t="s">
        <v>239</v>
      </c>
      <c r="J203" s="164">
        <f t="shared" si="41"/>
        <v>1.2912912912912913</v>
      </c>
      <c r="K203" s="165" t="str">
        <f t="shared" si="39"/>
        <v>ND</v>
      </c>
      <c r="L203" s="165" t="str">
        <f t="shared" si="40"/>
        <v>LT</v>
      </c>
      <c r="M203" s="165" t="str">
        <f t="shared" si="38"/>
        <v>Small</v>
      </c>
      <c r="N203" s="166">
        <f t="shared" si="42"/>
        <v>0.13333333333333333</v>
      </c>
      <c r="O203" s="123">
        <f t="shared" si="43"/>
        <v>330.84494125526766</v>
      </c>
      <c r="P203" s="114">
        <f t="shared" si="44"/>
        <v>372.10068464967947</v>
      </c>
      <c r="Q203" s="93">
        <f t="shared" si="45"/>
        <v>593867599.2232784</v>
      </c>
      <c r="R203" s="93">
        <f t="shared" si="46"/>
        <v>0</v>
      </c>
      <c r="T203" s="165"/>
    </row>
    <row r="204" spans="1:20">
      <c r="A204" s="162">
        <v>15502</v>
      </c>
      <c r="B204" s="162">
        <v>3711672.4951454899</v>
      </c>
      <c r="C204" s="162">
        <v>21.175192802226601</v>
      </c>
      <c r="D204" s="162">
        <v>7</v>
      </c>
      <c r="E204" s="163" t="s">
        <v>224</v>
      </c>
      <c r="F204" s="163" t="s">
        <v>241</v>
      </c>
      <c r="G204" s="163" t="s">
        <v>234</v>
      </c>
      <c r="H204" s="162">
        <v>216</v>
      </c>
      <c r="I204" s="163" t="s">
        <v>239</v>
      </c>
      <c r="J204" s="164">
        <f t="shared" si="41"/>
        <v>1.2912912912912913</v>
      </c>
      <c r="K204" s="165" t="str">
        <f t="shared" si="39"/>
        <v>ND</v>
      </c>
      <c r="L204" s="165" t="str">
        <f t="shared" si="40"/>
        <v>LT</v>
      </c>
      <c r="M204" s="165" t="str">
        <f t="shared" si="38"/>
        <v>Med</v>
      </c>
      <c r="N204" s="166">
        <f t="shared" si="42"/>
        <v>0.13333333333333333</v>
      </c>
      <c r="O204" s="123">
        <f t="shared" si="43"/>
        <v>330.84494125526766</v>
      </c>
      <c r="P204" s="114">
        <f t="shared" si="44"/>
        <v>372.10068464967947</v>
      </c>
      <c r="Q204" s="93">
        <f t="shared" si="45"/>
        <v>801721258.95142579</v>
      </c>
      <c r="R204" s="93">
        <f t="shared" si="46"/>
        <v>0</v>
      </c>
      <c r="T204" s="165"/>
    </row>
    <row r="205" spans="1:20">
      <c r="A205" s="162">
        <v>15502</v>
      </c>
      <c r="B205" s="162">
        <v>3711672.4951454899</v>
      </c>
      <c r="C205" s="162">
        <v>21.175192802226601</v>
      </c>
      <c r="D205" s="162">
        <v>8</v>
      </c>
      <c r="E205" s="163" t="s">
        <v>224</v>
      </c>
      <c r="F205" s="163" t="s">
        <v>225</v>
      </c>
      <c r="G205" s="163" t="s">
        <v>234</v>
      </c>
      <c r="H205" s="162">
        <v>138</v>
      </c>
      <c r="I205" s="163" t="s">
        <v>239</v>
      </c>
      <c r="J205" s="164">
        <f t="shared" si="41"/>
        <v>1.9369369369369369</v>
      </c>
      <c r="K205" s="165" t="str">
        <f t="shared" si="39"/>
        <v>ND</v>
      </c>
      <c r="L205" s="165" t="str">
        <f t="shared" si="40"/>
        <v>MT</v>
      </c>
      <c r="M205" s="165" t="str">
        <f t="shared" si="38"/>
        <v>Small</v>
      </c>
      <c r="N205" s="166">
        <f t="shared" si="42"/>
        <v>0.2</v>
      </c>
      <c r="O205" s="123">
        <f t="shared" si="43"/>
        <v>633.37294628668678</v>
      </c>
      <c r="P205" s="114">
        <f t="shared" si="44"/>
        <v>210.82265890311467</v>
      </c>
      <c r="Q205" s="93">
        <f t="shared" si="45"/>
        <v>512210804.33007759</v>
      </c>
      <c r="R205" s="93">
        <f t="shared" si="46"/>
        <v>1</v>
      </c>
      <c r="T205" s="165"/>
    </row>
    <row r="206" spans="1:20">
      <c r="A206" s="162">
        <v>15280</v>
      </c>
      <c r="B206" s="162">
        <v>1621454.58262056</v>
      </c>
      <c r="C206" s="162">
        <v>92.654547578317505</v>
      </c>
      <c r="D206" s="162">
        <v>1</v>
      </c>
      <c r="E206" s="163" t="s">
        <v>224</v>
      </c>
      <c r="F206" s="163" t="s">
        <v>241</v>
      </c>
      <c r="G206" s="163" t="s">
        <v>234</v>
      </c>
      <c r="H206" s="162">
        <v>130</v>
      </c>
      <c r="I206" s="163" t="s">
        <v>227</v>
      </c>
      <c r="J206" s="164">
        <f t="shared" si="41"/>
        <v>2</v>
      </c>
      <c r="K206" s="165" t="str">
        <f t="shared" si="39"/>
        <v>ND</v>
      </c>
      <c r="L206" s="165" t="str">
        <f t="shared" si="40"/>
        <v>LT</v>
      </c>
      <c r="M206" s="165" t="str">
        <f t="shared" si="38"/>
        <v>Small</v>
      </c>
      <c r="N206" s="166">
        <f t="shared" si="42"/>
        <v>0.13333333333333333</v>
      </c>
      <c r="O206" s="123">
        <f t="shared" si="43"/>
        <v>512.42495552560058</v>
      </c>
      <c r="P206" s="114">
        <f t="shared" si="44"/>
        <v>576.32338599229422</v>
      </c>
      <c r="Q206" s="93">
        <f t="shared" si="45"/>
        <v>210789095.7406728</v>
      </c>
      <c r="R206" s="93">
        <f t="shared" si="46"/>
        <v>0</v>
      </c>
      <c r="T206" s="165"/>
    </row>
    <row r="207" spans="1:20">
      <c r="A207" s="162">
        <v>15363</v>
      </c>
      <c r="B207" s="162">
        <v>1642023.8921829399</v>
      </c>
      <c r="C207" s="162">
        <v>92.654547578317505</v>
      </c>
      <c r="D207" s="162">
        <v>1</v>
      </c>
      <c r="E207" s="163" t="s">
        <v>246</v>
      </c>
      <c r="F207" s="163" t="s">
        <v>225</v>
      </c>
      <c r="G207" s="163" t="s">
        <v>226</v>
      </c>
      <c r="H207" s="162">
        <v>500</v>
      </c>
      <c r="I207" s="163" t="s">
        <v>239</v>
      </c>
      <c r="J207" s="164">
        <f t="shared" si="41"/>
        <v>1.9369369369369369</v>
      </c>
      <c r="K207" s="165" t="str">
        <f t="shared" si="39"/>
        <v>D</v>
      </c>
      <c r="L207" s="165" t="str">
        <f t="shared" si="40"/>
        <v>MT</v>
      </c>
      <c r="M207" s="165" t="str">
        <f t="shared" si="38"/>
        <v>Med</v>
      </c>
      <c r="N207" s="166">
        <f t="shared" si="42"/>
        <v>0.2</v>
      </c>
      <c r="O207" s="123">
        <f t="shared" si="43"/>
        <v>633.37294628668678</v>
      </c>
      <c r="P207" s="114">
        <f t="shared" si="44"/>
        <v>210.82265890311467</v>
      </c>
      <c r="Q207" s="93">
        <f t="shared" si="45"/>
        <v>821011946.09147</v>
      </c>
      <c r="R207" s="93">
        <f t="shared" si="46"/>
        <v>1</v>
      </c>
      <c r="T207" s="165"/>
    </row>
    <row r="208" spans="1:20">
      <c r="A208" s="162">
        <v>15363</v>
      </c>
      <c r="B208" s="162">
        <v>1642023.8921829399</v>
      </c>
      <c r="C208" s="162">
        <v>92.654547578317505</v>
      </c>
      <c r="D208" s="162">
        <v>2</v>
      </c>
      <c r="E208" s="163" t="s">
        <v>224</v>
      </c>
      <c r="F208" s="163" t="s">
        <v>241</v>
      </c>
      <c r="G208" s="163" t="s">
        <v>226</v>
      </c>
      <c r="H208" s="162">
        <v>360</v>
      </c>
      <c r="I208" s="163" t="s">
        <v>243</v>
      </c>
      <c r="J208" s="164">
        <f t="shared" si="41"/>
        <v>0</v>
      </c>
      <c r="K208" s="165" t="str">
        <f t="shared" si="39"/>
        <v>ND</v>
      </c>
      <c r="L208" s="165" t="str">
        <f t="shared" si="40"/>
        <v>LT</v>
      </c>
      <c r="M208" s="165" t="str">
        <f t="shared" si="38"/>
        <v>Med</v>
      </c>
      <c r="N208" s="166">
        <f t="shared" si="42"/>
        <v>0.13333333333333333</v>
      </c>
      <c r="O208" s="123">
        <f t="shared" si="43"/>
        <v>0</v>
      </c>
      <c r="P208" s="114">
        <f t="shared" si="44"/>
        <v>0</v>
      </c>
      <c r="Q208" s="93">
        <f t="shared" si="45"/>
        <v>591128601.18585837</v>
      </c>
      <c r="R208" s="93">
        <f t="shared" si="46"/>
        <v>0</v>
      </c>
      <c r="T208" s="165"/>
    </row>
    <row r="209" spans="1:20">
      <c r="A209" s="162">
        <v>15363</v>
      </c>
      <c r="B209" s="162">
        <v>1642023.8921829399</v>
      </c>
      <c r="C209" s="162">
        <v>92.654547578317505</v>
      </c>
      <c r="D209" s="162">
        <v>3</v>
      </c>
      <c r="E209" s="163" t="s">
        <v>224</v>
      </c>
      <c r="F209" s="163" t="s">
        <v>225</v>
      </c>
      <c r="G209" s="163" t="s">
        <v>226</v>
      </c>
      <c r="H209" s="162">
        <v>120</v>
      </c>
      <c r="I209" s="163" t="s">
        <v>243</v>
      </c>
      <c r="J209" s="164">
        <f t="shared" si="41"/>
        <v>0</v>
      </c>
      <c r="K209" s="165" t="str">
        <f t="shared" si="39"/>
        <v>ND</v>
      </c>
      <c r="L209" s="165" t="str">
        <f t="shared" si="40"/>
        <v>MT</v>
      </c>
      <c r="M209" s="165" t="str">
        <f t="shared" si="38"/>
        <v>Small</v>
      </c>
      <c r="N209" s="166">
        <f t="shared" si="42"/>
        <v>0.2</v>
      </c>
      <c r="O209" s="123">
        <f t="shared" si="43"/>
        <v>0</v>
      </c>
      <c r="P209" s="114">
        <f t="shared" si="44"/>
        <v>0</v>
      </c>
      <c r="Q209" s="93">
        <f t="shared" si="45"/>
        <v>197042867.0619528</v>
      </c>
      <c r="R209" s="93">
        <f t="shared" si="46"/>
        <v>1</v>
      </c>
      <c r="T209" s="165"/>
    </row>
    <row r="210" spans="1:20">
      <c r="A210" s="162">
        <v>15273</v>
      </c>
      <c r="B210" s="162">
        <v>3593536.0945018702</v>
      </c>
      <c r="C210" s="162">
        <v>21.175192802226601</v>
      </c>
      <c r="D210" s="162">
        <v>1</v>
      </c>
      <c r="E210" s="163" t="s">
        <v>224</v>
      </c>
      <c r="F210" s="163" t="s">
        <v>241</v>
      </c>
      <c r="G210" s="163" t="s">
        <v>234</v>
      </c>
      <c r="H210" s="162">
        <v>1536</v>
      </c>
      <c r="I210" s="163" t="s">
        <v>239</v>
      </c>
      <c r="J210" s="164">
        <f t="shared" si="41"/>
        <v>1.9369369369369369</v>
      </c>
      <c r="K210" s="165" t="str">
        <f t="shared" si="39"/>
        <v>ND</v>
      </c>
      <c r="L210" s="165" t="str">
        <f t="shared" si="40"/>
        <v>LT</v>
      </c>
      <c r="M210" s="165" t="str">
        <f t="shared" si="38"/>
        <v>Large</v>
      </c>
      <c r="N210" s="166">
        <f t="shared" si="42"/>
        <v>0.2</v>
      </c>
      <c r="O210" s="123">
        <f t="shared" si="43"/>
        <v>633.37294628668678</v>
      </c>
      <c r="P210" s="114">
        <f t="shared" si="44"/>
        <v>210.82265890311467</v>
      </c>
      <c r="Q210" s="93">
        <f t="shared" si="45"/>
        <v>5519671441.1548729</v>
      </c>
      <c r="R210" s="93">
        <f t="shared" si="46"/>
        <v>0</v>
      </c>
      <c r="T210" s="165"/>
    </row>
    <row r="211" spans="1:20">
      <c r="A211" s="162">
        <v>15273</v>
      </c>
      <c r="B211" s="162">
        <v>3593536.0945018702</v>
      </c>
      <c r="C211" s="162">
        <v>21.175192802226601</v>
      </c>
      <c r="D211" s="162">
        <v>2</v>
      </c>
      <c r="E211" s="163" t="s">
        <v>224</v>
      </c>
      <c r="F211" s="163" t="s">
        <v>225</v>
      </c>
      <c r="G211" s="163" t="s">
        <v>234</v>
      </c>
      <c r="H211" s="162">
        <v>440</v>
      </c>
      <c r="I211" s="163" t="s">
        <v>239</v>
      </c>
      <c r="J211" s="164">
        <f t="shared" si="41"/>
        <v>1.9369369369369369</v>
      </c>
      <c r="K211" s="165" t="str">
        <f t="shared" si="39"/>
        <v>ND</v>
      </c>
      <c r="L211" s="165" t="str">
        <f t="shared" si="40"/>
        <v>MT</v>
      </c>
      <c r="M211" s="165" t="str">
        <f t="shared" si="38"/>
        <v>Med</v>
      </c>
      <c r="N211" s="166">
        <f t="shared" si="42"/>
        <v>0.2</v>
      </c>
      <c r="O211" s="123">
        <f t="shared" si="43"/>
        <v>633.37294628668678</v>
      </c>
      <c r="P211" s="114">
        <f t="shared" si="44"/>
        <v>210.82265890311467</v>
      </c>
      <c r="Q211" s="93">
        <f t="shared" si="45"/>
        <v>1581155881.5808229</v>
      </c>
      <c r="R211" s="93">
        <f t="shared" si="46"/>
        <v>1</v>
      </c>
      <c r="T211" s="165"/>
    </row>
    <row r="212" spans="1:20">
      <c r="A212" s="162">
        <v>15273</v>
      </c>
      <c r="B212" s="162">
        <v>3593536.0945018702</v>
      </c>
      <c r="C212" s="162">
        <v>21.175192802226601</v>
      </c>
      <c r="D212" s="162">
        <v>3</v>
      </c>
      <c r="E212" s="163" t="s">
        <v>224</v>
      </c>
      <c r="F212" s="163" t="s">
        <v>225</v>
      </c>
      <c r="G212" s="163" t="s">
        <v>234</v>
      </c>
      <c r="H212" s="162">
        <v>640</v>
      </c>
      <c r="I212" s="163" t="s">
        <v>239</v>
      </c>
      <c r="J212" s="164">
        <f t="shared" si="41"/>
        <v>3.228228228228228</v>
      </c>
      <c r="K212" s="165" t="str">
        <f t="shared" si="39"/>
        <v>ND</v>
      </c>
      <c r="L212" s="165" t="str">
        <f t="shared" si="40"/>
        <v>MT</v>
      </c>
      <c r="M212" s="165" t="str">
        <f t="shared" si="38"/>
        <v>Large</v>
      </c>
      <c r="N212" s="166">
        <f t="shared" si="42"/>
        <v>0.33333333333333331</v>
      </c>
      <c r="O212" s="123">
        <f t="shared" si="43"/>
        <v>496.67985734277732</v>
      </c>
      <c r="P212" s="114">
        <f t="shared" si="44"/>
        <v>214.54250835132669</v>
      </c>
      <c r="Q212" s="93">
        <f t="shared" si="45"/>
        <v>2299863100.4811969</v>
      </c>
      <c r="R212" s="93">
        <f t="shared" si="46"/>
        <v>1</v>
      </c>
      <c r="T212" s="165"/>
    </row>
    <row r="213" spans="1:20">
      <c r="A213" s="162">
        <v>15273</v>
      </c>
      <c r="B213" s="162">
        <v>3593536.0945018702</v>
      </c>
      <c r="C213" s="162">
        <v>21.175192802226601</v>
      </c>
      <c r="D213" s="162">
        <v>4</v>
      </c>
      <c r="E213" s="163" t="s">
        <v>224</v>
      </c>
      <c r="F213" s="163" t="s">
        <v>225</v>
      </c>
      <c r="G213" s="163" t="s">
        <v>234</v>
      </c>
      <c r="H213" s="162">
        <v>2400</v>
      </c>
      <c r="I213" s="163" t="s">
        <v>239</v>
      </c>
      <c r="J213" s="164">
        <f t="shared" si="41"/>
        <v>3.228228228228228</v>
      </c>
      <c r="K213" s="165" t="str">
        <f t="shared" si="39"/>
        <v>ND</v>
      </c>
      <c r="L213" s="165" t="str">
        <f t="shared" si="40"/>
        <v>MT</v>
      </c>
      <c r="M213" s="165" t="str">
        <f t="shared" si="38"/>
        <v>Large</v>
      </c>
      <c r="N213" s="166">
        <f t="shared" si="42"/>
        <v>0.33333333333333331</v>
      </c>
      <c r="O213" s="123">
        <f t="shared" si="43"/>
        <v>496.67985734277732</v>
      </c>
      <c r="P213" s="114">
        <f t="shared" si="44"/>
        <v>214.54250835132669</v>
      </c>
      <c r="Q213" s="93">
        <f t="shared" si="45"/>
        <v>8624486626.8044891</v>
      </c>
      <c r="R213" s="93">
        <f t="shared" si="46"/>
        <v>1</v>
      </c>
      <c r="T213" s="165"/>
    </row>
    <row r="214" spans="1:20">
      <c r="A214" s="162">
        <v>15273</v>
      </c>
      <c r="B214" s="162">
        <v>3593536.0945018702</v>
      </c>
      <c r="C214" s="162">
        <v>21.175192802226601</v>
      </c>
      <c r="D214" s="162">
        <v>6</v>
      </c>
      <c r="E214" s="163" t="s">
        <v>224</v>
      </c>
      <c r="F214" s="163" t="s">
        <v>241</v>
      </c>
      <c r="G214" s="163" t="s">
        <v>234</v>
      </c>
      <c r="H214" s="162">
        <v>312</v>
      </c>
      <c r="I214" s="163" t="s">
        <v>239</v>
      </c>
      <c r="J214" s="164">
        <f t="shared" si="41"/>
        <v>1.2912912912912913</v>
      </c>
      <c r="K214" s="165" t="str">
        <f t="shared" si="39"/>
        <v>ND</v>
      </c>
      <c r="L214" s="165" t="str">
        <f t="shared" si="40"/>
        <v>LT</v>
      </c>
      <c r="M214" s="165" t="str">
        <f t="shared" si="38"/>
        <v>Med</v>
      </c>
      <c r="N214" s="166">
        <f t="shared" si="42"/>
        <v>0.13333333333333333</v>
      </c>
      <c r="O214" s="123">
        <f t="shared" si="43"/>
        <v>330.84494125526766</v>
      </c>
      <c r="P214" s="114">
        <f t="shared" si="44"/>
        <v>372.10068464967947</v>
      </c>
      <c r="Q214" s="93">
        <f t="shared" si="45"/>
        <v>1121183261.4845836</v>
      </c>
      <c r="R214" s="93">
        <f t="shared" si="46"/>
        <v>0</v>
      </c>
      <c r="T214" s="165"/>
    </row>
    <row r="215" spans="1:20">
      <c r="A215" s="162">
        <v>15255</v>
      </c>
      <c r="B215" s="162">
        <v>403223.45767109998</v>
      </c>
      <c r="C215" s="162">
        <v>105.006108768516</v>
      </c>
      <c r="D215" s="162">
        <v>1</v>
      </c>
      <c r="E215" s="163" t="s">
        <v>224</v>
      </c>
      <c r="F215" s="163" t="s">
        <v>225</v>
      </c>
      <c r="G215" s="163" t="s">
        <v>226</v>
      </c>
      <c r="H215" s="162">
        <v>220</v>
      </c>
      <c r="I215" s="163" t="s">
        <v>227</v>
      </c>
      <c r="J215" s="164">
        <f t="shared" si="41"/>
        <v>3</v>
      </c>
      <c r="K215" s="165" t="str">
        <f t="shared" si="39"/>
        <v>ND</v>
      </c>
      <c r="L215" s="165" t="str">
        <f t="shared" si="40"/>
        <v>MT</v>
      </c>
      <c r="M215" s="165" t="str">
        <f t="shared" si="38"/>
        <v>Med</v>
      </c>
      <c r="N215" s="166">
        <f t="shared" si="42"/>
        <v>0.2</v>
      </c>
      <c r="O215" s="123">
        <f t="shared" si="43"/>
        <v>980.99158657426381</v>
      </c>
      <c r="P215" s="114">
        <f t="shared" si="44"/>
        <v>326.52997867319618</v>
      </c>
      <c r="Q215" s="93">
        <f t="shared" si="45"/>
        <v>88709160.687641993</v>
      </c>
      <c r="R215" s="93">
        <f t="shared" si="46"/>
        <v>1</v>
      </c>
      <c r="T215" s="165"/>
    </row>
    <row r="216" spans="1:20">
      <c r="A216" s="162">
        <v>15158</v>
      </c>
      <c r="B216" s="162">
        <v>519305.569779785</v>
      </c>
      <c r="C216" s="162">
        <v>59.7383607246963</v>
      </c>
      <c r="D216" s="162">
        <v>1</v>
      </c>
      <c r="E216" s="163" t="s">
        <v>224</v>
      </c>
      <c r="F216" s="163" t="s">
        <v>225</v>
      </c>
      <c r="G216" s="163" t="s">
        <v>234</v>
      </c>
      <c r="H216" s="162">
        <v>225</v>
      </c>
      <c r="I216" s="163" t="s">
        <v>239</v>
      </c>
      <c r="J216" s="164">
        <f t="shared" si="41"/>
        <v>1.9369369369369369</v>
      </c>
      <c r="K216" s="165" t="str">
        <f t="shared" si="39"/>
        <v>ND</v>
      </c>
      <c r="L216" s="165" t="str">
        <f t="shared" si="40"/>
        <v>MT</v>
      </c>
      <c r="M216" s="165" t="str">
        <f t="shared" si="38"/>
        <v>Med</v>
      </c>
      <c r="N216" s="166">
        <f t="shared" si="42"/>
        <v>0.2</v>
      </c>
      <c r="O216" s="123">
        <f t="shared" si="43"/>
        <v>633.37294628668678</v>
      </c>
      <c r="P216" s="114">
        <f t="shared" si="44"/>
        <v>210.82265890311467</v>
      </c>
      <c r="Q216" s="93">
        <f t="shared" si="45"/>
        <v>116843753.20045163</v>
      </c>
      <c r="R216" s="93">
        <f t="shared" si="46"/>
        <v>1</v>
      </c>
      <c r="T216" s="165"/>
    </row>
    <row r="217" spans="1:20">
      <c r="A217" s="162">
        <v>15560</v>
      </c>
      <c r="B217" s="162">
        <v>3593832.5298375301</v>
      </c>
      <c r="C217" s="162">
        <v>58.9288120197673</v>
      </c>
      <c r="D217" s="162">
        <v>1</v>
      </c>
      <c r="E217" s="163" t="s">
        <v>224</v>
      </c>
      <c r="F217" s="163" t="s">
        <v>225</v>
      </c>
      <c r="G217" s="163" t="s">
        <v>234</v>
      </c>
      <c r="H217" s="162">
        <v>60</v>
      </c>
      <c r="I217" s="163" t="s">
        <v>243</v>
      </c>
      <c r="J217" s="164">
        <f t="shared" si="41"/>
        <v>0</v>
      </c>
      <c r="K217" s="165" t="str">
        <f t="shared" si="39"/>
        <v>ND</v>
      </c>
      <c r="L217" s="165" t="str">
        <f t="shared" si="40"/>
        <v>MT</v>
      </c>
      <c r="M217" s="165" t="str">
        <f t="shared" si="38"/>
        <v>Small</v>
      </c>
      <c r="N217" s="166">
        <f t="shared" si="42"/>
        <v>0.2</v>
      </c>
      <c r="O217" s="123">
        <f t="shared" si="43"/>
        <v>0</v>
      </c>
      <c r="P217" s="114">
        <f t="shared" si="44"/>
        <v>0</v>
      </c>
      <c r="Q217" s="93">
        <f t="shared" si="45"/>
        <v>215629951.79025179</v>
      </c>
      <c r="R217" s="93">
        <f t="shared" si="46"/>
        <v>1</v>
      </c>
      <c r="T217" s="165"/>
    </row>
    <row r="218" spans="1:20">
      <c r="A218" s="162">
        <v>15370</v>
      </c>
      <c r="B218" s="162">
        <v>5350758.3959729401</v>
      </c>
      <c r="C218" s="162">
        <v>62.6831423346798</v>
      </c>
      <c r="D218" s="162">
        <v>1</v>
      </c>
      <c r="E218" s="163" t="s">
        <v>224</v>
      </c>
      <c r="F218" s="163" t="s">
        <v>225</v>
      </c>
      <c r="G218" s="163" t="s">
        <v>234</v>
      </c>
      <c r="H218" s="162">
        <v>76</v>
      </c>
      <c r="I218" s="163" t="s">
        <v>227</v>
      </c>
      <c r="J218" s="164">
        <f t="shared" si="41"/>
        <v>3</v>
      </c>
      <c r="K218" s="165" t="str">
        <f t="shared" si="39"/>
        <v>ND</v>
      </c>
      <c r="L218" s="165" t="str">
        <f t="shared" si="40"/>
        <v>MT</v>
      </c>
      <c r="M218" s="165" t="str">
        <f t="shared" si="38"/>
        <v>Small</v>
      </c>
      <c r="N218" s="166">
        <f t="shared" si="42"/>
        <v>0.2</v>
      </c>
      <c r="O218" s="123">
        <f t="shared" si="43"/>
        <v>980.99158657426381</v>
      </c>
      <c r="P218" s="114">
        <f t="shared" si="44"/>
        <v>326.52997867319618</v>
      </c>
      <c r="Q218" s="93">
        <f t="shared" si="45"/>
        <v>406657638.09394348</v>
      </c>
      <c r="R218" s="93">
        <f t="shared" si="46"/>
        <v>1</v>
      </c>
      <c r="T218" s="165"/>
    </row>
    <row r="219" spans="1:20">
      <c r="A219" s="162">
        <v>15370</v>
      </c>
      <c r="B219" s="162">
        <v>5350758.3959729401</v>
      </c>
      <c r="C219" s="162">
        <v>62.6831423346798</v>
      </c>
      <c r="D219" s="162">
        <v>2</v>
      </c>
      <c r="E219" s="163" t="s">
        <v>224</v>
      </c>
      <c r="F219" s="163" t="s">
        <v>241</v>
      </c>
      <c r="G219" s="163" t="s">
        <v>234</v>
      </c>
      <c r="H219" s="162">
        <v>76</v>
      </c>
      <c r="I219" s="163" t="s">
        <v>227</v>
      </c>
      <c r="J219" s="164">
        <f t="shared" si="41"/>
        <v>2</v>
      </c>
      <c r="K219" s="165" t="str">
        <f t="shared" si="39"/>
        <v>ND</v>
      </c>
      <c r="L219" s="165" t="str">
        <f t="shared" si="40"/>
        <v>LT</v>
      </c>
      <c r="M219" s="165" t="str">
        <f t="shared" si="38"/>
        <v>Small</v>
      </c>
      <c r="N219" s="166">
        <f t="shared" si="42"/>
        <v>0.13333333333333333</v>
      </c>
      <c r="O219" s="123">
        <f t="shared" si="43"/>
        <v>512.42495552560058</v>
      </c>
      <c r="P219" s="114">
        <f t="shared" si="44"/>
        <v>576.32338599229422</v>
      </c>
      <c r="Q219" s="93">
        <f t="shared" si="45"/>
        <v>406657638.09394348</v>
      </c>
      <c r="R219" s="93">
        <f t="shared" si="46"/>
        <v>0</v>
      </c>
      <c r="T219" s="165"/>
    </row>
    <row r="220" spans="1:20">
      <c r="A220" s="162">
        <v>15074</v>
      </c>
      <c r="B220" s="162">
        <v>5825839.9880818697</v>
      </c>
      <c r="C220" s="162">
        <v>92.654547578317505</v>
      </c>
      <c r="D220" s="162">
        <v>1</v>
      </c>
      <c r="E220" s="163" t="s">
        <v>246</v>
      </c>
      <c r="F220" s="163" t="s">
        <v>225</v>
      </c>
      <c r="G220" s="163" t="s">
        <v>234</v>
      </c>
      <c r="H220" s="162">
        <v>408</v>
      </c>
      <c r="I220" s="163" t="s">
        <v>227</v>
      </c>
      <c r="J220" s="164">
        <f t="shared" si="41"/>
        <v>3</v>
      </c>
      <c r="K220" s="165" t="str">
        <f t="shared" si="39"/>
        <v>D</v>
      </c>
      <c r="L220" s="165" t="str">
        <f t="shared" si="40"/>
        <v>MT</v>
      </c>
      <c r="M220" s="165" t="str">
        <f t="shared" si="38"/>
        <v>Med</v>
      </c>
      <c r="N220" s="166">
        <f t="shared" si="42"/>
        <v>0.2</v>
      </c>
      <c r="O220" s="123">
        <f t="shared" si="43"/>
        <v>980.99158657426381</v>
      </c>
      <c r="P220" s="114">
        <f t="shared" si="44"/>
        <v>326.52997867319618</v>
      </c>
      <c r="Q220" s="93">
        <f t="shared" si="45"/>
        <v>2376942715.137403</v>
      </c>
      <c r="R220" s="93">
        <f t="shared" si="46"/>
        <v>1</v>
      </c>
      <c r="T220" s="165"/>
    </row>
    <row r="221" spans="1:20">
      <c r="A221" s="162">
        <v>15074</v>
      </c>
      <c r="B221" s="162">
        <v>5825839.9880818697</v>
      </c>
      <c r="C221" s="162">
        <v>92.654547578317505</v>
      </c>
      <c r="D221" s="162">
        <v>2</v>
      </c>
      <c r="E221" s="163" t="s">
        <v>224</v>
      </c>
      <c r="F221" s="163" t="s">
        <v>225</v>
      </c>
      <c r="G221" s="163" t="s">
        <v>234</v>
      </c>
      <c r="H221" s="162">
        <v>1040</v>
      </c>
      <c r="I221" s="163" t="s">
        <v>227</v>
      </c>
      <c r="J221" s="164">
        <f t="shared" si="41"/>
        <v>5</v>
      </c>
      <c r="K221" s="165" t="str">
        <f t="shared" si="39"/>
        <v>ND</v>
      </c>
      <c r="L221" s="165" t="str">
        <f t="shared" si="40"/>
        <v>MT</v>
      </c>
      <c r="M221" s="165" t="str">
        <f t="shared" si="38"/>
        <v>Large</v>
      </c>
      <c r="N221" s="166">
        <f t="shared" si="42"/>
        <v>0.33333333333333331</v>
      </c>
      <c r="O221" s="123">
        <f t="shared" si="43"/>
        <v>769.27624416346453</v>
      </c>
      <c r="P221" s="114">
        <f t="shared" si="44"/>
        <v>332.29141991158974</v>
      </c>
      <c r="Q221" s="93">
        <f t="shared" si="45"/>
        <v>6058873587.6051445</v>
      </c>
      <c r="R221" s="93">
        <f t="shared" si="46"/>
        <v>1</v>
      </c>
      <c r="T221" s="165"/>
    </row>
    <row r="222" spans="1:20">
      <c r="A222" s="162">
        <v>15338</v>
      </c>
      <c r="B222" s="162">
        <v>329384.07868923101</v>
      </c>
      <c r="C222" s="162">
        <v>115.532823110919</v>
      </c>
      <c r="D222" s="162">
        <v>1</v>
      </c>
      <c r="E222" s="163" t="s">
        <v>224</v>
      </c>
      <c r="F222" s="163" t="s">
        <v>225</v>
      </c>
      <c r="G222" s="163" t="s">
        <v>234</v>
      </c>
      <c r="H222" s="162">
        <v>429</v>
      </c>
      <c r="I222" s="163" t="s">
        <v>227</v>
      </c>
      <c r="J222" s="164">
        <f t="shared" si="41"/>
        <v>3</v>
      </c>
      <c r="K222" s="165" t="str">
        <f t="shared" si="39"/>
        <v>ND</v>
      </c>
      <c r="L222" s="165" t="str">
        <f t="shared" si="40"/>
        <v>MT</v>
      </c>
      <c r="M222" s="165" t="str">
        <f t="shared" si="38"/>
        <v>Med</v>
      </c>
      <c r="N222" s="166">
        <f t="shared" si="42"/>
        <v>0.2</v>
      </c>
      <c r="O222" s="123">
        <f t="shared" si="43"/>
        <v>980.99158657426381</v>
      </c>
      <c r="P222" s="114">
        <f t="shared" si="44"/>
        <v>326.52997867319618</v>
      </c>
      <c r="Q222" s="93">
        <f t="shared" si="45"/>
        <v>141305769.75768012</v>
      </c>
      <c r="R222" s="93">
        <f t="shared" si="46"/>
        <v>1</v>
      </c>
      <c r="T222" s="165"/>
    </row>
    <row r="223" spans="1:20">
      <c r="A223" s="162">
        <v>15496</v>
      </c>
      <c r="B223" s="162">
        <v>3430381.23396071</v>
      </c>
      <c r="C223" s="162">
        <v>21.175192802226601</v>
      </c>
      <c r="D223" s="162">
        <v>1</v>
      </c>
      <c r="E223" s="163" t="s">
        <v>224</v>
      </c>
      <c r="F223" s="163" t="s">
        <v>225</v>
      </c>
      <c r="G223" s="163" t="s">
        <v>226</v>
      </c>
      <c r="H223" s="162">
        <v>490</v>
      </c>
      <c r="I223" s="163" t="s">
        <v>239</v>
      </c>
      <c r="J223" s="164">
        <f t="shared" si="41"/>
        <v>1.9369369369369369</v>
      </c>
      <c r="K223" s="165" t="str">
        <f t="shared" si="39"/>
        <v>ND</v>
      </c>
      <c r="L223" s="165" t="str">
        <f t="shared" si="40"/>
        <v>MT</v>
      </c>
      <c r="M223" s="165" t="str">
        <f t="shared" si="38"/>
        <v>Med</v>
      </c>
      <c r="N223" s="166">
        <f t="shared" si="42"/>
        <v>0.2</v>
      </c>
      <c r="O223" s="123">
        <f t="shared" si="43"/>
        <v>633.37294628668678</v>
      </c>
      <c r="P223" s="114">
        <f t="shared" si="44"/>
        <v>210.82265890311467</v>
      </c>
      <c r="Q223" s="93">
        <f t="shared" si="45"/>
        <v>1680886804.6407478</v>
      </c>
      <c r="R223" s="93">
        <f t="shared" si="46"/>
        <v>1</v>
      </c>
      <c r="T223" s="165"/>
    </row>
    <row r="224" spans="1:20">
      <c r="A224" s="162">
        <v>15496</v>
      </c>
      <c r="B224" s="162">
        <v>3430381.23396071</v>
      </c>
      <c r="C224" s="162">
        <v>21.175192802226601</v>
      </c>
      <c r="D224" s="162">
        <v>2</v>
      </c>
      <c r="E224" s="163" t="s">
        <v>246</v>
      </c>
      <c r="F224" s="163" t="s">
        <v>225</v>
      </c>
      <c r="G224" s="163" t="s">
        <v>234</v>
      </c>
      <c r="H224" s="162">
        <v>700</v>
      </c>
      <c r="I224" s="163" t="s">
        <v>239</v>
      </c>
      <c r="J224" s="164">
        <f t="shared" si="41"/>
        <v>1.9369369369369369</v>
      </c>
      <c r="K224" s="165" t="str">
        <f t="shared" si="39"/>
        <v>D</v>
      </c>
      <c r="L224" s="165" t="str">
        <f t="shared" si="40"/>
        <v>MT</v>
      </c>
      <c r="M224" s="165" t="str">
        <f t="shared" si="38"/>
        <v>Med</v>
      </c>
      <c r="N224" s="166">
        <f t="shared" si="42"/>
        <v>0.2</v>
      </c>
      <c r="O224" s="123">
        <f t="shared" si="43"/>
        <v>633.37294628668678</v>
      </c>
      <c r="P224" s="114">
        <f t="shared" si="44"/>
        <v>210.82265890311467</v>
      </c>
      <c r="Q224" s="93">
        <f t="shared" si="45"/>
        <v>2401266863.7724972</v>
      </c>
      <c r="R224" s="93">
        <f t="shared" si="46"/>
        <v>1</v>
      </c>
      <c r="T224" s="165"/>
    </row>
    <row r="225" spans="1:20">
      <c r="A225" s="162">
        <v>15496</v>
      </c>
      <c r="B225" s="162">
        <v>3430381.23396071</v>
      </c>
      <c r="C225" s="162">
        <v>21.175192802226601</v>
      </c>
      <c r="D225" s="162">
        <v>3</v>
      </c>
      <c r="E225" s="163" t="s">
        <v>224</v>
      </c>
      <c r="F225" s="163" t="s">
        <v>241</v>
      </c>
      <c r="G225" s="163" t="s">
        <v>226</v>
      </c>
      <c r="H225" s="162">
        <v>570</v>
      </c>
      <c r="I225" s="163" t="s">
        <v>239</v>
      </c>
      <c r="J225" s="164">
        <f t="shared" si="41"/>
        <v>1.9369369369369369</v>
      </c>
      <c r="K225" s="165" t="str">
        <f t="shared" si="39"/>
        <v>ND</v>
      </c>
      <c r="L225" s="165" t="str">
        <f t="shared" si="40"/>
        <v>LT</v>
      </c>
      <c r="M225" s="165" t="str">
        <f t="shared" si="38"/>
        <v>Large</v>
      </c>
      <c r="N225" s="166">
        <f t="shared" si="42"/>
        <v>0.2</v>
      </c>
      <c r="O225" s="123">
        <f t="shared" si="43"/>
        <v>633.37294628668678</v>
      </c>
      <c r="P225" s="114">
        <f t="shared" si="44"/>
        <v>210.82265890311467</v>
      </c>
      <c r="Q225" s="93">
        <f t="shared" si="45"/>
        <v>1955317303.3576047</v>
      </c>
      <c r="R225" s="93">
        <f t="shared" si="46"/>
        <v>0</v>
      </c>
      <c r="T225" s="165"/>
    </row>
    <row r="226" spans="1:20">
      <c r="A226" s="162">
        <v>15496</v>
      </c>
      <c r="B226" s="162">
        <v>3430381.23396071</v>
      </c>
      <c r="C226" s="162">
        <v>21.175192802226601</v>
      </c>
      <c r="D226" s="162">
        <v>4</v>
      </c>
      <c r="E226" s="163" t="s">
        <v>224</v>
      </c>
      <c r="F226" s="163" t="s">
        <v>225</v>
      </c>
      <c r="G226" s="163" t="s">
        <v>234</v>
      </c>
      <c r="H226" s="162">
        <v>610</v>
      </c>
      <c r="I226" s="163" t="s">
        <v>239</v>
      </c>
      <c r="J226" s="164">
        <f t="shared" si="41"/>
        <v>3.228228228228228</v>
      </c>
      <c r="K226" s="165" t="str">
        <f t="shared" si="39"/>
        <v>ND</v>
      </c>
      <c r="L226" s="165" t="str">
        <f t="shared" si="40"/>
        <v>MT</v>
      </c>
      <c r="M226" s="165" t="str">
        <f t="shared" si="38"/>
        <v>Large</v>
      </c>
      <c r="N226" s="166">
        <f t="shared" si="42"/>
        <v>0.33333333333333331</v>
      </c>
      <c r="O226" s="123">
        <f t="shared" si="43"/>
        <v>496.67985734277732</v>
      </c>
      <c r="P226" s="114">
        <f t="shared" si="44"/>
        <v>214.54250835132669</v>
      </c>
      <c r="Q226" s="93">
        <f t="shared" si="45"/>
        <v>2092532552.716033</v>
      </c>
      <c r="R226" s="93">
        <f t="shared" si="46"/>
        <v>1</v>
      </c>
      <c r="T226" s="165"/>
    </row>
    <row r="227" spans="1:20">
      <c r="A227" s="162">
        <v>15496</v>
      </c>
      <c r="B227" s="162">
        <v>3430381.23396071</v>
      </c>
      <c r="C227" s="162">
        <v>21.175192802226601</v>
      </c>
      <c r="D227" s="162">
        <v>5</v>
      </c>
      <c r="E227" s="163" t="s">
        <v>224</v>
      </c>
      <c r="F227" s="163" t="s">
        <v>225</v>
      </c>
      <c r="G227" s="163" t="s">
        <v>234</v>
      </c>
      <c r="H227" s="162">
        <v>200</v>
      </c>
      <c r="I227" s="163" t="s">
        <v>239</v>
      </c>
      <c r="J227" s="164">
        <f t="shared" si="41"/>
        <v>1.9369369369369369</v>
      </c>
      <c r="K227" s="165" t="str">
        <f t="shared" si="39"/>
        <v>ND</v>
      </c>
      <c r="L227" s="165" t="str">
        <f t="shared" si="40"/>
        <v>MT</v>
      </c>
      <c r="M227" s="165" t="str">
        <f t="shared" si="38"/>
        <v>Med</v>
      </c>
      <c r="N227" s="166">
        <f t="shared" si="42"/>
        <v>0.2</v>
      </c>
      <c r="O227" s="123">
        <f t="shared" si="43"/>
        <v>633.37294628668678</v>
      </c>
      <c r="P227" s="114">
        <f t="shared" si="44"/>
        <v>210.82265890311467</v>
      </c>
      <c r="Q227" s="93">
        <f t="shared" si="45"/>
        <v>686076246.79214203</v>
      </c>
      <c r="R227" s="93">
        <f t="shared" si="46"/>
        <v>1</v>
      </c>
      <c r="T227" s="165"/>
    </row>
    <row r="228" spans="1:20">
      <c r="A228" s="162">
        <v>15496</v>
      </c>
      <c r="B228" s="162">
        <v>3430381.23396071</v>
      </c>
      <c r="C228" s="162">
        <v>21.175192802226601</v>
      </c>
      <c r="D228" s="162">
        <v>6</v>
      </c>
      <c r="E228" s="163" t="s">
        <v>224</v>
      </c>
      <c r="F228" s="163" t="s">
        <v>241</v>
      </c>
      <c r="G228" s="163" t="s">
        <v>234</v>
      </c>
      <c r="H228" s="162">
        <v>150</v>
      </c>
      <c r="I228" s="163" t="s">
        <v>239</v>
      </c>
      <c r="J228" s="164">
        <f t="shared" si="41"/>
        <v>1.2912912912912913</v>
      </c>
      <c r="K228" s="165" t="str">
        <f t="shared" si="39"/>
        <v>ND</v>
      </c>
      <c r="L228" s="165" t="str">
        <f t="shared" si="40"/>
        <v>LT</v>
      </c>
      <c r="M228" s="165" t="str">
        <f t="shared" si="38"/>
        <v>Small</v>
      </c>
      <c r="N228" s="166">
        <f t="shared" si="42"/>
        <v>0.13333333333333333</v>
      </c>
      <c r="O228" s="123">
        <f t="shared" si="43"/>
        <v>330.84494125526766</v>
      </c>
      <c r="P228" s="114">
        <f t="shared" si="44"/>
        <v>372.10068464967947</v>
      </c>
      <c r="Q228" s="93">
        <f t="shared" si="45"/>
        <v>514557185.0941065</v>
      </c>
      <c r="R228" s="93">
        <f t="shared" si="46"/>
        <v>0</v>
      </c>
      <c r="T228" s="165"/>
    </row>
    <row r="229" spans="1:20">
      <c r="A229" s="162">
        <v>15496</v>
      </c>
      <c r="B229" s="162">
        <v>3430381.23396071</v>
      </c>
      <c r="C229" s="162">
        <v>21.175192802226601</v>
      </c>
      <c r="D229" s="162">
        <v>7</v>
      </c>
      <c r="E229" s="163" t="s">
        <v>224</v>
      </c>
      <c r="F229" s="163" t="s">
        <v>241</v>
      </c>
      <c r="G229" s="163" t="s">
        <v>234</v>
      </c>
      <c r="H229" s="162">
        <v>200</v>
      </c>
      <c r="I229" s="163" t="s">
        <v>239</v>
      </c>
      <c r="J229" s="164">
        <f t="shared" si="41"/>
        <v>1.2912912912912913</v>
      </c>
      <c r="K229" s="165" t="str">
        <f t="shared" si="39"/>
        <v>ND</v>
      </c>
      <c r="L229" s="165" t="str">
        <f t="shared" si="40"/>
        <v>LT</v>
      </c>
      <c r="M229" s="165" t="str">
        <f t="shared" si="38"/>
        <v>Med</v>
      </c>
      <c r="N229" s="166">
        <f t="shared" si="42"/>
        <v>0.13333333333333333</v>
      </c>
      <c r="O229" s="123">
        <f t="shared" si="43"/>
        <v>330.84494125526766</v>
      </c>
      <c r="P229" s="114">
        <f t="shared" si="44"/>
        <v>372.10068464967947</v>
      </c>
      <c r="Q229" s="93">
        <f t="shared" si="45"/>
        <v>686076246.79214203</v>
      </c>
      <c r="R229" s="93">
        <f t="shared" si="46"/>
        <v>0</v>
      </c>
      <c r="T229" s="165"/>
    </row>
    <row r="230" spans="1:20">
      <c r="A230" s="162">
        <v>15544</v>
      </c>
      <c r="B230" s="162">
        <v>1677026.6989569201</v>
      </c>
      <c r="C230" s="162">
        <v>340.720580852686</v>
      </c>
      <c r="D230" s="162">
        <v>1</v>
      </c>
      <c r="E230" s="163" t="s">
        <v>224</v>
      </c>
      <c r="F230" s="163" t="s">
        <v>225</v>
      </c>
      <c r="G230" s="163" t="s">
        <v>234</v>
      </c>
      <c r="H230" s="162">
        <v>112</v>
      </c>
      <c r="I230" s="163" t="s">
        <v>239</v>
      </c>
      <c r="J230" s="164">
        <f t="shared" si="41"/>
        <v>1.9369369369369369</v>
      </c>
      <c r="K230" s="165" t="str">
        <f t="shared" si="39"/>
        <v>ND</v>
      </c>
      <c r="L230" s="165" t="str">
        <f t="shared" si="40"/>
        <v>MT</v>
      </c>
      <c r="M230" s="165" t="str">
        <f t="shared" si="38"/>
        <v>Small</v>
      </c>
      <c r="N230" s="166">
        <f t="shared" si="42"/>
        <v>0.2</v>
      </c>
      <c r="O230" s="123">
        <f t="shared" si="43"/>
        <v>633.37294628668678</v>
      </c>
      <c r="P230" s="114">
        <f t="shared" si="44"/>
        <v>210.82265890311467</v>
      </c>
      <c r="Q230" s="93">
        <f t="shared" si="45"/>
        <v>187826990.28317505</v>
      </c>
      <c r="R230" s="93">
        <f t="shared" si="46"/>
        <v>1</v>
      </c>
      <c r="T230" s="165"/>
    </row>
    <row r="231" spans="1:20">
      <c r="A231" s="162">
        <v>2229</v>
      </c>
      <c r="B231" s="162">
        <v>7381995.6631287904</v>
      </c>
      <c r="C231" s="162">
        <v>34.400464435103203</v>
      </c>
      <c r="D231" s="162">
        <v>2</v>
      </c>
      <c r="E231" s="163" t="s">
        <v>224</v>
      </c>
      <c r="F231" s="163" t="s">
        <v>225</v>
      </c>
      <c r="G231" s="163" t="s">
        <v>234</v>
      </c>
      <c r="H231" s="162">
        <v>64</v>
      </c>
      <c r="I231" s="163" t="s">
        <v>227</v>
      </c>
      <c r="J231" s="164">
        <f t="shared" si="41"/>
        <v>3</v>
      </c>
      <c r="K231" s="165" t="str">
        <f t="shared" si="39"/>
        <v>ND</v>
      </c>
      <c r="L231" s="165" t="str">
        <f t="shared" si="40"/>
        <v>MT</v>
      </c>
      <c r="M231" s="165" t="str">
        <f t="shared" si="38"/>
        <v>Small</v>
      </c>
      <c r="N231" s="166">
        <f t="shared" si="42"/>
        <v>0.2</v>
      </c>
      <c r="O231" s="123">
        <f t="shared" si="43"/>
        <v>980.99158657426381</v>
      </c>
      <c r="P231" s="114">
        <f t="shared" si="44"/>
        <v>326.52997867319618</v>
      </c>
      <c r="Q231" s="93">
        <f t="shared" si="45"/>
        <v>472447722.44024259</v>
      </c>
      <c r="R231" s="93">
        <f t="shared" si="46"/>
        <v>1</v>
      </c>
      <c r="T231" s="165"/>
    </row>
    <row r="232" spans="1:20">
      <c r="A232" s="162">
        <v>15515</v>
      </c>
      <c r="B232" s="162">
        <v>1061688.55753088</v>
      </c>
      <c r="C232" s="162">
        <v>111.03205998022101</v>
      </c>
      <c r="D232" s="162">
        <v>1</v>
      </c>
      <c r="E232" s="163" t="s">
        <v>224</v>
      </c>
      <c r="F232" s="163" t="s">
        <v>241</v>
      </c>
      <c r="G232" s="163" t="s">
        <v>234</v>
      </c>
      <c r="H232" s="162">
        <v>25</v>
      </c>
      <c r="I232" s="163" t="s">
        <v>239</v>
      </c>
      <c r="J232" s="164">
        <f t="shared" si="41"/>
        <v>1.2912912912912913</v>
      </c>
      <c r="K232" s="165" t="str">
        <f t="shared" si="39"/>
        <v>ND</v>
      </c>
      <c r="L232" s="165" t="str">
        <f t="shared" si="40"/>
        <v>LT</v>
      </c>
      <c r="M232" s="165" t="s">
        <v>236</v>
      </c>
      <c r="N232" s="166">
        <f t="shared" si="42"/>
        <v>0.13333333333333333</v>
      </c>
      <c r="O232" s="123">
        <f t="shared" si="43"/>
        <v>330.84494125526766</v>
      </c>
      <c r="P232" s="114">
        <f t="shared" si="44"/>
        <v>372.10068464967947</v>
      </c>
      <c r="Q232" s="93">
        <f t="shared" si="45"/>
        <v>26542213.938271999</v>
      </c>
      <c r="R232" s="93">
        <f t="shared" si="46"/>
        <v>0</v>
      </c>
      <c r="T232" s="165"/>
    </row>
    <row r="233" spans="1:20">
      <c r="A233" s="162">
        <v>15288</v>
      </c>
      <c r="B233" s="162">
        <v>833913.18553092203</v>
      </c>
      <c r="C233" s="162">
        <v>160.36792029440801</v>
      </c>
      <c r="D233" s="162">
        <v>1</v>
      </c>
      <c r="E233" s="163" t="s">
        <v>224</v>
      </c>
      <c r="F233" s="163" t="s">
        <v>225</v>
      </c>
      <c r="G233" s="163" t="s">
        <v>234</v>
      </c>
      <c r="H233" s="162">
        <v>230</v>
      </c>
      <c r="I233" s="163" t="s">
        <v>239</v>
      </c>
      <c r="J233" s="164">
        <f t="shared" si="41"/>
        <v>1.9369369369369369</v>
      </c>
      <c r="K233" s="165" t="str">
        <f t="shared" si="39"/>
        <v>ND</v>
      </c>
      <c r="L233" s="165" t="str">
        <f t="shared" si="40"/>
        <v>MT</v>
      </c>
      <c r="M233" s="165" t="str">
        <f t="shared" ref="M233:M267" si="47">IF(K233="ND",VLOOKUP(H233,$Y$5:$Z$10,2,TRUE),VLOOKUP(H233,$Y$11:$Z$16,2,TRUE))</f>
        <v>Med</v>
      </c>
      <c r="N233" s="166">
        <f t="shared" si="42"/>
        <v>0.2</v>
      </c>
      <c r="O233" s="123">
        <f t="shared" si="43"/>
        <v>633.37294628668678</v>
      </c>
      <c r="P233" s="114">
        <f t="shared" si="44"/>
        <v>210.82265890311467</v>
      </c>
      <c r="Q233" s="93">
        <f t="shared" si="45"/>
        <v>191800032.67211208</v>
      </c>
      <c r="R233" s="93">
        <f t="shared" si="46"/>
        <v>1</v>
      </c>
      <c r="T233" s="165"/>
    </row>
    <row r="234" spans="1:20">
      <c r="A234" s="162">
        <v>15288</v>
      </c>
      <c r="B234" s="162">
        <v>833913.18553092203</v>
      </c>
      <c r="C234" s="162">
        <v>160.36792029440801</v>
      </c>
      <c r="D234" s="162">
        <v>2</v>
      </c>
      <c r="E234" s="163" t="s">
        <v>224</v>
      </c>
      <c r="F234" s="163" t="s">
        <v>245</v>
      </c>
      <c r="G234" s="163" t="s">
        <v>234</v>
      </c>
      <c r="H234" s="162">
        <v>85</v>
      </c>
      <c r="I234" s="163" t="s">
        <v>239</v>
      </c>
      <c r="J234" s="164">
        <f t="shared" si="41"/>
        <v>1.2912912912912913</v>
      </c>
      <c r="K234" s="165" t="str">
        <f t="shared" si="39"/>
        <v>ND</v>
      </c>
      <c r="L234" s="165" t="str">
        <f t="shared" si="40"/>
        <v>LT</v>
      </c>
      <c r="M234" s="165" t="str">
        <f t="shared" si="47"/>
        <v>Small</v>
      </c>
      <c r="N234" s="166">
        <f t="shared" si="42"/>
        <v>0.13333333333333333</v>
      </c>
      <c r="O234" s="123">
        <f t="shared" si="43"/>
        <v>330.84494125526766</v>
      </c>
      <c r="P234" s="114">
        <f t="shared" si="44"/>
        <v>372.10068464967947</v>
      </c>
      <c r="Q234" s="93">
        <f t="shared" si="45"/>
        <v>70882620.770128369</v>
      </c>
      <c r="R234" s="93">
        <f t="shared" si="46"/>
        <v>0</v>
      </c>
      <c r="T234" s="165"/>
    </row>
    <row r="235" spans="1:20">
      <c r="A235" s="162">
        <v>15474</v>
      </c>
      <c r="B235" s="162">
        <v>4869068.5928501599</v>
      </c>
      <c r="C235" s="162">
        <v>194.76274371400601</v>
      </c>
      <c r="D235" s="162">
        <v>1</v>
      </c>
      <c r="E235" s="163" t="s">
        <v>224</v>
      </c>
      <c r="F235" s="163" t="s">
        <v>225</v>
      </c>
      <c r="G235" s="163" t="s">
        <v>226</v>
      </c>
      <c r="H235" s="162">
        <v>3000</v>
      </c>
      <c r="I235" s="163" t="s">
        <v>243</v>
      </c>
      <c r="J235" s="164">
        <f t="shared" si="41"/>
        <v>0</v>
      </c>
      <c r="K235" s="165" t="str">
        <f t="shared" si="39"/>
        <v>ND</v>
      </c>
      <c r="L235" s="165" t="str">
        <f t="shared" si="40"/>
        <v>MT</v>
      </c>
      <c r="M235" s="165" t="str">
        <f t="shared" si="47"/>
        <v>Large</v>
      </c>
      <c r="N235" s="166">
        <f t="shared" si="42"/>
        <v>0.33333333333333331</v>
      </c>
      <c r="O235" s="123">
        <f t="shared" si="43"/>
        <v>0</v>
      </c>
      <c r="P235" s="114">
        <f t="shared" si="44"/>
        <v>0</v>
      </c>
      <c r="Q235" s="93">
        <f t="shared" si="45"/>
        <v>14607205778.55048</v>
      </c>
      <c r="R235" s="93">
        <f t="shared" si="46"/>
        <v>1</v>
      </c>
      <c r="T235" s="165"/>
    </row>
    <row r="236" spans="1:20">
      <c r="A236" s="162">
        <v>15474</v>
      </c>
      <c r="B236" s="162">
        <v>4869068.5928501599</v>
      </c>
      <c r="C236" s="162">
        <v>194.76274371400601</v>
      </c>
      <c r="D236" s="162">
        <v>2</v>
      </c>
      <c r="E236" s="163" t="s">
        <v>224</v>
      </c>
      <c r="F236" s="163" t="s">
        <v>245</v>
      </c>
      <c r="G236" s="163" t="s">
        <v>226</v>
      </c>
      <c r="H236" s="162">
        <v>5000</v>
      </c>
      <c r="I236" s="163" t="s">
        <v>243</v>
      </c>
      <c r="J236" s="164">
        <f t="shared" si="41"/>
        <v>0</v>
      </c>
      <c r="K236" s="165" t="str">
        <f t="shared" si="39"/>
        <v>ND</v>
      </c>
      <c r="L236" s="165" t="str">
        <f t="shared" si="40"/>
        <v>LT</v>
      </c>
      <c r="M236" s="165" t="str">
        <f t="shared" si="47"/>
        <v>Large</v>
      </c>
      <c r="N236" s="166">
        <f t="shared" si="42"/>
        <v>0.2</v>
      </c>
      <c r="O236" s="123">
        <f t="shared" si="43"/>
        <v>0</v>
      </c>
      <c r="P236" s="114">
        <f t="shared" si="44"/>
        <v>0</v>
      </c>
      <c r="Q236" s="93">
        <f t="shared" si="45"/>
        <v>24345342964.250801</v>
      </c>
      <c r="R236" s="93">
        <f t="shared" si="46"/>
        <v>0</v>
      </c>
      <c r="T236" s="165"/>
    </row>
    <row r="237" spans="1:20">
      <c r="A237" s="162">
        <v>15497</v>
      </c>
      <c r="B237" s="162">
        <v>4149448.4311387199</v>
      </c>
      <c r="C237" s="162">
        <v>21.175192802226601</v>
      </c>
      <c r="D237" s="162">
        <v>1</v>
      </c>
      <c r="E237" s="163" t="s">
        <v>224</v>
      </c>
      <c r="F237" s="163" t="s">
        <v>245</v>
      </c>
      <c r="G237" s="163" t="s">
        <v>234</v>
      </c>
      <c r="H237" s="162">
        <v>1509</v>
      </c>
      <c r="I237" s="163" t="s">
        <v>243</v>
      </c>
      <c r="J237" s="164">
        <f t="shared" si="41"/>
        <v>0</v>
      </c>
      <c r="K237" s="165" t="str">
        <f t="shared" si="39"/>
        <v>ND</v>
      </c>
      <c r="L237" s="165" t="str">
        <f t="shared" si="40"/>
        <v>LT</v>
      </c>
      <c r="M237" s="165" t="str">
        <f t="shared" si="47"/>
        <v>Large</v>
      </c>
      <c r="N237" s="166">
        <f t="shared" si="42"/>
        <v>0.2</v>
      </c>
      <c r="O237" s="123">
        <f t="shared" si="43"/>
        <v>0</v>
      </c>
      <c r="P237" s="114">
        <f t="shared" si="44"/>
        <v>0</v>
      </c>
      <c r="Q237" s="93">
        <f t="shared" si="45"/>
        <v>6261517682.5883284</v>
      </c>
      <c r="R237" s="93">
        <f t="shared" si="46"/>
        <v>0</v>
      </c>
      <c r="T237" s="165"/>
    </row>
    <row r="238" spans="1:20">
      <c r="A238" s="162">
        <v>15497</v>
      </c>
      <c r="B238" s="162">
        <v>4149448.4311387199</v>
      </c>
      <c r="C238" s="162">
        <v>21.175192802226601</v>
      </c>
      <c r="D238" s="162">
        <v>2</v>
      </c>
      <c r="E238" s="163" t="s">
        <v>224</v>
      </c>
      <c r="F238" s="163" t="s">
        <v>225</v>
      </c>
      <c r="G238" s="163" t="s">
        <v>234</v>
      </c>
      <c r="H238" s="162">
        <v>2290</v>
      </c>
      <c r="I238" s="163" t="s">
        <v>243</v>
      </c>
      <c r="J238" s="164">
        <f t="shared" si="41"/>
        <v>0</v>
      </c>
      <c r="K238" s="165" t="str">
        <f t="shared" si="39"/>
        <v>ND</v>
      </c>
      <c r="L238" s="165" t="str">
        <f t="shared" si="40"/>
        <v>MT</v>
      </c>
      <c r="M238" s="165" t="str">
        <f t="shared" si="47"/>
        <v>Large</v>
      </c>
      <c r="N238" s="166">
        <f t="shared" si="42"/>
        <v>0.33333333333333331</v>
      </c>
      <c r="O238" s="123">
        <f t="shared" si="43"/>
        <v>0</v>
      </c>
      <c r="P238" s="114">
        <f t="shared" si="44"/>
        <v>0</v>
      </c>
      <c r="Q238" s="93">
        <f t="shared" si="45"/>
        <v>9502236907.3076687</v>
      </c>
      <c r="R238" s="93">
        <f t="shared" si="46"/>
        <v>1</v>
      </c>
      <c r="T238" s="165"/>
    </row>
    <row r="239" spans="1:20">
      <c r="A239" s="162">
        <v>15497</v>
      </c>
      <c r="B239" s="162">
        <v>4149448.4311387199</v>
      </c>
      <c r="C239" s="162">
        <v>21.175192802226601</v>
      </c>
      <c r="D239" s="162">
        <v>3</v>
      </c>
      <c r="E239" s="163" t="s">
        <v>246</v>
      </c>
      <c r="F239" s="163" t="s">
        <v>225</v>
      </c>
      <c r="G239" s="163" t="s">
        <v>234</v>
      </c>
      <c r="H239" s="162">
        <v>515</v>
      </c>
      <c r="I239" s="163" t="s">
        <v>243</v>
      </c>
      <c r="J239" s="164">
        <f t="shared" si="41"/>
        <v>0</v>
      </c>
      <c r="K239" s="165" t="str">
        <f t="shared" si="39"/>
        <v>D</v>
      </c>
      <c r="L239" s="165" t="str">
        <f t="shared" si="40"/>
        <v>MT</v>
      </c>
      <c r="M239" s="165" t="str">
        <f t="shared" si="47"/>
        <v>Med</v>
      </c>
      <c r="N239" s="166">
        <f t="shared" si="42"/>
        <v>0.2</v>
      </c>
      <c r="O239" s="123">
        <f t="shared" si="43"/>
        <v>0</v>
      </c>
      <c r="P239" s="114">
        <f t="shared" si="44"/>
        <v>0</v>
      </c>
      <c r="Q239" s="93">
        <f t="shared" si="45"/>
        <v>2136965942.0364408</v>
      </c>
      <c r="R239" s="93">
        <f t="shared" si="46"/>
        <v>1</v>
      </c>
      <c r="T239" s="165"/>
    </row>
    <row r="240" spans="1:20">
      <c r="A240" s="162">
        <v>15497</v>
      </c>
      <c r="B240" s="162">
        <v>4149448.4311387199</v>
      </c>
      <c r="C240" s="162">
        <v>21.175192802226601</v>
      </c>
      <c r="D240" s="162">
        <v>4</v>
      </c>
      <c r="E240" s="163" t="s">
        <v>224</v>
      </c>
      <c r="F240" s="163" t="s">
        <v>241</v>
      </c>
      <c r="G240" s="163" t="s">
        <v>234</v>
      </c>
      <c r="H240" s="162">
        <v>504</v>
      </c>
      <c r="I240" s="163" t="s">
        <v>243</v>
      </c>
      <c r="J240" s="164">
        <f t="shared" si="41"/>
        <v>0</v>
      </c>
      <c r="K240" s="165" t="str">
        <f t="shared" si="39"/>
        <v>ND</v>
      </c>
      <c r="L240" s="165" t="str">
        <f t="shared" si="40"/>
        <v>LT</v>
      </c>
      <c r="M240" s="165" t="str">
        <f t="shared" si="47"/>
        <v>Large</v>
      </c>
      <c r="N240" s="166">
        <f t="shared" si="42"/>
        <v>0.2</v>
      </c>
      <c r="O240" s="123">
        <f t="shared" si="43"/>
        <v>0</v>
      </c>
      <c r="P240" s="114">
        <f t="shared" si="44"/>
        <v>0</v>
      </c>
      <c r="Q240" s="93">
        <f t="shared" si="45"/>
        <v>2091322009.2939148</v>
      </c>
      <c r="R240" s="93">
        <f t="shared" si="46"/>
        <v>0</v>
      </c>
      <c r="T240" s="165"/>
    </row>
    <row r="241" spans="1:20">
      <c r="A241" s="162">
        <v>15523</v>
      </c>
      <c r="B241" s="162">
        <v>277394.308289318</v>
      </c>
      <c r="C241" s="162">
        <v>115.532823110919</v>
      </c>
      <c r="D241" s="162">
        <v>1</v>
      </c>
      <c r="E241" s="163" t="s">
        <v>224</v>
      </c>
      <c r="F241" s="163" t="s">
        <v>241</v>
      </c>
      <c r="G241" s="163" t="s">
        <v>226</v>
      </c>
      <c r="H241" s="162">
        <v>68</v>
      </c>
      <c r="I241" s="163" t="s">
        <v>227</v>
      </c>
      <c r="J241" s="164">
        <f t="shared" si="41"/>
        <v>2</v>
      </c>
      <c r="K241" s="165" t="str">
        <f t="shared" si="39"/>
        <v>ND</v>
      </c>
      <c r="L241" s="165" t="str">
        <f t="shared" si="40"/>
        <v>LT</v>
      </c>
      <c r="M241" s="165" t="str">
        <f t="shared" si="47"/>
        <v>Small</v>
      </c>
      <c r="N241" s="166">
        <f t="shared" si="42"/>
        <v>0.13333333333333333</v>
      </c>
      <c r="O241" s="123">
        <f t="shared" si="43"/>
        <v>512.42495552560058</v>
      </c>
      <c r="P241" s="114">
        <f t="shared" si="44"/>
        <v>576.32338599229422</v>
      </c>
      <c r="Q241" s="93">
        <f t="shared" si="45"/>
        <v>18862812.963673625</v>
      </c>
      <c r="R241" s="93">
        <f t="shared" si="46"/>
        <v>0</v>
      </c>
      <c r="T241" s="165"/>
    </row>
    <row r="242" spans="1:20">
      <c r="A242" s="162">
        <v>15385</v>
      </c>
      <c r="B242" s="162">
        <v>958519.60004113696</v>
      </c>
      <c r="C242" s="162">
        <v>18.3557632287316</v>
      </c>
      <c r="D242" s="162">
        <v>1</v>
      </c>
      <c r="E242" s="163" t="s">
        <v>224</v>
      </c>
      <c r="F242" s="163" t="s">
        <v>225</v>
      </c>
      <c r="G242" s="163" t="s">
        <v>234</v>
      </c>
      <c r="H242" s="162">
        <v>91</v>
      </c>
      <c r="I242" s="163" t="s">
        <v>227</v>
      </c>
      <c r="J242" s="164">
        <f t="shared" si="41"/>
        <v>3</v>
      </c>
      <c r="K242" s="165" t="str">
        <f t="shared" si="39"/>
        <v>ND</v>
      </c>
      <c r="L242" s="165" t="str">
        <f t="shared" si="40"/>
        <v>MT</v>
      </c>
      <c r="M242" s="165" t="str">
        <f t="shared" si="47"/>
        <v>Small</v>
      </c>
      <c r="N242" s="166">
        <f t="shared" si="42"/>
        <v>0.2</v>
      </c>
      <c r="O242" s="123">
        <f t="shared" si="43"/>
        <v>980.99158657426381</v>
      </c>
      <c r="P242" s="114">
        <f t="shared" si="44"/>
        <v>326.52997867319618</v>
      </c>
      <c r="Q242" s="93">
        <f t="shared" si="45"/>
        <v>87225283.603743464</v>
      </c>
      <c r="R242" s="93">
        <f t="shared" si="46"/>
        <v>1</v>
      </c>
      <c r="T242" s="165"/>
    </row>
    <row r="243" spans="1:20">
      <c r="A243" s="162">
        <v>15385</v>
      </c>
      <c r="B243" s="162">
        <v>958519.60004113696</v>
      </c>
      <c r="C243" s="162">
        <v>18.3557632287316</v>
      </c>
      <c r="D243" s="162">
        <v>2</v>
      </c>
      <c r="E243" s="163" t="s">
        <v>224</v>
      </c>
      <c r="F243" s="163" t="s">
        <v>241</v>
      </c>
      <c r="G243" s="163" t="s">
        <v>234</v>
      </c>
      <c r="H243" s="162">
        <v>70</v>
      </c>
      <c r="I243" s="163" t="s">
        <v>227</v>
      </c>
      <c r="J243" s="164">
        <f t="shared" si="41"/>
        <v>2</v>
      </c>
      <c r="K243" s="165" t="str">
        <f t="shared" si="39"/>
        <v>ND</v>
      </c>
      <c r="L243" s="165" t="str">
        <f t="shared" si="40"/>
        <v>LT</v>
      </c>
      <c r="M243" s="165" t="str">
        <f t="shared" si="47"/>
        <v>Small</v>
      </c>
      <c r="N243" s="166">
        <f t="shared" si="42"/>
        <v>0.13333333333333333</v>
      </c>
      <c r="O243" s="123">
        <f t="shared" si="43"/>
        <v>512.42495552560058</v>
      </c>
      <c r="P243" s="114">
        <f t="shared" si="44"/>
        <v>576.32338599229422</v>
      </c>
      <c r="Q243" s="93">
        <f t="shared" si="45"/>
        <v>67096372.00287959</v>
      </c>
      <c r="R243" s="93">
        <f t="shared" si="46"/>
        <v>0</v>
      </c>
      <c r="T243" s="165"/>
    </row>
    <row r="244" spans="1:20">
      <c r="A244" s="162">
        <v>15147</v>
      </c>
      <c r="B244" s="162">
        <v>1022161.74255806</v>
      </c>
      <c r="C244" s="162">
        <v>340.720580852686</v>
      </c>
      <c r="D244" s="162">
        <v>1</v>
      </c>
      <c r="E244" s="163" t="s">
        <v>224</v>
      </c>
      <c r="F244" s="163" t="s">
        <v>225</v>
      </c>
      <c r="G244" s="163" t="s">
        <v>234</v>
      </c>
      <c r="H244" s="162">
        <v>74</v>
      </c>
      <c r="I244" s="163" t="s">
        <v>239</v>
      </c>
      <c r="J244" s="164">
        <f t="shared" si="41"/>
        <v>1.9369369369369369</v>
      </c>
      <c r="K244" s="165" t="str">
        <f t="shared" si="39"/>
        <v>ND</v>
      </c>
      <c r="L244" s="165" t="str">
        <f t="shared" si="40"/>
        <v>MT</v>
      </c>
      <c r="M244" s="165" t="str">
        <f t="shared" si="47"/>
        <v>Small</v>
      </c>
      <c r="N244" s="166">
        <f t="shared" si="42"/>
        <v>0.2</v>
      </c>
      <c r="O244" s="123">
        <f t="shared" si="43"/>
        <v>633.37294628668678</v>
      </c>
      <c r="P244" s="114">
        <f t="shared" si="44"/>
        <v>210.82265890311467</v>
      </c>
      <c r="Q244" s="93">
        <f t="shared" si="45"/>
        <v>75639968.949296445</v>
      </c>
      <c r="R244" s="93">
        <f t="shared" si="46"/>
        <v>1</v>
      </c>
      <c r="T244" s="165"/>
    </row>
    <row r="245" spans="1:20">
      <c r="A245" s="162">
        <v>15147</v>
      </c>
      <c r="B245" s="162">
        <v>1022161.74255806</v>
      </c>
      <c r="C245" s="162">
        <v>340.720580852686</v>
      </c>
      <c r="D245" s="162">
        <v>2</v>
      </c>
      <c r="E245" s="163" t="s">
        <v>224</v>
      </c>
      <c r="F245" s="163" t="s">
        <v>225</v>
      </c>
      <c r="G245" s="163" t="s">
        <v>234</v>
      </c>
      <c r="H245" s="162">
        <v>138</v>
      </c>
      <c r="I245" s="163" t="s">
        <v>239</v>
      </c>
      <c r="J245" s="164">
        <f t="shared" si="41"/>
        <v>1.9369369369369369</v>
      </c>
      <c r="K245" s="165" t="str">
        <f t="shared" si="39"/>
        <v>ND</v>
      </c>
      <c r="L245" s="165" t="str">
        <f t="shared" si="40"/>
        <v>MT</v>
      </c>
      <c r="M245" s="165" t="str">
        <f t="shared" si="47"/>
        <v>Small</v>
      </c>
      <c r="N245" s="166">
        <f t="shared" si="42"/>
        <v>0.2</v>
      </c>
      <c r="O245" s="123">
        <f t="shared" si="43"/>
        <v>633.37294628668678</v>
      </c>
      <c r="P245" s="114">
        <f t="shared" si="44"/>
        <v>210.82265890311467</v>
      </c>
      <c r="Q245" s="93">
        <f t="shared" si="45"/>
        <v>141058320.47301227</v>
      </c>
      <c r="R245" s="93">
        <f t="shared" si="46"/>
        <v>1</v>
      </c>
      <c r="T245" s="165"/>
    </row>
    <row r="246" spans="1:20">
      <c r="A246" s="162">
        <v>15147</v>
      </c>
      <c r="B246" s="162">
        <v>1022161.74255806</v>
      </c>
      <c r="C246" s="162">
        <v>340.720580852686</v>
      </c>
      <c r="D246" s="162">
        <v>3</v>
      </c>
      <c r="E246" s="163" t="s">
        <v>224</v>
      </c>
      <c r="F246" s="163" t="s">
        <v>225</v>
      </c>
      <c r="G246" s="163" t="s">
        <v>244</v>
      </c>
      <c r="H246" s="162">
        <v>91</v>
      </c>
      <c r="I246" s="163" t="s">
        <v>239</v>
      </c>
      <c r="J246" s="164">
        <f t="shared" si="41"/>
        <v>1.9369369369369369</v>
      </c>
      <c r="K246" s="165" t="str">
        <f t="shared" si="39"/>
        <v>ND</v>
      </c>
      <c r="L246" s="165" t="str">
        <f t="shared" si="40"/>
        <v>MT</v>
      </c>
      <c r="M246" s="165" t="str">
        <f t="shared" si="47"/>
        <v>Small</v>
      </c>
      <c r="N246" s="166">
        <f t="shared" si="42"/>
        <v>0.2</v>
      </c>
      <c r="O246" s="123">
        <f t="shared" si="43"/>
        <v>633.37294628668678</v>
      </c>
      <c r="P246" s="114">
        <f t="shared" si="44"/>
        <v>210.82265890311467</v>
      </c>
      <c r="Q246" s="93">
        <f t="shared" si="45"/>
        <v>93016718.572783455</v>
      </c>
      <c r="R246" s="93">
        <f t="shared" si="46"/>
        <v>1</v>
      </c>
      <c r="T246" s="165"/>
    </row>
    <row r="247" spans="1:20">
      <c r="A247" s="162">
        <v>15404</v>
      </c>
      <c r="B247" s="162">
        <v>1596217.1703705001</v>
      </c>
      <c r="C247" s="162">
        <v>18.3557632287316</v>
      </c>
      <c r="D247" s="162">
        <v>1</v>
      </c>
      <c r="E247" s="163" t="s">
        <v>224</v>
      </c>
      <c r="F247" s="163" t="s">
        <v>225</v>
      </c>
      <c r="G247" s="163" t="s">
        <v>234</v>
      </c>
      <c r="H247" s="162">
        <v>81</v>
      </c>
      <c r="I247" s="163" t="s">
        <v>227</v>
      </c>
      <c r="J247" s="164">
        <f t="shared" si="41"/>
        <v>3</v>
      </c>
      <c r="K247" s="165" t="str">
        <f t="shared" si="39"/>
        <v>ND</v>
      </c>
      <c r="L247" s="165" t="str">
        <f t="shared" si="40"/>
        <v>MT</v>
      </c>
      <c r="M247" s="165" t="str">
        <f t="shared" si="47"/>
        <v>Small</v>
      </c>
      <c r="N247" s="166">
        <f t="shared" si="42"/>
        <v>0.2</v>
      </c>
      <c r="O247" s="123">
        <f t="shared" si="43"/>
        <v>980.99158657426381</v>
      </c>
      <c r="P247" s="114">
        <f t="shared" si="44"/>
        <v>326.52997867319618</v>
      </c>
      <c r="Q247" s="93">
        <f t="shared" si="45"/>
        <v>129293590.8000105</v>
      </c>
      <c r="R247" s="93">
        <f t="shared" si="46"/>
        <v>1</v>
      </c>
      <c r="T247" s="165"/>
    </row>
    <row r="248" spans="1:20">
      <c r="A248" s="162">
        <v>15404</v>
      </c>
      <c r="B248" s="162">
        <v>1596217.1703705001</v>
      </c>
      <c r="C248" s="162">
        <v>18.3557632287316</v>
      </c>
      <c r="D248" s="162">
        <v>2</v>
      </c>
      <c r="E248" s="163" t="s">
        <v>224</v>
      </c>
      <c r="F248" s="163" t="s">
        <v>241</v>
      </c>
      <c r="G248" s="163" t="s">
        <v>234</v>
      </c>
      <c r="H248" s="162">
        <v>108</v>
      </c>
      <c r="I248" s="163" t="s">
        <v>227</v>
      </c>
      <c r="J248" s="164">
        <f t="shared" si="41"/>
        <v>2</v>
      </c>
      <c r="K248" s="165" t="str">
        <f t="shared" si="39"/>
        <v>ND</v>
      </c>
      <c r="L248" s="165" t="str">
        <f t="shared" si="40"/>
        <v>LT</v>
      </c>
      <c r="M248" s="165" t="str">
        <f t="shared" si="47"/>
        <v>Small</v>
      </c>
      <c r="N248" s="166">
        <f t="shared" si="42"/>
        <v>0.13333333333333333</v>
      </c>
      <c r="O248" s="123">
        <f t="shared" si="43"/>
        <v>512.42495552560058</v>
      </c>
      <c r="P248" s="114">
        <f t="shared" si="44"/>
        <v>576.32338599229422</v>
      </c>
      <c r="Q248" s="93">
        <f t="shared" si="45"/>
        <v>172391454.40001401</v>
      </c>
      <c r="R248" s="93">
        <f t="shared" si="46"/>
        <v>0</v>
      </c>
      <c r="T248" s="165"/>
    </row>
    <row r="249" spans="1:20">
      <c r="A249" s="162">
        <v>15580</v>
      </c>
      <c r="B249" s="162">
        <v>4117833.8682849999</v>
      </c>
      <c r="C249" s="162">
        <v>21.175192802226601</v>
      </c>
      <c r="D249" s="162">
        <v>1</v>
      </c>
      <c r="E249" s="163" t="s">
        <v>224</v>
      </c>
      <c r="F249" s="163" t="s">
        <v>241</v>
      </c>
      <c r="G249" s="163" t="s">
        <v>234</v>
      </c>
      <c r="H249" s="162">
        <v>360</v>
      </c>
      <c r="I249" s="163" t="s">
        <v>227</v>
      </c>
      <c r="J249" s="164">
        <f t="shared" si="41"/>
        <v>2</v>
      </c>
      <c r="K249" s="165" t="str">
        <f t="shared" si="39"/>
        <v>ND</v>
      </c>
      <c r="L249" s="165" t="str">
        <f t="shared" si="40"/>
        <v>LT</v>
      </c>
      <c r="M249" s="165" t="str">
        <f t="shared" si="47"/>
        <v>Med</v>
      </c>
      <c r="N249" s="166">
        <f t="shared" si="42"/>
        <v>0.13333333333333333</v>
      </c>
      <c r="O249" s="123">
        <f t="shared" si="43"/>
        <v>512.42495552560058</v>
      </c>
      <c r="P249" s="114">
        <f t="shared" si="44"/>
        <v>576.32338599229422</v>
      </c>
      <c r="Q249" s="93">
        <f t="shared" si="45"/>
        <v>1482420192.5825999</v>
      </c>
      <c r="R249" s="93">
        <f t="shared" si="46"/>
        <v>0</v>
      </c>
      <c r="T249" s="165"/>
    </row>
    <row r="250" spans="1:20">
      <c r="A250" s="162">
        <v>15580</v>
      </c>
      <c r="B250" s="162">
        <v>4117833.8682849999</v>
      </c>
      <c r="C250" s="162">
        <v>21.175192802226601</v>
      </c>
      <c r="D250" s="162">
        <v>2</v>
      </c>
      <c r="E250" s="163" t="s">
        <v>224</v>
      </c>
      <c r="F250" s="163" t="s">
        <v>225</v>
      </c>
      <c r="G250" s="163" t="s">
        <v>234</v>
      </c>
      <c r="H250" s="162">
        <v>360</v>
      </c>
      <c r="I250" s="163" t="s">
        <v>227</v>
      </c>
      <c r="J250" s="164">
        <f t="shared" si="41"/>
        <v>3</v>
      </c>
      <c r="K250" s="165" t="str">
        <f t="shared" si="39"/>
        <v>ND</v>
      </c>
      <c r="L250" s="165" t="str">
        <f t="shared" si="40"/>
        <v>MT</v>
      </c>
      <c r="M250" s="165" t="str">
        <f t="shared" si="47"/>
        <v>Med</v>
      </c>
      <c r="N250" s="166">
        <f t="shared" si="42"/>
        <v>0.2</v>
      </c>
      <c r="O250" s="123">
        <f t="shared" si="43"/>
        <v>980.99158657426381</v>
      </c>
      <c r="P250" s="114">
        <f t="shared" si="44"/>
        <v>326.52997867319618</v>
      </c>
      <c r="Q250" s="93">
        <f t="shared" si="45"/>
        <v>1482420192.5825999</v>
      </c>
      <c r="R250" s="93">
        <f t="shared" si="46"/>
        <v>1</v>
      </c>
      <c r="T250" s="165"/>
    </row>
    <row r="251" spans="1:20">
      <c r="A251" s="162">
        <v>15580</v>
      </c>
      <c r="B251" s="162">
        <v>4117833.8682849999</v>
      </c>
      <c r="C251" s="162">
        <v>21.175192802226601</v>
      </c>
      <c r="D251" s="162">
        <v>3</v>
      </c>
      <c r="E251" s="163" t="s">
        <v>224</v>
      </c>
      <c r="F251" s="163" t="s">
        <v>225</v>
      </c>
      <c r="G251" s="163" t="s">
        <v>234</v>
      </c>
      <c r="H251" s="162">
        <v>240</v>
      </c>
      <c r="I251" s="163" t="s">
        <v>239</v>
      </c>
      <c r="J251" s="164">
        <f t="shared" si="41"/>
        <v>1.9369369369369369</v>
      </c>
      <c r="K251" s="165" t="str">
        <f t="shared" si="39"/>
        <v>ND</v>
      </c>
      <c r="L251" s="165" t="str">
        <f t="shared" si="40"/>
        <v>MT</v>
      </c>
      <c r="M251" s="165" t="str">
        <f t="shared" si="47"/>
        <v>Med</v>
      </c>
      <c r="N251" s="166">
        <f t="shared" si="42"/>
        <v>0.2</v>
      </c>
      <c r="O251" s="123">
        <f t="shared" si="43"/>
        <v>633.37294628668678</v>
      </c>
      <c r="P251" s="114">
        <f t="shared" si="44"/>
        <v>210.82265890311467</v>
      </c>
      <c r="Q251" s="93">
        <f t="shared" si="45"/>
        <v>988280128.38839996</v>
      </c>
      <c r="R251" s="93">
        <f t="shared" si="46"/>
        <v>1</v>
      </c>
      <c r="T251" s="165"/>
    </row>
    <row r="252" spans="1:20">
      <c r="A252" s="162">
        <v>15580</v>
      </c>
      <c r="B252" s="162">
        <v>4117833.8682849999</v>
      </c>
      <c r="C252" s="162">
        <v>21.175192802226601</v>
      </c>
      <c r="D252" s="162">
        <v>4</v>
      </c>
      <c r="E252" s="163" t="s">
        <v>224</v>
      </c>
      <c r="F252" s="163" t="s">
        <v>225</v>
      </c>
      <c r="G252" s="163" t="s">
        <v>226</v>
      </c>
      <c r="H252" s="162">
        <v>800</v>
      </c>
      <c r="I252" s="163" t="s">
        <v>239</v>
      </c>
      <c r="J252" s="164">
        <f t="shared" si="41"/>
        <v>3.228228228228228</v>
      </c>
      <c r="K252" s="165" t="str">
        <f t="shared" si="39"/>
        <v>ND</v>
      </c>
      <c r="L252" s="165" t="str">
        <f t="shared" si="40"/>
        <v>MT</v>
      </c>
      <c r="M252" s="165" t="str">
        <f t="shared" si="47"/>
        <v>Large</v>
      </c>
      <c r="N252" s="166">
        <f t="shared" si="42"/>
        <v>0.33333333333333331</v>
      </c>
      <c r="O252" s="123">
        <f t="shared" si="43"/>
        <v>496.67985734277732</v>
      </c>
      <c r="P252" s="114">
        <f t="shared" si="44"/>
        <v>214.54250835132669</v>
      </c>
      <c r="Q252" s="93">
        <f t="shared" si="45"/>
        <v>3294267094.6279998</v>
      </c>
      <c r="R252" s="93">
        <f t="shared" si="46"/>
        <v>1</v>
      </c>
      <c r="T252" s="165"/>
    </row>
    <row r="253" spans="1:20">
      <c r="A253" s="162">
        <v>15580</v>
      </c>
      <c r="B253" s="162">
        <v>4117833.8682849999</v>
      </c>
      <c r="C253" s="162">
        <v>21.175192802226601</v>
      </c>
      <c r="D253" s="162">
        <v>5</v>
      </c>
      <c r="E253" s="163" t="s">
        <v>224</v>
      </c>
      <c r="F253" s="163" t="s">
        <v>241</v>
      </c>
      <c r="G253" s="163" t="s">
        <v>226</v>
      </c>
      <c r="H253" s="162">
        <v>600</v>
      </c>
      <c r="I253" s="163" t="s">
        <v>239</v>
      </c>
      <c r="J253" s="164">
        <f t="shared" si="41"/>
        <v>1.9369369369369369</v>
      </c>
      <c r="K253" s="165" t="str">
        <f t="shared" si="39"/>
        <v>ND</v>
      </c>
      <c r="L253" s="165" t="str">
        <f t="shared" si="40"/>
        <v>LT</v>
      </c>
      <c r="M253" s="165" t="str">
        <f t="shared" si="47"/>
        <v>Large</v>
      </c>
      <c r="N253" s="166">
        <f t="shared" si="42"/>
        <v>0.2</v>
      </c>
      <c r="O253" s="123">
        <f t="shared" si="43"/>
        <v>633.37294628668678</v>
      </c>
      <c r="P253" s="114">
        <f t="shared" si="44"/>
        <v>210.82265890311467</v>
      </c>
      <c r="Q253" s="93">
        <f t="shared" si="45"/>
        <v>2470700320.9709997</v>
      </c>
      <c r="R253" s="93">
        <f t="shared" si="46"/>
        <v>0</v>
      </c>
      <c r="T253" s="165"/>
    </row>
    <row r="254" spans="1:20">
      <c r="A254" s="162">
        <v>15580</v>
      </c>
      <c r="B254" s="162">
        <v>4117833.8682849999</v>
      </c>
      <c r="C254" s="162">
        <v>21.175192802226601</v>
      </c>
      <c r="D254" s="162">
        <v>6</v>
      </c>
      <c r="E254" s="163" t="s">
        <v>224</v>
      </c>
      <c r="F254" s="163" t="s">
        <v>225</v>
      </c>
      <c r="G254" s="163" t="s">
        <v>226</v>
      </c>
      <c r="H254" s="162">
        <v>1890</v>
      </c>
      <c r="I254" s="163" t="s">
        <v>239</v>
      </c>
      <c r="J254" s="164">
        <f t="shared" si="41"/>
        <v>3.228228228228228</v>
      </c>
      <c r="K254" s="165" t="str">
        <f t="shared" si="39"/>
        <v>ND</v>
      </c>
      <c r="L254" s="165" t="str">
        <f t="shared" si="40"/>
        <v>MT</v>
      </c>
      <c r="M254" s="165" t="str">
        <f t="shared" si="47"/>
        <v>Large</v>
      </c>
      <c r="N254" s="166">
        <f t="shared" si="42"/>
        <v>0.33333333333333331</v>
      </c>
      <c r="O254" s="123">
        <f t="shared" si="43"/>
        <v>496.67985734277732</v>
      </c>
      <c r="P254" s="114">
        <f t="shared" si="44"/>
        <v>214.54250835132669</v>
      </c>
      <c r="Q254" s="93">
        <f t="shared" si="45"/>
        <v>7782706011.05865</v>
      </c>
      <c r="R254" s="93">
        <f t="shared" si="46"/>
        <v>1</v>
      </c>
      <c r="T254" s="165"/>
    </row>
    <row r="255" spans="1:20">
      <c r="A255" s="162">
        <v>15550</v>
      </c>
      <c r="B255" s="162">
        <v>11283352.3347138</v>
      </c>
      <c r="C255" s="162">
        <v>34.400464435103203</v>
      </c>
      <c r="D255" s="162">
        <v>1</v>
      </c>
      <c r="E255" s="163" t="s">
        <v>224</v>
      </c>
      <c r="F255" s="163" t="s">
        <v>241</v>
      </c>
      <c r="G255" s="163" t="s">
        <v>234</v>
      </c>
      <c r="H255" s="162">
        <v>150</v>
      </c>
      <c r="I255" s="163" t="s">
        <v>239</v>
      </c>
      <c r="J255" s="164">
        <f t="shared" si="41"/>
        <v>1.2912912912912913</v>
      </c>
      <c r="K255" s="165" t="str">
        <f t="shared" si="39"/>
        <v>ND</v>
      </c>
      <c r="L255" s="165" t="str">
        <f t="shared" si="40"/>
        <v>LT</v>
      </c>
      <c r="M255" s="165" t="str">
        <f t="shared" si="47"/>
        <v>Small</v>
      </c>
      <c r="N255" s="166">
        <f t="shared" si="42"/>
        <v>0.13333333333333333</v>
      </c>
      <c r="O255" s="123">
        <f t="shared" si="43"/>
        <v>330.84494125526766</v>
      </c>
      <c r="P255" s="114">
        <f t="shared" si="44"/>
        <v>372.10068464967947</v>
      </c>
      <c r="Q255" s="93">
        <f t="shared" si="45"/>
        <v>1692502850.2070699</v>
      </c>
      <c r="R255" s="93">
        <f t="shared" si="46"/>
        <v>0</v>
      </c>
      <c r="T255" s="165"/>
    </row>
    <row r="256" spans="1:20">
      <c r="A256" s="162">
        <v>15550</v>
      </c>
      <c r="B256" s="162">
        <v>11283352.3347138</v>
      </c>
      <c r="C256" s="162">
        <v>34.400464435103203</v>
      </c>
      <c r="D256" s="162">
        <v>2</v>
      </c>
      <c r="E256" s="163" t="s">
        <v>224</v>
      </c>
      <c r="F256" s="163" t="s">
        <v>225</v>
      </c>
      <c r="G256" s="163" t="s">
        <v>234</v>
      </c>
      <c r="H256" s="162">
        <v>150</v>
      </c>
      <c r="I256" s="163" t="s">
        <v>239</v>
      </c>
      <c r="J256" s="164">
        <f t="shared" si="41"/>
        <v>1.9369369369369369</v>
      </c>
      <c r="K256" s="165" t="str">
        <f t="shared" si="39"/>
        <v>ND</v>
      </c>
      <c r="L256" s="165" t="str">
        <f t="shared" si="40"/>
        <v>MT</v>
      </c>
      <c r="M256" s="165" t="str">
        <f t="shared" si="47"/>
        <v>Small</v>
      </c>
      <c r="N256" s="166">
        <f t="shared" si="42"/>
        <v>0.2</v>
      </c>
      <c r="O256" s="123">
        <f t="shared" si="43"/>
        <v>633.37294628668678</v>
      </c>
      <c r="P256" s="114">
        <f t="shared" si="44"/>
        <v>210.82265890311467</v>
      </c>
      <c r="Q256" s="93">
        <f t="shared" si="45"/>
        <v>1692502850.2070699</v>
      </c>
      <c r="R256" s="93">
        <f t="shared" si="46"/>
        <v>1</v>
      </c>
      <c r="T256" s="165"/>
    </row>
    <row r="257" spans="1:20">
      <c r="A257" s="162">
        <v>15610</v>
      </c>
      <c r="B257" s="162">
        <v>10460706.9648793</v>
      </c>
      <c r="C257" s="162">
        <v>194.76274371400601</v>
      </c>
      <c r="D257" s="162">
        <v>1</v>
      </c>
      <c r="E257" s="163" t="s">
        <v>224</v>
      </c>
      <c r="F257" s="163" t="s">
        <v>245</v>
      </c>
      <c r="G257" s="163" t="s">
        <v>234</v>
      </c>
      <c r="H257" s="162">
        <v>200</v>
      </c>
      <c r="I257" s="163" t="s">
        <v>239</v>
      </c>
      <c r="J257" s="164">
        <f t="shared" si="41"/>
        <v>1.2912912912912913</v>
      </c>
      <c r="K257" s="165" t="str">
        <f t="shared" si="39"/>
        <v>ND</v>
      </c>
      <c r="L257" s="165" t="str">
        <f t="shared" si="40"/>
        <v>LT</v>
      </c>
      <c r="M257" s="165" t="str">
        <f t="shared" si="47"/>
        <v>Med</v>
      </c>
      <c r="N257" s="166">
        <f t="shared" si="42"/>
        <v>0.13333333333333333</v>
      </c>
      <c r="O257" s="123">
        <f t="shared" si="43"/>
        <v>330.84494125526766</v>
      </c>
      <c r="P257" s="114">
        <f t="shared" si="44"/>
        <v>372.10068464967947</v>
      </c>
      <c r="Q257" s="93">
        <f t="shared" si="45"/>
        <v>2092141392.9758601</v>
      </c>
      <c r="R257" s="93">
        <f t="shared" si="46"/>
        <v>0</v>
      </c>
      <c r="T257" s="165"/>
    </row>
    <row r="258" spans="1:20">
      <c r="A258" s="162">
        <v>15562</v>
      </c>
      <c r="B258" s="162">
        <v>5634237.9051271696</v>
      </c>
      <c r="C258" s="162">
        <v>335.47114647973598</v>
      </c>
      <c r="D258" s="162">
        <v>1</v>
      </c>
      <c r="E258" s="163" t="s">
        <v>224</v>
      </c>
      <c r="F258" s="163" t="s">
        <v>225</v>
      </c>
      <c r="G258" s="163" t="s">
        <v>234</v>
      </c>
      <c r="H258" s="162">
        <v>50</v>
      </c>
      <c r="I258" s="163" t="s">
        <v>239</v>
      </c>
      <c r="J258" s="164">
        <f t="shared" si="41"/>
        <v>1.9369369369369369</v>
      </c>
      <c r="K258" s="165" t="str">
        <f t="shared" si="39"/>
        <v>ND</v>
      </c>
      <c r="L258" s="165" t="str">
        <f t="shared" si="40"/>
        <v>MT</v>
      </c>
      <c r="M258" s="165" t="str">
        <f t="shared" si="47"/>
        <v>Small</v>
      </c>
      <c r="N258" s="166">
        <f t="shared" si="42"/>
        <v>0.2</v>
      </c>
      <c r="O258" s="123">
        <f t="shared" si="43"/>
        <v>633.37294628668678</v>
      </c>
      <c r="P258" s="114">
        <f t="shared" si="44"/>
        <v>210.82265890311467</v>
      </c>
      <c r="Q258" s="93">
        <f t="shared" si="45"/>
        <v>281711895.2563585</v>
      </c>
      <c r="R258" s="93">
        <f t="shared" si="46"/>
        <v>1</v>
      </c>
      <c r="T258" s="165"/>
    </row>
    <row r="259" spans="1:20">
      <c r="A259" s="162">
        <v>15562</v>
      </c>
      <c r="B259" s="162">
        <v>5634237.9051271696</v>
      </c>
      <c r="C259" s="162">
        <v>335.47114647973598</v>
      </c>
      <c r="D259" s="162">
        <v>2</v>
      </c>
      <c r="E259" s="163" t="s">
        <v>224</v>
      </c>
      <c r="F259" s="163" t="s">
        <v>241</v>
      </c>
      <c r="G259" s="163" t="s">
        <v>234</v>
      </c>
      <c r="H259" s="162">
        <v>80</v>
      </c>
      <c r="I259" s="163" t="s">
        <v>239</v>
      </c>
      <c r="J259" s="164">
        <f t="shared" si="41"/>
        <v>1.2912912912912913</v>
      </c>
      <c r="K259" s="165" t="str">
        <f t="shared" si="39"/>
        <v>ND</v>
      </c>
      <c r="L259" s="165" t="str">
        <f t="shared" si="40"/>
        <v>LT</v>
      </c>
      <c r="M259" s="165" t="str">
        <f t="shared" si="47"/>
        <v>Small</v>
      </c>
      <c r="N259" s="166">
        <f t="shared" si="42"/>
        <v>0.13333333333333333</v>
      </c>
      <c r="O259" s="123">
        <f t="shared" si="43"/>
        <v>330.84494125526766</v>
      </c>
      <c r="P259" s="114">
        <f t="shared" si="44"/>
        <v>372.10068464967947</v>
      </c>
      <c r="Q259" s="93">
        <f t="shared" si="45"/>
        <v>450739032.41017354</v>
      </c>
      <c r="R259" s="93">
        <f t="shared" si="46"/>
        <v>0</v>
      </c>
      <c r="T259" s="165"/>
    </row>
    <row r="260" spans="1:20">
      <c r="A260" s="162">
        <v>15170</v>
      </c>
      <c r="B260" s="162">
        <v>800693.36500381201</v>
      </c>
      <c r="C260" s="162">
        <v>340.720580852686</v>
      </c>
      <c r="D260" s="162">
        <v>1</v>
      </c>
      <c r="E260" s="163" t="s">
        <v>224</v>
      </c>
      <c r="F260" s="163" t="s">
        <v>225</v>
      </c>
      <c r="G260" s="163" t="s">
        <v>234</v>
      </c>
      <c r="H260" s="162">
        <v>80</v>
      </c>
      <c r="I260" s="163" t="s">
        <v>239</v>
      </c>
      <c r="J260" s="164">
        <f t="shared" si="41"/>
        <v>1.9369369369369369</v>
      </c>
      <c r="K260" s="165" t="str">
        <f t="shared" ref="K260:K323" si="48">IF(E260="S","ND","D")</f>
        <v>ND</v>
      </c>
      <c r="L260" s="165" t="str">
        <f t="shared" ref="L260:L323" si="49">IF(F260="MT", "MT", "LT")</f>
        <v>MT</v>
      </c>
      <c r="M260" s="165" t="str">
        <f t="shared" si="47"/>
        <v>Small</v>
      </c>
      <c r="N260" s="166">
        <f t="shared" si="42"/>
        <v>0.2</v>
      </c>
      <c r="O260" s="123">
        <f t="shared" si="43"/>
        <v>633.37294628668678</v>
      </c>
      <c r="P260" s="114">
        <f t="shared" si="44"/>
        <v>210.82265890311467</v>
      </c>
      <c r="Q260" s="93">
        <f t="shared" si="45"/>
        <v>64055469.200304963</v>
      </c>
      <c r="R260" s="93">
        <f t="shared" si="46"/>
        <v>1</v>
      </c>
      <c r="T260" s="165"/>
    </row>
    <row r="261" spans="1:20">
      <c r="A261" s="162">
        <v>15170</v>
      </c>
      <c r="B261" s="162">
        <v>800693.36500381201</v>
      </c>
      <c r="C261" s="162">
        <v>340.720580852686</v>
      </c>
      <c r="D261" s="162">
        <v>2</v>
      </c>
      <c r="E261" s="163" t="s">
        <v>224</v>
      </c>
      <c r="F261" s="163" t="s">
        <v>241</v>
      </c>
      <c r="G261" s="163" t="s">
        <v>234</v>
      </c>
      <c r="H261" s="162">
        <v>105</v>
      </c>
      <c r="I261" s="163" t="s">
        <v>239</v>
      </c>
      <c r="J261" s="164">
        <f t="shared" ref="J261:J324" si="50">(IF(I261="N",1,IF(I261="DK",1-$J$650,0)))*VLOOKUP(M261&amp;L261,$X$5:$AB$16,5,FALSE)</f>
        <v>1.2912912912912913</v>
      </c>
      <c r="K261" s="165" t="str">
        <f t="shared" si="48"/>
        <v>ND</v>
      </c>
      <c r="L261" s="165" t="str">
        <f t="shared" si="49"/>
        <v>LT</v>
      </c>
      <c r="M261" s="165" t="str">
        <f t="shared" si="47"/>
        <v>Small</v>
      </c>
      <c r="N261" s="166">
        <f t="shared" ref="N261:N324" si="51">IF(K261="ND",VLOOKUP(M261&amp;L261,$X$5:$AD$10,7,FALSE),VLOOKUP(M261&amp;L261,$X$11:$AD$17,7,FALSE))</f>
        <v>0.13333333333333333</v>
      </c>
      <c r="O261" s="123">
        <f t="shared" ref="O261:O324" si="52">J261*VLOOKUP(M261&amp;L261,$X$5:$AE$16,8,FALSE)</f>
        <v>330.84494125526766</v>
      </c>
      <c r="P261" s="114">
        <f t="shared" ref="P261:P324" si="53">J261*VLOOKUP(M261&amp;L261,$X$5:$AF$16,9,FALSE)</f>
        <v>372.10068464967947</v>
      </c>
      <c r="Q261" s="93">
        <f t="shared" ref="Q261:Q324" si="54">B261*H261</f>
        <v>84072803.325400263</v>
      </c>
      <c r="R261" s="93">
        <f t="shared" ref="R261:R324" si="55">IF(L261="MT",1,0)</f>
        <v>0</v>
      </c>
      <c r="T261" s="165"/>
    </row>
    <row r="262" spans="1:20">
      <c r="A262" s="162">
        <v>15320</v>
      </c>
      <c r="B262" s="162">
        <v>513996.17011268402</v>
      </c>
      <c r="C262" s="162">
        <v>3.7884089309287101</v>
      </c>
      <c r="D262" s="162">
        <v>1</v>
      </c>
      <c r="E262" s="163" t="s">
        <v>224</v>
      </c>
      <c r="F262" s="163" t="s">
        <v>225</v>
      </c>
      <c r="G262" s="163" t="s">
        <v>234</v>
      </c>
      <c r="H262" s="162">
        <v>58</v>
      </c>
      <c r="I262" s="163" t="s">
        <v>227</v>
      </c>
      <c r="J262" s="164">
        <f t="shared" si="50"/>
        <v>3</v>
      </c>
      <c r="K262" s="165" t="str">
        <f t="shared" si="48"/>
        <v>ND</v>
      </c>
      <c r="L262" s="165" t="str">
        <f t="shared" si="49"/>
        <v>MT</v>
      </c>
      <c r="M262" s="165" t="str">
        <f t="shared" si="47"/>
        <v>Small</v>
      </c>
      <c r="N262" s="166">
        <f t="shared" si="51"/>
        <v>0.2</v>
      </c>
      <c r="O262" s="123">
        <f t="shared" si="52"/>
        <v>980.99158657426381</v>
      </c>
      <c r="P262" s="114">
        <f t="shared" si="53"/>
        <v>326.52997867319618</v>
      </c>
      <c r="Q262" s="93">
        <f t="shared" si="54"/>
        <v>29811777.866535675</v>
      </c>
      <c r="R262" s="93">
        <f t="shared" si="55"/>
        <v>1</v>
      </c>
      <c r="T262" s="165"/>
    </row>
    <row r="263" spans="1:20">
      <c r="A263" s="162">
        <v>15320</v>
      </c>
      <c r="B263" s="162">
        <v>513996.17011268402</v>
      </c>
      <c r="C263" s="162">
        <v>3.7884089309287101</v>
      </c>
      <c r="D263" s="162">
        <v>2</v>
      </c>
      <c r="E263" s="163" t="s">
        <v>224</v>
      </c>
      <c r="F263" s="163" t="s">
        <v>241</v>
      </c>
      <c r="G263" s="163" t="s">
        <v>234</v>
      </c>
      <c r="H263" s="162">
        <v>135</v>
      </c>
      <c r="I263" s="163" t="s">
        <v>227</v>
      </c>
      <c r="J263" s="164">
        <f t="shared" si="50"/>
        <v>2</v>
      </c>
      <c r="K263" s="165" t="str">
        <f t="shared" si="48"/>
        <v>ND</v>
      </c>
      <c r="L263" s="165" t="str">
        <f t="shared" si="49"/>
        <v>LT</v>
      </c>
      <c r="M263" s="165" t="str">
        <f t="shared" si="47"/>
        <v>Small</v>
      </c>
      <c r="N263" s="166">
        <f t="shared" si="51"/>
        <v>0.13333333333333333</v>
      </c>
      <c r="O263" s="123">
        <f t="shared" si="52"/>
        <v>512.42495552560058</v>
      </c>
      <c r="P263" s="114">
        <f t="shared" si="53"/>
        <v>576.32338599229422</v>
      </c>
      <c r="Q263" s="93">
        <f t="shared" si="54"/>
        <v>69389482.965212345</v>
      </c>
      <c r="R263" s="93">
        <f t="shared" si="55"/>
        <v>0</v>
      </c>
      <c r="T263" s="165"/>
    </row>
    <row r="264" spans="1:20">
      <c r="A264" s="162">
        <v>15320</v>
      </c>
      <c r="B264" s="162">
        <v>513996.17011268402</v>
      </c>
      <c r="C264" s="162">
        <v>3.7884089309287101</v>
      </c>
      <c r="D264" s="162">
        <v>3</v>
      </c>
      <c r="E264" s="163" t="s">
        <v>224</v>
      </c>
      <c r="F264" s="163" t="s">
        <v>225</v>
      </c>
      <c r="G264" s="163" t="s">
        <v>234</v>
      </c>
      <c r="H264" s="162">
        <v>135</v>
      </c>
      <c r="I264" s="163" t="s">
        <v>227</v>
      </c>
      <c r="J264" s="164">
        <f t="shared" si="50"/>
        <v>3</v>
      </c>
      <c r="K264" s="165" t="str">
        <f t="shared" si="48"/>
        <v>ND</v>
      </c>
      <c r="L264" s="165" t="str">
        <f t="shared" si="49"/>
        <v>MT</v>
      </c>
      <c r="M264" s="165" t="str">
        <f t="shared" si="47"/>
        <v>Small</v>
      </c>
      <c r="N264" s="166">
        <f t="shared" si="51"/>
        <v>0.2</v>
      </c>
      <c r="O264" s="123">
        <f t="shared" si="52"/>
        <v>980.99158657426381</v>
      </c>
      <c r="P264" s="114">
        <f t="shared" si="53"/>
        <v>326.52997867319618</v>
      </c>
      <c r="Q264" s="93">
        <f t="shared" si="54"/>
        <v>69389482.965212345</v>
      </c>
      <c r="R264" s="93">
        <f t="shared" si="55"/>
        <v>1</v>
      </c>
      <c r="T264" s="165"/>
    </row>
    <row r="265" spans="1:20">
      <c r="A265" s="162">
        <v>15380</v>
      </c>
      <c r="B265" s="162">
        <v>1465109.82515599</v>
      </c>
      <c r="C265" s="162">
        <v>50.114924753069602</v>
      </c>
      <c r="D265" s="162">
        <v>1</v>
      </c>
      <c r="E265" s="163" t="s">
        <v>246</v>
      </c>
      <c r="F265" s="163" t="s">
        <v>225</v>
      </c>
      <c r="G265" s="163" t="s">
        <v>234</v>
      </c>
      <c r="H265" s="162">
        <v>43</v>
      </c>
      <c r="I265" s="163" t="s">
        <v>239</v>
      </c>
      <c r="J265" s="164">
        <f t="shared" si="50"/>
        <v>1.9369369369369369</v>
      </c>
      <c r="K265" s="165" t="str">
        <f t="shared" si="48"/>
        <v>D</v>
      </c>
      <c r="L265" s="165" t="str">
        <f t="shared" si="49"/>
        <v>MT</v>
      </c>
      <c r="M265" s="165" t="str">
        <f t="shared" si="47"/>
        <v>Small</v>
      </c>
      <c r="N265" s="166">
        <f t="shared" si="51"/>
        <v>0.2</v>
      </c>
      <c r="O265" s="123">
        <f t="shared" si="52"/>
        <v>633.37294628668678</v>
      </c>
      <c r="P265" s="114">
        <f t="shared" si="53"/>
        <v>210.82265890311467</v>
      </c>
      <c r="Q265" s="93">
        <f t="shared" si="54"/>
        <v>62999722.481707565</v>
      </c>
      <c r="R265" s="93">
        <f t="shared" si="55"/>
        <v>1</v>
      </c>
      <c r="T265" s="165"/>
    </row>
    <row r="266" spans="1:20">
      <c r="A266" s="162">
        <v>15689</v>
      </c>
      <c r="B266" s="162">
        <v>6499044.5504697496</v>
      </c>
      <c r="C266" s="162">
        <v>722.11606116330597</v>
      </c>
      <c r="D266" s="162">
        <v>1</v>
      </c>
      <c r="E266" s="163" t="s">
        <v>224</v>
      </c>
      <c r="F266" s="163" t="s">
        <v>225</v>
      </c>
      <c r="G266" s="163" t="s">
        <v>234</v>
      </c>
      <c r="H266" s="162">
        <v>147</v>
      </c>
      <c r="I266" s="163" t="s">
        <v>227</v>
      </c>
      <c r="J266" s="164">
        <f t="shared" si="50"/>
        <v>3</v>
      </c>
      <c r="K266" s="165" t="str">
        <f t="shared" si="48"/>
        <v>ND</v>
      </c>
      <c r="L266" s="165" t="str">
        <f t="shared" si="49"/>
        <v>MT</v>
      </c>
      <c r="M266" s="165" t="str">
        <f t="shared" si="47"/>
        <v>Small</v>
      </c>
      <c r="N266" s="166">
        <f t="shared" si="51"/>
        <v>0.2</v>
      </c>
      <c r="O266" s="123">
        <f t="shared" si="52"/>
        <v>980.99158657426381</v>
      </c>
      <c r="P266" s="114">
        <f t="shared" si="53"/>
        <v>326.52997867319618</v>
      </c>
      <c r="Q266" s="93">
        <f t="shared" si="54"/>
        <v>955359548.9190532</v>
      </c>
      <c r="R266" s="93">
        <f t="shared" si="55"/>
        <v>1</v>
      </c>
      <c r="T266" s="165"/>
    </row>
    <row r="267" spans="1:20">
      <c r="A267" s="162">
        <v>15689</v>
      </c>
      <c r="B267" s="162">
        <v>6499044.5504697496</v>
      </c>
      <c r="C267" s="162">
        <v>722.11606116330597</v>
      </c>
      <c r="D267" s="162">
        <v>2</v>
      </c>
      <c r="E267" s="163" t="s">
        <v>224</v>
      </c>
      <c r="F267" s="163" t="s">
        <v>241</v>
      </c>
      <c r="G267" s="163" t="s">
        <v>234</v>
      </c>
      <c r="H267" s="162">
        <v>147</v>
      </c>
      <c r="I267" s="163" t="s">
        <v>227</v>
      </c>
      <c r="J267" s="164">
        <f t="shared" si="50"/>
        <v>2</v>
      </c>
      <c r="K267" s="165" t="str">
        <f t="shared" si="48"/>
        <v>ND</v>
      </c>
      <c r="L267" s="165" t="str">
        <f t="shared" si="49"/>
        <v>LT</v>
      </c>
      <c r="M267" s="165" t="str">
        <f t="shared" si="47"/>
        <v>Small</v>
      </c>
      <c r="N267" s="166">
        <f t="shared" si="51"/>
        <v>0.13333333333333333</v>
      </c>
      <c r="O267" s="123">
        <f t="shared" si="52"/>
        <v>512.42495552560058</v>
      </c>
      <c r="P267" s="114">
        <f t="shared" si="53"/>
        <v>576.32338599229422</v>
      </c>
      <c r="Q267" s="93">
        <f t="shared" si="54"/>
        <v>955359548.9190532</v>
      </c>
      <c r="R267" s="93">
        <f t="shared" si="55"/>
        <v>0</v>
      </c>
      <c r="T267" s="165"/>
    </row>
    <row r="268" spans="1:20">
      <c r="A268" s="162">
        <v>15578</v>
      </c>
      <c r="B268" s="162">
        <v>1443660.6373616799</v>
      </c>
      <c r="C268" s="162">
        <v>50.114924753069602</v>
      </c>
      <c r="D268" s="162">
        <v>1</v>
      </c>
      <c r="E268" s="163" t="s">
        <v>246</v>
      </c>
      <c r="F268" s="163" t="s">
        <v>225</v>
      </c>
      <c r="G268" s="163" t="s">
        <v>234</v>
      </c>
      <c r="H268" s="162">
        <v>30</v>
      </c>
      <c r="I268" s="163" t="s">
        <v>239</v>
      </c>
      <c r="J268" s="164">
        <f t="shared" si="50"/>
        <v>1.9369369369369369</v>
      </c>
      <c r="K268" s="165" t="str">
        <f t="shared" si="48"/>
        <v>D</v>
      </c>
      <c r="L268" s="165" t="str">
        <f t="shared" si="49"/>
        <v>MT</v>
      </c>
      <c r="M268" s="165" t="s">
        <v>236</v>
      </c>
      <c r="N268" s="166">
        <f t="shared" si="51"/>
        <v>0.2</v>
      </c>
      <c r="O268" s="123">
        <f t="shared" si="52"/>
        <v>633.37294628668678</v>
      </c>
      <c r="P268" s="114">
        <f t="shared" si="53"/>
        <v>210.82265890311467</v>
      </c>
      <c r="Q268" s="93">
        <f t="shared" si="54"/>
        <v>43309819.120850399</v>
      </c>
      <c r="R268" s="93">
        <f t="shared" si="55"/>
        <v>1</v>
      </c>
      <c r="T268" s="165"/>
    </row>
    <row r="269" spans="1:20">
      <c r="A269" s="162">
        <v>15578</v>
      </c>
      <c r="B269" s="162">
        <v>1443660.6373616799</v>
      </c>
      <c r="C269" s="162">
        <v>50.114924753069602</v>
      </c>
      <c r="D269" s="162">
        <v>2</v>
      </c>
      <c r="E269" s="163" t="s">
        <v>246</v>
      </c>
      <c r="F269" s="163" t="s">
        <v>225</v>
      </c>
      <c r="G269" s="163" t="s">
        <v>234</v>
      </c>
      <c r="H269" s="162">
        <v>118</v>
      </c>
      <c r="I269" s="163" t="s">
        <v>239</v>
      </c>
      <c r="J269" s="164">
        <f t="shared" si="50"/>
        <v>1.9369369369369369</v>
      </c>
      <c r="K269" s="165" t="str">
        <f t="shared" si="48"/>
        <v>D</v>
      </c>
      <c r="L269" s="165" t="str">
        <f t="shared" si="49"/>
        <v>MT</v>
      </c>
      <c r="M269" s="165" t="str">
        <f t="shared" ref="M269:M284" si="56">IF(K269="ND",VLOOKUP(H269,$Y$5:$Z$10,2,TRUE),VLOOKUP(H269,$Y$11:$Z$16,2,TRUE))</f>
        <v>Med</v>
      </c>
      <c r="N269" s="166">
        <f t="shared" si="51"/>
        <v>0.2</v>
      </c>
      <c r="O269" s="123">
        <f t="shared" si="52"/>
        <v>633.37294628668678</v>
      </c>
      <c r="P269" s="114">
        <f t="shared" si="53"/>
        <v>210.82265890311467</v>
      </c>
      <c r="Q269" s="93">
        <f t="shared" si="54"/>
        <v>170351955.20867825</v>
      </c>
      <c r="R269" s="93">
        <f t="shared" si="55"/>
        <v>1</v>
      </c>
      <c r="T269" s="165"/>
    </row>
    <row r="270" spans="1:20">
      <c r="A270" s="162">
        <v>15578</v>
      </c>
      <c r="B270" s="162">
        <v>1443660.6373616799</v>
      </c>
      <c r="C270" s="162">
        <v>50.114924753069602</v>
      </c>
      <c r="D270" s="162">
        <v>3</v>
      </c>
      <c r="E270" s="163" t="s">
        <v>246</v>
      </c>
      <c r="F270" s="163" t="s">
        <v>241</v>
      </c>
      <c r="G270" s="163" t="s">
        <v>234</v>
      </c>
      <c r="H270" s="162">
        <v>41</v>
      </c>
      <c r="I270" s="163" t="s">
        <v>239</v>
      </c>
      <c r="J270" s="164">
        <f t="shared" si="50"/>
        <v>1.2912912912912913</v>
      </c>
      <c r="K270" s="165" t="str">
        <f t="shared" si="48"/>
        <v>D</v>
      </c>
      <c r="L270" s="165" t="str">
        <f t="shared" si="49"/>
        <v>LT</v>
      </c>
      <c r="M270" s="165" t="str">
        <f t="shared" si="56"/>
        <v>Small</v>
      </c>
      <c r="N270" s="166">
        <f t="shared" si="51"/>
        <v>0.13333333333333333</v>
      </c>
      <c r="O270" s="123">
        <f t="shared" si="52"/>
        <v>330.84494125526766</v>
      </c>
      <c r="P270" s="114">
        <f t="shared" si="53"/>
        <v>372.10068464967947</v>
      </c>
      <c r="Q270" s="93">
        <f t="shared" si="54"/>
        <v>59190086.131828874</v>
      </c>
      <c r="R270" s="93">
        <f t="shared" si="55"/>
        <v>0</v>
      </c>
      <c r="T270" s="165"/>
    </row>
    <row r="271" spans="1:20">
      <c r="A271" s="162">
        <v>15578</v>
      </c>
      <c r="B271" s="162">
        <v>1443660.6373616799</v>
      </c>
      <c r="C271" s="162">
        <v>50.114924753069602</v>
      </c>
      <c r="D271" s="162">
        <v>4</v>
      </c>
      <c r="E271" s="163" t="s">
        <v>246</v>
      </c>
      <c r="F271" s="163" t="s">
        <v>245</v>
      </c>
      <c r="G271" s="163" t="s">
        <v>244</v>
      </c>
      <c r="H271" s="162">
        <v>40</v>
      </c>
      <c r="I271" s="163" t="s">
        <v>239</v>
      </c>
      <c r="J271" s="164">
        <f t="shared" si="50"/>
        <v>1.2912912912912913</v>
      </c>
      <c r="K271" s="165" t="str">
        <f t="shared" si="48"/>
        <v>D</v>
      </c>
      <c r="L271" s="165" t="str">
        <f t="shared" si="49"/>
        <v>LT</v>
      </c>
      <c r="M271" s="165" t="str">
        <f t="shared" si="56"/>
        <v>Small</v>
      </c>
      <c r="N271" s="166">
        <f t="shared" si="51"/>
        <v>0.13333333333333333</v>
      </c>
      <c r="O271" s="123">
        <f t="shared" si="52"/>
        <v>330.84494125526766</v>
      </c>
      <c r="P271" s="114">
        <f t="shared" si="53"/>
        <v>372.10068464967947</v>
      </c>
      <c r="Q271" s="93">
        <f t="shared" si="54"/>
        <v>57746425.494467199</v>
      </c>
      <c r="R271" s="93">
        <f t="shared" si="55"/>
        <v>0</v>
      </c>
      <c r="T271" s="165"/>
    </row>
    <row r="272" spans="1:20">
      <c r="A272" s="162">
        <v>15578</v>
      </c>
      <c r="B272" s="162">
        <v>1443660.6373616799</v>
      </c>
      <c r="C272" s="162">
        <v>50.114924753069602</v>
      </c>
      <c r="D272" s="162">
        <v>5</v>
      </c>
      <c r="E272" s="163" t="s">
        <v>246</v>
      </c>
      <c r="F272" s="163" t="s">
        <v>225</v>
      </c>
      <c r="G272" s="163" t="s">
        <v>244</v>
      </c>
      <c r="H272" s="162">
        <v>40</v>
      </c>
      <c r="I272" s="163" t="s">
        <v>239</v>
      </c>
      <c r="J272" s="164">
        <f t="shared" si="50"/>
        <v>1.9369369369369369</v>
      </c>
      <c r="K272" s="165" t="str">
        <f t="shared" si="48"/>
        <v>D</v>
      </c>
      <c r="L272" s="165" t="str">
        <f t="shared" si="49"/>
        <v>MT</v>
      </c>
      <c r="M272" s="165" t="str">
        <f t="shared" si="56"/>
        <v>Small</v>
      </c>
      <c r="N272" s="166">
        <f t="shared" si="51"/>
        <v>0.2</v>
      </c>
      <c r="O272" s="123">
        <f t="shared" si="52"/>
        <v>633.37294628668678</v>
      </c>
      <c r="P272" s="114">
        <f t="shared" si="53"/>
        <v>210.82265890311467</v>
      </c>
      <c r="Q272" s="93">
        <f t="shared" si="54"/>
        <v>57746425.494467199</v>
      </c>
      <c r="R272" s="93">
        <f t="shared" si="55"/>
        <v>1</v>
      </c>
      <c r="T272" s="165"/>
    </row>
    <row r="273" spans="1:20">
      <c r="A273" s="162">
        <v>15443</v>
      </c>
      <c r="B273" s="162">
        <v>1928336.81106376</v>
      </c>
      <c r="C273" s="162">
        <v>11.7918010607328</v>
      </c>
      <c r="D273" s="162">
        <v>1</v>
      </c>
      <c r="E273" s="163" t="s">
        <v>224</v>
      </c>
      <c r="F273" s="163" t="s">
        <v>225</v>
      </c>
      <c r="G273" s="163" t="s">
        <v>226</v>
      </c>
      <c r="H273" s="162">
        <v>680</v>
      </c>
      <c r="I273" s="163" t="s">
        <v>227</v>
      </c>
      <c r="J273" s="164">
        <f t="shared" si="50"/>
        <v>5</v>
      </c>
      <c r="K273" s="165" t="str">
        <f t="shared" si="48"/>
        <v>ND</v>
      </c>
      <c r="L273" s="165" t="str">
        <f t="shared" si="49"/>
        <v>MT</v>
      </c>
      <c r="M273" s="165" t="str">
        <f t="shared" si="56"/>
        <v>Large</v>
      </c>
      <c r="N273" s="166">
        <f t="shared" si="51"/>
        <v>0.33333333333333331</v>
      </c>
      <c r="O273" s="123">
        <f t="shared" si="52"/>
        <v>769.27624416346453</v>
      </c>
      <c r="P273" s="114">
        <f t="shared" si="53"/>
        <v>332.29141991158974</v>
      </c>
      <c r="Q273" s="93">
        <f t="shared" si="54"/>
        <v>1311269031.5233567</v>
      </c>
      <c r="R273" s="93">
        <f t="shared" si="55"/>
        <v>1</v>
      </c>
      <c r="T273" s="165"/>
    </row>
    <row r="274" spans="1:20">
      <c r="A274" s="162">
        <v>15443</v>
      </c>
      <c r="B274" s="162">
        <v>1928336.81106376</v>
      </c>
      <c r="C274" s="162">
        <v>11.7918010607328</v>
      </c>
      <c r="D274" s="162">
        <v>2</v>
      </c>
      <c r="E274" s="163" t="s">
        <v>246</v>
      </c>
      <c r="F274" s="163" t="s">
        <v>225</v>
      </c>
      <c r="G274" s="163" t="s">
        <v>226</v>
      </c>
      <c r="H274" s="162">
        <v>315</v>
      </c>
      <c r="I274" s="163" t="s">
        <v>227</v>
      </c>
      <c r="J274" s="164">
        <f t="shared" si="50"/>
        <v>3</v>
      </c>
      <c r="K274" s="165" t="str">
        <f t="shared" si="48"/>
        <v>D</v>
      </c>
      <c r="L274" s="165" t="str">
        <f t="shared" si="49"/>
        <v>MT</v>
      </c>
      <c r="M274" s="165" t="str">
        <f t="shared" si="56"/>
        <v>Med</v>
      </c>
      <c r="N274" s="166">
        <f t="shared" si="51"/>
        <v>0.2</v>
      </c>
      <c r="O274" s="123">
        <f t="shared" si="52"/>
        <v>980.99158657426381</v>
      </c>
      <c r="P274" s="114">
        <f t="shared" si="53"/>
        <v>326.52997867319618</v>
      </c>
      <c r="Q274" s="93">
        <f t="shared" si="54"/>
        <v>607426095.48508441</v>
      </c>
      <c r="R274" s="93">
        <f t="shared" si="55"/>
        <v>1</v>
      </c>
      <c r="T274" s="165"/>
    </row>
    <row r="275" spans="1:20">
      <c r="A275" s="162">
        <v>15443</v>
      </c>
      <c r="B275" s="162">
        <v>1928336.81106376</v>
      </c>
      <c r="C275" s="162">
        <v>11.7918010607328</v>
      </c>
      <c r="D275" s="162">
        <v>3</v>
      </c>
      <c r="E275" s="163" t="s">
        <v>224</v>
      </c>
      <c r="F275" s="163" t="s">
        <v>241</v>
      </c>
      <c r="G275" s="163" t="s">
        <v>234</v>
      </c>
      <c r="H275" s="162">
        <v>100</v>
      </c>
      <c r="I275" s="163" t="s">
        <v>227</v>
      </c>
      <c r="J275" s="164">
        <f t="shared" si="50"/>
        <v>2</v>
      </c>
      <c r="K275" s="165" t="str">
        <f t="shared" si="48"/>
        <v>ND</v>
      </c>
      <c r="L275" s="165" t="str">
        <f t="shared" si="49"/>
        <v>LT</v>
      </c>
      <c r="M275" s="165" t="str">
        <f t="shared" si="56"/>
        <v>Small</v>
      </c>
      <c r="N275" s="166">
        <f t="shared" si="51"/>
        <v>0.13333333333333333</v>
      </c>
      <c r="O275" s="123">
        <f t="shared" si="52"/>
        <v>512.42495552560058</v>
      </c>
      <c r="P275" s="114">
        <f t="shared" si="53"/>
        <v>576.32338599229422</v>
      </c>
      <c r="Q275" s="93">
        <f t="shared" si="54"/>
        <v>192833681.10637599</v>
      </c>
      <c r="R275" s="93">
        <f t="shared" si="55"/>
        <v>0</v>
      </c>
      <c r="T275" s="165"/>
    </row>
    <row r="276" spans="1:20">
      <c r="A276" s="162">
        <v>15443</v>
      </c>
      <c r="B276" s="162">
        <v>1928336.81106376</v>
      </c>
      <c r="C276" s="162">
        <v>11.7918010607328</v>
      </c>
      <c r="D276" s="162">
        <v>4</v>
      </c>
      <c r="E276" s="163" t="s">
        <v>224</v>
      </c>
      <c r="F276" s="163" t="s">
        <v>225</v>
      </c>
      <c r="G276" s="163" t="s">
        <v>226</v>
      </c>
      <c r="H276" s="162">
        <v>247</v>
      </c>
      <c r="I276" s="163" t="s">
        <v>227</v>
      </c>
      <c r="J276" s="164">
        <f t="shared" si="50"/>
        <v>3</v>
      </c>
      <c r="K276" s="165" t="str">
        <f t="shared" si="48"/>
        <v>ND</v>
      </c>
      <c r="L276" s="165" t="str">
        <f t="shared" si="49"/>
        <v>MT</v>
      </c>
      <c r="M276" s="165" t="str">
        <f t="shared" si="56"/>
        <v>Med</v>
      </c>
      <c r="N276" s="166">
        <f t="shared" si="51"/>
        <v>0.2</v>
      </c>
      <c r="O276" s="123">
        <f t="shared" si="52"/>
        <v>980.99158657426381</v>
      </c>
      <c r="P276" s="114">
        <f t="shared" si="53"/>
        <v>326.52997867319618</v>
      </c>
      <c r="Q276" s="93">
        <f t="shared" si="54"/>
        <v>476299192.33274871</v>
      </c>
      <c r="R276" s="93">
        <f t="shared" si="55"/>
        <v>1</v>
      </c>
      <c r="T276" s="165"/>
    </row>
    <row r="277" spans="1:20">
      <c r="A277" s="162">
        <v>15443</v>
      </c>
      <c r="B277" s="162">
        <v>1928336.81106376</v>
      </c>
      <c r="C277" s="162">
        <v>11.7918010607328</v>
      </c>
      <c r="D277" s="162">
        <v>5</v>
      </c>
      <c r="E277" s="163" t="s">
        <v>224</v>
      </c>
      <c r="F277" s="163" t="s">
        <v>225</v>
      </c>
      <c r="G277" s="163" t="s">
        <v>226</v>
      </c>
      <c r="H277" s="162">
        <v>551</v>
      </c>
      <c r="I277" s="163" t="s">
        <v>227</v>
      </c>
      <c r="J277" s="164">
        <f t="shared" si="50"/>
        <v>5</v>
      </c>
      <c r="K277" s="165" t="str">
        <f t="shared" si="48"/>
        <v>ND</v>
      </c>
      <c r="L277" s="165" t="str">
        <f t="shared" si="49"/>
        <v>MT</v>
      </c>
      <c r="M277" s="165" t="str">
        <f t="shared" si="56"/>
        <v>Large</v>
      </c>
      <c r="N277" s="166">
        <f t="shared" si="51"/>
        <v>0.33333333333333331</v>
      </c>
      <c r="O277" s="123">
        <f t="shared" si="52"/>
        <v>769.27624416346453</v>
      </c>
      <c r="P277" s="114">
        <f t="shared" si="53"/>
        <v>332.29141991158974</v>
      </c>
      <c r="Q277" s="93">
        <f t="shared" si="54"/>
        <v>1062513582.8961318</v>
      </c>
      <c r="R277" s="93">
        <f t="shared" si="55"/>
        <v>1</v>
      </c>
      <c r="T277" s="165"/>
    </row>
    <row r="278" spans="1:20">
      <c r="A278" s="162">
        <v>15443</v>
      </c>
      <c r="B278" s="162">
        <v>1928336.81106376</v>
      </c>
      <c r="C278" s="162">
        <v>11.7918010607328</v>
      </c>
      <c r="D278" s="162">
        <v>6</v>
      </c>
      <c r="E278" s="163" t="s">
        <v>224</v>
      </c>
      <c r="F278" s="163" t="s">
        <v>225</v>
      </c>
      <c r="G278" s="163" t="s">
        <v>226</v>
      </c>
      <c r="H278" s="162">
        <v>285</v>
      </c>
      <c r="I278" s="163" t="s">
        <v>227</v>
      </c>
      <c r="J278" s="164">
        <f t="shared" si="50"/>
        <v>3</v>
      </c>
      <c r="K278" s="165" t="str">
        <f t="shared" si="48"/>
        <v>ND</v>
      </c>
      <c r="L278" s="165" t="str">
        <f t="shared" si="49"/>
        <v>MT</v>
      </c>
      <c r="M278" s="165" t="str">
        <f t="shared" si="56"/>
        <v>Med</v>
      </c>
      <c r="N278" s="166">
        <f t="shared" si="51"/>
        <v>0.2</v>
      </c>
      <c r="O278" s="123">
        <f t="shared" si="52"/>
        <v>980.99158657426381</v>
      </c>
      <c r="P278" s="114">
        <f t="shared" si="53"/>
        <v>326.52997867319618</v>
      </c>
      <c r="Q278" s="93">
        <f t="shared" si="54"/>
        <v>549575991.15317154</v>
      </c>
      <c r="R278" s="93">
        <f t="shared" si="55"/>
        <v>1</v>
      </c>
      <c r="T278" s="165"/>
    </row>
    <row r="279" spans="1:20">
      <c r="A279" s="162">
        <v>15443</v>
      </c>
      <c r="B279" s="162">
        <v>1928336.81106376</v>
      </c>
      <c r="C279" s="162">
        <v>11.7918010607328</v>
      </c>
      <c r="D279" s="162">
        <v>7</v>
      </c>
      <c r="E279" s="163" t="s">
        <v>224</v>
      </c>
      <c r="F279" s="163" t="s">
        <v>241</v>
      </c>
      <c r="G279" s="163" t="s">
        <v>226</v>
      </c>
      <c r="H279" s="162">
        <v>805</v>
      </c>
      <c r="I279" s="163" t="s">
        <v>227</v>
      </c>
      <c r="J279" s="164">
        <f t="shared" si="50"/>
        <v>3</v>
      </c>
      <c r="K279" s="165" t="str">
        <f t="shared" si="48"/>
        <v>ND</v>
      </c>
      <c r="L279" s="165" t="str">
        <f t="shared" si="49"/>
        <v>LT</v>
      </c>
      <c r="M279" s="165" t="str">
        <f t="shared" si="56"/>
        <v>Large</v>
      </c>
      <c r="N279" s="166">
        <f t="shared" si="51"/>
        <v>0.2</v>
      </c>
      <c r="O279" s="123">
        <f t="shared" si="52"/>
        <v>980.99158657426381</v>
      </c>
      <c r="P279" s="114">
        <f t="shared" si="53"/>
        <v>326.52997867319618</v>
      </c>
      <c r="Q279" s="93">
        <f t="shared" si="54"/>
        <v>1552311132.9063268</v>
      </c>
      <c r="R279" s="93">
        <f t="shared" si="55"/>
        <v>0</v>
      </c>
      <c r="T279" s="165"/>
    </row>
    <row r="280" spans="1:20">
      <c r="A280" s="162">
        <v>15443</v>
      </c>
      <c r="B280" s="162">
        <v>1928336.81106376</v>
      </c>
      <c r="C280" s="162">
        <v>11.7918010607328</v>
      </c>
      <c r="D280" s="162">
        <v>8</v>
      </c>
      <c r="E280" s="163" t="s">
        <v>246</v>
      </c>
      <c r="F280" s="163" t="s">
        <v>225</v>
      </c>
      <c r="G280" s="163" t="s">
        <v>234</v>
      </c>
      <c r="H280" s="162">
        <v>570</v>
      </c>
      <c r="I280" s="163" t="s">
        <v>227</v>
      </c>
      <c r="J280" s="164">
        <f t="shared" si="50"/>
        <v>3</v>
      </c>
      <c r="K280" s="165" t="str">
        <f t="shared" si="48"/>
        <v>D</v>
      </c>
      <c r="L280" s="165" t="str">
        <f t="shared" si="49"/>
        <v>MT</v>
      </c>
      <c r="M280" s="165" t="str">
        <f t="shared" si="56"/>
        <v>Med</v>
      </c>
      <c r="N280" s="166">
        <f t="shared" si="51"/>
        <v>0.2</v>
      </c>
      <c r="O280" s="123">
        <f t="shared" si="52"/>
        <v>980.99158657426381</v>
      </c>
      <c r="P280" s="114">
        <f t="shared" si="53"/>
        <v>326.52997867319618</v>
      </c>
      <c r="Q280" s="93">
        <f t="shared" si="54"/>
        <v>1099151982.3063431</v>
      </c>
      <c r="R280" s="93">
        <f t="shared" si="55"/>
        <v>1</v>
      </c>
      <c r="T280" s="165"/>
    </row>
    <row r="281" spans="1:20">
      <c r="A281" s="162">
        <v>15640</v>
      </c>
      <c r="B281" s="162">
        <v>169348.52383089499</v>
      </c>
      <c r="C281" s="162">
        <v>160.36792029440801</v>
      </c>
      <c r="D281" s="162">
        <v>1</v>
      </c>
      <c r="E281" s="163" t="s">
        <v>224</v>
      </c>
      <c r="F281" s="163" t="s">
        <v>245</v>
      </c>
      <c r="G281" s="163" t="s">
        <v>234</v>
      </c>
      <c r="H281" s="162">
        <v>56</v>
      </c>
      <c r="I281" s="163" t="s">
        <v>239</v>
      </c>
      <c r="J281" s="164">
        <f t="shared" si="50"/>
        <v>1.2912912912912913</v>
      </c>
      <c r="K281" s="165" t="str">
        <f t="shared" si="48"/>
        <v>ND</v>
      </c>
      <c r="L281" s="165" t="str">
        <f t="shared" si="49"/>
        <v>LT</v>
      </c>
      <c r="M281" s="165" t="str">
        <f t="shared" si="56"/>
        <v>Small</v>
      </c>
      <c r="N281" s="166">
        <f t="shared" si="51"/>
        <v>0.13333333333333333</v>
      </c>
      <c r="O281" s="123">
        <f t="shared" si="52"/>
        <v>330.84494125526766</v>
      </c>
      <c r="P281" s="114">
        <f t="shared" si="53"/>
        <v>372.10068464967947</v>
      </c>
      <c r="Q281" s="93">
        <f t="shared" si="54"/>
        <v>9483517.3345301189</v>
      </c>
      <c r="R281" s="93">
        <f t="shared" si="55"/>
        <v>0</v>
      </c>
      <c r="T281" s="165"/>
    </row>
    <row r="282" spans="1:20">
      <c r="A282" s="162">
        <v>15442</v>
      </c>
      <c r="B282" s="162">
        <v>4658098.42736529</v>
      </c>
      <c r="C282" s="162">
        <v>14.4804897627317</v>
      </c>
      <c r="D282" s="162">
        <v>1</v>
      </c>
      <c r="E282" s="163" t="s">
        <v>224</v>
      </c>
      <c r="F282" s="163" t="s">
        <v>225</v>
      </c>
      <c r="G282" s="163" t="s">
        <v>234</v>
      </c>
      <c r="H282" s="162">
        <v>261</v>
      </c>
      <c r="I282" s="163" t="s">
        <v>243</v>
      </c>
      <c r="J282" s="164">
        <f t="shared" si="50"/>
        <v>0</v>
      </c>
      <c r="K282" s="165" t="str">
        <f t="shared" si="48"/>
        <v>ND</v>
      </c>
      <c r="L282" s="165" t="str">
        <f t="shared" si="49"/>
        <v>MT</v>
      </c>
      <c r="M282" s="165" t="str">
        <f t="shared" si="56"/>
        <v>Med</v>
      </c>
      <c r="N282" s="166">
        <f t="shared" si="51"/>
        <v>0.2</v>
      </c>
      <c r="O282" s="123">
        <f t="shared" si="52"/>
        <v>0</v>
      </c>
      <c r="P282" s="114">
        <f t="shared" si="53"/>
        <v>0</v>
      </c>
      <c r="Q282" s="93">
        <f t="shared" si="54"/>
        <v>1215763689.5423408</v>
      </c>
      <c r="R282" s="93">
        <f t="shared" si="55"/>
        <v>1</v>
      </c>
      <c r="T282" s="165"/>
    </row>
    <row r="283" spans="1:20">
      <c r="A283" s="162">
        <v>15442</v>
      </c>
      <c r="B283" s="162">
        <v>4658098.42736529</v>
      </c>
      <c r="C283" s="162">
        <v>14.4804897627317</v>
      </c>
      <c r="D283" s="162">
        <v>2</v>
      </c>
      <c r="E283" s="163" t="s">
        <v>224</v>
      </c>
      <c r="F283" s="163" t="s">
        <v>245</v>
      </c>
      <c r="G283" s="163" t="s">
        <v>234</v>
      </c>
      <c r="H283" s="162">
        <v>87</v>
      </c>
      <c r="I283" s="163" t="s">
        <v>243</v>
      </c>
      <c r="J283" s="164">
        <f t="shared" si="50"/>
        <v>0</v>
      </c>
      <c r="K283" s="165" t="str">
        <f t="shared" si="48"/>
        <v>ND</v>
      </c>
      <c r="L283" s="165" t="str">
        <f t="shared" si="49"/>
        <v>LT</v>
      </c>
      <c r="M283" s="165" t="str">
        <f t="shared" si="56"/>
        <v>Small</v>
      </c>
      <c r="N283" s="166">
        <f t="shared" si="51"/>
        <v>0.13333333333333333</v>
      </c>
      <c r="O283" s="123">
        <f t="shared" si="52"/>
        <v>0</v>
      </c>
      <c r="P283" s="114">
        <f t="shared" si="53"/>
        <v>0</v>
      </c>
      <c r="Q283" s="93">
        <f t="shared" si="54"/>
        <v>405254563.18078023</v>
      </c>
      <c r="R283" s="93">
        <f t="shared" si="55"/>
        <v>0</v>
      </c>
      <c r="T283" s="165"/>
    </row>
    <row r="284" spans="1:20">
      <c r="A284" s="162">
        <v>3729</v>
      </c>
      <c r="B284" s="162">
        <v>5942984.6352843503</v>
      </c>
      <c r="C284" s="162">
        <v>138.434303174571</v>
      </c>
      <c r="D284" s="162">
        <v>1</v>
      </c>
      <c r="E284" s="163" t="s">
        <v>224</v>
      </c>
      <c r="F284" s="163" t="s">
        <v>225</v>
      </c>
      <c r="G284" s="163" t="s">
        <v>234</v>
      </c>
      <c r="H284" s="162">
        <v>60</v>
      </c>
      <c r="I284" s="163" t="s">
        <v>239</v>
      </c>
      <c r="J284" s="164">
        <f t="shared" si="50"/>
        <v>1.9369369369369369</v>
      </c>
      <c r="K284" s="165" t="str">
        <f t="shared" si="48"/>
        <v>ND</v>
      </c>
      <c r="L284" s="165" t="str">
        <f t="shared" si="49"/>
        <v>MT</v>
      </c>
      <c r="M284" s="165" t="str">
        <f t="shared" si="56"/>
        <v>Small</v>
      </c>
      <c r="N284" s="166">
        <f t="shared" si="51"/>
        <v>0.2</v>
      </c>
      <c r="O284" s="123">
        <f t="shared" si="52"/>
        <v>633.37294628668678</v>
      </c>
      <c r="P284" s="114">
        <f t="shared" si="53"/>
        <v>210.82265890311467</v>
      </c>
      <c r="Q284" s="93">
        <f t="shared" si="54"/>
        <v>356579078.11706102</v>
      </c>
      <c r="R284" s="93">
        <f t="shared" si="55"/>
        <v>1</v>
      </c>
      <c r="T284" s="165"/>
    </row>
    <row r="285" spans="1:20">
      <c r="A285" s="162">
        <v>3729</v>
      </c>
      <c r="B285" s="162">
        <v>5942984.6352843503</v>
      </c>
      <c r="C285" s="162">
        <v>138.434303174571</v>
      </c>
      <c r="D285" s="162">
        <v>2</v>
      </c>
      <c r="E285" s="163" t="s">
        <v>224</v>
      </c>
      <c r="F285" s="163" t="s">
        <v>241</v>
      </c>
      <c r="G285" s="163" t="s">
        <v>234</v>
      </c>
      <c r="H285" s="162">
        <v>25</v>
      </c>
      <c r="I285" s="163" t="s">
        <v>239</v>
      </c>
      <c r="J285" s="164">
        <f t="shared" si="50"/>
        <v>1.2912912912912913</v>
      </c>
      <c r="K285" s="165" t="str">
        <f t="shared" si="48"/>
        <v>ND</v>
      </c>
      <c r="L285" s="165" t="str">
        <f t="shared" si="49"/>
        <v>LT</v>
      </c>
      <c r="M285" s="165" t="s">
        <v>236</v>
      </c>
      <c r="N285" s="166">
        <f t="shared" si="51"/>
        <v>0.13333333333333333</v>
      </c>
      <c r="O285" s="123">
        <f t="shared" si="52"/>
        <v>330.84494125526766</v>
      </c>
      <c r="P285" s="114">
        <f t="shared" si="53"/>
        <v>372.10068464967947</v>
      </c>
      <c r="Q285" s="93">
        <f t="shared" si="54"/>
        <v>148574615.88210875</v>
      </c>
      <c r="R285" s="93">
        <f t="shared" si="55"/>
        <v>0</v>
      </c>
      <c r="T285" s="165"/>
    </row>
    <row r="286" spans="1:20">
      <c r="A286" s="162">
        <v>15613</v>
      </c>
      <c r="B286" s="162">
        <v>3254070.1208534399</v>
      </c>
      <c r="C286" s="162">
        <v>335.47114647973598</v>
      </c>
      <c r="D286" s="162">
        <v>1</v>
      </c>
      <c r="E286" s="163" t="s">
        <v>246</v>
      </c>
      <c r="F286" s="163" t="s">
        <v>225</v>
      </c>
      <c r="G286" s="163" t="s">
        <v>234</v>
      </c>
      <c r="H286" s="162">
        <v>60</v>
      </c>
      <c r="I286" s="163" t="s">
        <v>243</v>
      </c>
      <c r="J286" s="164">
        <f t="shared" si="50"/>
        <v>0</v>
      </c>
      <c r="K286" s="165" t="str">
        <f t="shared" si="48"/>
        <v>D</v>
      </c>
      <c r="L286" s="165" t="str">
        <f t="shared" si="49"/>
        <v>MT</v>
      </c>
      <c r="M286" s="165" t="str">
        <f>IF(K286="ND",VLOOKUP(H286,$Y$5:$Z$10,2,TRUE),VLOOKUP(H286,$Y$11:$Z$16,2,TRUE))</f>
        <v>Small</v>
      </c>
      <c r="N286" s="166">
        <f t="shared" si="51"/>
        <v>0.2</v>
      </c>
      <c r="O286" s="123">
        <f t="shared" si="52"/>
        <v>0</v>
      </c>
      <c r="P286" s="114">
        <f t="shared" si="53"/>
        <v>0</v>
      </c>
      <c r="Q286" s="93">
        <f t="shared" si="54"/>
        <v>195244207.2512064</v>
      </c>
      <c r="R286" s="93">
        <f t="shared" si="55"/>
        <v>1</v>
      </c>
      <c r="T286" s="165"/>
    </row>
    <row r="287" spans="1:20">
      <c r="A287" s="162">
        <v>15613</v>
      </c>
      <c r="B287" s="162">
        <v>3254070.1208534399</v>
      </c>
      <c r="C287" s="162">
        <v>335.47114647973598</v>
      </c>
      <c r="D287" s="162">
        <v>2</v>
      </c>
      <c r="E287" s="163" t="s">
        <v>246</v>
      </c>
      <c r="F287" s="163" t="s">
        <v>241</v>
      </c>
      <c r="G287" s="163" t="s">
        <v>234</v>
      </c>
      <c r="H287" s="162">
        <v>30</v>
      </c>
      <c r="I287" s="163" t="s">
        <v>243</v>
      </c>
      <c r="J287" s="164">
        <f t="shared" si="50"/>
        <v>0</v>
      </c>
      <c r="K287" s="165" t="str">
        <f t="shared" si="48"/>
        <v>D</v>
      </c>
      <c r="L287" s="165" t="str">
        <f t="shared" si="49"/>
        <v>LT</v>
      </c>
      <c r="M287" s="165" t="s">
        <v>236</v>
      </c>
      <c r="N287" s="166">
        <f t="shared" si="51"/>
        <v>0.13333333333333333</v>
      </c>
      <c r="O287" s="123">
        <f t="shared" si="52"/>
        <v>0</v>
      </c>
      <c r="P287" s="114">
        <f t="shared" si="53"/>
        <v>0</v>
      </c>
      <c r="Q287" s="93">
        <f t="shared" si="54"/>
        <v>97622103.625603199</v>
      </c>
      <c r="R287" s="93">
        <f t="shared" si="55"/>
        <v>0</v>
      </c>
      <c r="T287" s="165"/>
    </row>
    <row r="288" spans="1:20">
      <c r="A288" s="162">
        <v>15428</v>
      </c>
      <c r="B288" s="162">
        <v>5285378.7633970603</v>
      </c>
      <c r="C288" s="162">
        <v>14.4804897627317</v>
      </c>
      <c r="D288" s="162">
        <v>1</v>
      </c>
      <c r="E288" s="163" t="s">
        <v>246</v>
      </c>
      <c r="F288" s="163" t="s">
        <v>225</v>
      </c>
      <c r="G288" s="163" t="s">
        <v>234</v>
      </c>
      <c r="H288" s="162">
        <v>630</v>
      </c>
      <c r="I288" s="163" t="s">
        <v>243</v>
      </c>
      <c r="J288" s="164">
        <f t="shared" si="50"/>
        <v>0</v>
      </c>
      <c r="K288" s="165" t="str">
        <f t="shared" si="48"/>
        <v>D</v>
      </c>
      <c r="L288" s="165" t="str">
        <f t="shared" si="49"/>
        <v>MT</v>
      </c>
      <c r="M288" s="165" t="str">
        <f>IF(K288="ND",VLOOKUP(H288,$Y$5:$Z$10,2,TRUE),VLOOKUP(H288,$Y$11:$Z$16,2,TRUE))</f>
        <v>Med</v>
      </c>
      <c r="N288" s="166">
        <f t="shared" si="51"/>
        <v>0.2</v>
      </c>
      <c r="O288" s="123">
        <f t="shared" si="52"/>
        <v>0</v>
      </c>
      <c r="P288" s="114">
        <f t="shared" si="53"/>
        <v>0</v>
      </c>
      <c r="Q288" s="93">
        <f t="shared" si="54"/>
        <v>3329788620.9401479</v>
      </c>
      <c r="R288" s="93">
        <f t="shared" si="55"/>
        <v>1</v>
      </c>
      <c r="T288" s="165"/>
    </row>
    <row r="289" spans="1:20">
      <c r="A289" s="162">
        <v>15428</v>
      </c>
      <c r="B289" s="162">
        <v>5285378.7633970603</v>
      </c>
      <c r="C289" s="162">
        <v>14.4804897627317</v>
      </c>
      <c r="D289" s="162">
        <v>2</v>
      </c>
      <c r="E289" s="163" t="s">
        <v>246</v>
      </c>
      <c r="F289" s="163" t="s">
        <v>241</v>
      </c>
      <c r="G289" s="163" t="s">
        <v>234</v>
      </c>
      <c r="H289" s="162">
        <v>252</v>
      </c>
      <c r="I289" s="163" t="s">
        <v>243</v>
      </c>
      <c r="J289" s="164">
        <f t="shared" si="50"/>
        <v>0</v>
      </c>
      <c r="K289" s="165" t="str">
        <f t="shared" si="48"/>
        <v>D</v>
      </c>
      <c r="L289" s="165" t="str">
        <f t="shared" si="49"/>
        <v>LT</v>
      </c>
      <c r="M289" s="165" t="str">
        <f>IF(K289="ND",VLOOKUP(H289,$Y$5:$Z$10,2,TRUE),VLOOKUP(H289,$Y$11:$Z$16,2,TRUE))</f>
        <v>Med</v>
      </c>
      <c r="N289" s="166">
        <f t="shared" si="51"/>
        <v>0.13333333333333333</v>
      </c>
      <c r="O289" s="123">
        <f t="shared" si="52"/>
        <v>0</v>
      </c>
      <c r="P289" s="114">
        <f t="shared" si="53"/>
        <v>0</v>
      </c>
      <c r="Q289" s="93">
        <f t="shared" si="54"/>
        <v>1331915448.3760593</v>
      </c>
      <c r="R289" s="93">
        <f t="shared" si="55"/>
        <v>0</v>
      </c>
      <c r="T289" s="165"/>
    </row>
    <row r="290" spans="1:20">
      <c r="A290" s="162">
        <v>3150</v>
      </c>
      <c r="B290" s="162">
        <v>2360380.3319721599</v>
      </c>
      <c r="C290" s="162">
        <v>450.19651572995701</v>
      </c>
      <c r="D290" s="162">
        <v>1</v>
      </c>
      <c r="E290" s="163" t="s">
        <v>224</v>
      </c>
      <c r="F290" s="163" t="s">
        <v>225</v>
      </c>
      <c r="G290" s="163" t="s">
        <v>234</v>
      </c>
      <c r="H290" s="162">
        <v>100</v>
      </c>
      <c r="I290" s="163" t="s">
        <v>227</v>
      </c>
      <c r="J290" s="164">
        <f t="shared" si="50"/>
        <v>3</v>
      </c>
      <c r="K290" s="165" t="str">
        <f t="shared" si="48"/>
        <v>ND</v>
      </c>
      <c r="L290" s="165" t="str">
        <f t="shared" si="49"/>
        <v>MT</v>
      </c>
      <c r="M290" s="165" t="str">
        <f>IF(K290="ND",VLOOKUP(H290,$Y$5:$Z$10,2,TRUE),VLOOKUP(H290,$Y$11:$Z$16,2,TRUE))</f>
        <v>Small</v>
      </c>
      <c r="N290" s="166">
        <f t="shared" si="51"/>
        <v>0.2</v>
      </c>
      <c r="O290" s="123">
        <f t="shared" si="52"/>
        <v>980.99158657426381</v>
      </c>
      <c r="P290" s="114">
        <f t="shared" si="53"/>
        <v>326.52997867319618</v>
      </c>
      <c r="Q290" s="93">
        <f t="shared" si="54"/>
        <v>236038033.197216</v>
      </c>
      <c r="R290" s="93">
        <f t="shared" si="55"/>
        <v>1</v>
      </c>
      <c r="T290" s="165"/>
    </row>
    <row r="291" spans="1:20">
      <c r="A291" s="162">
        <v>3150</v>
      </c>
      <c r="B291" s="162">
        <v>2360380.3319721599</v>
      </c>
      <c r="C291" s="162">
        <v>450.19651572995701</v>
      </c>
      <c r="D291" s="162">
        <v>2</v>
      </c>
      <c r="E291" s="163" t="s">
        <v>224</v>
      </c>
      <c r="F291" s="163" t="s">
        <v>241</v>
      </c>
      <c r="G291" s="163" t="s">
        <v>234</v>
      </c>
      <c r="H291" s="162">
        <v>50</v>
      </c>
      <c r="I291" s="163" t="s">
        <v>227</v>
      </c>
      <c r="J291" s="164">
        <f t="shared" si="50"/>
        <v>2</v>
      </c>
      <c r="K291" s="165" t="str">
        <f t="shared" si="48"/>
        <v>ND</v>
      </c>
      <c r="L291" s="165" t="str">
        <f t="shared" si="49"/>
        <v>LT</v>
      </c>
      <c r="M291" s="165" t="str">
        <f>IF(K291="ND",VLOOKUP(H291,$Y$5:$Z$10,2,TRUE),VLOOKUP(H291,$Y$11:$Z$16,2,TRUE))</f>
        <v>Small</v>
      </c>
      <c r="N291" s="166">
        <f t="shared" si="51"/>
        <v>0.13333333333333333</v>
      </c>
      <c r="O291" s="123">
        <f t="shared" si="52"/>
        <v>512.42495552560058</v>
      </c>
      <c r="P291" s="114">
        <f t="shared" si="53"/>
        <v>576.32338599229422</v>
      </c>
      <c r="Q291" s="93">
        <f t="shared" si="54"/>
        <v>118019016.598608</v>
      </c>
      <c r="R291" s="93">
        <f t="shared" si="55"/>
        <v>0</v>
      </c>
      <c r="T291" s="165"/>
    </row>
    <row r="292" spans="1:20">
      <c r="A292" s="162">
        <v>15376</v>
      </c>
      <c r="B292" s="162">
        <v>4207886.9457488498</v>
      </c>
      <c r="C292" s="162">
        <v>115.111118745694</v>
      </c>
      <c r="D292" s="162">
        <v>1</v>
      </c>
      <c r="E292" s="163" t="s">
        <v>246</v>
      </c>
      <c r="F292" s="163" t="s">
        <v>225</v>
      </c>
      <c r="G292" s="163" t="s">
        <v>234</v>
      </c>
      <c r="H292" s="162">
        <v>65</v>
      </c>
      <c r="I292" s="163" t="s">
        <v>239</v>
      </c>
      <c r="J292" s="164">
        <f t="shared" si="50"/>
        <v>1.9369369369369369</v>
      </c>
      <c r="K292" s="165" t="str">
        <f t="shared" si="48"/>
        <v>D</v>
      </c>
      <c r="L292" s="165" t="str">
        <f t="shared" si="49"/>
        <v>MT</v>
      </c>
      <c r="M292" s="165" t="str">
        <f>IF(K292="ND",VLOOKUP(H292,$Y$5:$Z$10,2,TRUE),VLOOKUP(H292,$Y$11:$Z$16,2,TRUE))</f>
        <v>Small</v>
      </c>
      <c r="N292" s="166">
        <f t="shared" si="51"/>
        <v>0.2</v>
      </c>
      <c r="O292" s="123">
        <f t="shared" si="52"/>
        <v>633.37294628668678</v>
      </c>
      <c r="P292" s="114">
        <f t="shared" si="53"/>
        <v>210.82265890311467</v>
      </c>
      <c r="Q292" s="93">
        <f t="shared" si="54"/>
        <v>273512651.47367525</v>
      </c>
      <c r="R292" s="93">
        <f t="shared" si="55"/>
        <v>1</v>
      </c>
      <c r="T292" s="165"/>
    </row>
    <row r="293" spans="1:20">
      <c r="A293" s="162">
        <v>15376</v>
      </c>
      <c r="B293" s="162">
        <v>4207886.9457488498</v>
      </c>
      <c r="C293" s="162">
        <v>115.111118745694</v>
      </c>
      <c r="D293" s="162">
        <v>2</v>
      </c>
      <c r="E293" s="163" t="s">
        <v>246</v>
      </c>
      <c r="F293" s="163" t="s">
        <v>241</v>
      </c>
      <c r="G293" s="163" t="s">
        <v>234</v>
      </c>
      <c r="H293" s="162">
        <v>31</v>
      </c>
      <c r="I293" s="163" t="s">
        <v>239</v>
      </c>
      <c r="J293" s="164">
        <f t="shared" si="50"/>
        <v>1.2912912912912913</v>
      </c>
      <c r="K293" s="165" t="str">
        <f t="shared" si="48"/>
        <v>D</v>
      </c>
      <c r="L293" s="165" t="str">
        <f t="shared" si="49"/>
        <v>LT</v>
      </c>
      <c r="M293" s="165" t="s">
        <v>236</v>
      </c>
      <c r="N293" s="166">
        <f t="shared" si="51"/>
        <v>0.13333333333333333</v>
      </c>
      <c r="O293" s="123">
        <f t="shared" si="52"/>
        <v>330.84494125526766</v>
      </c>
      <c r="P293" s="114">
        <f t="shared" si="53"/>
        <v>372.10068464967947</v>
      </c>
      <c r="Q293" s="93">
        <f t="shared" si="54"/>
        <v>130444495.31821434</v>
      </c>
      <c r="R293" s="93">
        <f t="shared" si="55"/>
        <v>0</v>
      </c>
      <c r="T293" s="165"/>
    </row>
    <row r="294" spans="1:20">
      <c r="A294" s="162">
        <v>3476</v>
      </c>
      <c r="B294" s="162">
        <v>11284154.0615853</v>
      </c>
      <c r="C294" s="162">
        <v>29.685533528845401</v>
      </c>
      <c r="D294" s="162">
        <v>1</v>
      </c>
      <c r="E294" s="163" t="s">
        <v>224</v>
      </c>
      <c r="F294" s="163" t="s">
        <v>225</v>
      </c>
      <c r="G294" s="163" t="s">
        <v>234</v>
      </c>
      <c r="H294" s="162">
        <v>36</v>
      </c>
      <c r="I294" s="163" t="s">
        <v>243</v>
      </c>
      <c r="J294" s="164">
        <f t="shared" si="50"/>
        <v>0</v>
      </c>
      <c r="K294" s="165" t="str">
        <f t="shared" si="48"/>
        <v>ND</v>
      </c>
      <c r="L294" s="165" t="str">
        <f t="shared" si="49"/>
        <v>MT</v>
      </c>
      <c r="M294" s="165" t="s">
        <v>236</v>
      </c>
      <c r="N294" s="166">
        <f t="shared" si="51"/>
        <v>0.2</v>
      </c>
      <c r="O294" s="123">
        <f t="shared" si="52"/>
        <v>0</v>
      </c>
      <c r="P294" s="114">
        <f t="shared" si="53"/>
        <v>0</v>
      </c>
      <c r="Q294" s="93">
        <f t="shared" si="54"/>
        <v>406229546.21707082</v>
      </c>
      <c r="R294" s="93">
        <f t="shared" si="55"/>
        <v>1</v>
      </c>
      <c r="T294" s="165"/>
    </row>
    <row r="295" spans="1:20">
      <c r="A295" s="162">
        <v>3840</v>
      </c>
      <c r="B295" s="162">
        <v>4519993.7947312295</v>
      </c>
      <c r="C295" s="162">
        <v>173.84591518197001</v>
      </c>
      <c r="D295" s="162">
        <v>1</v>
      </c>
      <c r="E295" s="163" t="s">
        <v>224</v>
      </c>
      <c r="F295" s="163" t="s">
        <v>225</v>
      </c>
      <c r="G295" s="163" t="s">
        <v>234</v>
      </c>
      <c r="H295" s="162">
        <v>96</v>
      </c>
      <c r="I295" s="163" t="s">
        <v>227</v>
      </c>
      <c r="J295" s="164">
        <f t="shared" si="50"/>
        <v>3</v>
      </c>
      <c r="K295" s="165" t="str">
        <f t="shared" si="48"/>
        <v>ND</v>
      </c>
      <c r="L295" s="165" t="str">
        <f t="shared" si="49"/>
        <v>MT</v>
      </c>
      <c r="M295" s="165" t="str">
        <f t="shared" ref="M295:M308" si="57">IF(K295="ND",VLOOKUP(H295,$Y$5:$Z$10,2,TRUE),VLOOKUP(H295,$Y$11:$Z$16,2,TRUE))</f>
        <v>Small</v>
      </c>
      <c r="N295" s="166">
        <f t="shared" si="51"/>
        <v>0.2</v>
      </c>
      <c r="O295" s="123">
        <f t="shared" si="52"/>
        <v>980.99158657426381</v>
      </c>
      <c r="P295" s="114">
        <f t="shared" si="53"/>
        <v>326.52997867319618</v>
      </c>
      <c r="Q295" s="93">
        <f t="shared" si="54"/>
        <v>433919404.29419804</v>
      </c>
      <c r="R295" s="93">
        <f t="shared" si="55"/>
        <v>1</v>
      </c>
      <c r="T295" s="165"/>
    </row>
    <row r="296" spans="1:20">
      <c r="A296" s="162">
        <v>3840</v>
      </c>
      <c r="B296" s="162">
        <v>4519993.7947312295</v>
      </c>
      <c r="C296" s="162">
        <v>173.84591518197001</v>
      </c>
      <c r="D296" s="162">
        <v>2</v>
      </c>
      <c r="E296" s="163" t="s">
        <v>224</v>
      </c>
      <c r="F296" s="163" t="s">
        <v>241</v>
      </c>
      <c r="G296" s="163" t="s">
        <v>234</v>
      </c>
      <c r="H296" s="162">
        <v>64</v>
      </c>
      <c r="I296" s="163" t="s">
        <v>227</v>
      </c>
      <c r="J296" s="164">
        <f t="shared" si="50"/>
        <v>2</v>
      </c>
      <c r="K296" s="165" t="str">
        <f t="shared" si="48"/>
        <v>ND</v>
      </c>
      <c r="L296" s="165" t="str">
        <f t="shared" si="49"/>
        <v>LT</v>
      </c>
      <c r="M296" s="165" t="str">
        <f t="shared" si="57"/>
        <v>Small</v>
      </c>
      <c r="N296" s="166">
        <f t="shared" si="51"/>
        <v>0.13333333333333333</v>
      </c>
      <c r="O296" s="123">
        <f t="shared" si="52"/>
        <v>512.42495552560058</v>
      </c>
      <c r="P296" s="114">
        <f t="shared" si="53"/>
        <v>576.32338599229422</v>
      </c>
      <c r="Q296" s="93">
        <f t="shared" si="54"/>
        <v>289279602.86279869</v>
      </c>
      <c r="R296" s="93">
        <f t="shared" si="55"/>
        <v>0</v>
      </c>
      <c r="T296" s="165"/>
    </row>
    <row r="297" spans="1:20">
      <c r="A297" s="162">
        <v>15503</v>
      </c>
      <c r="B297" s="162">
        <v>4596923.6090758201</v>
      </c>
      <c r="C297" s="162">
        <v>29.685533528845401</v>
      </c>
      <c r="D297" s="162">
        <v>1</v>
      </c>
      <c r="E297" s="163" t="s">
        <v>224</v>
      </c>
      <c r="F297" s="163" t="s">
        <v>241</v>
      </c>
      <c r="G297" s="163" t="s">
        <v>234</v>
      </c>
      <c r="H297" s="162">
        <v>136</v>
      </c>
      <c r="I297" s="163" t="s">
        <v>243</v>
      </c>
      <c r="J297" s="164">
        <f t="shared" si="50"/>
        <v>0</v>
      </c>
      <c r="K297" s="165" t="str">
        <f t="shared" si="48"/>
        <v>ND</v>
      </c>
      <c r="L297" s="165" t="str">
        <f t="shared" si="49"/>
        <v>LT</v>
      </c>
      <c r="M297" s="165" t="str">
        <f t="shared" si="57"/>
        <v>Small</v>
      </c>
      <c r="N297" s="166">
        <f t="shared" si="51"/>
        <v>0.13333333333333333</v>
      </c>
      <c r="O297" s="123">
        <f t="shared" si="52"/>
        <v>0</v>
      </c>
      <c r="P297" s="114">
        <f t="shared" si="53"/>
        <v>0</v>
      </c>
      <c r="Q297" s="93">
        <f t="shared" si="54"/>
        <v>625181610.83431149</v>
      </c>
      <c r="R297" s="93">
        <f t="shared" si="55"/>
        <v>0</v>
      </c>
      <c r="T297" s="165"/>
    </row>
    <row r="298" spans="1:20">
      <c r="A298" s="162">
        <v>15503</v>
      </c>
      <c r="B298" s="162">
        <v>4596923.6090758201</v>
      </c>
      <c r="C298" s="162">
        <v>29.685533528845401</v>
      </c>
      <c r="D298" s="162">
        <v>2</v>
      </c>
      <c r="E298" s="163" t="s">
        <v>224</v>
      </c>
      <c r="F298" s="163" t="s">
        <v>241</v>
      </c>
      <c r="G298" s="163" t="s">
        <v>234</v>
      </c>
      <c r="H298" s="162">
        <v>228</v>
      </c>
      <c r="I298" s="163" t="s">
        <v>243</v>
      </c>
      <c r="J298" s="164">
        <f t="shared" si="50"/>
        <v>0</v>
      </c>
      <c r="K298" s="165" t="str">
        <f t="shared" si="48"/>
        <v>ND</v>
      </c>
      <c r="L298" s="165" t="str">
        <f t="shared" si="49"/>
        <v>LT</v>
      </c>
      <c r="M298" s="165" t="str">
        <f t="shared" si="57"/>
        <v>Med</v>
      </c>
      <c r="N298" s="166">
        <f t="shared" si="51"/>
        <v>0.13333333333333333</v>
      </c>
      <c r="O298" s="123">
        <f t="shared" si="52"/>
        <v>0</v>
      </c>
      <c r="P298" s="114">
        <f t="shared" si="53"/>
        <v>0</v>
      </c>
      <c r="Q298" s="93">
        <f t="shared" si="54"/>
        <v>1048098582.869287</v>
      </c>
      <c r="R298" s="93">
        <f t="shared" si="55"/>
        <v>0</v>
      </c>
      <c r="T298" s="165"/>
    </row>
    <row r="299" spans="1:20">
      <c r="A299" s="162">
        <v>15503</v>
      </c>
      <c r="B299" s="162">
        <v>4596923.6090758201</v>
      </c>
      <c r="C299" s="162">
        <v>29.685533528845401</v>
      </c>
      <c r="D299" s="162">
        <v>3</v>
      </c>
      <c r="E299" s="163" t="s">
        <v>224</v>
      </c>
      <c r="F299" s="163" t="s">
        <v>241</v>
      </c>
      <c r="G299" s="163" t="s">
        <v>234</v>
      </c>
      <c r="H299" s="162">
        <v>575</v>
      </c>
      <c r="I299" s="163" t="s">
        <v>243</v>
      </c>
      <c r="J299" s="164">
        <f t="shared" si="50"/>
        <v>0</v>
      </c>
      <c r="K299" s="165" t="str">
        <f t="shared" si="48"/>
        <v>ND</v>
      </c>
      <c r="L299" s="165" t="str">
        <f t="shared" si="49"/>
        <v>LT</v>
      </c>
      <c r="M299" s="165" t="str">
        <f t="shared" si="57"/>
        <v>Large</v>
      </c>
      <c r="N299" s="166">
        <f t="shared" si="51"/>
        <v>0.2</v>
      </c>
      <c r="O299" s="123">
        <f t="shared" si="52"/>
        <v>0</v>
      </c>
      <c r="P299" s="114">
        <f t="shared" si="53"/>
        <v>0</v>
      </c>
      <c r="Q299" s="93">
        <f t="shared" si="54"/>
        <v>2643231075.2185965</v>
      </c>
      <c r="R299" s="93">
        <f t="shared" si="55"/>
        <v>0</v>
      </c>
      <c r="T299" s="165"/>
    </row>
    <row r="300" spans="1:20">
      <c r="A300" s="162">
        <v>15503</v>
      </c>
      <c r="B300" s="162">
        <v>4596923.6090758201</v>
      </c>
      <c r="C300" s="162">
        <v>29.685533528845401</v>
      </c>
      <c r="D300" s="162">
        <v>4</v>
      </c>
      <c r="E300" s="163" t="s">
        <v>224</v>
      </c>
      <c r="F300" s="163" t="s">
        <v>225</v>
      </c>
      <c r="G300" s="163" t="s">
        <v>234</v>
      </c>
      <c r="H300" s="162">
        <v>748</v>
      </c>
      <c r="I300" s="163" t="s">
        <v>243</v>
      </c>
      <c r="J300" s="164">
        <f t="shared" si="50"/>
        <v>0</v>
      </c>
      <c r="K300" s="165" t="str">
        <f t="shared" si="48"/>
        <v>ND</v>
      </c>
      <c r="L300" s="165" t="str">
        <f t="shared" si="49"/>
        <v>MT</v>
      </c>
      <c r="M300" s="165" t="str">
        <f t="shared" si="57"/>
        <v>Large</v>
      </c>
      <c r="N300" s="166">
        <f t="shared" si="51"/>
        <v>0.33333333333333331</v>
      </c>
      <c r="O300" s="123">
        <f t="shared" si="52"/>
        <v>0</v>
      </c>
      <c r="P300" s="114">
        <f t="shared" si="53"/>
        <v>0</v>
      </c>
      <c r="Q300" s="93">
        <f t="shared" si="54"/>
        <v>3438498859.5887136</v>
      </c>
      <c r="R300" s="93">
        <f t="shared" si="55"/>
        <v>1</v>
      </c>
      <c r="T300" s="165"/>
    </row>
    <row r="301" spans="1:20">
      <c r="A301" s="162">
        <v>15503</v>
      </c>
      <c r="B301" s="162">
        <v>4596923.6090758201</v>
      </c>
      <c r="C301" s="162">
        <v>29.685533528845401</v>
      </c>
      <c r="D301" s="162">
        <v>5</v>
      </c>
      <c r="E301" s="163" t="s">
        <v>224</v>
      </c>
      <c r="F301" s="163" t="s">
        <v>225</v>
      </c>
      <c r="G301" s="163" t="s">
        <v>234</v>
      </c>
      <c r="H301" s="162">
        <v>756</v>
      </c>
      <c r="I301" s="163" t="s">
        <v>243</v>
      </c>
      <c r="J301" s="164">
        <f t="shared" si="50"/>
        <v>0</v>
      </c>
      <c r="K301" s="165" t="str">
        <f t="shared" si="48"/>
        <v>ND</v>
      </c>
      <c r="L301" s="165" t="str">
        <f t="shared" si="49"/>
        <v>MT</v>
      </c>
      <c r="M301" s="165" t="str">
        <f t="shared" si="57"/>
        <v>Large</v>
      </c>
      <c r="N301" s="166">
        <f t="shared" si="51"/>
        <v>0.33333333333333331</v>
      </c>
      <c r="O301" s="123">
        <f t="shared" si="52"/>
        <v>0</v>
      </c>
      <c r="P301" s="114">
        <f t="shared" si="53"/>
        <v>0</v>
      </c>
      <c r="Q301" s="93">
        <f t="shared" si="54"/>
        <v>3475274248.4613199</v>
      </c>
      <c r="R301" s="93">
        <f t="shared" si="55"/>
        <v>1</v>
      </c>
      <c r="T301" s="165"/>
    </row>
    <row r="302" spans="1:20">
      <c r="A302" s="162">
        <v>15438</v>
      </c>
      <c r="B302" s="162">
        <v>628629.47167320503</v>
      </c>
      <c r="C302" s="162">
        <v>340.720580852686</v>
      </c>
      <c r="D302" s="162">
        <v>1</v>
      </c>
      <c r="E302" s="163" t="s">
        <v>224</v>
      </c>
      <c r="F302" s="163" t="s">
        <v>225</v>
      </c>
      <c r="G302" s="163" t="s">
        <v>234</v>
      </c>
      <c r="H302" s="162">
        <v>102</v>
      </c>
      <c r="I302" s="163" t="s">
        <v>239</v>
      </c>
      <c r="J302" s="164">
        <f t="shared" si="50"/>
        <v>1.9369369369369369</v>
      </c>
      <c r="K302" s="165" t="str">
        <f t="shared" si="48"/>
        <v>ND</v>
      </c>
      <c r="L302" s="165" t="str">
        <f t="shared" si="49"/>
        <v>MT</v>
      </c>
      <c r="M302" s="165" t="str">
        <f t="shared" si="57"/>
        <v>Small</v>
      </c>
      <c r="N302" s="166">
        <f t="shared" si="51"/>
        <v>0.2</v>
      </c>
      <c r="O302" s="123">
        <f t="shared" si="52"/>
        <v>633.37294628668678</v>
      </c>
      <c r="P302" s="114">
        <f t="shared" si="53"/>
        <v>210.82265890311467</v>
      </c>
      <c r="Q302" s="93">
        <f t="shared" si="54"/>
        <v>64120206.110666916</v>
      </c>
      <c r="R302" s="93">
        <f t="shared" si="55"/>
        <v>1</v>
      </c>
      <c r="T302" s="165"/>
    </row>
    <row r="303" spans="1:20">
      <c r="A303" s="162">
        <v>15438</v>
      </c>
      <c r="B303" s="162">
        <v>628629.47167320503</v>
      </c>
      <c r="C303" s="162">
        <v>340.720580852686</v>
      </c>
      <c r="D303" s="162">
        <v>2</v>
      </c>
      <c r="E303" s="163" t="s">
        <v>224</v>
      </c>
      <c r="F303" s="163" t="s">
        <v>245</v>
      </c>
      <c r="G303" s="163" t="s">
        <v>234</v>
      </c>
      <c r="H303" s="162">
        <v>102</v>
      </c>
      <c r="I303" s="163" t="s">
        <v>239</v>
      </c>
      <c r="J303" s="164">
        <f t="shared" si="50"/>
        <v>1.2912912912912913</v>
      </c>
      <c r="K303" s="165" t="str">
        <f t="shared" si="48"/>
        <v>ND</v>
      </c>
      <c r="L303" s="165" t="str">
        <f t="shared" si="49"/>
        <v>LT</v>
      </c>
      <c r="M303" s="165" t="str">
        <f t="shared" si="57"/>
        <v>Small</v>
      </c>
      <c r="N303" s="166">
        <f t="shared" si="51"/>
        <v>0.13333333333333333</v>
      </c>
      <c r="O303" s="123">
        <f t="shared" si="52"/>
        <v>330.84494125526766</v>
      </c>
      <c r="P303" s="114">
        <f t="shared" si="53"/>
        <v>372.10068464967947</v>
      </c>
      <c r="Q303" s="93">
        <f t="shared" si="54"/>
        <v>64120206.110666916</v>
      </c>
      <c r="R303" s="93">
        <f t="shared" si="55"/>
        <v>0</v>
      </c>
      <c r="T303" s="165"/>
    </row>
    <row r="304" spans="1:20">
      <c r="A304" s="162">
        <v>15603</v>
      </c>
      <c r="B304" s="162">
        <v>873547.07456837804</v>
      </c>
      <c r="C304" s="162">
        <v>92.654547578317505</v>
      </c>
      <c r="D304" s="162">
        <v>1</v>
      </c>
      <c r="E304" s="163" t="s">
        <v>246</v>
      </c>
      <c r="F304" s="163" t="s">
        <v>241</v>
      </c>
      <c r="G304" s="163" t="s">
        <v>234</v>
      </c>
      <c r="H304" s="162">
        <v>210</v>
      </c>
      <c r="I304" s="163" t="s">
        <v>239</v>
      </c>
      <c r="J304" s="164">
        <f t="shared" si="50"/>
        <v>1.2912912912912913</v>
      </c>
      <c r="K304" s="165" t="str">
        <f t="shared" si="48"/>
        <v>D</v>
      </c>
      <c r="L304" s="165" t="str">
        <f t="shared" si="49"/>
        <v>LT</v>
      </c>
      <c r="M304" s="165" t="str">
        <f t="shared" si="57"/>
        <v>Med</v>
      </c>
      <c r="N304" s="166">
        <f t="shared" si="51"/>
        <v>0.13333333333333333</v>
      </c>
      <c r="O304" s="123">
        <f t="shared" si="52"/>
        <v>330.84494125526766</v>
      </c>
      <c r="P304" s="114">
        <f t="shared" si="53"/>
        <v>372.10068464967947</v>
      </c>
      <c r="Q304" s="93">
        <f t="shared" si="54"/>
        <v>183444885.6593594</v>
      </c>
      <c r="R304" s="93">
        <f t="shared" si="55"/>
        <v>0</v>
      </c>
      <c r="T304" s="165"/>
    </row>
    <row r="305" spans="1:20">
      <c r="A305" s="162">
        <v>15603</v>
      </c>
      <c r="B305" s="162">
        <v>873547.07456837804</v>
      </c>
      <c r="C305" s="162">
        <v>92.654547578317505</v>
      </c>
      <c r="D305" s="162">
        <v>2</v>
      </c>
      <c r="E305" s="163" t="s">
        <v>246</v>
      </c>
      <c r="F305" s="163" t="s">
        <v>245</v>
      </c>
      <c r="G305" s="163" t="s">
        <v>234</v>
      </c>
      <c r="H305" s="162">
        <v>275</v>
      </c>
      <c r="I305" s="163" t="s">
        <v>239</v>
      </c>
      <c r="J305" s="164">
        <f t="shared" si="50"/>
        <v>1.2912912912912913</v>
      </c>
      <c r="K305" s="165" t="str">
        <f t="shared" si="48"/>
        <v>D</v>
      </c>
      <c r="L305" s="165" t="str">
        <f t="shared" si="49"/>
        <v>LT</v>
      </c>
      <c r="M305" s="165" t="str">
        <f t="shared" si="57"/>
        <v>Med</v>
      </c>
      <c r="N305" s="166">
        <f t="shared" si="51"/>
        <v>0.13333333333333333</v>
      </c>
      <c r="O305" s="123">
        <f t="shared" si="52"/>
        <v>330.84494125526766</v>
      </c>
      <c r="P305" s="114">
        <f t="shared" si="53"/>
        <v>372.10068464967947</v>
      </c>
      <c r="Q305" s="93">
        <f t="shared" si="54"/>
        <v>240225445.50630397</v>
      </c>
      <c r="R305" s="93">
        <f t="shared" si="55"/>
        <v>0</v>
      </c>
      <c r="T305" s="165"/>
    </row>
    <row r="306" spans="1:20">
      <c r="A306" s="162">
        <v>15603</v>
      </c>
      <c r="B306" s="162">
        <v>873547.07456837804</v>
      </c>
      <c r="C306" s="162">
        <v>92.654547578317505</v>
      </c>
      <c r="D306" s="162">
        <v>3</v>
      </c>
      <c r="E306" s="163" t="s">
        <v>246</v>
      </c>
      <c r="F306" s="163" t="s">
        <v>225</v>
      </c>
      <c r="G306" s="163" t="s">
        <v>234</v>
      </c>
      <c r="H306" s="162">
        <v>112</v>
      </c>
      <c r="I306" s="163" t="s">
        <v>239</v>
      </c>
      <c r="J306" s="164">
        <f t="shared" si="50"/>
        <v>1.9369369369369369</v>
      </c>
      <c r="K306" s="165" t="str">
        <f t="shared" si="48"/>
        <v>D</v>
      </c>
      <c r="L306" s="165" t="str">
        <f t="shared" si="49"/>
        <v>MT</v>
      </c>
      <c r="M306" s="165" t="str">
        <f t="shared" si="57"/>
        <v>Med</v>
      </c>
      <c r="N306" s="166">
        <f t="shared" si="51"/>
        <v>0.2</v>
      </c>
      <c r="O306" s="123">
        <f t="shared" si="52"/>
        <v>633.37294628668678</v>
      </c>
      <c r="P306" s="114">
        <f t="shared" si="53"/>
        <v>210.82265890311467</v>
      </c>
      <c r="Q306" s="93">
        <f t="shared" si="54"/>
        <v>97837272.351658344</v>
      </c>
      <c r="R306" s="93">
        <f t="shared" si="55"/>
        <v>1</v>
      </c>
      <c r="T306" s="165"/>
    </row>
    <row r="307" spans="1:20">
      <c r="A307" s="162">
        <v>1919</v>
      </c>
      <c r="B307" s="162">
        <v>2222270.0025076699</v>
      </c>
      <c r="C307" s="162">
        <v>34.400464435103203</v>
      </c>
      <c r="D307" s="162">
        <v>2</v>
      </c>
      <c r="E307" s="163" t="s">
        <v>224</v>
      </c>
      <c r="F307" s="163" t="s">
        <v>225</v>
      </c>
      <c r="G307" s="163" t="s">
        <v>234</v>
      </c>
      <c r="H307" s="162">
        <v>80</v>
      </c>
      <c r="I307" s="163" t="s">
        <v>239</v>
      </c>
      <c r="J307" s="164">
        <f t="shared" si="50"/>
        <v>1.9369369369369369</v>
      </c>
      <c r="K307" s="165" t="str">
        <f t="shared" si="48"/>
        <v>ND</v>
      </c>
      <c r="L307" s="165" t="str">
        <f t="shared" si="49"/>
        <v>MT</v>
      </c>
      <c r="M307" s="165" t="str">
        <f t="shared" si="57"/>
        <v>Small</v>
      </c>
      <c r="N307" s="166">
        <f t="shared" si="51"/>
        <v>0.2</v>
      </c>
      <c r="O307" s="123">
        <f t="shared" si="52"/>
        <v>633.37294628668678</v>
      </c>
      <c r="P307" s="114">
        <f t="shared" si="53"/>
        <v>210.82265890311467</v>
      </c>
      <c r="Q307" s="93">
        <f t="shared" si="54"/>
        <v>177781600.20061359</v>
      </c>
      <c r="R307" s="93">
        <f t="shared" si="55"/>
        <v>1</v>
      </c>
      <c r="T307" s="165"/>
    </row>
    <row r="308" spans="1:20">
      <c r="A308" s="162">
        <v>15174</v>
      </c>
      <c r="B308" s="162">
        <v>7922117.9294430902</v>
      </c>
      <c r="C308" s="162">
        <v>852.574034593531</v>
      </c>
      <c r="D308" s="162">
        <v>1</v>
      </c>
      <c r="E308" s="163" t="s">
        <v>224</v>
      </c>
      <c r="F308" s="163" t="s">
        <v>225</v>
      </c>
      <c r="G308" s="163" t="s">
        <v>226</v>
      </c>
      <c r="H308" s="162">
        <v>900</v>
      </c>
      <c r="I308" s="163" t="s">
        <v>239</v>
      </c>
      <c r="J308" s="164">
        <f t="shared" si="50"/>
        <v>3.228228228228228</v>
      </c>
      <c r="K308" s="165" t="str">
        <f t="shared" si="48"/>
        <v>ND</v>
      </c>
      <c r="L308" s="165" t="str">
        <f t="shared" si="49"/>
        <v>MT</v>
      </c>
      <c r="M308" s="165" t="str">
        <f t="shared" si="57"/>
        <v>Large</v>
      </c>
      <c r="N308" s="166">
        <f t="shared" si="51"/>
        <v>0.33333333333333331</v>
      </c>
      <c r="O308" s="123">
        <f t="shared" si="52"/>
        <v>496.67985734277732</v>
      </c>
      <c r="P308" s="114">
        <f t="shared" si="53"/>
        <v>214.54250835132669</v>
      </c>
      <c r="Q308" s="93">
        <f t="shared" si="54"/>
        <v>7129906136.4987812</v>
      </c>
      <c r="R308" s="93">
        <f t="shared" si="55"/>
        <v>1</v>
      </c>
      <c r="T308" s="165"/>
    </row>
    <row r="309" spans="1:20">
      <c r="A309" s="162">
        <v>15174</v>
      </c>
      <c r="B309" s="162">
        <v>7922117.9294430902</v>
      </c>
      <c r="C309" s="162">
        <v>852.574034593531</v>
      </c>
      <c r="D309" s="162">
        <v>2</v>
      </c>
      <c r="E309" s="163" t="s">
        <v>224</v>
      </c>
      <c r="F309" s="163" t="s">
        <v>225</v>
      </c>
      <c r="G309" s="163" t="s">
        <v>226</v>
      </c>
      <c r="H309" s="162">
        <v>40</v>
      </c>
      <c r="I309" s="163" t="s">
        <v>239</v>
      </c>
      <c r="J309" s="164">
        <f t="shared" si="50"/>
        <v>1.9369369369369369</v>
      </c>
      <c r="K309" s="165" t="str">
        <f t="shared" si="48"/>
        <v>ND</v>
      </c>
      <c r="L309" s="165" t="str">
        <f t="shared" si="49"/>
        <v>MT</v>
      </c>
      <c r="M309" s="165" t="s">
        <v>236</v>
      </c>
      <c r="N309" s="166">
        <f t="shared" si="51"/>
        <v>0.2</v>
      </c>
      <c r="O309" s="123">
        <f t="shared" si="52"/>
        <v>633.37294628668678</v>
      </c>
      <c r="P309" s="114">
        <f t="shared" si="53"/>
        <v>210.82265890311467</v>
      </c>
      <c r="Q309" s="93">
        <f t="shared" si="54"/>
        <v>316884717.17772359</v>
      </c>
      <c r="R309" s="93">
        <f t="shared" si="55"/>
        <v>1</v>
      </c>
      <c r="T309" s="165"/>
    </row>
    <row r="310" spans="1:20">
      <c r="A310" s="162">
        <v>15625</v>
      </c>
      <c r="B310" s="162">
        <v>232533.48442689201</v>
      </c>
      <c r="C310" s="162">
        <v>160.36792029440801</v>
      </c>
      <c r="D310" s="162">
        <v>1</v>
      </c>
      <c r="E310" s="163" t="s">
        <v>224</v>
      </c>
      <c r="F310" s="163" t="s">
        <v>225</v>
      </c>
      <c r="G310" s="163" t="s">
        <v>234</v>
      </c>
      <c r="H310" s="162">
        <v>84</v>
      </c>
      <c r="I310" s="163" t="s">
        <v>227</v>
      </c>
      <c r="J310" s="164">
        <f t="shared" si="50"/>
        <v>3</v>
      </c>
      <c r="K310" s="165" t="str">
        <f t="shared" si="48"/>
        <v>ND</v>
      </c>
      <c r="L310" s="165" t="str">
        <f t="shared" si="49"/>
        <v>MT</v>
      </c>
      <c r="M310" s="165" t="str">
        <f t="shared" ref="M310:M325" si="58">IF(K310="ND",VLOOKUP(H310,$Y$5:$Z$10,2,TRUE),VLOOKUP(H310,$Y$11:$Z$16,2,TRUE))</f>
        <v>Small</v>
      </c>
      <c r="N310" s="166">
        <f t="shared" si="51"/>
        <v>0.2</v>
      </c>
      <c r="O310" s="123">
        <f t="shared" si="52"/>
        <v>980.99158657426381</v>
      </c>
      <c r="P310" s="114">
        <f t="shared" si="53"/>
        <v>326.52997867319618</v>
      </c>
      <c r="Q310" s="93">
        <f t="shared" si="54"/>
        <v>19532812.691858929</v>
      </c>
      <c r="R310" s="93">
        <f t="shared" si="55"/>
        <v>1</v>
      </c>
      <c r="T310" s="165"/>
    </row>
    <row r="311" spans="1:20">
      <c r="A311" s="162">
        <v>15634</v>
      </c>
      <c r="B311" s="162">
        <v>1347090.5304730299</v>
      </c>
      <c r="C311" s="162">
        <v>160.36792029440801</v>
      </c>
      <c r="D311" s="162">
        <v>1</v>
      </c>
      <c r="E311" s="163" t="s">
        <v>224</v>
      </c>
      <c r="F311" s="163" t="s">
        <v>225</v>
      </c>
      <c r="G311" s="163" t="s">
        <v>234</v>
      </c>
      <c r="H311" s="162">
        <v>112</v>
      </c>
      <c r="I311" s="163" t="s">
        <v>239</v>
      </c>
      <c r="J311" s="164">
        <f t="shared" si="50"/>
        <v>1.9369369369369369</v>
      </c>
      <c r="K311" s="165" t="str">
        <f t="shared" si="48"/>
        <v>ND</v>
      </c>
      <c r="L311" s="165" t="str">
        <f t="shared" si="49"/>
        <v>MT</v>
      </c>
      <c r="M311" s="165" t="str">
        <f t="shared" si="58"/>
        <v>Small</v>
      </c>
      <c r="N311" s="166">
        <f t="shared" si="51"/>
        <v>0.2</v>
      </c>
      <c r="O311" s="123">
        <f t="shared" si="52"/>
        <v>633.37294628668678</v>
      </c>
      <c r="P311" s="114">
        <f t="shared" si="53"/>
        <v>210.82265890311467</v>
      </c>
      <c r="Q311" s="93">
        <f t="shared" si="54"/>
        <v>150874139.41297936</v>
      </c>
      <c r="R311" s="93">
        <f t="shared" si="55"/>
        <v>1</v>
      </c>
      <c r="T311" s="165"/>
    </row>
    <row r="312" spans="1:20">
      <c r="A312" s="162">
        <v>15662</v>
      </c>
      <c r="B312" s="162">
        <v>6127834.6152621703</v>
      </c>
      <c r="C312" s="162">
        <v>57.162636336400801</v>
      </c>
      <c r="D312" s="162">
        <v>1</v>
      </c>
      <c r="E312" s="163" t="s">
        <v>224</v>
      </c>
      <c r="F312" s="163" t="s">
        <v>225</v>
      </c>
      <c r="G312" s="163" t="s">
        <v>234</v>
      </c>
      <c r="H312" s="162">
        <v>180</v>
      </c>
      <c r="I312" s="163" t="s">
        <v>239</v>
      </c>
      <c r="J312" s="164">
        <f t="shared" si="50"/>
        <v>1.9369369369369369</v>
      </c>
      <c r="K312" s="165" t="str">
        <f t="shared" si="48"/>
        <v>ND</v>
      </c>
      <c r="L312" s="165" t="str">
        <f t="shared" si="49"/>
        <v>MT</v>
      </c>
      <c r="M312" s="165" t="str">
        <f t="shared" si="58"/>
        <v>Med</v>
      </c>
      <c r="N312" s="166">
        <f t="shared" si="51"/>
        <v>0.2</v>
      </c>
      <c r="O312" s="123">
        <f t="shared" si="52"/>
        <v>633.37294628668678</v>
      </c>
      <c r="P312" s="114">
        <f t="shared" si="53"/>
        <v>210.82265890311467</v>
      </c>
      <c r="Q312" s="93">
        <f t="shared" si="54"/>
        <v>1103010230.7471907</v>
      </c>
      <c r="R312" s="93">
        <f t="shared" si="55"/>
        <v>1</v>
      </c>
      <c r="T312" s="165"/>
    </row>
    <row r="313" spans="1:20">
      <c r="A313" s="162">
        <v>15662</v>
      </c>
      <c r="B313" s="162">
        <v>6127834.6152621703</v>
      </c>
      <c r="C313" s="162">
        <v>57.162636336400801</v>
      </c>
      <c r="D313" s="162">
        <v>2</v>
      </c>
      <c r="E313" s="163" t="s">
        <v>224</v>
      </c>
      <c r="F313" s="163" t="s">
        <v>241</v>
      </c>
      <c r="G313" s="163" t="s">
        <v>234</v>
      </c>
      <c r="H313" s="162">
        <v>180</v>
      </c>
      <c r="I313" s="163" t="s">
        <v>239</v>
      </c>
      <c r="J313" s="164">
        <f t="shared" si="50"/>
        <v>1.2912912912912913</v>
      </c>
      <c r="K313" s="165" t="str">
        <f t="shared" si="48"/>
        <v>ND</v>
      </c>
      <c r="L313" s="165" t="str">
        <f t="shared" si="49"/>
        <v>LT</v>
      </c>
      <c r="M313" s="165" t="str">
        <f t="shared" si="58"/>
        <v>Med</v>
      </c>
      <c r="N313" s="166">
        <f t="shared" si="51"/>
        <v>0.13333333333333333</v>
      </c>
      <c r="O313" s="123">
        <f t="shared" si="52"/>
        <v>330.84494125526766</v>
      </c>
      <c r="P313" s="114">
        <f t="shared" si="53"/>
        <v>372.10068464967947</v>
      </c>
      <c r="Q313" s="93">
        <f t="shared" si="54"/>
        <v>1103010230.7471907</v>
      </c>
      <c r="R313" s="93">
        <f t="shared" si="55"/>
        <v>0</v>
      </c>
      <c r="T313" s="165"/>
    </row>
    <row r="314" spans="1:20">
      <c r="A314" s="162">
        <v>15417</v>
      </c>
      <c r="B314" s="162">
        <v>5747445.8320532804</v>
      </c>
      <c r="C314" s="162">
        <v>29.685533528845401</v>
      </c>
      <c r="D314" s="162">
        <v>1</v>
      </c>
      <c r="E314" s="163" t="s">
        <v>224</v>
      </c>
      <c r="F314" s="163" t="s">
        <v>225</v>
      </c>
      <c r="G314" s="163" t="s">
        <v>234</v>
      </c>
      <c r="H314" s="162">
        <v>144</v>
      </c>
      <c r="I314" s="163" t="s">
        <v>239</v>
      </c>
      <c r="J314" s="164">
        <f t="shared" si="50"/>
        <v>1.9369369369369369</v>
      </c>
      <c r="K314" s="165" t="str">
        <f t="shared" si="48"/>
        <v>ND</v>
      </c>
      <c r="L314" s="165" t="str">
        <f t="shared" si="49"/>
        <v>MT</v>
      </c>
      <c r="M314" s="165" t="str">
        <f t="shared" si="58"/>
        <v>Small</v>
      </c>
      <c r="N314" s="166">
        <f t="shared" si="51"/>
        <v>0.2</v>
      </c>
      <c r="O314" s="123">
        <f t="shared" si="52"/>
        <v>633.37294628668678</v>
      </c>
      <c r="P314" s="114">
        <f t="shared" si="53"/>
        <v>210.82265890311467</v>
      </c>
      <c r="Q314" s="93">
        <f t="shared" si="54"/>
        <v>827632199.8156724</v>
      </c>
      <c r="R314" s="93">
        <f t="shared" si="55"/>
        <v>1</v>
      </c>
      <c r="T314" s="165"/>
    </row>
    <row r="315" spans="1:20">
      <c r="A315" s="162">
        <v>15417</v>
      </c>
      <c r="B315" s="162">
        <v>5747445.8320532804</v>
      </c>
      <c r="C315" s="162">
        <v>29.685533528845401</v>
      </c>
      <c r="D315" s="162">
        <v>2</v>
      </c>
      <c r="E315" s="163" t="s">
        <v>224</v>
      </c>
      <c r="F315" s="163" t="s">
        <v>241</v>
      </c>
      <c r="G315" s="163" t="s">
        <v>234</v>
      </c>
      <c r="H315" s="162">
        <v>160</v>
      </c>
      <c r="I315" s="163" t="s">
        <v>239</v>
      </c>
      <c r="J315" s="164">
        <f t="shared" si="50"/>
        <v>1.2912912912912913</v>
      </c>
      <c r="K315" s="165" t="str">
        <f t="shared" si="48"/>
        <v>ND</v>
      </c>
      <c r="L315" s="165" t="str">
        <f t="shared" si="49"/>
        <v>LT</v>
      </c>
      <c r="M315" s="165" t="str">
        <f t="shared" si="58"/>
        <v>Small</v>
      </c>
      <c r="N315" s="166">
        <f t="shared" si="51"/>
        <v>0.13333333333333333</v>
      </c>
      <c r="O315" s="123">
        <f t="shared" si="52"/>
        <v>330.84494125526766</v>
      </c>
      <c r="P315" s="114">
        <f t="shared" si="53"/>
        <v>372.10068464967947</v>
      </c>
      <c r="Q315" s="93">
        <f t="shared" si="54"/>
        <v>919591333.1285249</v>
      </c>
      <c r="R315" s="93">
        <f t="shared" si="55"/>
        <v>0</v>
      </c>
      <c r="T315" s="165"/>
    </row>
    <row r="316" spans="1:20">
      <c r="A316" s="162">
        <v>6781</v>
      </c>
      <c r="B316" s="162">
        <v>4113223.38860485</v>
      </c>
      <c r="C316" s="162">
        <v>121.369825571108</v>
      </c>
      <c r="D316" s="162">
        <v>1</v>
      </c>
      <c r="E316" s="163" t="s">
        <v>224</v>
      </c>
      <c r="F316" s="163" t="s">
        <v>225</v>
      </c>
      <c r="G316" s="163" t="s">
        <v>234</v>
      </c>
      <c r="H316" s="162">
        <v>56</v>
      </c>
      <c r="I316" s="163" t="s">
        <v>239</v>
      </c>
      <c r="J316" s="164">
        <f t="shared" si="50"/>
        <v>1.9369369369369369</v>
      </c>
      <c r="K316" s="165" t="str">
        <f t="shared" si="48"/>
        <v>ND</v>
      </c>
      <c r="L316" s="165" t="str">
        <f t="shared" si="49"/>
        <v>MT</v>
      </c>
      <c r="M316" s="165" t="str">
        <f t="shared" si="58"/>
        <v>Small</v>
      </c>
      <c r="N316" s="166">
        <f t="shared" si="51"/>
        <v>0.2</v>
      </c>
      <c r="O316" s="123">
        <f t="shared" si="52"/>
        <v>633.37294628668678</v>
      </c>
      <c r="P316" s="114">
        <f t="shared" si="53"/>
        <v>210.82265890311467</v>
      </c>
      <c r="Q316" s="93">
        <f t="shared" si="54"/>
        <v>230340509.76187161</v>
      </c>
      <c r="R316" s="93">
        <f t="shared" si="55"/>
        <v>1</v>
      </c>
      <c r="T316" s="165"/>
    </row>
    <row r="317" spans="1:20">
      <c r="A317" s="162">
        <v>8270</v>
      </c>
      <c r="B317" s="162">
        <v>1346395.2328274699</v>
      </c>
      <c r="C317" s="162">
        <v>18.3557632287316</v>
      </c>
      <c r="D317" s="162">
        <v>1</v>
      </c>
      <c r="E317" s="163" t="s">
        <v>224</v>
      </c>
      <c r="F317" s="163" t="s">
        <v>225</v>
      </c>
      <c r="G317" s="163" t="s">
        <v>234</v>
      </c>
      <c r="H317" s="162">
        <v>56</v>
      </c>
      <c r="I317" s="163" t="s">
        <v>239</v>
      </c>
      <c r="J317" s="164">
        <f t="shared" si="50"/>
        <v>1.9369369369369369</v>
      </c>
      <c r="K317" s="165" t="str">
        <f t="shared" si="48"/>
        <v>ND</v>
      </c>
      <c r="L317" s="165" t="str">
        <f t="shared" si="49"/>
        <v>MT</v>
      </c>
      <c r="M317" s="165" t="str">
        <f t="shared" si="58"/>
        <v>Small</v>
      </c>
      <c r="N317" s="166">
        <f t="shared" si="51"/>
        <v>0.2</v>
      </c>
      <c r="O317" s="123">
        <f t="shared" si="52"/>
        <v>633.37294628668678</v>
      </c>
      <c r="P317" s="114">
        <f t="shared" si="53"/>
        <v>210.82265890311467</v>
      </c>
      <c r="Q317" s="93">
        <f t="shared" si="54"/>
        <v>75398133.038338318</v>
      </c>
      <c r="R317" s="93">
        <f t="shared" si="55"/>
        <v>1</v>
      </c>
      <c r="T317" s="165"/>
    </row>
    <row r="318" spans="1:20">
      <c r="A318" s="162">
        <v>8270</v>
      </c>
      <c r="B318" s="162">
        <v>1346395.2328274699</v>
      </c>
      <c r="C318" s="162">
        <v>18.3557632287316</v>
      </c>
      <c r="D318" s="162">
        <v>2</v>
      </c>
      <c r="E318" s="163" t="s">
        <v>224</v>
      </c>
      <c r="F318" s="163" t="s">
        <v>241</v>
      </c>
      <c r="G318" s="163" t="s">
        <v>234</v>
      </c>
      <c r="H318" s="162">
        <v>56</v>
      </c>
      <c r="I318" s="163" t="s">
        <v>239</v>
      </c>
      <c r="J318" s="164">
        <f t="shared" si="50"/>
        <v>1.2912912912912913</v>
      </c>
      <c r="K318" s="165" t="str">
        <f t="shared" si="48"/>
        <v>ND</v>
      </c>
      <c r="L318" s="165" t="str">
        <f t="shared" si="49"/>
        <v>LT</v>
      </c>
      <c r="M318" s="165" t="str">
        <f t="shared" si="58"/>
        <v>Small</v>
      </c>
      <c r="N318" s="166">
        <f t="shared" si="51"/>
        <v>0.13333333333333333</v>
      </c>
      <c r="O318" s="123">
        <f t="shared" si="52"/>
        <v>330.84494125526766</v>
      </c>
      <c r="P318" s="114">
        <f t="shared" si="53"/>
        <v>372.10068464967947</v>
      </c>
      <c r="Q318" s="93">
        <f t="shared" si="54"/>
        <v>75398133.038338318</v>
      </c>
      <c r="R318" s="93">
        <f t="shared" si="55"/>
        <v>0</v>
      </c>
      <c r="T318" s="165"/>
    </row>
    <row r="319" spans="1:20">
      <c r="A319" s="162">
        <v>15688</v>
      </c>
      <c r="B319" s="162">
        <v>2228650.4004784999</v>
      </c>
      <c r="C319" s="162">
        <v>11.7918010607328</v>
      </c>
      <c r="D319" s="162">
        <v>1</v>
      </c>
      <c r="E319" s="163" t="s">
        <v>224</v>
      </c>
      <c r="F319" s="163" t="s">
        <v>225</v>
      </c>
      <c r="G319" s="163" t="s">
        <v>234</v>
      </c>
      <c r="H319" s="162">
        <v>429</v>
      </c>
      <c r="I319" s="163" t="s">
        <v>239</v>
      </c>
      <c r="J319" s="164">
        <f t="shared" si="50"/>
        <v>1.9369369369369369</v>
      </c>
      <c r="K319" s="165" t="str">
        <f t="shared" si="48"/>
        <v>ND</v>
      </c>
      <c r="L319" s="165" t="str">
        <f t="shared" si="49"/>
        <v>MT</v>
      </c>
      <c r="M319" s="165" t="str">
        <f t="shared" si="58"/>
        <v>Med</v>
      </c>
      <c r="N319" s="166">
        <f t="shared" si="51"/>
        <v>0.2</v>
      </c>
      <c r="O319" s="123">
        <f t="shared" si="52"/>
        <v>633.37294628668678</v>
      </c>
      <c r="P319" s="114">
        <f t="shared" si="53"/>
        <v>210.82265890311467</v>
      </c>
      <c r="Q319" s="93">
        <f t="shared" si="54"/>
        <v>956091021.80527651</v>
      </c>
      <c r="R319" s="93">
        <f t="shared" si="55"/>
        <v>1</v>
      </c>
      <c r="T319" s="165"/>
    </row>
    <row r="320" spans="1:20">
      <c r="A320" s="162">
        <v>15688</v>
      </c>
      <c r="B320" s="162">
        <v>2228650.4004784999</v>
      </c>
      <c r="C320" s="162">
        <v>11.7918010607328</v>
      </c>
      <c r="D320" s="162">
        <v>2</v>
      </c>
      <c r="E320" s="163" t="s">
        <v>224</v>
      </c>
      <c r="F320" s="163" t="s">
        <v>225</v>
      </c>
      <c r="G320" s="163" t="s">
        <v>234</v>
      </c>
      <c r="H320" s="162">
        <v>244</v>
      </c>
      <c r="I320" s="163" t="s">
        <v>239</v>
      </c>
      <c r="J320" s="164">
        <f t="shared" si="50"/>
        <v>1.9369369369369369</v>
      </c>
      <c r="K320" s="165" t="str">
        <f t="shared" si="48"/>
        <v>ND</v>
      </c>
      <c r="L320" s="165" t="str">
        <f t="shared" si="49"/>
        <v>MT</v>
      </c>
      <c r="M320" s="165" t="str">
        <f t="shared" si="58"/>
        <v>Med</v>
      </c>
      <c r="N320" s="166">
        <f t="shared" si="51"/>
        <v>0.2</v>
      </c>
      <c r="O320" s="123">
        <f t="shared" si="52"/>
        <v>633.37294628668678</v>
      </c>
      <c r="P320" s="114">
        <f t="shared" si="53"/>
        <v>210.82265890311467</v>
      </c>
      <c r="Q320" s="93">
        <f t="shared" si="54"/>
        <v>543790697.71675396</v>
      </c>
      <c r="R320" s="93">
        <f t="shared" si="55"/>
        <v>1</v>
      </c>
      <c r="T320" s="165"/>
    </row>
    <row r="321" spans="1:20">
      <c r="A321" s="162">
        <v>15688</v>
      </c>
      <c r="B321" s="162">
        <v>2228650.4004784999</v>
      </c>
      <c r="C321" s="162">
        <v>11.7918010607328</v>
      </c>
      <c r="D321" s="162">
        <v>3</v>
      </c>
      <c r="E321" s="163" t="s">
        <v>224</v>
      </c>
      <c r="F321" s="163" t="s">
        <v>245</v>
      </c>
      <c r="G321" s="163" t="s">
        <v>234</v>
      </c>
      <c r="H321" s="162">
        <v>377</v>
      </c>
      <c r="I321" s="163" t="s">
        <v>239</v>
      </c>
      <c r="J321" s="164">
        <f t="shared" si="50"/>
        <v>1.2912912912912913</v>
      </c>
      <c r="K321" s="165" t="str">
        <f t="shared" si="48"/>
        <v>ND</v>
      </c>
      <c r="L321" s="165" t="str">
        <f t="shared" si="49"/>
        <v>LT</v>
      </c>
      <c r="M321" s="165" t="str">
        <f t="shared" si="58"/>
        <v>Med</v>
      </c>
      <c r="N321" s="166">
        <f t="shared" si="51"/>
        <v>0.13333333333333333</v>
      </c>
      <c r="O321" s="123">
        <f t="shared" si="52"/>
        <v>330.84494125526766</v>
      </c>
      <c r="P321" s="114">
        <f t="shared" si="53"/>
        <v>372.10068464967947</v>
      </c>
      <c r="Q321" s="93">
        <f t="shared" si="54"/>
        <v>840201200.98039448</v>
      </c>
      <c r="R321" s="93">
        <f t="shared" si="55"/>
        <v>0</v>
      </c>
      <c r="T321" s="165"/>
    </row>
    <row r="322" spans="1:20">
      <c r="A322" s="162">
        <v>15688</v>
      </c>
      <c r="B322" s="162">
        <v>2228650.4004784999</v>
      </c>
      <c r="C322" s="162">
        <v>11.7918010607328</v>
      </c>
      <c r="D322" s="162">
        <v>5</v>
      </c>
      <c r="E322" s="163" t="s">
        <v>224</v>
      </c>
      <c r="F322" s="163" t="s">
        <v>225</v>
      </c>
      <c r="G322" s="163" t="s">
        <v>234</v>
      </c>
      <c r="H322" s="162">
        <v>793</v>
      </c>
      <c r="I322" s="163" t="s">
        <v>239</v>
      </c>
      <c r="J322" s="164">
        <f t="shared" si="50"/>
        <v>3.228228228228228</v>
      </c>
      <c r="K322" s="165" t="str">
        <f t="shared" si="48"/>
        <v>ND</v>
      </c>
      <c r="L322" s="165" t="str">
        <f t="shared" si="49"/>
        <v>MT</v>
      </c>
      <c r="M322" s="165" t="str">
        <f t="shared" si="58"/>
        <v>Large</v>
      </c>
      <c r="N322" s="166">
        <f t="shared" si="51"/>
        <v>0.33333333333333331</v>
      </c>
      <c r="O322" s="123">
        <f t="shared" si="52"/>
        <v>496.67985734277732</v>
      </c>
      <c r="P322" s="114">
        <f t="shared" si="53"/>
        <v>214.54250835132669</v>
      </c>
      <c r="Q322" s="93">
        <f t="shared" si="54"/>
        <v>1767319767.5794504</v>
      </c>
      <c r="R322" s="93">
        <f t="shared" si="55"/>
        <v>1</v>
      </c>
      <c r="T322" s="165"/>
    </row>
    <row r="323" spans="1:20">
      <c r="A323" s="162">
        <v>15688</v>
      </c>
      <c r="B323" s="162">
        <v>2228650.4004784999</v>
      </c>
      <c r="C323" s="162">
        <v>11.7918010607328</v>
      </c>
      <c r="D323" s="162">
        <v>6</v>
      </c>
      <c r="E323" s="163" t="s">
        <v>224</v>
      </c>
      <c r="F323" s="163" t="s">
        <v>245</v>
      </c>
      <c r="G323" s="163" t="s">
        <v>234</v>
      </c>
      <c r="H323" s="162">
        <v>75</v>
      </c>
      <c r="I323" s="163" t="s">
        <v>239</v>
      </c>
      <c r="J323" s="164">
        <f t="shared" si="50"/>
        <v>1.2912912912912913</v>
      </c>
      <c r="K323" s="165" t="str">
        <f t="shared" si="48"/>
        <v>ND</v>
      </c>
      <c r="L323" s="165" t="str">
        <f t="shared" si="49"/>
        <v>LT</v>
      </c>
      <c r="M323" s="165" t="str">
        <f t="shared" si="58"/>
        <v>Small</v>
      </c>
      <c r="N323" s="166">
        <f t="shared" si="51"/>
        <v>0.13333333333333333</v>
      </c>
      <c r="O323" s="123">
        <f t="shared" si="52"/>
        <v>330.84494125526766</v>
      </c>
      <c r="P323" s="114">
        <f t="shared" si="53"/>
        <v>372.10068464967947</v>
      </c>
      <c r="Q323" s="93">
        <f t="shared" si="54"/>
        <v>167148780.03588751</v>
      </c>
      <c r="R323" s="93">
        <f t="shared" si="55"/>
        <v>0</v>
      </c>
      <c r="T323" s="165"/>
    </row>
    <row r="324" spans="1:20">
      <c r="A324" s="162">
        <v>15688</v>
      </c>
      <c r="B324" s="162">
        <v>2228650.4004784999</v>
      </c>
      <c r="C324" s="162">
        <v>11.7918010607328</v>
      </c>
      <c r="D324" s="162">
        <v>7</v>
      </c>
      <c r="E324" s="163" t="s">
        <v>224</v>
      </c>
      <c r="F324" s="163" t="s">
        <v>241</v>
      </c>
      <c r="G324" s="163" t="s">
        <v>234</v>
      </c>
      <c r="H324" s="162">
        <v>195</v>
      </c>
      <c r="I324" s="163" t="s">
        <v>239</v>
      </c>
      <c r="J324" s="164">
        <f t="shared" si="50"/>
        <v>1.2912912912912913</v>
      </c>
      <c r="K324" s="165" t="str">
        <f t="shared" ref="K324:K387" si="59">IF(E324="S","ND","D")</f>
        <v>ND</v>
      </c>
      <c r="L324" s="165" t="str">
        <f t="shared" ref="L324:L387" si="60">IF(F324="MT", "MT", "LT")</f>
        <v>LT</v>
      </c>
      <c r="M324" s="165" t="str">
        <f t="shared" si="58"/>
        <v>Med</v>
      </c>
      <c r="N324" s="166">
        <f t="shared" si="51"/>
        <v>0.13333333333333333</v>
      </c>
      <c r="O324" s="123">
        <f t="shared" si="52"/>
        <v>330.84494125526766</v>
      </c>
      <c r="P324" s="114">
        <f t="shared" si="53"/>
        <v>372.10068464967947</v>
      </c>
      <c r="Q324" s="93">
        <f t="shared" si="54"/>
        <v>434586828.0933075</v>
      </c>
      <c r="R324" s="93">
        <f t="shared" si="55"/>
        <v>0</v>
      </c>
      <c r="T324" s="165"/>
    </row>
    <row r="325" spans="1:20">
      <c r="A325" s="162">
        <v>15688</v>
      </c>
      <c r="B325" s="162">
        <v>2228650.4004784999</v>
      </c>
      <c r="C325" s="162">
        <v>11.7918010607328</v>
      </c>
      <c r="D325" s="162">
        <v>8</v>
      </c>
      <c r="E325" s="163" t="s">
        <v>224</v>
      </c>
      <c r="F325" s="163" t="s">
        <v>225</v>
      </c>
      <c r="G325" s="163" t="s">
        <v>234</v>
      </c>
      <c r="H325" s="162">
        <v>665</v>
      </c>
      <c r="I325" s="163" t="s">
        <v>239</v>
      </c>
      <c r="J325" s="164">
        <f t="shared" ref="J325:J388" si="61">(IF(I325="N",1,IF(I325="DK",1-$J$650,0)))*VLOOKUP(M325&amp;L325,$X$5:$AB$16,5,FALSE)</f>
        <v>3.228228228228228</v>
      </c>
      <c r="K325" s="165" t="str">
        <f t="shared" si="59"/>
        <v>ND</v>
      </c>
      <c r="L325" s="165" t="str">
        <f t="shared" si="60"/>
        <v>MT</v>
      </c>
      <c r="M325" s="165" t="str">
        <f t="shared" si="58"/>
        <v>Large</v>
      </c>
      <c r="N325" s="166">
        <f t="shared" ref="N325:N388" si="62">IF(K325="ND",VLOOKUP(M325&amp;L325,$X$5:$AD$10,7,FALSE),VLOOKUP(M325&amp;L325,$X$11:$AD$17,7,FALSE))</f>
        <v>0.33333333333333331</v>
      </c>
      <c r="O325" s="123">
        <f t="shared" ref="O325:O388" si="63">J325*VLOOKUP(M325&amp;L325,$X$5:$AE$16,8,FALSE)</f>
        <v>496.67985734277732</v>
      </c>
      <c r="P325" s="114">
        <f t="shared" ref="P325:P388" si="64">J325*VLOOKUP(M325&amp;L325,$X$5:$AF$16,9,FALSE)</f>
        <v>214.54250835132669</v>
      </c>
      <c r="Q325" s="93">
        <f t="shared" ref="Q325:Q388" si="65">B325*H325</f>
        <v>1482052516.3182025</v>
      </c>
      <c r="R325" s="93">
        <f t="shared" ref="R325:R388" si="66">IF(L325="MT",1,0)</f>
        <v>1</v>
      </c>
      <c r="T325" s="165"/>
    </row>
    <row r="326" spans="1:20">
      <c r="A326" s="162">
        <v>15804</v>
      </c>
      <c r="B326" s="162">
        <v>911995.12497107999</v>
      </c>
      <c r="C326" s="162">
        <v>42.418377905631601</v>
      </c>
      <c r="D326" s="162">
        <v>1</v>
      </c>
      <c r="E326" s="163" t="s">
        <v>224</v>
      </c>
      <c r="F326" s="163" t="s">
        <v>241</v>
      </c>
      <c r="G326" s="163" t="s">
        <v>234</v>
      </c>
      <c r="H326" s="162">
        <v>28</v>
      </c>
      <c r="I326" s="163" t="s">
        <v>243</v>
      </c>
      <c r="J326" s="164">
        <f t="shared" si="61"/>
        <v>0</v>
      </c>
      <c r="K326" s="165" t="str">
        <f t="shared" si="59"/>
        <v>ND</v>
      </c>
      <c r="L326" s="165" t="str">
        <f t="shared" si="60"/>
        <v>LT</v>
      </c>
      <c r="M326" s="165" t="s">
        <v>236</v>
      </c>
      <c r="N326" s="166">
        <f t="shared" si="62"/>
        <v>0.13333333333333333</v>
      </c>
      <c r="O326" s="123">
        <f t="shared" si="63"/>
        <v>0</v>
      </c>
      <c r="P326" s="114">
        <f t="shared" si="64"/>
        <v>0</v>
      </c>
      <c r="Q326" s="93">
        <f t="shared" si="65"/>
        <v>25535863.499190241</v>
      </c>
      <c r="R326" s="93">
        <f t="shared" si="66"/>
        <v>0</v>
      </c>
      <c r="T326" s="165"/>
    </row>
    <row r="327" spans="1:20">
      <c r="A327" s="162">
        <v>15804</v>
      </c>
      <c r="B327" s="162">
        <v>911995.12497107999</v>
      </c>
      <c r="C327" s="162">
        <v>42.418377905631601</v>
      </c>
      <c r="D327" s="162">
        <v>2</v>
      </c>
      <c r="E327" s="163" t="s">
        <v>224</v>
      </c>
      <c r="F327" s="163" t="s">
        <v>225</v>
      </c>
      <c r="G327" s="163" t="s">
        <v>234</v>
      </c>
      <c r="H327" s="162">
        <v>56</v>
      </c>
      <c r="I327" s="163" t="s">
        <v>243</v>
      </c>
      <c r="J327" s="164">
        <f t="shared" si="61"/>
        <v>0</v>
      </c>
      <c r="K327" s="165" t="str">
        <f t="shared" si="59"/>
        <v>ND</v>
      </c>
      <c r="L327" s="165" t="str">
        <f t="shared" si="60"/>
        <v>MT</v>
      </c>
      <c r="M327" s="165" t="str">
        <f>IF(K327="ND",VLOOKUP(H327,$Y$5:$Z$10,2,TRUE),VLOOKUP(H327,$Y$11:$Z$16,2,TRUE))</f>
        <v>Small</v>
      </c>
      <c r="N327" s="166">
        <f t="shared" si="62"/>
        <v>0.2</v>
      </c>
      <c r="O327" s="123">
        <f t="shared" si="63"/>
        <v>0</v>
      </c>
      <c r="P327" s="114">
        <f t="shared" si="64"/>
        <v>0</v>
      </c>
      <c r="Q327" s="93">
        <f t="shared" si="65"/>
        <v>51071726.998380482</v>
      </c>
      <c r="R327" s="93">
        <f t="shared" si="66"/>
        <v>1</v>
      </c>
      <c r="T327" s="165"/>
    </row>
    <row r="328" spans="1:20">
      <c r="A328" s="162">
        <v>15654</v>
      </c>
      <c r="B328" s="162">
        <v>4274716.8281537397</v>
      </c>
      <c r="C328" s="162">
        <v>29.685533528845401</v>
      </c>
      <c r="D328" s="162">
        <v>1</v>
      </c>
      <c r="E328" s="163" t="s">
        <v>224</v>
      </c>
      <c r="F328" s="163" t="s">
        <v>225</v>
      </c>
      <c r="G328" s="163" t="s">
        <v>234</v>
      </c>
      <c r="H328" s="162">
        <v>49</v>
      </c>
      <c r="I328" s="163" t="s">
        <v>243</v>
      </c>
      <c r="J328" s="164">
        <f t="shared" si="61"/>
        <v>0</v>
      </c>
      <c r="K328" s="165" t="str">
        <f t="shared" si="59"/>
        <v>ND</v>
      </c>
      <c r="L328" s="165" t="str">
        <f t="shared" si="60"/>
        <v>MT</v>
      </c>
      <c r="M328" s="165" t="str">
        <f>IF(K328="ND",VLOOKUP(H328,$Y$5:$Z$10,2,TRUE),VLOOKUP(H328,$Y$11:$Z$16,2,TRUE))</f>
        <v>Small</v>
      </c>
      <c r="N328" s="166">
        <f t="shared" si="62"/>
        <v>0.2</v>
      </c>
      <c r="O328" s="123">
        <f t="shared" si="63"/>
        <v>0</v>
      </c>
      <c r="P328" s="114">
        <f t="shared" si="64"/>
        <v>0</v>
      </c>
      <c r="Q328" s="93">
        <f t="shared" si="65"/>
        <v>209461124.57953325</v>
      </c>
      <c r="R328" s="93">
        <f t="shared" si="66"/>
        <v>1</v>
      </c>
      <c r="T328" s="165"/>
    </row>
    <row r="329" spans="1:20">
      <c r="A329" s="162">
        <v>15654</v>
      </c>
      <c r="B329" s="162">
        <v>4274716.8281537397</v>
      </c>
      <c r="C329" s="162">
        <v>29.685533528845401</v>
      </c>
      <c r="D329" s="162">
        <v>2</v>
      </c>
      <c r="E329" s="163" t="s">
        <v>224</v>
      </c>
      <c r="F329" s="163" t="s">
        <v>241</v>
      </c>
      <c r="G329" s="163" t="s">
        <v>234</v>
      </c>
      <c r="H329" s="162">
        <v>36</v>
      </c>
      <c r="I329" s="163" t="s">
        <v>243</v>
      </c>
      <c r="J329" s="164">
        <f t="shared" si="61"/>
        <v>0</v>
      </c>
      <c r="K329" s="165" t="str">
        <f t="shared" si="59"/>
        <v>ND</v>
      </c>
      <c r="L329" s="165" t="str">
        <f t="shared" si="60"/>
        <v>LT</v>
      </c>
      <c r="M329" s="165" t="s">
        <v>236</v>
      </c>
      <c r="N329" s="166">
        <f t="shared" si="62"/>
        <v>0.13333333333333333</v>
      </c>
      <c r="O329" s="123">
        <f t="shared" si="63"/>
        <v>0</v>
      </c>
      <c r="P329" s="114">
        <f t="shared" si="64"/>
        <v>0</v>
      </c>
      <c r="Q329" s="93">
        <f t="shared" si="65"/>
        <v>153889805.81353462</v>
      </c>
      <c r="R329" s="93">
        <f t="shared" si="66"/>
        <v>0</v>
      </c>
      <c r="T329" s="165"/>
    </row>
    <row r="330" spans="1:20">
      <c r="A330" s="162">
        <v>15477</v>
      </c>
      <c r="B330" s="162">
        <v>1515383.2536698701</v>
      </c>
      <c r="C330" s="162">
        <v>14.4804897627317</v>
      </c>
      <c r="D330" s="162">
        <v>1</v>
      </c>
      <c r="E330" s="163" t="s">
        <v>246</v>
      </c>
      <c r="F330" s="163" t="s">
        <v>225</v>
      </c>
      <c r="G330" s="163" t="s">
        <v>226</v>
      </c>
      <c r="H330" s="162">
        <v>56</v>
      </c>
      <c r="I330" s="163" t="s">
        <v>239</v>
      </c>
      <c r="J330" s="164">
        <f t="shared" si="61"/>
        <v>1.9369369369369369</v>
      </c>
      <c r="K330" s="165" t="str">
        <f t="shared" si="59"/>
        <v>D</v>
      </c>
      <c r="L330" s="165" t="str">
        <f t="shared" si="60"/>
        <v>MT</v>
      </c>
      <c r="M330" s="165" t="str">
        <f t="shared" ref="M330:M347" si="67">IF(K330="ND",VLOOKUP(H330,$Y$5:$Z$10,2,TRUE),VLOOKUP(H330,$Y$11:$Z$16,2,TRUE))</f>
        <v>Small</v>
      </c>
      <c r="N330" s="166">
        <f t="shared" si="62"/>
        <v>0.2</v>
      </c>
      <c r="O330" s="123">
        <f t="shared" si="63"/>
        <v>633.37294628668678</v>
      </c>
      <c r="P330" s="114">
        <f t="shared" si="64"/>
        <v>210.82265890311467</v>
      </c>
      <c r="Q330" s="93">
        <f t="shared" si="65"/>
        <v>84861462.205512732</v>
      </c>
      <c r="R330" s="93">
        <f t="shared" si="66"/>
        <v>1</v>
      </c>
      <c r="T330" s="165"/>
    </row>
    <row r="331" spans="1:20">
      <c r="A331" s="162">
        <v>15477</v>
      </c>
      <c r="B331" s="162">
        <v>1515383.2536698701</v>
      </c>
      <c r="C331" s="162">
        <v>14.4804897627317</v>
      </c>
      <c r="D331" s="162">
        <v>2</v>
      </c>
      <c r="E331" s="163" t="s">
        <v>246</v>
      </c>
      <c r="F331" s="163" t="s">
        <v>225</v>
      </c>
      <c r="G331" s="163" t="s">
        <v>226</v>
      </c>
      <c r="H331" s="162">
        <v>56</v>
      </c>
      <c r="I331" s="163" t="s">
        <v>239</v>
      </c>
      <c r="J331" s="164">
        <f t="shared" si="61"/>
        <v>1.9369369369369369</v>
      </c>
      <c r="K331" s="165" t="str">
        <f t="shared" si="59"/>
        <v>D</v>
      </c>
      <c r="L331" s="165" t="str">
        <f t="shared" si="60"/>
        <v>MT</v>
      </c>
      <c r="M331" s="165" t="str">
        <f t="shared" si="67"/>
        <v>Small</v>
      </c>
      <c r="N331" s="166">
        <f t="shared" si="62"/>
        <v>0.2</v>
      </c>
      <c r="O331" s="123">
        <f t="shared" si="63"/>
        <v>633.37294628668678</v>
      </c>
      <c r="P331" s="114">
        <f t="shared" si="64"/>
        <v>210.82265890311467</v>
      </c>
      <c r="Q331" s="93">
        <f t="shared" si="65"/>
        <v>84861462.205512732</v>
      </c>
      <c r="R331" s="93">
        <f t="shared" si="66"/>
        <v>1</v>
      </c>
      <c r="T331" s="165"/>
    </row>
    <row r="332" spans="1:20">
      <c r="A332" s="162">
        <v>15477</v>
      </c>
      <c r="B332" s="162">
        <v>1515383.2536698701</v>
      </c>
      <c r="C332" s="162">
        <v>14.4804897627317</v>
      </c>
      <c r="D332" s="162">
        <v>3</v>
      </c>
      <c r="E332" s="163" t="s">
        <v>246</v>
      </c>
      <c r="F332" s="163" t="s">
        <v>225</v>
      </c>
      <c r="G332" s="163" t="s">
        <v>226</v>
      </c>
      <c r="H332" s="162">
        <v>56</v>
      </c>
      <c r="I332" s="163" t="s">
        <v>239</v>
      </c>
      <c r="J332" s="164">
        <f t="shared" si="61"/>
        <v>1.9369369369369369</v>
      </c>
      <c r="K332" s="165" t="str">
        <f t="shared" si="59"/>
        <v>D</v>
      </c>
      <c r="L332" s="165" t="str">
        <f t="shared" si="60"/>
        <v>MT</v>
      </c>
      <c r="M332" s="165" t="str">
        <f t="shared" si="67"/>
        <v>Small</v>
      </c>
      <c r="N332" s="166">
        <f t="shared" si="62"/>
        <v>0.2</v>
      </c>
      <c r="O332" s="123">
        <f t="shared" si="63"/>
        <v>633.37294628668678</v>
      </c>
      <c r="P332" s="114">
        <f t="shared" si="64"/>
        <v>210.82265890311467</v>
      </c>
      <c r="Q332" s="93">
        <f t="shared" si="65"/>
        <v>84861462.205512732</v>
      </c>
      <c r="R332" s="93">
        <f t="shared" si="66"/>
        <v>1</v>
      </c>
      <c r="T332" s="165"/>
    </row>
    <row r="333" spans="1:20">
      <c r="A333" s="162">
        <v>15477</v>
      </c>
      <c r="B333" s="162">
        <v>1515383.2536698701</v>
      </c>
      <c r="C333" s="162">
        <v>14.4804897627317</v>
      </c>
      <c r="D333" s="162">
        <v>4</v>
      </c>
      <c r="E333" s="163" t="s">
        <v>246</v>
      </c>
      <c r="F333" s="163" t="s">
        <v>225</v>
      </c>
      <c r="G333" s="163" t="s">
        <v>226</v>
      </c>
      <c r="H333" s="162">
        <v>56</v>
      </c>
      <c r="I333" s="163" t="s">
        <v>239</v>
      </c>
      <c r="J333" s="164">
        <f t="shared" si="61"/>
        <v>1.9369369369369369</v>
      </c>
      <c r="K333" s="165" t="str">
        <f t="shared" si="59"/>
        <v>D</v>
      </c>
      <c r="L333" s="165" t="str">
        <f t="shared" si="60"/>
        <v>MT</v>
      </c>
      <c r="M333" s="165" t="str">
        <f t="shared" si="67"/>
        <v>Small</v>
      </c>
      <c r="N333" s="166">
        <f t="shared" si="62"/>
        <v>0.2</v>
      </c>
      <c r="O333" s="123">
        <f t="shared" si="63"/>
        <v>633.37294628668678</v>
      </c>
      <c r="P333" s="114">
        <f t="shared" si="64"/>
        <v>210.82265890311467</v>
      </c>
      <c r="Q333" s="93">
        <f t="shared" si="65"/>
        <v>84861462.205512732</v>
      </c>
      <c r="R333" s="93">
        <f t="shared" si="66"/>
        <v>1</v>
      </c>
      <c r="T333" s="165"/>
    </row>
    <row r="334" spans="1:20">
      <c r="A334" s="162">
        <v>15477</v>
      </c>
      <c r="B334" s="162">
        <v>1515383.2536698701</v>
      </c>
      <c r="C334" s="162">
        <v>14.4804897627317</v>
      </c>
      <c r="D334" s="162">
        <v>5</v>
      </c>
      <c r="E334" s="163" t="s">
        <v>246</v>
      </c>
      <c r="F334" s="163" t="s">
        <v>225</v>
      </c>
      <c r="G334" s="163" t="s">
        <v>226</v>
      </c>
      <c r="H334" s="162">
        <v>56</v>
      </c>
      <c r="I334" s="163" t="s">
        <v>239</v>
      </c>
      <c r="J334" s="164">
        <f t="shared" si="61"/>
        <v>1.9369369369369369</v>
      </c>
      <c r="K334" s="165" t="str">
        <f t="shared" si="59"/>
        <v>D</v>
      </c>
      <c r="L334" s="165" t="str">
        <f t="shared" si="60"/>
        <v>MT</v>
      </c>
      <c r="M334" s="165" t="str">
        <f t="shared" si="67"/>
        <v>Small</v>
      </c>
      <c r="N334" s="166">
        <f t="shared" si="62"/>
        <v>0.2</v>
      </c>
      <c r="O334" s="123">
        <f t="shared" si="63"/>
        <v>633.37294628668678</v>
      </c>
      <c r="P334" s="114">
        <f t="shared" si="64"/>
        <v>210.82265890311467</v>
      </c>
      <c r="Q334" s="93">
        <f t="shared" si="65"/>
        <v>84861462.205512732</v>
      </c>
      <c r="R334" s="93">
        <f t="shared" si="66"/>
        <v>1</v>
      </c>
      <c r="T334" s="165"/>
    </row>
    <row r="335" spans="1:20">
      <c r="A335" s="162">
        <v>15626</v>
      </c>
      <c r="B335" s="162">
        <v>1544085.5059276901</v>
      </c>
      <c r="C335" s="162">
        <v>24.082310556134701</v>
      </c>
      <c r="D335" s="162">
        <v>1</v>
      </c>
      <c r="E335" s="163" t="s">
        <v>224</v>
      </c>
      <c r="F335" s="163" t="s">
        <v>225</v>
      </c>
      <c r="G335" s="163" t="s">
        <v>234</v>
      </c>
      <c r="H335" s="162">
        <v>80</v>
      </c>
      <c r="I335" s="163" t="s">
        <v>239</v>
      </c>
      <c r="J335" s="164">
        <f t="shared" si="61"/>
        <v>1.9369369369369369</v>
      </c>
      <c r="K335" s="165" t="str">
        <f t="shared" si="59"/>
        <v>ND</v>
      </c>
      <c r="L335" s="165" t="str">
        <f t="shared" si="60"/>
        <v>MT</v>
      </c>
      <c r="M335" s="165" t="str">
        <f t="shared" si="67"/>
        <v>Small</v>
      </c>
      <c r="N335" s="166">
        <f t="shared" si="62"/>
        <v>0.2</v>
      </c>
      <c r="O335" s="123">
        <f t="shared" si="63"/>
        <v>633.37294628668678</v>
      </c>
      <c r="P335" s="114">
        <f t="shared" si="64"/>
        <v>210.82265890311467</v>
      </c>
      <c r="Q335" s="93">
        <f t="shared" si="65"/>
        <v>123526840.47421521</v>
      </c>
      <c r="R335" s="93">
        <f t="shared" si="66"/>
        <v>1</v>
      </c>
      <c r="T335" s="165"/>
    </row>
    <row r="336" spans="1:20">
      <c r="A336" s="162">
        <v>15626</v>
      </c>
      <c r="B336" s="162">
        <v>1544085.5059276901</v>
      </c>
      <c r="C336" s="162">
        <v>24.082310556134701</v>
      </c>
      <c r="D336" s="162">
        <v>2</v>
      </c>
      <c r="E336" s="163" t="s">
        <v>224</v>
      </c>
      <c r="F336" s="163" t="s">
        <v>241</v>
      </c>
      <c r="G336" s="163" t="s">
        <v>234</v>
      </c>
      <c r="H336" s="162">
        <v>60</v>
      </c>
      <c r="I336" s="163" t="s">
        <v>239</v>
      </c>
      <c r="J336" s="164">
        <f t="shared" si="61"/>
        <v>1.2912912912912913</v>
      </c>
      <c r="K336" s="165" t="str">
        <f t="shared" si="59"/>
        <v>ND</v>
      </c>
      <c r="L336" s="165" t="str">
        <f t="shared" si="60"/>
        <v>LT</v>
      </c>
      <c r="M336" s="165" t="str">
        <f t="shared" si="67"/>
        <v>Small</v>
      </c>
      <c r="N336" s="166">
        <f t="shared" si="62"/>
        <v>0.13333333333333333</v>
      </c>
      <c r="O336" s="123">
        <f t="shared" si="63"/>
        <v>330.84494125526766</v>
      </c>
      <c r="P336" s="114">
        <f t="shared" si="64"/>
        <v>372.10068464967947</v>
      </c>
      <c r="Q336" s="93">
        <f t="shared" si="65"/>
        <v>92645130.355661407</v>
      </c>
      <c r="R336" s="93">
        <f t="shared" si="66"/>
        <v>0</v>
      </c>
      <c r="T336" s="165"/>
    </row>
    <row r="337" spans="1:20">
      <c r="A337" s="162">
        <v>15473</v>
      </c>
      <c r="B337" s="162">
        <v>4210426.6706204396</v>
      </c>
      <c r="C337" s="162">
        <v>62.6831423346798</v>
      </c>
      <c r="D337" s="162">
        <v>1</v>
      </c>
      <c r="E337" s="163" t="s">
        <v>224</v>
      </c>
      <c r="F337" s="163" t="s">
        <v>225</v>
      </c>
      <c r="G337" s="163" t="s">
        <v>234</v>
      </c>
      <c r="H337" s="162">
        <v>78</v>
      </c>
      <c r="I337" s="163" t="s">
        <v>239</v>
      </c>
      <c r="J337" s="164">
        <f t="shared" si="61"/>
        <v>1.9369369369369369</v>
      </c>
      <c r="K337" s="165" t="str">
        <f t="shared" si="59"/>
        <v>ND</v>
      </c>
      <c r="L337" s="165" t="str">
        <f t="shared" si="60"/>
        <v>MT</v>
      </c>
      <c r="M337" s="165" t="str">
        <f t="shared" si="67"/>
        <v>Small</v>
      </c>
      <c r="N337" s="166">
        <f t="shared" si="62"/>
        <v>0.2</v>
      </c>
      <c r="O337" s="123">
        <f t="shared" si="63"/>
        <v>633.37294628668678</v>
      </c>
      <c r="P337" s="114">
        <f t="shared" si="64"/>
        <v>210.82265890311467</v>
      </c>
      <c r="Q337" s="93">
        <f t="shared" si="65"/>
        <v>328413280.30839431</v>
      </c>
      <c r="R337" s="93">
        <f t="shared" si="66"/>
        <v>1</v>
      </c>
      <c r="T337" s="165"/>
    </row>
    <row r="338" spans="1:20">
      <c r="A338" s="162">
        <v>15670</v>
      </c>
      <c r="B338" s="162">
        <v>3627026.43818097</v>
      </c>
      <c r="C338" s="162">
        <v>57.162636336400801</v>
      </c>
      <c r="D338" s="162">
        <v>1</v>
      </c>
      <c r="E338" s="163" t="s">
        <v>224</v>
      </c>
      <c r="F338" s="163" t="s">
        <v>225</v>
      </c>
      <c r="G338" s="163" t="s">
        <v>234</v>
      </c>
      <c r="H338" s="162">
        <v>92</v>
      </c>
      <c r="I338" s="163" t="s">
        <v>239</v>
      </c>
      <c r="J338" s="164">
        <f t="shared" si="61"/>
        <v>1.9369369369369369</v>
      </c>
      <c r="K338" s="165" t="str">
        <f t="shared" si="59"/>
        <v>ND</v>
      </c>
      <c r="L338" s="165" t="str">
        <f t="shared" si="60"/>
        <v>MT</v>
      </c>
      <c r="M338" s="165" t="str">
        <f t="shared" si="67"/>
        <v>Small</v>
      </c>
      <c r="N338" s="166">
        <f t="shared" si="62"/>
        <v>0.2</v>
      </c>
      <c r="O338" s="123">
        <f t="shared" si="63"/>
        <v>633.37294628668678</v>
      </c>
      <c r="P338" s="114">
        <f t="shared" si="64"/>
        <v>210.82265890311467</v>
      </c>
      <c r="Q338" s="93">
        <f t="shared" si="65"/>
        <v>333686432.31264925</v>
      </c>
      <c r="R338" s="93">
        <f t="shared" si="66"/>
        <v>1</v>
      </c>
      <c r="T338" s="165"/>
    </row>
    <row r="339" spans="1:20">
      <c r="A339" s="162">
        <v>15672</v>
      </c>
      <c r="B339" s="162">
        <v>3518531.7544144802</v>
      </c>
      <c r="C339" s="162">
        <v>57.162636336400801</v>
      </c>
      <c r="D339" s="162">
        <v>1</v>
      </c>
      <c r="E339" s="163" t="s">
        <v>224</v>
      </c>
      <c r="F339" s="163" t="s">
        <v>225</v>
      </c>
      <c r="G339" s="163" t="s">
        <v>234</v>
      </c>
      <c r="H339" s="162">
        <v>92</v>
      </c>
      <c r="I339" s="163" t="s">
        <v>239</v>
      </c>
      <c r="J339" s="164">
        <f t="shared" si="61"/>
        <v>1.9369369369369369</v>
      </c>
      <c r="K339" s="165" t="str">
        <f t="shared" si="59"/>
        <v>ND</v>
      </c>
      <c r="L339" s="165" t="str">
        <f t="shared" si="60"/>
        <v>MT</v>
      </c>
      <c r="M339" s="165" t="str">
        <f t="shared" si="67"/>
        <v>Small</v>
      </c>
      <c r="N339" s="166">
        <f t="shared" si="62"/>
        <v>0.2</v>
      </c>
      <c r="O339" s="123">
        <f t="shared" si="63"/>
        <v>633.37294628668678</v>
      </c>
      <c r="P339" s="114">
        <f t="shared" si="64"/>
        <v>210.82265890311467</v>
      </c>
      <c r="Q339" s="93">
        <f t="shared" si="65"/>
        <v>323704921.40613216</v>
      </c>
      <c r="R339" s="93">
        <f t="shared" si="66"/>
        <v>1</v>
      </c>
      <c r="T339" s="165"/>
    </row>
    <row r="340" spans="1:20">
      <c r="A340" s="162">
        <v>15493</v>
      </c>
      <c r="B340" s="162">
        <v>2628746.7665893198</v>
      </c>
      <c r="C340" s="162">
        <v>16.381546498344399</v>
      </c>
      <c r="D340" s="162">
        <v>1</v>
      </c>
      <c r="E340" s="163" t="s">
        <v>224</v>
      </c>
      <c r="F340" s="163" t="s">
        <v>241</v>
      </c>
      <c r="G340" s="163" t="s">
        <v>234</v>
      </c>
      <c r="H340" s="162">
        <v>55</v>
      </c>
      <c r="I340" s="163" t="s">
        <v>243</v>
      </c>
      <c r="J340" s="164">
        <f t="shared" si="61"/>
        <v>0</v>
      </c>
      <c r="K340" s="165" t="str">
        <f t="shared" si="59"/>
        <v>ND</v>
      </c>
      <c r="L340" s="165" t="str">
        <f t="shared" si="60"/>
        <v>LT</v>
      </c>
      <c r="M340" s="165" t="str">
        <f t="shared" si="67"/>
        <v>Small</v>
      </c>
      <c r="N340" s="166">
        <f t="shared" si="62"/>
        <v>0.13333333333333333</v>
      </c>
      <c r="O340" s="123">
        <f t="shared" si="63"/>
        <v>0</v>
      </c>
      <c r="P340" s="114">
        <f t="shared" si="64"/>
        <v>0</v>
      </c>
      <c r="Q340" s="93">
        <f t="shared" si="65"/>
        <v>144581072.16241258</v>
      </c>
      <c r="R340" s="93">
        <f t="shared" si="66"/>
        <v>0</v>
      </c>
      <c r="T340" s="165"/>
    </row>
    <row r="341" spans="1:20">
      <c r="A341" s="162">
        <v>15493</v>
      </c>
      <c r="B341" s="162">
        <v>2628746.7665893198</v>
      </c>
      <c r="C341" s="162">
        <v>16.381546498344399</v>
      </c>
      <c r="D341" s="162">
        <v>2</v>
      </c>
      <c r="E341" s="163" t="s">
        <v>224</v>
      </c>
      <c r="F341" s="163" t="s">
        <v>225</v>
      </c>
      <c r="G341" s="163" t="s">
        <v>234</v>
      </c>
      <c r="H341" s="162">
        <v>55</v>
      </c>
      <c r="I341" s="163" t="s">
        <v>243</v>
      </c>
      <c r="J341" s="164">
        <f t="shared" si="61"/>
        <v>0</v>
      </c>
      <c r="K341" s="165" t="str">
        <f t="shared" si="59"/>
        <v>ND</v>
      </c>
      <c r="L341" s="165" t="str">
        <f t="shared" si="60"/>
        <v>MT</v>
      </c>
      <c r="M341" s="165" t="str">
        <f t="shared" si="67"/>
        <v>Small</v>
      </c>
      <c r="N341" s="166">
        <f t="shared" si="62"/>
        <v>0.2</v>
      </c>
      <c r="O341" s="123">
        <f t="shared" si="63"/>
        <v>0</v>
      </c>
      <c r="P341" s="114">
        <f t="shared" si="64"/>
        <v>0</v>
      </c>
      <c r="Q341" s="93">
        <f t="shared" si="65"/>
        <v>144581072.16241258</v>
      </c>
      <c r="R341" s="93">
        <f t="shared" si="66"/>
        <v>1</v>
      </c>
      <c r="T341" s="165"/>
    </row>
    <row r="342" spans="1:20">
      <c r="A342" s="162">
        <v>15543</v>
      </c>
      <c r="B342" s="162">
        <v>2943786.9397915802</v>
      </c>
      <c r="C342" s="162">
        <v>59.7383607246963</v>
      </c>
      <c r="D342" s="162">
        <v>1</v>
      </c>
      <c r="E342" s="163" t="s">
        <v>224</v>
      </c>
      <c r="F342" s="163" t="s">
        <v>241</v>
      </c>
      <c r="G342" s="163" t="s">
        <v>234</v>
      </c>
      <c r="H342" s="162">
        <v>360</v>
      </c>
      <c r="I342" s="163" t="s">
        <v>227</v>
      </c>
      <c r="J342" s="164">
        <f t="shared" si="61"/>
        <v>2</v>
      </c>
      <c r="K342" s="165" t="str">
        <f t="shared" si="59"/>
        <v>ND</v>
      </c>
      <c r="L342" s="165" t="str">
        <f t="shared" si="60"/>
        <v>LT</v>
      </c>
      <c r="M342" s="165" t="str">
        <f t="shared" si="67"/>
        <v>Med</v>
      </c>
      <c r="N342" s="166">
        <f t="shared" si="62"/>
        <v>0.13333333333333333</v>
      </c>
      <c r="O342" s="123">
        <f t="shared" si="63"/>
        <v>512.42495552560058</v>
      </c>
      <c r="P342" s="114">
        <f t="shared" si="64"/>
        <v>576.32338599229422</v>
      </c>
      <c r="Q342" s="93">
        <f t="shared" si="65"/>
        <v>1059763298.3249688</v>
      </c>
      <c r="R342" s="93">
        <f t="shared" si="66"/>
        <v>0</v>
      </c>
      <c r="T342" s="165"/>
    </row>
    <row r="343" spans="1:20">
      <c r="A343" s="162">
        <v>15543</v>
      </c>
      <c r="B343" s="162">
        <v>2943786.9397915802</v>
      </c>
      <c r="C343" s="162">
        <v>59.7383607246963</v>
      </c>
      <c r="D343" s="162">
        <v>2</v>
      </c>
      <c r="E343" s="163" t="s">
        <v>224</v>
      </c>
      <c r="F343" s="163" t="s">
        <v>225</v>
      </c>
      <c r="G343" s="163" t="s">
        <v>234</v>
      </c>
      <c r="H343" s="162">
        <v>204</v>
      </c>
      <c r="I343" s="163" t="s">
        <v>227</v>
      </c>
      <c r="J343" s="164">
        <f t="shared" si="61"/>
        <v>3</v>
      </c>
      <c r="K343" s="165" t="str">
        <f t="shared" si="59"/>
        <v>ND</v>
      </c>
      <c r="L343" s="165" t="str">
        <f t="shared" si="60"/>
        <v>MT</v>
      </c>
      <c r="M343" s="165" t="str">
        <f t="shared" si="67"/>
        <v>Med</v>
      </c>
      <c r="N343" s="166">
        <f t="shared" si="62"/>
        <v>0.2</v>
      </c>
      <c r="O343" s="123">
        <f t="shared" si="63"/>
        <v>980.99158657426381</v>
      </c>
      <c r="P343" s="114">
        <f t="shared" si="64"/>
        <v>326.52997867319618</v>
      </c>
      <c r="Q343" s="93">
        <f t="shared" si="65"/>
        <v>600532535.71748233</v>
      </c>
      <c r="R343" s="93">
        <f t="shared" si="66"/>
        <v>1</v>
      </c>
      <c r="T343" s="165"/>
    </row>
    <row r="344" spans="1:20">
      <c r="A344" s="162">
        <v>15543</v>
      </c>
      <c r="B344" s="162">
        <v>2943786.9397915802</v>
      </c>
      <c r="C344" s="162">
        <v>59.7383607246963</v>
      </c>
      <c r="D344" s="162">
        <v>3</v>
      </c>
      <c r="E344" s="163" t="s">
        <v>224</v>
      </c>
      <c r="F344" s="163" t="s">
        <v>225</v>
      </c>
      <c r="G344" s="163" t="s">
        <v>234</v>
      </c>
      <c r="H344" s="162">
        <v>224</v>
      </c>
      <c r="I344" s="163" t="s">
        <v>227</v>
      </c>
      <c r="J344" s="164">
        <f t="shared" si="61"/>
        <v>3</v>
      </c>
      <c r="K344" s="165" t="str">
        <f t="shared" si="59"/>
        <v>ND</v>
      </c>
      <c r="L344" s="165" t="str">
        <f t="shared" si="60"/>
        <v>MT</v>
      </c>
      <c r="M344" s="165" t="str">
        <f t="shared" si="67"/>
        <v>Med</v>
      </c>
      <c r="N344" s="166">
        <f t="shared" si="62"/>
        <v>0.2</v>
      </c>
      <c r="O344" s="123">
        <f t="shared" si="63"/>
        <v>980.99158657426381</v>
      </c>
      <c r="P344" s="114">
        <f t="shared" si="64"/>
        <v>326.52997867319618</v>
      </c>
      <c r="Q344" s="93">
        <f t="shared" si="65"/>
        <v>659408274.51331401</v>
      </c>
      <c r="R344" s="93">
        <f t="shared" si="66"/>
        <v>1</v>
      </c>
      <c r="T344" s="165"/>
    </row>
    <row r="345" spans="1:20">
      <c r="A345" s="162">
        <v>15543</v>
      </c>
      <c r="B345" s="162">
        <v>2943786.9397915802</v>
      </c>
      <c r="C345" s="162">
        <v>59.7383607246963</v>
      </c>
      <c r="D345" s="162">
        <v>4</v>
      </c>
      <c r="E345" s="163" t="s">
        <v>224</v>
      </c>
      <c r="F345" s="163" t="s">
        <v>225</v>
      </c>
      <c r="G345" s="163" t="s">
        <v>234</v>
      </c>
      <c r="H345" s="162">
        <v>126</v>
      </c>
      <c r="I345" s="163" t="s">
        <v>227</v>
      </c>
      <c r="J345" s="164">
        <f t="shared" si="61"/>
        <v>3</v>
      </c>
      <c r="K345" s="165" t="str">
        <f t="shared" si="59"/>
        <v>ND</v>
      </c>
      <c r="L345" s="165" t="str">
        <f t="shared" si="60"/>
        <v>MT</v>
      </c>
      <c r="M345" s="165" t="str">
        <f t="shared" si="67"/>
        <v>Small</v>
      </c>
      <c r="N345" s="166">
        <f t="shared" si="62"/>
        <v>0.2</v>
      </c>
      <c r="O345" s="123">
        <f t="shared" si="63"/>
        <v>980.99158657426381</v>
      </c>
      <c r="P345" s="114">
        <f t="shared" si="64"/>
        <v>326.52997867319618</v>
      </c>
      <c r="Q345" s="93">
        <f t="shared" si="65"/>
        <v>370917154.41373909</v>
      </c>
      <c r="R345" s="93">
        <f t="shared" si="66"/>
        <v>1</v>
      </c>
      <c r="T345" s="165"/>
    </row>
    <row r="346" spans="1:20">
      <c r="A346" s="162">
        <v>15543</v>
      </c>
      <c r="B346" s="162">
        <v>2943786.9397915802</v>
      </c>
      <c r="C346" s="162">
        <v>59.7383607246963</v>
      </c>
      <c r="D346" s="162">
        <v>5</v>
      </c>
      <c r="E346" s="163" t="s">
        <v>224</v>
      </c>
      <c r="F346" s="163" t="s">
        <v>245</v>
      </c>
      <c r="G346" s="163" t="s">
        <v>234</v>
      </c>
      <c r="H346" s="162">
        <v>288</v>
      </c>
      <c r="I346" s="163" t="s">
        <v>227</v>
      </c>
      <c r="J346" s="164">
        <f t="shared" si="61"/>
        <v>2</v>
      </c>
      <c r="K346" s="165" t="str">
        <f t="shared" si="59"/>
        <v>ND</v>
      </c>
      <c r="L346" s="165" t="str">
        <f t="shared" si="60"/>
        <v>LT</v>
      </c>
      <c r="M346" s="165" t="str">
        <f t="shared" si="67"/>
        <v>Med</v>
      </c>
      <c r="N346" s="166">
        <f t="shared" si="62"/>
        <v>0.13333333333333333</v>
      </c>
      <c r="O346" s="123">
        <f t="shared" si="63"/>
        <v>512.42495552560058</v>
      </c>
      <c r="P346" s="114">
        <f t="shared" si="64"/>
        <v>576.32338599229422</v>
      </c>
      <c r="Q346" s="93">
        <f t="shared" si="65"/>
        <v>847810638.65997505</v>
      </c>
      <c r="R346" s="93">
        <f t="shared" si="66"/>
        <v>0</v>
      </c>
      <c r="T346" s="165"/>
    </row>
    <row r="347" spans="1:20">
      <c r="A347" s="162">
        <v>15543</v>
      </c>
      <c r="B347" s="162">
        <v>2943786.9397915802</v>
      </c>
      <c r="C347" s="162">
        <v>59.7383607246963</v>
      </c>
      <c r="D347" s="162">
        <v>6</v>
      </c>
      <c r="E347" s="163" t="s">
        <v>224</v>
      </c>
      <c r="F347" s="163" t="s">
        <v>225</v>
      </c>
      <c r="G347" s="163" t="s">
        <v>234</v>
      </c>
      <c r="H347" s="162">
        <v>280</v>
      </c>
      <c r="I347" s="163" t="s">
        <v>227</v>
      </c>
      <c r="J347" s="164">
        <f t="shared" si="61"/>
        <v>3</v>
      </c>
      <c r="K347" s="165" t="str">
        <f t="shared" si="59"/>
        <v>ND</v>
      </c>
      <c r="L347" s="165" t="str">
        <f t="shared" si="60"/>
        <v>MT</v>
      </c>
      <c r="M347" s="165" t="str">
        <f t="shared" si="67"/>
        <v>Med</v>
      </c>
      <c r="N347" s="166">
        <f t="shared" si="62"/>
        <v>0.2</v>
      </c>
      <c r="O347" s="123">
        <f t="shared" si="63"/>
        <v>980.99158657426381</v>
      </c>
      <c r="P347" s="114">
        <f t="shared" si="64"/>
        <v>326.52997867319618</v>
      </c>
      <c r="Q347" s="93">
        <f t="shared" si="65"/>
        <v>824260343.14164245</v>
      </c>
      <c r="R347" s="93">
        <f t="shared" si="66"/>
        <v>1</v>
      </c>
      <c r="T347" s="165"/>
    </row>
    <row r="348" spans="1:20">
      <c r="A348" s="162">
        <v>15778</v>
      </c>
      <c r="B348" s="162">
        <v>1109114.8682810999</v>
      </c>
      <c r="C348" s="162">
        <v>9.3202930107655106</v>
      </c>
      <c r="D348" s="162">
        <v>1</v>
      </c>
      <c r="E348" s="163" t="s">
        <v>224</v>
      </c>
      <c r="F348" s="163" t="s">
        <v>241</v>
      </c>
      <c r="G348" s="163" t="s">
        <v>234</v>
      </c>
      <c r="H348" s="162">
        <v>42</v>
      </c>
      <c r="I348" s="163" t="s">
        <v>243</v>
      </c>
      <c r="J348" s="164">
        <f t="shared" si="61"/>
        <v>0</v>
      </c>
      <c r="K348" s="165" t="str">
        <f t="shared" si="59"/>
        <v>ND</v>
      </c>
      <c r="L348" s="165" t="str">
        <f t="shared" si="60"/>
        <v>LT</v>
      </c>
      <c r="M348" s="165" t="s">
        <v>236</v>
      </c>
      <c r="N348" s="166">
        <f t="shared" si="62"/>
        <v>0.13333333333333333</v>
      </c>
      <c r="O348" s="123">
        <f t="shared" si="63"/>
        <v>0</v>
      </c>
      <c r="P348" s="114">
        <f t="shared" si="64"/>
        <v>0</v>
      </c>
      <c r="Q348" s="93">
        <f t="shared" si="65"/>
        <v>46582824.467806198</v>
      </c>
      <c r="R348" s="93">
        <f t="shared" si="66"/>
        <v>0</v>
      </c>
      <c r="T348" s="165"/>
    </row>
    <row r="349" spans="1:20">
      <c r="A349" s="162">
        <v>15778</v>
      </c>
      <c r="B349" s="162">
        <v>1109114.8682810999</v>
      </c>
      <c r="C349" s="162">
        <v>9.3202930107655106</v>
      </c>
      <c r="D349" s="162">
        <v>2</v>
      </c>
      <c r="E349" s="163" t="s">
        <v>224</v>
      </c>
      <c r="F349" s="163" t="s">
        <v>225</v>
      </c>
      <c r="G349" s="163" t="s">
        <v>234</v>
      </c>
      <c r="H349" s="162">
        <v>63</v>
      </c>
      <c r="I349" s="163" t="s">
        <v>243</v>
      </c>
      <c r="J349" s="164">
        <f t="shared" si="61"/>
        <v>0</v>
      </c>
      <c r="K349" s="165" t="str">
        <f t="shared" si="59"/>
        <v>ND</v>
      </c>
      <c r="L349" s="165" t="str">
        <f t="shared" si="60"/>
        <v>MT</v>
      </c>
      <c r="M349" s="165" t="str">
        <f t="shared" ref="M349:M360" si="68">IF(K349="ND",VLOOKUP(H349,$Y$5:$Z$10,2,TRUE),VLOOKUP(H349,$Y$11:$Z$16,2,TRUE))</f>
        <v>Small</v>
      </c>
      <c r="N349" s="166">
        <f t="shared" si="62"/>
        <v>0.2</v>
      </c>
      <c r="O349" s="123">
        <f t="shared" si="63"/>
        <v>0</v>
      </c>
      <c r="P349" s="114">
        <f t="shared" si="64"/>
        <v>0</v>
      </c>
      <c r="Q349" s="93">
        <f t="shared" si="65"/>
        <v>69874236.7017093</v>
      </c>
      <c r="R349" s="93">
        <f t="shared" si="66"/>
        <v>1</v>
      </c>
      <c r="T349" s="165"/>
    </row>
    <row r="350" spans="1:20">
      <c r="A350" s="162">
        <v>15377</v>
      </c>
      <c r="B350" s="162">
        <v>2387151.6415463099</v>
      </c>
      <c r="C350" s="162">
        <v>13.261953564146101</v>
      </c>
      <c r="D350" s="162">
        <v>1</v>
      </c>
      <c r="E350" s="163" t="s">
        <v>224</v>
      </c>
      <c r="F350" s="163" t="s">
        <v>225</v>
      </c>
      <c r="G350" s="163" t="s">
        <v>226</v>
      </c>
      <c r="H350" s="162">
        <v>53</v>
      </c>
      <c r="I350" s="163" t="s">
        <v>227</v>
      </c>
      <c r="J350" s="164">
        <f t="shared" si="61"/>
        <v>3</v>
      </c>
      <c r="K350" s="165" t="str">
        <f t="shared" si="59"/>
        <v>ND</v>
      </c>
      <c r="L350" s="165" t="str">
        <f t="shared" si="60"/>
        <v>MT</v>
      </c>
      <c r="M350" s="165" t="str">
        <f t="shared" si="68"/>
        <v>Small</v>
      </c>
      <c r="N350" s="166">
        <f t="shared" si="62"/>
        <v>0.2</v>
      </c>
      <c r="O350" s="123">
        <f t="shared" si="63"/>
        <v>980.99158657426381</v>
      </c>
      <c r="P350" s="114">
        <f t="shared" si="64"/>
        <v>326.52997867319618</v>
      </c>
      <c r="Q350" s="93">
        <f t="shared" si="65"/>
        <v>126519037.00195442</v>
      </c>
      <c r="R350" s="93">
        <f t="shared" si="66"/>
        <v>1</v>
      </c>
      <c r="T350" s="165"/>
    </row>
    <row r="351" spans="1:20">
      <c r="A351" s="162">
        <v>15715</v>
      </c>
      <c r="B351" s="162">
        <v>6338458.8243360901</v>
      </c>
      <c r="C351" s="162">
        <v>143.53394076847999</v>
      </c>
      <c r="D351" s="162">
        <v>1</v>
      </c>
      <c r="E351" s="163" t="s">
        <v>224</v>
      </c>
      <c r="F351" s="163" t="s">
        <v>225</v>
      </c>
      <c r="G351" s="163" t="s">
        <v>234</v>
      </c>
      <c r="H351" s="162">
        <v>70</v>
      </c>
      <c r="I351" s="163" t="s">
        <v>239</v>
      </c>
      <c r="J351" s="164">
        <f t="shared" si="61"/>
        <v>1.9369369369369369</v>
      </c>
      <c r="K351" s="165" t="str">
        <f t="shared" si="59"/>
        <v>ND</v>
      </c>
      <c r="L351" s="165" t="str">
        <f t="shared" si="60"/>
        <v>MT</v>
      </c>
      <c r="M351" s="165" t="str">
        <f t="shared" si="68"/>
        <v>Small</v>
      </c>
      <c r="N351" s="166">
        <f t="shared" si="62"/>
        <v>0.2</v>
      </c>
      <c r="O351" s="123">
        <f t="shared" si="63"/>
        <v>633.37294628668678</v>
      </c>
      <c r="P351" s="114">
        <f t="shared" si="64"/>
        <v>210.82265890311467</v>
      </c>
      <c r="Q351" s="93">
        <f t="shared" si="65"/>
        <v>443692117.70352632</v>
      </c>
      <c r="R351" s="93">
        <f t="shared" si="66"/>
        <v>1</v>
      </c>
      <c r="T351" s="165"/>
    </row>
    <row r="352" spans="1:20">
      <c r="A352" s="162">
        <v>15715</v>
      </c>
      <c r="B352" s="162">
        <v>6338458.8243360901</v>
      </c>
      <c r="C352" s="162">
        <v>143.53394076847999</v>
      </c>
      <c r="D352" s="162">
        <v>2</v>
      </c>
      <c r="E352" s="163" t="s">
        <v>224</v>
      </c>
      <c r="F352" s="163" t="s">
        <v>241</v>
      </c>
      <c r="G352" s="163" t="s">
        <v>234</v>
      </c>
      <c r="H352" s="162">
        <v>70</v>
      </c>
      <c r="I352" s="163" t="s">
        <v>239</v>
      </c>
      <c r="J352" s="164">
        <f t="shared" si="61"/>
        <v>1.2912912912912913</v>
      </c>
      <c r="K352" s="165" t="str">
        <f t="shared" si="59"/>
        <v>ND</v>
      </c>
      <c r="L352" s="165" t="str">
        <f t="shared" si="60"/>
        <v>LT</v>
      </c>
      <c r="M352" s="165" t="str">
        <f t="shared" si="68"/>
        <v>Small</v>
      </c>
      <c r="N352" s="166">
        <f t="shared" si="62"/>
        <v>0.13333333333333333</v>
      </c>
      <c r="O352" s="123">
        <f t="shared" si="63"/>
        <v>330.84494125526766</v>
      </c>
      <c r="P352" s="114">
        <f t="shared" si="64"/>
        <v>372.10068464967947</v>
      </c>
      <c r="Q352" s="93">
        <f t="shared" si="65"/>
        <v>443692117.70352632</v>
      </c>
      <c r="R352" s="93">
        <f t="shared" si="66"/>
        <v>0</v>
      </c>
      <c r="T352" s="165"/>
    </row>
    <row r="353" spans="1:20">
      <c r="A353" s="162">
        <v>15693</v>
      </c>
      <c r="B353" s="162">
        <v>952798.06929919496</v>
      </c>
      <c r="C353" s="162">
        <v>4.3309003149963399</v>
      </c>
      <c r="D353" s="162">
        <v>1</v>
      </c>
      <c r="E353" s="163" t="s">
        <v>224</v>
      </c>
      <c r="F353" s="163" t="s">
        <v>225</v>
      </c>
      <c r="G353" s="163" t="s">
        <v>234</v>
      </c>
      <c r="H353" s="162">
        <v>290</v>
      </c>
      <c r="I353" s="163" t="s">
        <v>227</v>
      </c>
      <c r="J353" s="164">
        <f t="shared" si="61"/>
        <v>3</v>
      </c>
      <c r="K353" s="165" t="str">
        <f t="shared" si="59"/>
        <v>ND</v>
      </c>
      <c r="L353" s="165" t="str">
        <f t="shared" si="60"/>
        <v>MT</v>
      </c>
      <c r="M353" s="165" t="str">
        <f t="shared" si="68"/>
        <v>Med</v>
      </c>
      <c r="N353" s="166">
        <f t="shared" si="62"/>
        <v>0.2</v>
      </c>
      <c r="O353" s="123">
        <f t="shared" si="63"/>
        <v>980.99158657426381</v>
      </c>
      <c r="P353" s="114">
        <f t="shared" si="64"/>
        <v>326.52997867319618</v>
      </c>
      <c r="Q353" s="93">
        <f t="shared" si="65"/>
        <v>276311440.09676653</v>
      </c>
      <c r="R353" s="93">
        <f t="shared" si="66"/>
        <v>1</v>
      </c>
      <c r="T353" s="165"/>
    </row>
    <row r="354" spans="1:20">
      <c r="A354" s="162">
        <v>15693</v>
      </c>
      <c r="B354" s="162">
        <v>952798.06929919496</v>
      </c>
      <c r="C354" s="162">
        <v>4.3309003149963399</v>
      </c>
      <c r="D354" s="162">
        <v>2</v>
      </c>
      <c r="E354" s="163" t="s">
        <v>224</v>
      </c>
      <c r="F354" s="163" t="s">
        <v>241</v>
      </c>
      <c r="G354" s="163" t="s">
        <v>234</v>
      </c>
      <c r="H354" s="162">
        <v>140</v>
      </c>
      <c r="I354" s="163" t="s">
        <v>227</v>
      </c>
      <c r="J354" s="164">
        <f t="shared" si="61"/>
        <v>2</v>
      </c>
      <c r="K354" s="165" t="str">
        <f t="shared" si="59"/>
        <v>ND</v>
      </c>
      <c r="L354" s="165" t="str">
        <f t="shared" si="60"/>
        <v>LT</v>
      </c>
      <c r="M354" s="165" t="str">
        <f t="shared" si="68"/>
        <v>Small</v>
      </c>
      <c r="N354" s="166">
        <f t="shared" si="62"/>
        <v>0.13333333333333333</v>
      </c>
      <c r="O354" s="123">
        <f t="shared" si="63"/>
        <v>512.42495552560058</v>
      </c>
      <c r="P354" s="114">
        <f t="shared" si="64"/>
        <v>576.32338599229422</v>
      </c>
      <c r="Q354" s="93">
        <f t="shared" si="65"/>
        <v>133391729.70188729</v>
      </c>
      <c r="R354" s="93">
        <f t="shared" si="66"/>
        <v>0</v>
      </c>
      <c r="T354" s="165"/>
    </row>
    <row r="355" spans="1:20">
      <c r="A355" s="162">
        <v>15693</v>
      </c>
      <c r="B355" s="162">
        <v>952798.06929919496</v>
      </c>
      <c r="C355" s="162">
        <v>4.3309003149963399</v>
      </c>
      <c r="D355" s="162">
        <v>3</v>
      </c>
      <c r="E355" s="163" t="s">
        <v>224</v>
      </c>
      <c r="F355" s="163" t="s">
        <v>225</v>
      </c>
      <c r="G355" s="163" t="s">
        <v>234</v>
      </c>
      <c r="H355" s="162">
        <v>130</v>
      </c>
      <c r="I355" s="163" t="s">
        <v>227</v>
      </c>
      <c r="J355" s="164">
        <f t="shared" si="61"/>
        <v>3</v>
      </c>
      <c r="K355" s="165" t="str">
        <f t="shared" si="59"/>
        <v>ND</v>
      </c>
      <c r="L355" s="165" t="str">
        <f t="shared" si="60"/>
        <v>MT</v>
      </c>
      <c r="M355" s="165" t="str">
        <f t="shared" si="68"/>
        <v>Small</v>
      </c>
      <c r="N355" s="166">
        <f t="shared" si="62"/>
        <v>0.2</v>
      </c>
      <c r="O355" s="123">
        <f t="shared" si="63"/>
        <v>980.99158657426381</v>
      </c>
      <c r="P355" s="114">
        <f t="shared" si="64"/>
        <v>326.52997867319618</v>
      </c>
      <c r="Q355" s="93">
        <f t="shared" si="65"/>
        <v>123863749.00889534</v>
      </c>
      <c r="R355" s="93">
        <f t="shared" si="66"/>
        <v>1</v>
      </c>
      <c r="T355" s="165"/>
    </row>
    <row r="356" spans="1:20">
      <c r="A356" s="162">
        <v>15693</v>
      </c>
      <c r="B356" s="162">
        <v>952798.06929919496</v>
      </c>
      <c r="C356" s="162">
        <v>4.3309003149963399</v>
      </c>
      <c r="D356" s="162">
        <v>4</v>
      </c>
      <c r="E356" s="163" t="s">
        <v>224</v>
      </c>
      <c r="F356" s="163" t="s">
        <v>241</v>
      </c>
      <c r="G356" s="163" t="s">
        <v>234</v>
      </c>
      <c r="H356" s="162">
        <v>60</v>
      </c>
      <c r="I356" s="163" t="s">
        <v>227</v>
      </c>
      <c r="J356" s="164">
        <f t="shared" si="61"/>
        <v>2</v>
      </c>
      <c r="K356" s="165" t="str">
        <f t="shared" si="59"/>
        <v>ND</v>
      </c>
      <c r="L356" s="165" t="str">
        <f t="shared" si="60"/>
        <v>LT</v>
      </c>
      <c r="M356" s="165" t="str">
        <f t="shared" si="68"/>
        <v>Small</v>
      </c>
      <c r="N356" s="166">
        <f t="shared" si="62"/>
        <v>0.13333333333333333</v>
      </c>
      <c r="O356" s="123">
        <f t="shared" si="63"/>
        <v>512.42495552560058</v>
      </c>
      <c r="P356" s="114">
        <f t="shared" si="64"/>
        <v>576.32338599229422</v>
      </c>
      <c r="Q356" s="93">
        <f t="shared" si="65"/>
        <v>57167884.157951698</v>
      </c>
      <c r="R356" s="93">
        <f t="shared" si="66"/>
        <v>0</v>
      </c>
      <c r="T356" s="165"/>
    </row>
    <row r="357" spans="1:20">
      <c r="A357" s="162">
        <v>15693</v>
      </c>
      <c r="B357" s="162">
        <v>952798.06929919496</v>
      </c>
      <c r="C357" s="162">
        <v>4.3309003149963399</v>
      </c>
      <c r="D357" s="162">
        <v>5</v>
      </c>
      <c r="E357" s="163" t="s">
        <v>224</v>
      </c>
      <c r="F357" s="163" t="s">
        <v>241</v>
      </c>
      <c r="G357" s="163" t="s">
        <v>226</v>
      </c>
      <c r="H357" s="162">
        <v>110</v>
      </c>
      <c r="I357" s="163" t="s">
        <v>227</v>
      </c>
      <c r="J357" s="164">
        <f t="shared" si="61"/>
        <v>2</v>
      </c>
      <c r="K357" s="165" t="str">
        <f t="shared" si="59"/>
        <v>ND</v>
      </c>
      <c r="L357" s="165" t="str">
        <f t="shared" si="60"/>
        <v>LT</v>
      </c>
      <c r="M357" s="165" t="str">
        <f t="shared" si="68"/>
        <v>Small</v>
      </c>
      <c r="N357" s="166">
        <f t="shared" si="62"/>
        <v>0.13333333333333333</v>
      </c>
      <c r="O357" s="123">
        <f t="shared" si="63"/>
        <v>512.42495552560058</v>
      </c>
      <c r="P357" s="114">
        <f t="shared" si="64"/>
        <v>576.32338599229422</v>
      </c>
      <c r="Q357" s="93">
        <f t="shared" si="65"/>
        <v>104807787.62291145</v>
      </c>
      <c r="R357" s="93">
        <f t="shared" si="66"/>
        <v>0</v>
      </c>
      <c r="T357" s="165"/>
    </row>
    <row r="358" spans="1:20">
      <c r="A358" s="162">
        <v>15678</v>
      </c>
      <c r="B358" s="162">
        <v>2132877.35408444</v>
      </c>
      <c r="C358" s="162">
        <v>16.381546498344399</v>
      </c>
      <c r="D358" s="162">
        <v>1</v>
      </c>
      <c r="E358" s="163" t="s">
        <v>224</v>
      </c>
      <c r="F358" s="163" t="s">
        <v>245</v>
      </c>
      <c r="G358" s="163" t="s">
        <v>234</v>
      </c>
      <c r="H358" s="162">
        <v>150</v>
      </c>
      <c r="I358" s="163" t="s">
        <v>239</v>
      </c>
      <c r="J358" s="164">
        <f t="shared" si="61"/>
        <v>1.2912912912912913</v>
      </c>
      <c r="K358" s="165" t="str">
        <f t="shared" si="59"/>
        <v>ND</v>
      </c>
      <c r="L358" s="165" t="str">
        <f t="shared" si="60"/>
        <v>LT</v>
      </c>
      <c r="M358" s="165" t="str">
        <f t="shared" si="68"/>
        <v>Small</v>
      </c>
      <c r="N358" s="166">
        <f t="shared" si="62"/>
        <v>0.13333333333333333</v>
      </c>
      <c r="O358" s="123">
        <f t="shared" si="63"/>
        <v>330.84494125526766</v>
      </c>
      <c r="P358" s="114">
        <f t="shared" si="64"/>
        <v>372.10068464967947</v>
      </c>
      <c r="Q358" s="93">
        <f t="shared" si="65"/>
        <v>319931603.11266601</v>
      </c>
      <c r="R358" s="93">
        <f t="shared" si="66"/>
        <v>0</v>
      </c>
      <c r="T358" s="165"/>
    </row>
    <row r="359" spans="1:20">
      <c r="A359" s="162">
        <v>15678</v>
      </c>
      <c r="B359" s="162">
        <v>2132877.35408444</v>
      </c>
      <c r="C359" s="162">
        <v>16.381546498344399</v>
      </c>
      <c r="D359" s="162">
        <v>2</v>
      </c>
      <c r="E359" s="163" t="s">
        <v>224</v>
      </c>
      <c r="F359" s="163" t="s">
        <v>225</v>
      </c>
      <c r="G359" s="163" t="s">
        <v>234</v>
      </c>
      <c r="H359" s="162">
        <v>130</v>
      </c>
      <c r="I359" s="163" t="s">
        <v>239</v>
      </c>
      <c r="J359" s="164">
        <f t="shared" si="61"/>
        <v>1.9369369369369369</v>
      </c>
      <c r="K359" s="165" t="str">
        <f t="shared" si="59"/>
        <v>ND</v>
      </c>
      <c r="L359" s="165" t="str">
        <f t="shared" si="60"/>
        <v>MT</v>
      </c>
      <c r="M359" s="165" t="str">
        <f t="shared" si="68"/>
        <v>Small</v>
      </c>
      <c r="N359" s="166">
        <f t="shared" si="62"/>
        <v>0.2</v>
      </c>
      <c r="O359" s="123">
        <f t="shared" si="63"/>
        <v>633.37294628668678</v>
      </c>
      <c r="P359" s="114">
        <f t="shared" si="64"/>
        <v>210.82265890311467</v>
      </c>
      <c r="Q359" s="93">
        <f t="shared" si="65"/>
        <v>277274056.03097719</v>
      </c>
      <c r="R359" s="93">
        <f t="shared" si="66"/>
        <v>1</v>
      </c>
      <c r="T359" s="165"/>
    </row>
    <row r="360" spans="1:20">
      <c r="A360" s="162">
        <v>15678</v>
      </c>
      <c r="B360" s="162">
        <v>2132877.35408444</v>
      </c>
      <c r="C360" s="162">
        <v>16.381546498344399</v>
      </c>
      <c r="D360" s="162">
        <v>3</v>
      </c>
      <c r="E360" s="163" t="s">
        <v>224</v>
      </c>
      <c r="F360" s="163" t="s">
        <v>225</v>
      </c>
      <c r="G360" s="163" t="s">
        <v>234</v>
      </c>
      <c r="H360" s="162">
        <v>130</v>
      </c>
      <c r="I360" s="163" t="s">
        <v>239</v>
      </c>
      <c r="J360" s="164">
        <f t="shared" si="61"/>
        <v>1.9369369369369369</v>
      </c>
      <c r="K360" s="165" t="str">
        <f t="shared" si="59"/>
        <v>ND</v>
      </c>
      <c r="L360" s="165" t="str">
        <f t="shared" si="60"/>
        <v>MT</v>
      </c>
      <c r="M360" s="165" t="str">
        <f t="shared" si="68"/>
        <v>Small</v>
      </c>
      <c r="N360" s="166">
        <f t="shared" si="62"/>
        <v>0.2</v>
      </c>
      <c r="O360" s="123">
        <f t="shared" si="63"/>
        <v>633.37294628668678</v>
      </c>
      <c r="P360" s="114">
        <f t="shared" si="64"/>
        <v>210.82265890311467</v>
      </c>
      <c r="Q360" s="93">
        <f t="shared" si="65"/>
        <v>277274056.03097719</v>
      </c>
      <c r="R360" s="93">
        <f t="shared" si="66"/>
        <v>1</v>
      </c>
      <c r="T360" s="165"/>
    </row>
    <row r="361" spans="1:20">
      <c r="A361" s="162">
        <v>15011</v>
      </c>
      <c r="B361" s="162">
        <v>4240222.6688823598</v>
      </c>
      <c r="C361" s="162">
        <v>58.9288120197673</v>
      </c>
      <c r="D361" s="162">
        <v>1</v>
      </c>
      <c r="E361" s="163" t="s">
        <v>224</v>
      </c>
      <c r="F361" s="163" t="s">
        <v>241</v>
      </c>
      <c r="G361" s="163" t="s">
        <v>234</v>
      </c>
      <c r="H361" s="162">
        <v>42</v>
      </c>
      <c r="I361" s="163" t="s">
        <v>227</v>
      </c>
      <c r="J361" s="164">
        <f t="shared" si="61"/>
        <v>2</v>
      </c>
      <c r="K361" s="165" t="str">
        <f t="shared" si="59"/>
        <v>ND</v>
      </c>
      <c r="L361" s="165" t="str">
        <f t="shared" si="60"/>
        <v>LT</v>
      </c>
      <c r="M361" s="165" t="s">
        <v>236</v>
      </c>
      <c r="N361" s="166">
        <f t="shared" si="62"/>
        <v>0.13333333333333333</v>
      </c>
      <c r="O361" s="123">
        <f t="shared" si="63"/>
        <v>512.42495552560058</v>
      </c>
      <c r="P361" s="114">
        <f t="shared" si="64"/>
        <v>576.32338599229422</v>
      </c>
      <c r="Q361" s="93">
        <f t="shared" si="65"/>
        <v>178089352.09305912</v>
      </c>
      <c r="R361" s="93">
        <f t="shared" si="66"/>
        <v>0</v>
      </c>
      <c r="T361" s="165"/>
    </row>
    <row r="362" spans="1:20">
      <c r="A362" s="162">
        <v>15011</v>
      </c>
      <c r="B362" s="162">
        <v>4240222.6688823598</v>
      </c>
      <c r="C362" s="162">
        <v>58.9288120197673</v>
      </c>
      <c r="D362" s="162">
        <v>2</v>
      </c>
      <c r="E362" s="163" t="s">
        <v>224</v>
      </c>
      <c r="F362" s="163" t="s">
        <v>225</v>
      </c>
      <c r="G362" s="163" t="s">
        <v>234</v>
      </c>
      <c r="H362" s="162">
        <v>77</v>
      </c>
      <c r="I362" s="163" t="s">
        <v>227</v>
      </c>
      <c r="J362" s="164">
        <f t="shared" si="61"/>
        <v>3</v>
      </c>
      <c r="K362" s="165" t="str">
        <f t="shared" si="59"/>
        <v>ND</v>
      </c>
      <c r="L362" s="165" t="str">
        <f t="shared" si="60"/>
        <v>MT</v>
      </c>
      <c r="M362" s="165" t="str">
        <f t="shared" ref="M362:M368" si="69">IF(K362="ND",VLOOKUP(H362,$Y$5:$Z$10,2,TRUE),VLOOKUP(H362,$Y$11:$Z$16,2,TRUE))</f>
        <v>Small</v>
      </c>
      <c r="N362" s="166">
        <f t="shared" si="62"/>
        <v>0.2</v>
      </c>
      <c r="O362" s="123">
        <f t="shared" si="63"/>
        <v>980.99158657426381</v>
      </c>
      <c r="P362" s="114">
        <f t="shared" si="64"/>
        <v>326.52997867319618</v>
      </c>
      <c r="Q362" s="93">
        <f t="shared" si="65"/>
        <v>326497145.50394171</v>
      </c>
      <c r="R362" s="93">
        <f t="shared" si="66"/>
        <v>1</v>
      </c>
      <c r="T362" s="165"/>
    </row>
    <row r="363" spans="1:20">
      <c r="A363" s="162">
        <v>15396</v>
      </c>
      <c r="B363" s="162">
        <v>10827059.3611218</v>
      </c>
      <c r="C363" s="162">
        <v>26.394908180552601</v>
      </c>
      <c r="D363" s="162">
        <v>1</v>
      </c>
      <c r="E363" s="163" t="s">
        <v>224</v>
      </c>
      <c r="F363" s="163" t="s">
        <v>241</v>
      </c>
      <c r="G363" s="163" t="s">
        <v>234</v>
      </c>
      <c r="H363" s="162">
        <v>109</v>
      </c>
      <c r="I363" s="163" t="s">
        <v>227</v>
      </c>
      <c r="J363" s="164">
        <f t="shared" si="61"/>
        <v>2</v>
      </c>
      <c r="K363" s="165" t="str">
        <f t="shared" si="59"/>
        <v>ND</v>
      </c>
      <c r="L363" s="165" t="str">
        <f t="shared" si="60"/>
        <v>LT</v>
      </c>
      <c r="M363" s="165" t="str">
        <f t="shared" si="69"/>
        <v>Small</v>
      </c>
      <c r="N363" s="166">
        <f t="shared" si="62"/>
        <v>0.13333333333333333</v>
      </c>
      <c r="O363" s="123">
        <f t="shared" si="63"/>
        <v>512.42495552560058</v>
      </c>
      <c r="P363" s="114">
        <f t="shared" si="64"/>
        <v>576.32338599229422</v>
      </c>
      <c r="Q363" s="93">
        <f t="shared" si="65"/>
        <v>1180149470.3622761</v>
      </c>
      <c r="R363" s="93">
        <f t="shared" si="66"/>
        <v>0</v>
      </c>
      <c r="T363" s="165"/>
    </row>
    <row r="364" spans="1:20">
      <c r="A364" s="162">
        <v>15396</v>
      </c>
      <c r="B364" s="162">
        <v>10827059.3611218</v>
      </c>
      <c r="C364" s="162">
        <v>26.394908180552601</v>
      </c>
      <c r="D364" s="162">
        <v>2</v>
      </c>
      <c r="E364" s="163" t="s">
        <v>224</v>
      </c>
      <c r="F364" s="163" t="s">
        <v>225</v>
      </c>
      <c r="G364" s="163" t="s">
        <v>234</v>
      </c>
      <c r="H364" s="162">
        <v>158</v>
      </c>
      <c r="I364" s="163" t="s">
        <v>227</v>
      </c>
      <c r="J364" s="164">
        <f t="shared" si="61"/>
        <v>3</v>
      </c>
      <c r="K364" s="165" t="str">
        <f t="shared" si="59"/>
        <v>ND</v>
      </c>
      <c r="L364" s="165" t="str">
        <f t="shared" si="60"/>
        <v>MT</v>
      </c>
      <c r="M364" s="165" t="str">
        <f t="shared" si="69"/>
        <v>Small</v>
      </c>
      <c r="N364" s="166">
        <f t="shared" si="62"/>
        <v>0.2</v>
      </c>
      <c r="O364" s="123">
        <f t="shared" si="63"/>
        <v>980.99158657426381</v>
      </c>
      <c r="P364" s="114">
        <f t="shared" si="64"/>
        <v>326.52997867319618</v>
      </c>
      <c r="Q364" s="93">
        <f t="shared" si="65"/>
        <v>1710675379.0572443</v>
      </c>
      <c r="R364" s="93">
        <f t="shared" si="66"/>
        <v>1</v>
      </c>
      <c r="T364" s="165"/>
    </row>
    <row r="365" spans="1:20">
      <c r="A365" s="162">
        <v>15632</v>
      </c>
      <c r="B365" s="162">
        <v>3283907.1493995399</v>
      </c>
      <c r="C365" s="162">
        <v>117.282398192841</v>
      </c>
      <c r="D365" s="162">
        <v>1</v>
      </c>
      <c r="E365" s="163" t="s">
        <v>224</v>
      </c>
      <c r="F365" s="163" t="s">
        <v>241</v>
      </c>
      <c r="G365" s="163" t="s">
        <v>234</v>
      </c>
      <c r="H365" s="162">
        <v>640</v>
      </c>
      <c r="I365" s="163" t="s">
        <v>243</v>
      </c>
      <c r="J365" s="164">
        <f t="shared" si="61"/>
        <v>0</v>
      </c>
      <c r="K365" s="165" t="str">
        <f t="shared" si="59"/>
        <v>ND</v>
      </c>
      <c r="L365" s="165" t="str">
        <f t="shared" si="60"/>
        <v>LT</v>
      </c>
      <c r="M365" s="165" t="str">
        <f t="shared" si="69"/>
        <v>Large</v>
      </c>
      <c r="N365" s="166">
        <f t="shared" si="62"/>
        <v>0.2</v>
      </c>
      <c r="O365" s="123">
        <f t="shared" si="63"/>
        <v>0</v>
      </c>
      <c r="P365" s="114">
        <f t="shared" si="64"/>
        <v>0</v>
      </c>
      <c r="Q365" s="93">
        <f t="shared" si="65"/>
        <v>2101700575.6157055</v>
      </c>
      <c r="R365" s="93">
        <f t="shared" si="66"/>
        <v>0</v>
      </c>
      <c r="T365" s="165"/>
    </row>
    <row r="366" spans="1:20">
      <c r="A366" s="162">
        <v>15632</v>
      </c>
      <c r="B366" s="162">
        <v>3283907.1493995399</v>
      </c>
      <c r="C366" s="162">
        <v>117.282398192841</v>
      </c>
      <c r="D366" s="162">
        <v>2</v>
      </c>
      <c r="E366" s="163" t="s">
        <v>224</v>
      </c>
      <c r="F366" s="163" t="s">
        <v>225</v>
      </c>
      <c r="G366" s="163" t="s">
        <v>234</v>
      </c>
      <c r="H366" s="162">
        <v>512</v>
      </c>
      <c r="I366" s="163" t="s">
        <v>243</v>
      </c>
      <c r="J366" s="164">
        <f t="shared" si="61"/>
        <v>0</v>
      </c>
      <c r="K366" s="165" t="str">
        <f t="shared" si="59"/>
        <v>ND</v>
      </c>
      <c r="L366" s="165" t="str">
        <f t="shared" si="60"/>
        <v>MT</v>
      </c>
      <c r="M366" s="165" t="str">
        <f t="shared" si="69"/>
        <v>Large</v>
      </c>
      <c r="N366" s="166">
        <f t="shared" si="62"/>
        <v>0.33333333333333331</v>
      </c>
      <c r="O366" s="123">
        <f t="shared" si="63"/>
        <v>0</v>
      </c>
      <c r="P366" s="114">
        <f t="shared" si="64"/>
        <v>0</v>
      </c>
      <c r="Q366" s="93">
        <f t="shared" si="65"/>
        <v>1681360460.4925644</v>
      </c>
      <c r="R366" s="93">
        <f t="shared" si="66"/>
        <v>1</v>
      </c>
      <c r="T366" s="165"/>
    </row>
    <row r="367" spans="1:20">
      <c r="A367" s="162">
        <v>15632</v>
      </c>
      <c r="B367" s="162">
        <v>3283907.1493995399</v>
      </c>
      <c r="C367" s="162">
        <v>117.282398192841</v>
      </c>
      <c r="D367" s="162">
        <v>3</v>
      </c>
      <c r="E367" s="163" t="s">
        <v>224</v>
      </c>
      <c r="F367" s="163" t="s">
        <v>241</v>
      </c>
      <c r="G367" s="163" t="s">
        <v>234</v>
      </c>
      <c r="H367" s="162">
        <v>195</v>
      </c>
      <c r="I367" s="163" t="s">
        <v>243</v>
      </c>
      <c r="J367" s="164">
        <f t="shared" si="61"/>
        <v>0</v>
      </c>
      <c r="K367" s="165" t="str">
        <f t="shared" si="59"/>
        <v>ND</v>
      </c>
      <c r="L367" s="165" t="str">
        <f t="shared" si="60"/>
        <v>LT</v>
      </c>
      <c r="M367" s="165" t="str">
        <f t="shared" si="69"/>
        <v>Med</v>
      </c>
      <c r="N367" s="166">
        <f t="shared" si="62"/>
        <v>0.13333333333333333</v>
      </c>
      <c r="O367" s="123">
        <f t="shared" si="63"/>
        <v>0</v>
      </c>
      <c r="P367" s="114">
        <f t="shared" si="64"/>
        <v>0</v>
      </c>
      <c r="Q367" s="93">
        <f t="shared" si="65"/>
        <v>640361894.13291025</v>
      </c>
      <c r="R367" s="93">
        <f t="shared" si="66"/>
        <v>0</v>
      </c>
      <c r="T367" s="165"/>
    </row>
    <row r="368" spans="1:20">
      <c r="A368" s="162">
        <v>15632</v>
      </c>
      <c r="B368" s="162">
        <v>3283907.1493995399</v>
      </c>
      <c r="C368" s="162">
        <v>117.282398192841</v>
      </c>
      <c r="D368" s="162">
        <v>4</v>
      </c>
      <c r="E368" s="163" t="s">
        <v>224</v>
      </c>
      <c r="F368" s="163" t="s">
        <v>225</v>
      </c>
      <c r="G368" s="163" t="s">
        <v>234</v>
      </c>
      <c r="H368" s="162">
        <v>450</v>
      </c>
      <c r="I368" s="163" t="s">
        <v>243</v>
      </c>
      <c r="J368" s="164">
        <f t="shared" si="61"/>
        <v>0</v>
      </c>
      <c r="K368" s="165" t="str">
        <f t="shared" si="59"/>
        <v>ND</v>
      </c>
      <c r="L368" s="165" t="str">
        <f t="shared" si="60"/>
        <v>MT</v>
      </c>
      <c r="M368" s="165" t="str">
        <f t="shared" si="69"/>
        <v>Med</v>
      </c>
      <c r="N368" s="166">
        <f t="shared" si="62"/>
        <v>0.2</v>
      </c>
      <c r="O368" s="123">
        <f t="shared" si="63"/>
        <v>0</v>
      </c>
      <c r="P368" s="114">
        <f t="shared" si="64"/>
        <v>0</v>
      </c>
      <c r="Q368" s="93">
        <f t="shared" si="65"/>
        <v>1477758217.2297931</v>
      </c>
      <c r="R368" s="93">
        <f t="shared" si="66"/>
        <v>1</v>
      </c>
      <c r="T368" s="165"/>
    </row>
    <row r="369" spans="1:20">
      <c r="A369" s="162">
        <v>15108</v>
      </c>
      <c r="B369" s="162">
        <v>1406550.9929728401</v>
      </c>
      <c r="C369" s="162">
        <v>42.418377905631601</v>
      </c>
      <c r="D369" s="162">
        <v>1</v>
      </c>
      <c r="E369" s="163" t="s">
        <v>224</v>
      </c>
      <c r="F369" s="163" t="s">
        <v>225</v>
      </c>
      <c r="G369" s="163" t="s">
        <v>234</v>
      </c>
      <c r="H369" s="162">
        <v>36</v>
      </c>
      <c r="I369" s="163" t="s">
        <v>239</v>
      </c>
      <c r="J369" s="164">
        <f t="shared" si="61"/>
        <v>1.9369369369369369</v>
      </c>
      <c r="K369" s="165" t="str">
        <f t="shared" si="59"/>
        <v>ND</v>
      </c>
      <c r="L369" s="165" t="str">
        <f t="shared" si="60"/>
        <v>MT</v>
      </c>
      <c r="M369" s="165" t="s">
        <v>236</v>
      </c>
      <c r="N369" s="166">
        <f t="shared" si="62"/>
        <v>0.2</v>
      </c>
      <c r="O369" s="123">
        <f t="shared" si="63"/>
        <v>633.37294628668678</v>
      </c>
      <c r="P369" s="114">
        <f t="shared" si="64"/>
        <v>210.82265890311467</v>
      </c>
      <c r="Q369" s="93">
        <f t="shared" si="65"/>
        <v>50635835.747022241</v>
      </c>
      <c r="R369" s="93">
        <f t="shared" si="66"/>
        <v>1</v>
      </c>
      <c r="T369" s="165"/>
    </row>
    <row r="370" spans="1:20">
      <c r="A370" s="162">
        <v>15108</v>
      </c>
      <c r="B370" s="162">
        <v>1406550.9929728401</v>
      </c>
      <c r="C370" s="162">
        <v>42.418377905631601</v>
      </c>
      <c r="D370" s="162">
        <v>2</v>
      </c>
      <c r="E370" s="163" t="s">
        <v>224</v>
      </c>
      <c r="F370" s="163" t="s">
        <v>241</v>
      </c>
      <c r="G370" s="163" t="s">
        <v>234</v>
      </c>
      <c r="H370" s="162">
        <v>36</v>
      </c>
      <c r="I370" s="163" t="s">
        <v>239</v>
      </c>
      <c r="J370" s="164">
        <f t="shared" si="61"/>
        <v>1.2912912912912913</v>
      </c>
      <c r="K370" s="165" t="str">
        <f t="shared" si="59"/>
        <v>ND</v>
      </c>
      <c r="L370" s="165" t="str">
        <f t="shared" si="60"/>
        <v>LT</v>
      </c>
      <c r="M370" s="165" t="s">
        <v>236</v>
      </c>
      <c r="N370" s="166">
        <f t="shared" si="62"/>
        <v>0.13333333333333333</v>
      </c>
      <c r="O370" s="123">
        <f t="shared" si="63"/>
        <v>330.84494125526766</v>
      </c>
      <c r="P370" s="114">
        <f t="shared" si="64"/>
        <v>372.10068464967947</v>
      </c>
      <c r="Q370" s="93">
        <f t="shared" si="65"/>
        <v>50635835.747022241</v>
      </c>
      <c r="R370" s="93">
        <f t="shared" si="66"/>
        <v>0</v>
      </c>
      <c r="T370" s="165"/>
    </row>
    <row r="371" spans="1:20">
      <c r="A371" s="162">
        <v>15182</v>
      </c>
      <c r="B371" s="162">
        <v>896075.41087044403</v>
      </c>
      <c r="C371" s="162">
        <v>59.7383607246963</v>
      </c>
      <c r="D371" s="162">
        <v>1</v>
      </c>
      <c r="E371" s="163" t="s">
        <v>224</v>
      </c>
      <c r="F371" s="163" t="s">
        <v>245</v>
      </c>
      <c r="G371" s="163" t="s">
        <v>226</v>
      </c>
      <c r="H371" s="162">
        <v>156</v>
      </c>
      <c r="I371" s="163" t="s">
        <v>239</v>
      </c>
      <c r="J371" s="164">
        <f t="shared" si="61"/>
        <v>1.2912912912912913</v>
      </c>
      <c r="K371" s="165" t="str">
        <f t="shared" si="59"/>
        <v>ND</v>
      </c>
      <c r="L371" s="165" t="str">
        <f t="shared" si="60"/>
        <v>LT</v>
      </c>
      <c r="M371" s="165" t="str">
        <f t="shared" ref="M371:M389" si="70">IF(K371="ND",VLOOKUP(H371,$Y$5:$Z$10,2,TRUE),VLOOKUP(H371,$Y$11:$Z$16,2,TRUE))</f>
        <v>Small</v>
      </c>
      <c r="N371" s="166">
        <f t="shared" si="62"/>
        <v>0.13333333333333333</v>
      </c>
      <c r="O371" s="123">
        <f t="shared" si="63"/>
        <v>330.84494125526766</v>
      </c>
      <c r="P371" s="114">
        <f t="shared" si="64"/>
        <v>372.10068464967947</v>
      </c>
      <c r="Q371" s="93">
        <f t="shared" si="65"/>
        <v>139787764.09578925</v>
      </c>
      <c r="R371" s="93">
        <f t="shared" si="66"/>
        <v>0</v>
      </c>
      <c r="T371" s="165"/>
    </row>
    <row r="372" spans="1:20">
      <c r="A372" s="162">
        <v>15182</v>
      </c>
      <c r="B372" s="162">
        <v>896075.41087044403</v>
      </c>
      <c r="C372" s="162">
        <v>59.7383607246963</v>
      </c>
      <c r="D372" s="162">
        <v>2</v>
      </c>
      <c r="E372" s="163" t="s">
        <v>224</v>
      </c>
      <c r="F372" s="163" t="s">
        <v>245</v>
      </c>
      <c r="G372" s="163" t="s">
        <v>226</v>
      </c>
      <c r="H372" s="162">
        <v>98</v>
      </c>
      <c r="I372" s="163" t="s">
        <v>239</v>
      </c>
      <c r="J372" s="164">
        <f t="shared" si="61"/>
        <v>1.2912912912912913</v>
      </c>
      <c r="K372" s="165" t="str">
        <f t="shared" si="59"/>
        <v>ND</v>
      </c>
      <c r="L372" s="165" t="str">
        <f t="shared" si="60"/>
        <v>LT</v>
      </c>
      <c r="M372" s="165" t="str">
        <f t="shared" si="70"/>
        <v>Small</v>
      </c>
      <c r="N372" s="166">
        <f t="shared" si="62"/>
        <v>0.13333333333333333</v>
      </c>
      <c r="O372" s="123">
        <f t="shared" si="63"/>
        <v>330.84494125526766</v>
      </c>
      <c r="P372" s="114">
        <f t="shared" si="64"/>
        <v>372.10068464967947</v>
      </c>
      <c r="Q372" s="93">
        <f t="shared" si="65"/>
        <v>87815390.265303522</v>
      </c>
      <c r="R372" s="93">
        <f t="shared" si="66"/>
        <v>0</v>
      </c>
      <c r="T372" s="165"/>
    </row>
    <row r="373" spans="1:20">
      <c r="A373" s="162">
        <v>15182</v>
      </c>
      <c r="B373" s="162">
        <v>896075.41087044403</v>
      </c>
      <c r="C373" s="162">
        <v>59.7383607246963</v>
      </c>
      <c r="D373" s="162">
        <v>3</v>
      </c>
      <c r="E373" s="163" t="s">
        <v>224</v>
      </c>
      <c r="F373" s="163" t="s">
        <v>225</v>
      </c>
      <c r="G373" s="163" t="s">
        <v>226</v>
      </c>
      <c r="H373" s="162">
        <v>142</v>
      </c>
      <c r="I373" s="163" t="s">
        <v>239</v>
      </c>
      <c r="J373" s="164">
        <f t="shared" si="61"/>
        <v>1.9369369369369369</v>
      </c>
      <c r="K373" s="165" t="str">
        <f t="shared" si="59"/>
        <v>ND</v>
      </c>
      <c r="L373" s="165" t="str">
        <f t="shared" si="60"/>
        <v>MT</v>
      </c>
      <c r="M373" s="165" t="str">
        <f t="shared" si="70"/>
        <v>Small</v>
      </c>
      <c r="N373" s="166">
        <f t="shared" si="62"/>
        <v>0.2</v>
      </c>
      <c r="O373" s="123">
        <f t="shared" si="63"/>
        <v>633.37294628668678</v>
      </c>
      <c r="P373" s="114">
        <f t="shared" si="64"/>
        <v>210.82265890311467</v>
      </c>
      <c r="Q373" s="93">
        <f t="shared" si="65"/>
        <v>127242708.34360304</v>
      </c>
      <c r="R373" s="93">
        <f t="shared" si="66"/>
        <v>1</v>
      </c>
      <c r="T373" s="165"/>
    </row>
    <row r="374" spans="1:20">
      <c r="A374" s="162">
        <v>15182</v>
      </c>
      <c r="B374" s="162">
        <v>896075.41087044403</v>
      </c>
      <c r="C374" s="162">
        <v>59.7383607246963</v>
      </c>
      <c r="D374" s="162">
        <v>4</v>
      </c>
      <c r="E374" s="163" t="s">
        <v>224</v>
      </c>
      <c r="F374" s="163" t="s">
        <v>225</v>
      </c>
      <c r="G374" s="163" t="s">
        <v>226</v>
      </c>
      <c r="H374" s="162">
        <v>70</v>
      </c>
      <c r="I374" s="163" t="s">
        <v>239</v>
      </c>
      <c r="J374" s="164">
        <f t="shared" si="61"/>
        <v>1.9369369369369369</v>
      </c>
      <c r="K374" s="165" t="str">
        <f t="shared" si="59"/>
        <v>ND</v>
      </c>
      <c r="L374" s="165" t="str">
        <f t="shared" si="60"/>
        <v>MT</v>
      </c>
      <c r="M374" s="165" t="str">
        <f t="shared" si="70"/>
        <v>Small</v>
      </c>
      <c r="N374" s="166">
        <f t="shared" si="62"/>
        <v>0.2</v>
      </c>
      <c r="O374" s="123">
        <f t="shared" si="63"/>
        <v>633.37294628668678</v>
      </c>
      <c r="P374" s="114">
        <f t="shared" si="64"/>
        <v>210.82265890311467</v>
      </c>
      <c r="Q374" s="93">
        <f t="shared" si="65"/>
        <v>62725278.760931082</v>
      </c>
      <c r="R374" s="93">
        <f t="shared" si="66"/>
        <v>1</v>
      </c>
      <c r="T374" s="165"/>
    </row>
    <row r="375" spans="1:20">
      <c r="A375" s="162">
        <v>15182</v>
      </c>
      <c r="B375" s="162">
        <v>896075.41087044403</v>
      </c>
      <c r="C375" s="162">
        <v>59.7383607246963</v>
      </c>
      <c r="D375" s="162">
        <v>5</v>
      </c>
      <c r="E375" s="163" t="s">
        <v>224</v>
      </c>
      <c r="F375" s="163" t="s">
        <v>225</v>
      </c>
      <c r="G375" s="163" t="s">
        <v>234</v>
      </c>
      <c r="H375" s="162">
        <v>165</v>
      </c>
      <c r="I375" s="163" t="s">
        <v>247</v>
      </c>
      <c r="J375" s="164">
        <f t="shared" si="61"/>
        <v>0</v>
      </c>
      <c r="K375" s="165" t="str">
        <f t="shared" si="59"/>
        <v>ND</v>
      </c>
      <c r="L375" s="165" t="str">
        <f t="shared" si="60"/>
        <v>MT</v>
      </c>
      <c r="M375" s="165" t="str">
        <f t="shared" si="70"/>
        <v>Small</v>
      </c>
      <c r="N375" s="166">
        <f t="shared" si="62"/>
        <v>0.2</v>
      </c>
      <c r="O375" s="123">
        <f t="shared" si="63"/>
        <v>0</v>
      </c>
      <c r="P375" s="114">
        <f t="shared" si="64"/>
        <v>0</v>
      </c>
      <c r="Q375" s="93">
        <f t="shared" si="65"/>
        <v>147852442.79362327</v>
      </c>
      <c r="R375" s="93">
        <f t="shared" si="66"/>
        <v>1</v>
      </c>
      <c r="T375" s="165"/>
    </row>
    <row r="376" spans="1:20">
      <c r="A376" s="162">
        <v>15679</v>
      </c>
      <c r="B376" s="162">
        <v>3521732.8620493198</v>
      </c>
      <c r="C376" s="162">
        <v>57.162636336400801</v>
      </c>
      <c r="D376" s="162">
        <v>1</v>
      </c>
      <c r="E376" s="163" t="s">
        <v>224</v>
      </c>
      <c r="F376" s="163" t="s">
        <v>225</v>
      </c>
      <c r="G376" s="163" t="s">
        <v>234</v>
      </c>
      <c r="H376" s="162">
        <v>80</v>
      </c>
      <c r="I376" s="163" t="s">
        <v>243</v>
      </c>
      <c r="J376" s="164">
        <f t="shared" si="61"/>
        <v>0</v>
      </c>
      <c r="K376" s="165" t="str">
        <f t="shared" si="59"/>
        <v>ND</v>
      </c>
      <c r="L376" s="165" t="str">
        <f t="shared" si="60"/>
        <v>MT</v>
      </c>
      <c r="M376" s="165" t="str">
        <f t="shared" si="70"/>
        <v>Small</v>
      </c>
      <c r="N376" s="166">
        <f t="shared" si="62"/>
        <v>0.2</v>
      </c>
      <c r="O376" s="123">
        <f t="shared" si="63"/>
        <v>0</v>
      </c>
      <c r="P376" s="114">
        <f t="shared" si="64"/>
        <v>0</v>
      </c>
      <c r="Q376" s="93">
        <f t="shared" si="65"/>
        <v>281738628.96394557</v>
      </c>
      <c r="R376" s="93">
        <f t="shared" si="66"/>
        <v>1</v>
      </c>
      <c r="T376" s="165"/>
    </row>
    <row r="377" spans="1:20">
      <c r="A377" s="162">
        <v>15679</v>
      </c>
      <c r="B377" s="162">
        <v>3521732.8620493198</v>
      </c>
      <c r="C377" s="162">
        <v>57.162636336400801</v>
      </c>
      <c r="D377" s="162">
        <v>2</v>
      </c>
      <c r="E377" s="163" t="s">
        <v>224</v>
      </c>
      <c r="F377" s="163" t="s">
        <v>241</v>
      </c>
      <c r="G377" s="163" t="s">
        <v>234</v>
      </c>
      <c r="H377" s="162">
        <v>64</v>
      </c>
      <c r="I377" s="163" t="s">
        <v>243</v>
      </c>
      <c r="J377" s="164">
        <f t="shared" si="61"/>
        <v>0</v>
      </c>
      <c r="K377" s="165" t="str">
        <f t="shared" si="59"/>
        <v>ND</v>
      </c>
      <c r="L377" s="165" t="str">
        <f t="shared" si="60"/>
        <v>LT</v>
      </c>
      <c r="M377" s="165" t="str">
        <f t="shared" si="70"/>
        <v>Small</v>
      </c>
      <c r="N377" s="166">
        <f t="shared" si="62"/>
        <v>0.13333333333333333</v>
      </c>
      <c r="O377" s="123">
        <f t="shared" si="63"/>
        <v>0</v>
      </c>
      <c r="P377" s="114">
        <f t="shared" si="64"/>
        <v>0</v>
      </c>
      <c r="Q377" s="93">
        <f t="shared" si="65"/>
        <v>225390903.17115647</v>
      </c>
      <c r="R377" s="93">
        <f t="shared" si="66"/>
        <v>0</v>
      </c>
      <c r="T377" s="165"/>
    </row>
    <row r="378" spans="1:20">
      <c r="A378" s="162">
        <v>15680</v>
      </c>
      <c r="B378" s="162">
        <v>4501214.63567355</v>
      </c>
      <c r="C378" s="162">
        <v>57.162636336400801</v>
      </c>
      <c r="D378" s="162">
        <v>1</v>
      </c>
      <c r="E378" s="163" t="s">
        <v>224</v>
      </c>
      <c r="F378" s="163" t="s">
        <v>225</v>
      </c>
      <c r="G378" s="163" t="s">
        <v>234</v>
      </c>
      <c r="H378" s="162">
        <v>80</v>
      </c>
      <c r="I378" s="163" t="s">
        <v>243</v>
      </c>
      <c r="J378" s="164">
        <f t="shared" si="61"/>
        <v>0</v>
      </c>
      <c r="K378" s="165" t="str">
        <f t="shared" si="59"/>
        <v>ND</v>
      </c>
      <c r="L378" s="165" t="str">
        <f t="shared" si="60"/>
        <v>MT</v>
      </c>
      <c r="M378" s="165" t="str">
        <f t="shared" si="70"/>
        <v>Small</v>
      </c>
      <c r="N378" s="166">
        <f t="shared" si="62"/>
        <v>0.2</v>
      </c>
      <c r="O378" s="123">
        <f t="shared" si="63"/>
        <v>0</v>
      </c>
      <c r="P378" s="114">
        <f t="shared" si="64"/>
        <v>0</v>
      </c>
      <c r="Q378" s="93">
        <f t="shared" si="65"/>
        <v>360097170.85388398</v>
      </c>
      <c r="R378" s="93">
        <f t="shared" si="66"/>
        <v>1</v>
      </c>
      <c r="T378" s="165"/>
    </row>
    <row r="379" spans="1:20">
      <c r="A379" s="162">
        <v>15680</v>
      </c>
      <c r="B379" s="162">
        <v>4501214.63567355</v>
      </c>
      <c r="C379" s="162">
        <v>57.162636336400801</v>
      </c>
      <c r="D379" s="162">
        <v>2</v>
      </c>
      <c r="E379" s="163" t="s">
        <v>224</v>
      </c>
      <c r="F379" s="163" t="s">
        <v>241</v>
      </c>
      <c r="G379" s="163" t="s">
        <v>234</v>
      </c>
      <c r="H379" s="162">
        <v>64</v>
      </c>
      <c r="I379" s="163" t="s">
        <v>243</v>
      </c>
      <c r="J379" s="164">
        <f t="shared" si="61"/>
        <v>0</v>
      </c>
      <c r="K379" s="165" t="str">
        <f t="shared" si="59"/>
        <v>ND</v>
      </c>
      <c r="L379" s="165" t="str">
        <f t="shared" si="60"/>
        <v>LT</v>
      </c>
      <c r="M379" s="165" t="str">
        <f t="shared" si="70"/>
        <v>Small</v>
      </c>
      <c r="N379" s="166">
        <f t="shared" si="62"/>
        <v>0.13333333333333333</v>
      </c>
      <c r="O379" s="123">
        <f t="shared" si="63"/>
        <v>0</v>
      </c>
      <c r="P379" s="114">
        <f t="shared" si="64"/>
        <v>0</v>
      </c>
      <c r="Q379" s="93">
        <f t="shared" si="65"/>
        <v>288077736.6831072</v>
      </c>
      <c r="R379" s="93">
        <f t="shared" si="66"/>
        <v>0</v>
      </c>
      <c r="T379" s="165"/>
    </row>
    <row r="380" spans="1:20">
      <c r="A380" s="162">
        <v>15762</v>
      </c>
      <c r="B380" s="162">
        <v>5726610.0708169704</v>
      </c>
      <c r="C380" s="162">
        <v>57.162636336400801</v>
      </c>
      <c r="D380" s="162">
        <v>1</v>
      </c>
      <c r="E380" s="163" t="s">
        <v>224</v>
      </c>
      <c r="F380" s="163" t="s">
        <v>241</v>
      </c>
      <c r="G380" s="163" t="s">
        <v>234</v>
      </c>
      <c r="H380" s="162">
        <v>64</v>
      </c>
      <c r="I380" s="163" t="s">
        <v>239</v>
      </c>
      <c r="J380" s="164">
        <f t="shared" si="61"/>
        <v>1.2912912912912913</v>
      </c>
      <c r="K380" s="165" t="str">
        <f t="shared" si="59"/>
        <v>ND</v>
      </c>
      <c r="L380" s="165" t="str">
        <f t="shared" si="60"/>
        <v>LT</v>
      </c>
      <c r="M380" s="165" t="str">
        <f t="shared" si="70"/>
        <v>Small</v>
      </c>
      <c r="N380" s="166">
        <f t="shared" si="62"/>
        <v>0.13333333333333333</v>
      </c>
      <c r="O380" s="123">
        <f t="shared" si="63"/>
        <v>330.84494125526766</v>
      </c>
      <c r="P380" s="114">
        <f t="shared" si="64"/>
        <v>372.10068464967947</v>
      </c>
      <c r="Q380" s="93">
        <f t="shared" si="65"/>
        <v>366503044.53228611</v>
      </c>
      <c r="R380" s="93">
        <f t="shared" si="66"/>
        <v>0</v>
      </c>
      <c r="T380" s="165"/>
    </row>
    <row r="381" spans="1:20">
      <c r="A381" s="162">
        <v>15815</v>
      </c>
      <c r="B381" s="162">
        <v>2656110.2781677698</v>
      </c>
      <c r="C381" s="162">
        <v>24.082310556134701</v>
      </c>
      <c r="D381" s="162">
        <v>1</v>
      </c>
      <c r="E381" s="163" t="s">
        <v>224</v>
      </c>
      <c r="F381" s="163" t="s">
        <v>225</v>
      </c>
      <c r="G381" s="163" t="s">
        <v>234</v>
      </c>
      <c r="H381" s="162">
        <v>90</v>
      </c>
      <c r="I381" s="163" t="s">
        <v>239</v>
      </c>
      <c r="J381" s="164">
        <f t="shared" si="61"/>
        <v>1.9369369369369369</v>
      </c>
      <c r="K381" s="165" t="str">
        <f t="shared" si="59"/>
        <v>ND</v>
      </c>
      <c r="L381" s="165" t="str">
        <f t="shared" si="60"/>
        <v>MT</v>
      </c>
      <c r="M381" s="165" t="str">
        <f t="shared" si="70"/>
        <v>Small</v>
      </c>
      <c r="N381" s="166">
        <f t="shared" si="62"/>
        <v>0.2</v>
      </c>
      <c r="O381" s="123">
        <f t="shared" si="63"/>
        <v>633.37294628668678</v>
      </c>
      <c r="P381" s="114">
        <f t="shared" si="64"/>
        <v>210.82265890311467</v>
      </c>
      <c r="Q381" s="93">
        <f t="shared" si="65"/>
        <v>239049925.03509927</v>
      </c>
      <c r="R381" s="93">
        <f t="shared" si="66"/>
        <v>1</v>
      </c>
      <c r="T381" s="165"/>
    </row>
    <row r="382" spans="1:20">
      <c r="A382" s="162">
        <v>15691</v>
      </c>
      <c r="B382" s="162">
        <v>4775571.14985241</v>
      </c>
      <c r="C382" s="162">
        <v>29.685533528845401</v>
      </c>
      <c r="D382" s="162">
        <v>1</v>
      </c>
      <c r="E382" s="163" t="s">
        <v>224</v>
      </c>
      <c r="F382" s="163" t="s">
        <v>225</v>
      </c>
      <c r="G382" s="163" t="s">
        <v>234</v>
      </c>
      <c r="H382" s="162">
        <v>516</v>
      </c>
      <c r="I382" s="163" t="s">
        <v>239</v>
      </c>
      <c r="J382" s="164">
        <f t="shared" si="61"/>
        <v>3.228228228228228</v>
      </c>
      <c r="K382" s="165" t="str">
        <f t="shared" si="59"/>
        <v>ND</v>
      </c>
      <c r="L382" s="165" t="str">
        <f t="shared" si="60"/>
        <v>MT</v>
      </c>
      <c r="M382" s="165" t="str">
        <f t="shared" si="70"/>
        <v>Large</v>
      </c>
      <c r="N382" s="166">
        <f t="shared" si="62"/>
        <v>0.33333333333333331</v>
      </c>
      <c r="O382" s="123">
        <f t="shared" si="63"/>
        <v>496.67985734277732</v>
      </c>
      <c r="P382" s="114">
        <f t="shared" si="64"/>
        <v>214.54250835132669</v>
      </c>
      <c r="Q382" s="93">
        <f t="shared" si="65"/>
        <v>2464194713.3238435</v>
      </c>
      <c r="R382" s="93">
        <f t="shared" si="66"/>
        <v>1</v>
      </c>
      <c r="T382" s="165"/>
    </row>
    <row r="383" spans="1:20">
      <c r="A383" s="162">
        <v>15691</v>
      </c>
      <c r="B383" s="162">
        <v>4775571.14985241</v>
      </c>
      <c r="C383" s="162">
        <v>29.685533528845401</v>
      </c>
      <c r="D383" s="162">
        <v>2</v>
      </c>
      <c r="E383" s="163" t="s">
        <v>224</v>
      </c>
      <c r="F383" s="163" t="s">
        <v>241</v>
      </c>
      <c r="G383" s="163" t="s">
        <v>234</v>
      </c>
      <c r="H383" s="162">
        <v>1034</v>
      </c>
      <c r="I383" s="163" t="s">
        <v>239</v>
      </c>
      <c r="J383" s="164">
        <f t="shared" si="61"/>
        <v>1.9369369369369369</v>
      </c>
      <c r="K383" s="165" t="str">
        <f t="shared" si="59"/>
        <v>ND</v>
      </c>
      <c r="L383" s="165" t="str">
        <f t="shared" si="60"/>
        <v>LT</v>
      </c>
      <c r="M383" s="165" t="str">
        <f t="shared" si="70"/>
        <v>Large</v>
      </c>
      <c r="N383" s="166">
        <f t="shared" si="62"/>
        <v>0.2</v>
      </c>
      <c r="O383" s="123">
        <f t="shared" si="63"/>
        <v>633.37294628668678</v>
      </c>
      <c r="P383" s="114">
        <f t="shared" si="64"/>
        <v>210.82265890311467</v>
      </c>
      <c r="Q383" s="93">
        <f t="shared" si="65"/>
        <v>4937940568.9473915</v>
      </c>
      <c r="R383" s="93">
        <f t="shared" si="66"/>
        <v>0</v>
      </c>
      <c r="T383" s="165"/>
    </row>
    <row r="384" spans="1:20">
      <c r="A384" s="162">
        <v>15691</v>
      </c>
      <c r="B384" s="162">
        <v>4775571.14985241</v>
      </c>
      <c r="C384" s="162">
        <v>29.685533528845401</v>
      </c>
      <c r="D384" s="162">
        <v>3</v>
      </c>
      <c r="E384" s="163" t="s">
        <v>224</v>
      </c>
      <c r="F384" s="163" t="s">
        <v>245</v>
      </c>
      <c r="G384" s="163" t="s">
        <v>234</v>
      </c>
      <c r="H384" s="162">
        <v>324</v>
      </c>
      <c r="I384" s="163" t="s">
        <v>239</v>
      </c>
      <c r="J384" s="164">
        <f t="shared" si="61"/>
        <v>1.2912912912912913</v>
      </c>
      <c r="K384" s="165" t="str">
        <f t="shared" si="59"/>
        <v>ND</v>
      </c>
      <c r="L384" s="165" t="str">
        <f t="shared" si="60"/>
        <v>LT</v>
      </c>
      <c r="M384" s="165" t="str">
        <f t="shared" si="70"/>
        <v>Med</v>
      </c>
      <c r="N384" s="166">
        <f t="shared" si="62"/>
        <v>0.13333333333333333</v>
      </c>
      <c r="O384" s="123">
        <f t="shared" si="63"/>
        <v>330.84494125526766</v>
      </c>
      <c r="P384" s="114">
        <f t="shared" si="64"/>
        <v>372.10068464967947</v>
      </c>
      <c r="Q384" s="93">
        <f t="shared" si="65"/>
        <v>1547285052.5521808</v>
      </c>
      <c r="R384" s="93">
        <f t="shared" si="66"/>
        <v>0</v>
      </c>
      <c r="T384" s="165"/>
    </row>
    <row r="385" spans="1:20">
      <c r="A385" s="162">
        <v>15650</v>
      </c>
      <c r="B385" s="162">
        <v>3066088.5881669102</v>
      </c>
      <c r="C385" s="162">
        <v>29.997051139942201</v>
      </c>
      <c r="D385" s="162">
        <v>1</v>
      </c>
      <c r="E385" s="163" t="s">
        <v>224</v>
      </c>
      <c r="F385" s="163" t="s">
        <v>225</v>
      </c>
      <c r="G385" s="163" t="s">
        <v>234</v>
      </c>
      <c r="H385" s="162">
        <v>200</v>
      </c>
      <c r="I385" s="163" t="s">
        <v>239</v>
      </c>
      <c r="J385" s="164">
        <f t="shared" si="61"/>
        <v>1.9369369369369369</v>
      </c>
      <c r="K385" s="165" t="str">
        <f t="shared" si="59"/>
        <v>ND</v>
      </c>
      <c r="L385" s="165" t="str">
        <f t="shared" si="60"/>
        <v>MT</v>
      </c>
      <c r="M385" s="165" t="str">
        <f t="shared" si="70"/>
        <v>Med</v>
      </c>
      <c r="N385" s="166">
        <f t="shared" si="62"/>
        <v>0.2</v>
      </c>
      <c r="O385" s="123">
        <f t="shared" si="63"/>
        <v>633.37294628668678</v>
      </c>
      <c r="P385" s="114">
        <f t="shared" si="64"/>
        <v>210.82265890311467</v>
      </c>
      <c r="Q385" s="93">
        <f t="shared" si="65"/>
        <v>613217717.63338208</v>
      </c>
      <c r="R385" s="93">
        <f t="shared" si="66"/>
        <v>1</v>
      </c>
      <c r="T385" s="165"/>
    </row>
    <row r="386" spans="1:20">
      <c r="A386" s="162">
        <v>15650</v>
      </c>
      <c r="B386" s="162">
        <v>3066088.5881669102</v>
      </c>
      <c r="C386" s="162">
        <v>29.997051139942201</v>
      </c>
      <c r="D386" s="162">
        <v>2</v>
      </c>
      <c r="E386" s="163" t="s">
        <v>224</v>
      </c>
      <c r="F386" s="163" t="s">
        <v>241</v>
      </c>
      <c r="G386" s="163" t="s">
        <v>234</v>
      </c>
      <c r="H386" s="162">
        <v>200</v>
      </c>
      <c r="I386" s="163" t="s">
        <v>239</v>
      </c>
      <c r="J386" s="164">
        <f t="shared" si="61"/>
        <v>1.2912912912912913</v>
      </c>
      <c r="K386" s="165" t="str">
        <f t="shared" si="59"/>
        <v>ND</v>
      </c>
      <c r="L386" s="165" t="str">
        <f t="shared" si="60"/>
        <v>LT</v>
      </c>
      <c r="M386" s="165" t="str">
        <f t="shared" si="70"/>
        <v>Med</v>
      </c>
      <c r="N386" s="166">
        <f t="shared" si="62"/>
        <v>0.13333333333333333</v>
      </c>
      <c r="O386" s="123">
        <f t="shared" si="63"/>
        <v>330.84494125526766</v>
      </c>
      <c r="P386" s="114">
        <f t="shared" si="64"/>
        <v>372.10068464967947</v>
      </c>
      <c r="Q386" s="93">
        <f t="shared" si="65"/>
        <v>613217717.63338208</v>
      </c>
      <c r="R386" s="93">
        <f t="shared" si="66"/>
        <v>0</v>
      </c>
      <c r="T386" s="165"/>
    </row>
    <row r="387" spans="1:20">
      <c r="A387" s="162">
        <v>15760</v>
      </c>
      <c r="B387" s="162">
        <v>5501185.5281244097</v>
      </c>
      <c r="C387" s="162">
        <v>18.3557632287316</v>
      </c>
      <c r="D387" s="162">
        <v>1</v>
      </c>
      <c r="E387" s="163" t="s">
        <v>224</v>
      </c>
      <c r="F387" s="163" t="s">
        <v>225</v>
      </c>
      <c r="G387" s="163" t="s">
        <v>234</v>
      </c>
      <c r="H387" s="162">
        <v>70</v>
      </c>
      <c r="I387" s="163" t="s">
        <v>227</v>
      </c>
      <c r="J387" s="164">
        <f t="shared" si="61"/>
        <v>3</v>
      </c>
      <c r="K387" s="165" t="str">
        <f t="shared" si="59"/>
        <v>ND</v>
      </c>
      <c r="L387" s="165" t="str">
        <f t="shared" si="60"/>
        <v>MT</v>
      </c>
      <c r="M387" s="165" t="str">
        <f t="shared" si="70"/>
        <v>Small</v>
      </c>
      <c r="N387" s="166">
        <f t="shared" si="62"/>
        <v>0.2</v>
      </c>
      <c r="O387" s="123">
        <f t="shared" si="63"/>
        <v>980.99158657426381</v>
      </c>
      <c r="P387" s="114">
        <f t="shared" si="64"/>
        <v>326.52997867319618</v>
      </c>
      <c r="Q387" s="93">
        <f t="shared" si="65"/>
        <v>385082986.96870869</v>
      </c>
      <c r="R387" s="93">
        <f t="shared" si="66"/>
        <v>1</v>
      </c>
      <c r="T387" s="165"/>
    </row>
    <row r="388" spans="1:20">
      <c r="A388" s="162">
        <v>15760</v>
      </c>
      <c r="B388" s="162">
        <v>5501185.5281244097</v>
      </c>
      <c r="C388" s="162">
        <v>18.3557632287316</v>
      </c>
      <c r="D388" s="162">
        <v>2</v>
      </c>
      <c r="E388" s="163" t="s">
        <v>224</v>
      </c>
      <c r="F388" s="163" t="s">
        <v>241</v>
      </c>
      <c r="G388" s="163" t="s">
        <v>234</v>
      </c>
      <c r="H388" s="162">
        <v>70</v>
      </c>
      <c r="I388" s="163" t="s">
        <v>227</v>
      </c>
      <c r="J388" s="164">
        <f t="shared" si="61"/>
        <v>2</v>
      </c>
      <c r="K388" s="165" t="str">
        <f t="shared" ref="K388:K451" si="71">IF(E388="S","ND","D")</f>
        <v>ND</v>
      </c>
      <c r="L388" s="165" t="str">
        <f t="shared" ref="L388:L451" si="72">IF(F388="MT", "MT", "LT")</f>
        <v>LT</v>
      </c>
      <c r="M388" s="165" t="str">
        <f t="shared" si="70"/>
        <v>Small</v>
      </c>
      <c r="N388" s="166">
        <f t="shared" si="62"/>
        <v>0.13333333333333333</v>
      </c>
      <c r="O388" s="123">
        <f t="shared" si="63"/>
        <v>512.42495552560058</v>
      </c>
      <c r="P388" s="114">
        <f t="shared" si="64"/>
        <v>576.32338599229422</v>
      </c>
      <c r="Q388" s="93">
        <f t="shared" si="65"/>
        <v>385082986.96870869</v>
      </c>
      <c r="R388" s="93">
        <f t="shared" si="66"/>
        <v>0</v>
      </c>
      <c r="T388" s="165"/>
    </row>
    <row r="389" spans="1:20">
      <c r="A389" s="162">
        <v>15825</v>
      </c>
      <c r="B389" s="162">
        <v>841159.64959698694</v>
      </c>
      <c r="C389" s="162">
        <v>16.381546498344399</v>
      </c>
      <c r="D389" s="162">
        <v>1</v>
      </c>
      <c r="E389" s="163" t="s">
        <v>224</v>
      </c>
      <c r="F389" s="163" t="s">
        <v>225</v>
      </c>
      <c r="G389" s="163" t="s">
        <v>226</v>
      </c>
      <c r="H389" s="162">
        <v>80</v>
      </c>
      <c r="I389" s="163" t="s">
        <v>227</v>
      </c>
      <c r="J389" s="164">
        <f t="shared" ref="J389:J452" si="73">(IF(I389="N",1,IF(I389="DK",1-$J$650,0)))*VLOOKUP(M389&amp;L389,$X$5:$AB$16,5,FALSE)</f>
        <v>3</v>
      </c>
      <c r="K389" s="165" t="str">
        <f t="shared" si="71"/>
        <v>ND</v>
      </c>
      <c r="L389" s="165" t="str">
        <f t="shared" si="72"/>
        <v>MT</v>
      </c>
      <c r="M389" s="165" t="str">
        <f t="shared" si="70"/>
        <v>Small</v>
      </c>
      <c r="N389" s="166">
        <f t="shared" ref="N389:N452" si="74">IF(K389="ND",VLOOKUP(M389&amp;L389,$X$5:$AD$10,7,FALSE),VLOOKUP(M389&amp;L389,$X$11:$AD$17,7,FALSE))</f>
        <v>0.2</v>
      </c>
      <c r="O389" s="123">
        <f t="shared" ref="O389:O452" si="75">J389*VLOOKUP(M389&amp;L389,$X$5:$AE$16,8,FALSE)</f>
        <v>980.99158657426381</v>
      </c>
      <c r="P389" s="114">
        <f t="shared" ref="P389:P452" si="76">J389*VLOOKUP(M389&amp;L389,$X$5:$AF$16,9,FALSE)</f>
        <v>326.52997867319618</v>
      </c>
      <c r="Q389" s="93">
        <f t="shared" ref="Q389:Q452" si="77">B389*H389</f>
        <v>67292771.967758954</v>
      </c>
      <c r="R389" s="93">
        <f t="shared" ref="R389:R452" si="78">IF(L389="MT",1,0)</f>
        <v>1</v>
      </c>
      <c r="T389" s="165"/>
    </row>
    <row r="390" spans="1:20">
      <c r="A390" s="162">
        <v>15825</v>
      </c>
      <c r="B390" s="162">
        <v>841159.64959698694</v>
      </c>
      <c r="C390" s="162">
        <v>16.381546498344399</v>
      </c>
      <c r="D390" s="162">
        <v>2</v>
      </c>
      <c r="E390" s="163" t="s">
        <v>224</v>
      </c>
      <c r="F390" s="163" t="s">
        <v>241</v>
      </c>
      <c r="G390" s="163" t="s">
        <v>226</v>
      </c>
      <c r="H390" s="162">
        <v>40</v>
      </c>
      <c r="I390" s="163" t="s">
        <v>227</v>
      </c>
      <c r="J390" s="164">
        <f t="shared" si="73"/>
        <v>2</v>
      </c>
      <c r="K390" s="165" t="str">
        <f t="shared" si="71"/>
        <v>ND</v>
      </c>
      <c r="L390" s="165" t="str">
        <f t="shared" si="72"/>
        <v>LT</v>
      </c>
      <c r="M390" s="165" t="s">
        <v>236</v>
      </c>
      <c r="N390" s="166">
        <f t="shared" si="74"/>
        <v>0.13333333333333333</v>
      </c>
      <c r="O390" s="123">
        <f t="shared" si="75"/>
        <v>512.42495552560058</v>
      </c>
      <c r="P390" s="114">
        <f t="shared" si="76"/>
        <v>576.32338599229422</v>
      </c>
      <c r="Q390" s="93">
        <f t="shared" si="77"/>
        <v>33646385.983879477</v>
      </c>
      <c r="R390" s="93">
        <f t="shared" si="78"/>
        <v>0</v>
      </c>
      <c r="T390" s="165"/>
    </row>
    <row r="391" spans="1:20">
      <c r="A391" s="162">
        <v>15796</v>
      </c>
      <c r="B391" s="162">
        <v>10920895.7843627</v>
      </c>
      <c r="C391" s="162">
        <v>66.187247177955896</v>
      </c>
      <c r="D391" s="162">
        <v>1</v>
      </c>
      <c r="E391" s="163" t="s">
        <v>224</v>
      </c>
      <c r="F391" s="163" t="s">
        <v>225</v>
      </c>
      <c r="G391" s="163" t="s">
        <v>234</v>
      </c>
      <c r="H391" s="162">
        <v>38</v>
      </c>
      <c r="I391" s="163" t="s">
        <v>239</v>
      </c>
      <c r="J391" s="164">
        <f t="shared" si="73"/>
        <v>1.9369369369369369</v>
      </c>
      <c r="K391" s="165" t="str">
        <f t="shared" si="71"/>
        <v>ND</v>
      </c>
      <c r="L391" s="165" t="str">
        <f t="shared" si="72"/>
        <v>MT</v>
      </c>
      <c r="M391" s="165" t="s">
        <v>236</v>
      </c>
      <c r="N391" s="166">
        <f t="shared" si="74"/>
        <v>0.2</v>
      </c>
      <c r="O391" s="123">
        <f t="shared" si="75"/>
        <v>633.37294628668678</v>
      </c>
      <c r="P391" s="114">
        <f t="shared" si="76"/>
        <v>210.82265890311467</v>
      </c>
      <c r="Q391" s="93">
        <f t="shared" si="77"/>
        <v>414994039.80578262</v>
      </c>
      <c r="R391" s="93">
        <f t="shared" si="78"/>
        <v>1</v>
      </c>
      <c r="T391" s="165"/>
    </row>
    <row r="392" spans="1:20">
      <c r="A392" s="162">
        <v>15052</v>
      </c>
      <c r="B392" s="162">
        <v>1904850.15725698</v>
      </c>
      <c r="C392" s="162">
        <v>160.36792029440801</v>
      </c>
      <c r="D392" s="162">
        <v>1</v>
      </c>
      <c r="E392" s="163" t="s">
        <v>224</v>
      </c>
      <c r="F392" s="163" t="s">
        <v>225</v>
      </c>
      <c r="G392" s="163" t="s">
        <v>234</v>
      </c>
      <c r="H392" s="162">
        <v>292</v>
      </c>
      <c r="I392" s="163" t="s">
        <v>227</v>
      </c>
      <c r="J392" s="164">
        <f t="shared" si="73"/>
        <v>3</v>
      </c>
      <c r="K392" s="165" t="str">
        <f t="shared" si="71"/>
        <v>ND</v>
      </c>
      <c r="L392" s="165" t="str">
        <f t="shared" si="72"/>
        <v>MT</v>
      </c>
      <c r="M392" s="165" t="str">
        <f t="shared" ref="M392:M447" si="79">IF(K392="ND",VLOOKUP(H392,$Y$5:$Z$10,2,TRUE),VLOOKUP(H392,$Y$11:$Z$16,2,TRUE))</f>
        <v>Med</v>
      </c>
      <c r="N392" s="166">
        <f t="shared" si="74"/>
        <v>0.2</v>
      </c>
      <c r="O392" s="123">
        <f t="shared" si="75"/>
        <v>980.99158657426381</v>
      </c>
      <c r="P392" s="114">
        <f t="shared" si="76"/>
        <v>326.52997867319618</v>
      </c>
      <c r="Q392" s="93">
        <f t="shared" si="77"/>
        <v>556216245.91903818</v>
      </c>
      <c r="R392" s="93">
        <f t="shared" si="78"/>
        <v>1</v>
      </c>
      <c r="T392" s="165"/>
    </row>
    <row r="393" spans="1:20">
      <c r="A393" s="162">
        <v>15052</v>
      </c>
      <c r="B393" s="162">
        <v>1904850.15725698</v>
      </c>
      <c r="C393" s="162">
        <v>160.36792029440801</v>
      </c>
      <c r="D393" s="162">
        <v>2</v>
      </c>
      <c r="E393" s="163" t="s">
        <v>224</v>
      </c>
      <c r="F393" s="163" t="s">
        <v>241</v>
      </c>
      <c r="G393" s="163" t="s">
        <v>234</v>
      </c>
      <c r="H393" s="162">
        <v>132</v>
      </c>
      <c r="I393" s="163" t="s">
        <v>227</v>
      </c>
      <c r="J393" s="164">
        <f t="shared" si="73"/>
        <v>2</v>
      </c>
      <c r="K393" s="165" t="str">
        <f t="shared" si="71"/>
        <v>ND</v>
      </c>
      <c r="L393" s="165" t="str">
        <f t="shared" si="72"/>
        <v>LT</v>
      </c>
      <c r="M393" s="165" t="str">
        <f t="shared" si="79"/>
        <v>Small</v>
      </c>
      <c r="N393" s="166">
        <f t="shared" si="74"/>
        <v>0.13333333333333333</v>
      </c>
      <c r="O393" s="123">
        <f t="shared" si="75"/>
        <v>512.42495552560058</v>
      </c>
      <c r="P393" s="114">
        <f t="shared" si="76"/>
        <v>576.32338599229422</v>
      </c>
      <c r="Q393" s="93">
        <f t="shared" si="77"/>
        <v>251440220.75792137</v>
      </c>
      <c r="R393" s="93">
        <f t="shared" si="78"/>
        <v>0</v>
      </c>
      <c r="T393" s="165"/>
    </row>
    <row r="394" spans="1:20">
      <c r="A394" s="162">
        <v>15684</v>
      </c>
      <c r="B394" s="162">
        <v>5404154.1775287101</v>
      </c>
      <c r="C394" s="162">
        <v>140.53189903858299</v>
      </c>
      <c r="D394" s="162">
        <v>1</v>
      </c>
      <c r="E394" s="163" t="s">
        <v>224</v>
      </c>
      <c r="F394" s="163" t="s">
        <v>225</v>
      </c>
      <c r="G394" s="163" t="s">
        <v>234</v>
      </c>
      <c r="H394" s="162">
        <v>74</v>
      </c>
      <c r="I394" s="163" t="s">
        <v>243</v>
      </c>
      <c r="J394" s="164">
        <f t="shared" si="73"/>
        <v>0</v>
      </c>
      <c r="K394" s="165" t="str">
        <f t="shared" si="71"/>
        <v>ND</v>
      </c>
      <c r="L394" s="165" t="str">
        <f t="shared" si="72"/>
        <v>MT</v>
      </c>
      <c r="M394" s="165" t="str">
        <f t="shared" si="79"/>
        <v>Small</v>
      </c>
      <c r="N394" s="166">
        <f t="shared" si="74"/>
        <v>0.2</v>
      </c>
      <c r="O394" s="123">
        <f t="shared" si="75"/>
        <v>0</v>
      </c>
      <c r="P394" s="114">
        <f t="shared" si="76"/>
        <v>0</v>
      </c>
      <c r="Q394" s="93">
        <f t="shared" si="77"/>
        <v>399907409.13712454</v>
      </c>
      <c r="R394" s="93">
        <f t="shared" si="78"/>
        <v>1</v>
      </c>
      <c r="T394" s="165"/>
    </row>
    <row r="395" spans="1:20">
      <c r="A395" s="162">
        <v>15684</v>
      </c>
      <c r="B395" s="162">
        <v>5404154.1775287101</v>
      </c>
      <c r="C395" s="162">
        <v>140.53189903858299</v>
      </c>
      <c r="D395" s="162">
        <v>2</v>
      </c>
      <c r="E395" s="163" t="s">
        <v>224</v>
      </c>
      <c r="F395" s="163" t="s">
        <v>225</v>
      </c>
      <c r="G395" s="163" t="s">
        <v>234</v>
      </c>
      <c r="H395" s="162">
        <v>74</v>
      </c>
      <c r="I395" s="163" t="s">
        <v>243</v>
      </c>
      <c r="J395" s="164">
        <f t="shared" si="73"/>
        <v>0</v>
      </c>
      <c r="K395" s="165" t="str">
        <f t="shared" si="71"/>
        <v>ND</v>
      </c>
      <c r="L395" s="165" t="str">
        <f t="shared" si="72"/>
        <v>MT</v>
      </c>
      <c r="M395" s="165" t="str">
        <f t="shared" si="79"/>
        <v>Small</v>
      </c>
      <c r="N395" s="166">
        <f t="shared" si="74"/>
        <v>0.2</v>
      </c>
      <c r="O395" s="123">
        <f t="shared" si="75"/>
        <v>0</v>
      </c>
      <c r="P395" s="114">
        <f t="shared" si="76"/>
        <v>0</v>
      </c>
      <c r="Q395" s="93">
        <f t="shared" si="77"/>
        <v>399907409.13712454</v>
      </c>
      <c r="R395" s="93">
        <f t="shared" si="78"/>
        <v>1</v>
      </c>
      <c r="T395" s="165"/>
    </row>
    <row r="396" spans="1:20">
      <c r="A396" s="162">
        <v>15684</v>
      </c>
      <c r="B396" s="162">
        <v>5404154.1775287101</v>
      </c>
      <c r="C396" s="162">
        <v>140.53189903858299</v>
      </c>
      <c r="D396" s="162">
        <v>3</v>
      </c>
      <c r="E396" s="163" t="s">
        <v>224</v>
      </c>
      <c r="F396" s="163" t="s">
        <v>241</v>
      </c>
      <c r="G396" s="163" t="s">
        <v>234</v>
      </c>
      <c r="H396" s="162">
        <v>74</v>
      </c>
      <c r="I396" s="163" t="s">
        <v>243</v>
      </c>
      <c r="J396" s="164">
        <f t="shared" si="73"/>
        <v>0</v>
      </c>
      <c r="K396" s="165" t="str">
        <f t="shared" si="71"/>
        <v>ND</v>
      </c>
      <c r="L396" s="165" t="str">
        <f t="shared" si="72"/>
        <v>LT</v>
      </c>
      <c r="M396" s="165" t="str">
        <f t="shared" si="79"/>
        <v>Small</v>
      </c>
      <c r="N396" s="166">
        <f t="shared" si="74"/>
        <v>0.13333333333333333</v>
      </c>
      <c r="O396" s="123">
        <f t="shared" si="75"/>
        <v>0</v>
      </c>
      <c r="P396" s="114">
        <f t="shared" si="76"/>
        <v>0</v>
      </c>
      <c r="Q396" s="93">
        <f t="shared" si="77"/>
        <v>399907409.13712454</v>
      </c>
      <c r="R396" s="93">
        <f t="shared" si="78"/>
        <v>0</v>
      </c>
      <c r="T396" s="165"/>
    </row>
    <row r="397" spans="1:20">
      <c r="A397" s="162">
        <v>15684</v>
      </c>
      <c r="B397" s="162">
        <v>5404154.1775287101</v>
      </c>
      <c r="C397" s="162">
        <v>140.53189903858299</v>
      </c>
      <c r="D397" s="162">
        <v>4</v>
      </c>
      <c r="E397" s="163" t="s">
        <v>224</v>
      </c>
      <c r="F397" s="163" t="s">
        <v>225</v>
      </c>
      <c r="G397" s="163" t="s">
        <v>234</v>
      </c>
      <c r="H397" s="162">
        <v>110</v>
      </c>
      <c r="I397" s="163" t="s">
        <v>243</v>
      </c>
      <c r="J397" s="164">
        <f t="shared" si="73"/>
        <v>0</v>
      </c>
      <c r="K397" s="165" t="str">
        <f t="shared" si="71"/>
        <v>ND</v>
      </c>
      <c r="L397" s="165" t="str">
        <f t="shared" si="72"/>
        <v>MT</v>
      </c>
      <c r="M397" s="165" t="str">
        <f t="shared" si="79"/>
        <v>Small</v>
      </c>
      <c r="N397" s="166">
        <f t="shared" si="74"/>
        <v>0.2</v>
      </c>
      <c r="O397" s="123">
        <f t="shared" si="75"/>
        <v>0</v>
      </c>
      <c r="P397" s="114">
        <f t="shared" si="76"/>
        <v>0</v>
      </c>
      <c r="Q397" s="93">
        <f t="shared" si="77"/>
        <v>594456959.52815807</v>
      </c>
      <c r="R397" s="93">
        <f t="shared" si="78"/>
        <v>1</v>
      </c>
      <c r="T397" s="165"/>
    </row>
    <row r="398" spans="1:20">
      <c r="A398" s="162">
        <v>15684</v>
      </c>
      <c r="B398" s="162">
        <v>5404154.1775287101</v>
      </c>
      <c r="C398" s="162">
        <v>140.53189903858299</v>
      </c>
      <c r="D398" s="162">
        <v>5</v>
      </c>
      <c r="E398" s="163" t="s">
        <v>224</v>
      </c>
      <c r="F398" s="163" t="s">
        <v>241</v>
      </c>
      <c r="G398" s="163" t="s">
        <v>234</v>
      </c>
      <c r="H398" s="162">
        <v>48</v>
      </c>
      <c r="I398" s="163" t="s">
        <v>243</v>
      </c>
      <c r="J398" s="164">
        <f t="shared" si="73"/>
        <v>0</v>
      </c>
      <c r="K398" s="165" t="str">
        <f t="shared" si="71"/>
        <v>ND</v>
      </c>
      <c r="L398" s="165" t="str">
        <f t="shared" si="72"/>
        <v>LT</v>
      </c>
      <c r="M398" s="165" t="str">
        <f t="shared" si="79"/>
        <v>Small</v>
      </c>
      <c r="N398" s="166">
        <f t="shared" si="74"/>
        <v>0.13333333333333333</v>
      </c>
      <c r="O398" s="123">
        <f t="shared" si="75"/>
        <v>0</v>
      </c>
      <c r="P398" s="114">
        <f t="shared" si="76"/>
        <v>0</v>
      </c>
      <c r="Q398" s="93">
        <f t="shared" si="77"/>
        <v>259399400.5213781</v>
      </c>
      <c r="R398" s="93">
        <f t="shared" si="78"/>
        <v>0</v>
      </c>
      <c r="T398" s="165"/>
    </row>
    <row r="399" spans="1:20">
      <c r="A399" s="162">
        <v>15816</v>
      </c>
      <c r="B399" s="162">
        <v>825629.94351655699</v>
      </c>
      <c r="C399" s="162">
        <v>16.381546498344399</v>
      </c>
      <c r="D399" s="162">
        <v>1</v>
      </c>
      <c r="E399" s="163" t="s">
        <v>224</v>
      </c>
      <c r="F399" s="163" t="s">
        <v>225</v>
      </c>
      <c r="G399" s="163" t="s">
        <v>234</v>
      </c>
      <c r="H399" s="162">
        <v>100</v>
      </c>
      <c r="I399" s="163" t="s">
        <v>239</v>
      </c>
      <c r="J399" s="164">
        <f t="shared" si="73"/>
        <v>1.9369369369369369</v>
      </c>
      <c r="K399" s="165" t="str">
        <f t="shared" si="71"/>
        <v>ND</v>
      </c>
      <c r="L399" s="165" t="str">
        <f t="shared" si="72"/>
        <v>MT</v>
      </c>
      <c r="M399" s="165" t="str">
        <f t="shared" si="79"/>
        <v>Small</v>
      </c>
      <c r="N399" s="166">
        <f t="shared" si="74"/>
        <v>0.2</v>
      </c>
      <c r="O399" s="123">
        <f t="shared" si="75"/>
        <v>633.37294628668678</v>
      </c>
      <c r="P399" s="114">
        <f t="shared" si="76"/>
        <v>210.82265890311467</v>
      </c>
      <c r="Q399" s="93">
        <f t="shared" si="77"/>
        <v>82562994.351655692</v>
      </c>
      <c r="R399" s="93">
        <f t="shared" si="78"/>
        <v>1</v>
      </c>
      <c r="T399" s="165"/>
    </row>
    <row r="400" spans="1:20">
      <c r="A400" s="162">
        <v>15816</v>
      </c>
      <c r="B400" s="162">
        <v>825629.94351655699</v>
      </c>
      <c r="C400" s="162">
        <v>16.381546498344399</v>
      </c>
      <c r="D400" s="162">
        <v>2</v>
      </c>
      <c r="E400" s="163" t="s">
        <v>224</v>
      </c>
      <c r="F400" s="163" t="s">
        <v>241</v>
      </c>
      <c r="G400" s="163" t="s">
        <v>234</v>
      </c>
      <c r="H400" s="162">
        <v>50</v>
      </c>
      <c r="I400" s="163" t="s">
        <v>239</v>
      </c>
      <c r="J400" s="164">
        <f t="shared" si="73"/>
        <v>1.2912912912912913</v>
      </c>
      <c r="K400" s="165" t="str">
        <f t="shared" si="71"/>
        <v>ND</v>
      </c>
      <c r="L400" s="165" t="str">
        <f t="shared" si="72"/>
        <v>LT</v>
      </c>
      <c r="M400" s="165" t="str">
        <f t="shared" si="79"/>
        <v>Small</v>
      </c>
      <c r="N400" s="166">
        <f t="shared" si="74"/>
        <v>0.13333333333333333</v>
      </c>
      <c r="O400" s="123">
        <f t="shared" si="75"/>
        <v>330.84494125526766</v>
      </c>
      <c r="P400" s="114">
        <f t="shared" si="76"/>
        <v>372.10068464967947</v>
      </c>
      <c r="Q400" s="93">
        <f t="shared" si="77"/>
        <v>41281497.175827846</v>
      </c>
      <c r="R400" s="93">
        <f t="shared" si="78"/>
        <v>0</v>
      </c>
      <c r="T400" s="165"/>
    </row>
    <row r="401" spans="1:20">
      <c r="A401" s="162">
        <v>15870</v>
      </c>
      <c r="B401" s="162">
        <v>4066918.0934518198</v>
      </c>
      <c r="C401" s="162">
        <v>29.685533528845401</v>
      </c>
      <c r="D401" s="162">
        <v>2</v>
      </c>
      <c r="E401" s="163" t="s">
        <v>246</v>
      </c>
      <c r="F401" s="163" t="s">
        <v>225</v>
      </c>
      <c r="G401" s="163" t="s">
        <v>234</v>
      </c>
      <c r="H401" s="162">
        <v>1200</v>
      </c>
      <c r="I401" s="163" t="s">
        <v>243</v>
      </c>
      <c r="J401" s="164">
        <f t="shared" si="73"/>
        <v>0</v>
      </c>
      <c r="K401" s="165" t="str">
        <f t="shared" si="71"/>
        <v>D</v>
      </c>
      <c r="L401" s="165" t="str">
        <f t="shared" si="72"/>
        <v>MT</v>
      </c>
      <c r="M401" s="165" t="str">
        <f t="shared" si="79"/>
        <v>Large</v>
      </c>
      <c r="N401" s="166">
        <f t="shared" si="74"/>
        <v>0.33333333333333331</v>
      </c>
      <c r="O401" s="123">
        <f t="shared" si="75"/>
        <v>0</v>
      </c>
      <c r="P401" s="114">
        <f t="shared" si="76"/>
        <v>0</v>
      </c>
      <c r="Q401" s="93">
        <f t="shared" si="77"/>
        <v>4880301712.1421843</v>
      </c>
      <c r="R401" s="93">
        <f t="shared" si="78"/>
        <v>1</v>
      </c>
      <c r="T401" s="165"/>
    </row>
    <row r="402" spans="1:20">
      <c r="A402" s="162">
        <v>15862</v>
      </c>
      <c r="B402" s="162">
        <v>3341700.7892234498</v>
      </c>
      <c r="C402" s="162">
        <v>15.5572662440571</v>
      </c>
      <c r="D402" s="162">
        <v>1</v>
      </c>
      <c r="E402" s="163" t="s">
        <v>224</v>
      </c>
      <c r="F402" s="163" t="s">
        <v>245</v>
      </c>
      <c r="G402" s="163" t="s">
        <v>244</v>
      </c>
      <c r="H402" s="162">
        <v>64</v>
      </c>
      <c r="I402" s="163" t="s">
        <v>239</v>
      </c>
      <c r="J402" s="164">
        <f t="shared" si="73"/>
        <v>1.2912912912912913</v>
      </c>
      <c r="K402" s="165" t="str">
        <f t="shared" si="71"/>
        <v>ND</v>
      </c>
      <c r="L402" s="165" t="str">
        <f t="shared" si="72"/>
        <v>LT</v>
      </c>
      <c r="M402" s="165" t="str">
        <f t="shared" si="79"/>
        <v>Small</v>
      </c>
      <c r="N402" s="166">
        <f t="shared" si="74"/>
        <v>0.13333333333333333</v>
      </c>
      <c r="O402" s="123">
        <f t="shared" si="75"/>
        <v>330.84494125526766</v>
      </c>
      <c r="P402" s="114">
        <f t="shared" si="76"/>
        <v>372.10068464967947</v>
      </c>
      <c r="Q402" s="93">
        <f t="shared" si="77"/>
        <v>213868850.51030079</v>
      </c>
      <c r="R402" s="93">
        <f t="shared" si="78"/>
        <v>0</v>
      </c>
      <c r="T402" s="165"/>
    </row>
    <row r="403" spans="1:20">
      <c r="A403" s="162">
        <v>15862</v>
      </c>
      <c r="B403" s="162">
        <v>3341700.7892234498</v>
      </c>
      <c r="C403" s="162">
        <v>15.5572662440571</v>
      </c>
      <c r="D403" s="162">
        <v>2</v>
      </c>
      <c r="E403" s="163" t="s">
        <v>224</v>
      </c>
      <c r="F403" s="163" t="s">
        <v>245</v>
      </c>
      <c r="G403" s="163" t="s">
        <v>244</v>
      </c>
      <c r="H403" s="162">
        <v>64</v>
      </c>
      <c r="I403" s="163" t="s">
        <v>239</v>
      </c>
      <c r="J403" s="164">
        <f t="shared" si="73"/>
        <v>1.2912912912912913</v>
      </c>
      <c r="K403" s="165" t="str">
        <f t="shared" si="71"/>
        <v>ND</v>
      </c>
      <c r="L403" s="165" t="str">
        <f t="shared" si="72"/>
        <v>LT</v>
      </c>
      <c r="M403" s="165" t="str">
        <f t="shared" si="79"/>
        <v>Small</v>
      </c>
      <c r="N403" s="166">
        <f t="shared" si="74"/>
        <v>0.13333333333333333</v>
      </c>
      <c r="O403" s="123">
        <f t="shared" si="75"/>
        <v>330.84494125526766</v>
      </c>
      <c r="P403" s="114">
        <f t="shared" si="76"/>
        <v>372.10068464967947</v>
      </c>
      <c r="Q403" s="93">
        <f t="shared" si="77"/>
        <v>213868850.51030079</v>
      </c>
      <c r="R403" s="93">
        <f t="shared" si="78"/>
        <v>0</v>
      </c>
      <c r="T403" s="165"/>
    </row>
    <row r="404" spans="1:20">
      <c r="A404" s="162">
        <v>15862</v>
      </c>
      <c r="B404" s="162">
        <v>3341700.7892234498</v>
      </c>
      <c r="C404" s="162">
        <v>15.5572662440571</v>
      </c>
      <c r="D404" s="162">
        <v>3</v>
      </c>
      <c r="E404" s="163" t="s">
        <v>224</v>
      </c>
      <c r="F404" s="163" t="s">
        <v>245</v>
      </c>
      <c r="G404" s="163" t="s">
        <v>244</v>
      </c>
      <c r="H404" s="162">
        <v>64</v>
      </c>
      <c r="I404" s="163" t="s">
        <v>239</v>
      </c>
      <c r="J404" s="164">
        <f t="shared" si="73"/>
        <v>1.2912912912912913</v>
      </c>
      <c r="K404" s="165" t="str">
        <f t="shared" si="71"/>
        <v>ND</v>
      </c>
      <c r="L404" s="165" t="str">
        <f t="shared" si="72"/>
        <v>LT</v>
      </c>
      <c r="M404" s="165" t="str">
        <f t="shared" si="79"/>
        <v>Small</v>
      </c>
      <c r="N404" s="166">
        <f t="shared" si="74"/>
        <v>0.13333333333333333</v>
      </c>
      <c r="O404" s="123">
        <f t="shared" si="75"/>
        <v>330.84494125526766</v>
      </c>
      <c r="P404" s="114">
        <f t="shared" si="76"/>
        <v>372.10068464967947</v>
      </c>
      <c r="Q404" s="93">
        <f t="shared" si="77"/>
        <v>213868850.51030079</v>
      </c>
      <c r="R404" s="93">
        <f t="shared" si="78"/>
        <v>0</v>
      </c>
      <c r="T404" s="165"/>
    </row>
    <row r="405" spans="1:20">
      <c r="A405" s="162">
        <v>15862</v>
      </c>
      <c r="B405" s="162">
        <v>3341700.7892234498</v>
      </c>
      <c r="C405" s="162">
        <v>15.5572662440571</v>
      </c>
      <c r="D405" s="162">
        <v>4</v>
      </c>
      <c r="E405" s="163" t="s">
        <v>224</v>
      </c>
      <c r="F405" s="163" t="s">
        <v>245</v>
      </c>
      <c r="G405" s="163" t="s">
        <v>244</v>
      </c>
      <c r="H405" s="162">
        <v>64</v>
      </c>
      <c r="I405" s="163" t="s">
        <v>239</v>
      </c>
      <c r="J405" s="164">
        <f t="shared" si="73"/>
        <v>1.2912912912912913</v>
      </c>
      <c r="K405" s="165" t="str">
        <f t="shared" si="71"/>
        <v>ND</v>
      </c>
      <c r="L405" s="165" t="str">
        <f t="shared" si="72"/>
        <v>LT</v>
      </c>
      <c r="M405" s="165" t="str">
        <f t="shared" si="79"/>
        <v>Small</v>
      </c>
      <c r="N405" s="166">
        <f t="shared" si="74"/>
        <v>0.13333333333333333</v>
      </c>
      <c r="O405" s="123">
        <f t="shared" si="75"/>
        <v>330.84494125526766</v>
      </c>
      <c r="P405" s="114">
        <f t="shared" si="76"/>
        <v>372.10068464967947</v>
      </c>
      <c r="Q405" s="93">
        <f t="shared" si="77"/>
        <v>213868850.51030079</v>
      </c>
      <c r="R405" s="93">
        <f t="shared" si="78"/>
        <v>0</v>
      </c>
      <c r="T405" s="165"/>
    </row>
    <row r="406" spans="1:20">
      <c r="A406" s="162">
        <v>15493</v>
      </c>
      <c r="B406" s="162">
        <v>2628746.7665893198</v>
      </c>
      <c r="C406" s="162">
        <v>16.381546498344399</v>
      </c>
      <c r="D406" s="162">
        <v>3</v>
      </c>
      <c r="E406" s="163" t="s">
        <v>224</v>
      </c>
      <c r="F406" s="163" t="s">
        <v>241</v>
      </c>
      <c r="G406" s="163" t="s">
        <v>234</v>
      </c>
      <c r="H406" s="162">
        <v>55</v>
      </c>
      <c r="I406" s="163" t="s">
        <v>239</v>
      </c>
      <c r="J406" s="164">
        <f t="shared" si="73"/>
        <v>1.2912912912912913</v>
      </c>
      <c r="K406" s="165" t="str">
        <f t="shared" si="71"/>
        <v>ND</v>
      </c>
      <c r="L406" s="165" t="str">
        <f t="shared" si="72"/>
        <v>LT</v>
      </c>
      <c r="M406" s="165" t="str">
        <f t="shared" si="79"/>
        <v>Small</v>
      </c>
      <c r="N406" s="166">
        <f t="shared" si="74"/>
        <v>0.13333333333333333</v>
      </c>
      <c r="O406" s="123">
        <f t="shared" si="75"/>
        <v>330.84494125526766</v>
      </c>
      <c r="P406" s="114">
        <f t="shared" si="76"/>
        <v>372.10068464967947</v>
      </c>
      <c r="Q406" s="93">
        <f t="shared" si="77"/>
        <v>144581072.16241258</v>
      </c>
      <c r="R406" s="93">
        <f t="shared" si="78"/>
        <v>0</v>
      </c>
      <c r="T406" s="165"/>
    </row>
    <row r="407" spans="1:20">
      <c r="A407" s="162">
        <v>15493</v>
      </c>
      <c r="B407" s="162">
        <v>2628746.7665893198</v>
      </c>
      <c r="C407" s="162">
        <v>16.381546498344399</v>
      </c>
      <c r="D407" s="162">
        <v>4</v>
      </c>
      <c r="E407" s="163" t="s">
        <v>224</v>
      </c>
      <c r="F407" s="163" t="s">
        <v>225</v>
      </c>
      <c r="G407" s="163" t="s">
        <v>234</v>
      </c>
      <c r="H407" s="162">
        <v>55</v>
      </c>
      <c r="I407" s="163" t="s">
        <v>239</v>
      </c>
      <c r="J407" s="164">
        <f t="shared" si="73"/>
        <v>1.9369369369369369</v>
      </c>
      <c r="K407" s="165" t="str">
        <f t="shared" si="71"/>
        <v>ND</v>
      </c>
      <c r="L407" s="165" t="str">
        <f t="shared" si="72"/>
        <v>MT</v>
      </c>
      <c r="M407" s="165" t="str">
        <f t="shared" si="79"/>
        <v>Small</v>
      </c>
      <c r="N407" s="166">
        <f t="shared" si="74"/>
        <v>0.2</v>
      </c>
      <c r="O407" s="123">
        <f t="shared" si="75"/>
        <v>633.37294628668678</v>
      </c>
      <c r="P407" s="114">
        <f t="shared" si="76"/>
        <v>210.82265890311467</v>
      </c>
      <c r="Q407" s="93">
        <f t="shared" si="77"/>
        <v>144581072.16241258</v>
      </c>
      <c r="R407" s="93">
        <f t="shared" si="78"/>
        <v>1</v>
      </c>
      <c r="T407" s="165"/>
    </row>
    <row r="408" spans="1:20">
      <c r="A408" s="162">
        <v>15687</v>
      </c>
      <c r="B408" s="162">
        <v>3326131.4419171899</v>
      </c>
      <c r="C408" s="162">
        <v>4.3309003149963399</v>
      </c>
      <c r="D408" s="162">
        <v>1</v>
      </c>
      <c r="E408" s="163" t="s">
        <v>224</v>
      </c>
      <c r="F408" s="163" t="s">
        <v>225</v>
      </c>
      <c r="G408" s="163" t="s">
        <v>234</v>
      </c>
      <c r="H408" s="162">
        <v>1300</v>
      </c>
      <c r="I408" s="163" t="s">
        <v>243</v>
      </c>
      <c r="J408" s="164">
        <f t="shared" si="73"/>
        <v>0</v>
      </c>
      <c r="K408" s="165" t="str">
        <f t="shared" si="71"/>
        <v>ND</v>
      </c>
      <c r="L408" s="165" t="str">
        <f t="shared" si="72"/>
        <v>MT</v>
      </c>
      <c r="M408" s="165" t="str">
        <f t="shared" si="79"/>
        <v>Large</v>
      </c>
      <c r="N408" s="166">
        <f t="shared" si="74"/>
        <v>0.33333333333333331</v>
      </c>
      <c r="O408" s="123">
        <f t="shared" si="75"/>
        <v>0</v>
      </c>
      <c r="P408" s="114">
        <f t="shared" si="76"/>
        <v>0</v>
      </c>
      <c r="Q408" s="93">
        <f t="shared" si="77"/>
        <v>4323970874.4923468</v>
      </c>
      <c r="R408" s="93">
        <f t="shared" si="78"/>
        <v>1</v>
      </c>
      <c r="T408" s="165"/>
    </row>
    <row r="409" spans="1:20">
      <c r="A409" s="162">
        <v>15687</v>
      </c>
      <c r="B409" s="162">
        <v>3326131.4419171899</v>
      </c>
      <c r="C409" s="162">
        <v>4.3309003149963399</v>
      </c>
      <c r="D409" s="162">
        <v>2</v>
      </c>
      <c r="E409" s="163" t="s">
        <v>224</v>
      </c>
      <c r="F409" s="163" t="s">
        <v>241</v>
      </c>
      <c r="G409" s="163" t="s">
        <v>234</v>
      </c>
      <c r="H409" s="162">
        <v>300</v>
      </c>
      <c r="I409" s="163" t="s">
        <v>243</v>
      </c>
      <c r="J409" s="164">
        <f t="shared" si="73"/>
        <v>0</v>
      </c>
      <c r="K409" s="165" t="str">
        <f t="shared" si="71"/>
        <v>ND</v>
      </c>
      <c r="L409" s="165" t="str">
        <f t="shared" si="72"/>
        <v>LT</v>
      </c>
      <c r="M409" s="165" t="str">
        <f t="shared" si="79"/>
        <v>Med</v>
      </c>
      <c r="N409" s="166">
        <f t="shared" si="74"/>
        <v>0.13333333333333333</v>
      </c>
      <c r="O409" s="123">
        <f t="shared" si="75"/>
        <v>0</v>
      </c>
      <c r="P409" s="114">
        <f t="shared" si="76"/>
        <v>0</v>
      </c>
      <c r="Q409" s="93">
        <f t="shared" si="77"/>
        <v>997839432.57515693</v>
      </c>
      <c r="R409" s="93">
        <f t="shared" si="78"/>
        <v>0</v>
      </c>
      <c r="T409" s="165"/>
    </row>
    <row r="410" spans="1:20">
      <c r="A410" s="162">
        <v>15826</v>
      </c>
      <c r="B410" s="162">
        <v>4749685.3646152597</v>
      </c>
      <c r="C410" s="162">
        <v>29.685533528845401</v>
      </c>
      <c r="D410" s="162">
        <v>1</v>
      </c>
      <c r="E410" s="163" t="s">
        <v>246</v>
      </c>
      <c r="F410" s="163" t="s">
        <v>225</v>
      </c>
      <c r="G410" s="163" t="s">
        <v>234</v>
      </c>
      <c r="H410" s="162">
        <v>550</v>
      </c>
      <c r="I410" s="163" t="s">
        <v>227</v>
      </c>
      <c r="J410" s="164">
        <f t="shared" si="73"/>
        <v>3</v>
      </c>
      <c r="K410" s="165" t="str">
        <f t="shared" si="71"/>
        <v>D</v>
      </c>
      <c r="L410" s="165" t="str">
        <f t="shared" si="72"/>
        <v>MT</v>
      </c>
      <c r="M410" s="165" t="str">
        <f t="shared" si="79"/>
        <v>Med</v>
      </c>
      <c r="N410" s="166">
        <f t="shared" si="74"/>
        <v>0.2</v>
      </c>
      <c r="O410" s="123">
        <f t="shared" si="75"/>
        <v>980.99158657426381</v>
      </c>
      <c r="P410" s="114">
        <f t="shared" si="76"/>
        <v>326.52997867319618</v>
      </c>
      <c r="Q410" s="93">
        <f t="shared" si="77"/>
        <v>2612326950.538393</v>
      </c>
      <c r="R410" s="93">
        <f t="shared" si="78"/>
        <v>1</v>
      </c>
      <c r="T410" s="165"/>
    </row>
    <row r="411" spans="1:20">
      <c r="A411" s="162">
        <v>15826</v>
      </c>
      <c r="B411" s="162">
        <v>4749685.3646152597</v>
      </c>
      <c r="C411" s="162">
        <v>29.685533528845401</v>
      </c>
      <c r="D411" s="162">
        <v>2</v>
      </c>
      <c r="E411" s="163" t="s">
        <v>224</v>
      </c>
      <c r="F411" s="163" t="s">
        <v>225</v>
      </c>
      <c r="G411" s="163" t="s">
        <v>234</v>
      </c>
      <c r="H411" s="162">
        <v>900</v>
      </c>
      <c r="I411" s="163" t="s">
        <v>227</v>
      </c>
      <c r="J411" s="164">
        <f t="shared" si="73"/>
        <v>5</v>
      </c>
      <c r="K411" s="165" t="str">
        <f t="shared" si="71"/>
        <v>ND</v>
      </c>
      <c r="L411" s="165" t="str">
        <f t="shared" si="72"/>
        <v>MT</v>
      </c>
      <c r="M411" s="165" t="str">
        <f t="shared" si="79"/>
        <v>Large</v>
      </c>
      <c r="N411" s="166">
        <f t="shared" si="74"/>
        <v>0.33333333333333331</v>
      </c>
      <c r="O411" s="123">
        <f t="shared" si="75"/>
        <v>769.27624416346453</v>
      </c>
      <c r="P411" s="114">
        <f t="shared" si="76"/>
        <v>332.29141991158974</v>
      </c>
      <c r="Q411" s="93">
        <f t="shared" si="77"/>
        <v>4274716828.1537337</v>
      </c>
      <c r="R411" s="93">
        <f t="shared" si="78"/>
        <v>1</v>
      </c>
      <c r="T411" s="165"/>
    </row>
    <row r="412" spans="1:20">
      <c r="A412" s="162">
        <v>15826</v>
      </c>
      <c r="B412" s="162">
        <v>4749685.3646152597</v>
      </c>
      <c r="C412" s="162">
        <v>29.685533528845401</v>
      </c>
      <c r="D412" s="162">
        <v>3</v>
      </c>
      <c r="E412" s="163" t="s">
        <v>224</v>
      </c>
      <c r="F412" s="163" t="s">
        <v>225</v>
      </c>
      <c r="G412" s="163" t="s">
        <v>234</v>
      </c>
      <c r="H412" s="162">
        <v>150</v>
      </c>
      <c r="I412" s="163" t="s">
        <v>227</v>
      </c>
      <c r="J412" s="164">
        <f t="shared" si="73"/>
        <v>3</v>
      </c>
      <c r="K412" s="165" t="str">
        <f t="shared" si="71"/>
        <v>ND</v>
      </c>
      <c r="L412" s="165" t="str">
        <f t="shared" si="72"/>
        <v>MT</v>
      </c>
      <c r="M412" s="165" t="str">
        <f t="shared" si="79"/>
        <v>Small</v>
      </c>
      <c r="N412" s="166">
        <f t="shared" si="74"/>
        <v>0.2</v>
      </c>
      <c r="O412" s="123">
        <f t="shared" si="75"/>
        <v>980.99158657426381</v>
      </c>
      <c r="P412" s="114">
        <f t="shared" si="76"/>
        <v>326.52997867319618</v>
      </c>
      <c r="Q412" s="93">
        <f t="shared" si="77"/>
        <v>712452804.69228899</v>
      </c>
      <c r="R412" s="93">
        <f t="shared" si="78"/>
        <v>1</v>
      </c>
      <c r="T412" s="165"/>
    </row>
    <row r="413" spans="1:20">
      <c r="A413" s="162">
        <v>15826</v>
      </c>
      <c r="B413" s="162">
        <v>4749685.3646152597</v>
      </c>
      <c r="C413" s="162">
        <v>29.685533528845401</v>
      </c>
      <c r="D413" s="162">
        <v>4</v>
      </c>
      <c r="E413" s="163" t="s">
        <v>224</v>
      </c>
      <c r="F413" s="163" t="s">
        <v>225</v>
      </c>
      <c r="G413" s="163" t="s">
        <v>234</v>
      </c>
      <c r="H413" s="162">
        <v>570</v>
      </c>
      <c r="I413" s="163" t="s">
        <v>227</v>
      </c>
      <c r="J413" s="164">
        <f t="shared" si="73"/>
        <v>5</v>
      </c>
      <c r="K413" s="165" t="str">
        <f t="shared" si="71"/>
        <v>ND</v>
      </c>
      <c r="L413" s="165" t="str">
        <f t="shared" si="72"/>
        <v>MT</v>
      </c>
      <c r="M413" s="165" t="str">
        <f t="shared" si="79"/>
        <v>Large</v>
      </c>
      <c r="N413" s="166">
        <f t="shared" si="74"/>
        <v>0.33333333333333331</v>
      </c>
      <c r="O413" s="123">
        <f t="shared" si="75"/>
        <v>769.27624416346453</v>
      </c>
      <c r="P413" s="114">
        <f t="shared" si="76"/>
        <v>332.29141991158974</v>
      </c>
      <c r="Q413" s="93">
        <f t="shared" si="77"/>
        <v>2707320657.830698</v>
      </c>
      <c r="R413" s="93">
        <f t="shared" si="78"/>
        <v>1</v>
      </c>
      <c r="T413" s="165"/>
    </row>
    <row r="414" spans="1:20">
      <c r="A414" s="162">
        <v>15826</v>
      </c>
      <c r="B414" s="162">
        <v>4749685.3646152597</v>
      </c>
      <c r="C414" s="162">
        <v>29.685533528845401</v>
      </c>
      <c r="D414" s="162">
        <v>5</v>
      </c>
      <c r="E414" s="163" t="s">
        <v>246</v>
      </c>
      <c r="F414" s="163" t="s">
        <v>225</v>
      </c>
      <c r="G414" s="163" t="s">
        <v>234</v>
      </c>
      <c r="H414" s="162">
        <v>460</v>
      </c>
      <c r="I414" s="163" t="s">
        <v>227</v>
      </c>
      <c r="J414" s="164">
        <f t="shared" si="73"/>
        <v>3</v>
      </c>
      <c r="K414" s="165" t="str">
        <f t="shared" si="71"/>
        <v>D</v>
      </c>
      <c r="L414" s="165" t="str">
        <f t="shared" si="72"/>
        <v>MT</v>
      </c>
      <c r="M414" s="165" t="str">
        <f t="shared" si="79"/>
        <v>Med</v>
      </c>
      <c r="N414" s="166">
        <f t="shared" si="74"/>
        <v>0.2</v>
      </c>
      <c r="O414" s="123">
        <f t="shared" si="75"/>
        <v>980.99158657426381</v>
      </c>
      <c r="P414" s="114">
        <f t="shared" si="76"/>
        <v>326.52997867319618</v>
      </c>
      <c r="Q414" s="93">
        <f t="shared" si="77"/>
        <v>2184855267.7230196</v>
      </c>
      <c r="R414" s="93">
        <f t="shared" si="78"/>
        <v>1</v>
      </c>
      <c r="T414" s="165"/>
    </row>
    <row r="415" spans="1:20">
      <c r="A415" s="162">
        <v>15826</v>
      </c>
      <c r="B415" s="162">
        <v>4749685.3646152597</v>
      </c>
      <c r="C415" s="162">
        <v>29.685533528845401</v>
      </c>
      <c r="D415" s="162">
        <v>6</v>
      </c>
      <c r="E415" s="163" t="s">
        <v>224</v>
      </c>
      <c r="F415" s="163" t="s">
        <v>225</v>
      </c>
      <c r="G415" s="163" t="s">
        <v>234</v>
      </c>
      <c r="H415" s="162">
        <v>150</v>
      </c>
      <c r="I415" s="163" t="s">
        <v>239</v>
      </c>
      <c r="J415" s="164">
        <f t="shared" si="73"/>
        <v>1.9369369369369369</v>
      </c>
      <c r="K415" s="165" t="str">
        <f t="shared" si="71"/>
        <v>ND</v>
      </c>
      <c r="L415" s="165" t="str">
        <f t="shared" si="72"/>
        <v>MT</v>
      </c>
      <c r="M415" s="165" t="str">
        <f t="shared" si="79"/>
        <v>Small</v>
      </c>
      <c r="N415" s="166">
        <f t="shared" si="74"/>
        <v>0.2</v>
      </c>
      <c r="O415" s="123">
        <f t="shared" si="75"/>
        <v>633.37294628668678</v>
      </c>
      <c r="P415" s="114">
        <f t="shared" si="76"/>
        <v>210.82265890311467</v>
      </c>
      <c r="Q415" s="93">
        <f t="shared" si="77"/>
        <v>712452804.69228899</v>
      </c>
      <c r="R415" s="93">
        <f t="shared" si="78"/>
        <v>1</v>
      </c>
      <c r="T415" s="165"/>
    </row>
    <row r="416" spans="1:20">
      <c r="A416" s="162">
        <v>15826</v>
      </c>
      <c r="B416" s="162">
        <v>4749685.3646152597</v>
      </c>
      <c r="C416" s="162">
        <v>29.685533528845401</v>
      </c>
      <c r="D416" s="162">
        <v>7</v>
      </c>
      <c r="E416" s="163" t="s">
        <v>224</v>
      </c>
      <c r="F416" s="163" t="s">
        <v>225</v>
      </c>
      <c r="G416" s="163" t="s">
        <v>234</v>
      </c>
      <c r="H416" s="162">
        <v>300</v>
      </c>
      <c r="I416" s="163" t="s">
        <v>227</v>
      </c>
      <c r="J416" s="164">
        <f t="shared" si="73"/>
        <v>3</v>
      </c>
      <c r="K416" s="165" t="str">
        <f t="shared" si="71"/>
        <v>ND</v>
      </c>
      <c r="L416" s="165" t="str">
        <f t="shared" si="72"/>
        <v>MT</v>
      </c>
      <c r="M416" s="165" t="str">
        <f t="shared" si="79"/>
        <v>Med</v>
      </c>
      <c r="N416" s="166">
        <f t="shared" si="74"/>
        <v>0.2</v>
      </c>
      <c r="O416" s="123">
        <f t="shared" si="75"/>
        <v>980.99158657426381</v>
      </c>
      <c r="P416" s="114">
        <f t="shared" si="76"/>
        <v>326.52997867319618</v>
      </c>
      <c r="Q416" s="93">
        <f t="shared" si="77"/>
        <v>1424905609.384578</v>
      </c>
      <c r="R416" s="93">
        <f t="shared" si="78"/>
        <v>1</v>
      </c>
      <c r="T416" s="165"/>
    </row>
    <row r="417" spans="1:20">
      <c r="A417" s="162">
        <v>15826</v>
      </c>
      <c r="B417" s="162">
        <v>4749685.3646152597</v>
      </c>
      <c r="C417" s="162">
        <v>29.685533528845401</v>
      </c>
      <c r="D417" s="162">
        <v>8</v>
      </c>
      <c r="E417" s="163" t="s">
        <v>224</v>
      </c>
      <c r="F417" s="163" t="s">
        <v>241</v>
      </c>
      <c r="G417" s="163" t="s">
        <v>234</v>
      </c>
      <c r="H417" s="162">
        <v>200</v>
      </c>
      <c r="I417" s="163" t="s">
        <v>227</v>
      </c>
      <c r="J417" s="164">
        <f t="shared" si="73"/>
        <v>2</v>
      </c>
      <c r="K417" s="165" t="str">
        <f t="shared" si="71"/>
        <v>ND</v>
      </c>
      <c r="L417" s="165" t="str">
        <f t="shared" si="72"/>
        <v>LT</v>
      </c>
      <c r="M417" s="165" t="str">
        <f t="shared" si="79"/>
        <v>Med</v>
      </c>
      <c r="N417" s="166">
        <f t="shared" si="74"/>
        <v>0.13333333333333333</v>
      </c>
      <c r="O417" s="123">
        <f t="shared" si="75"/>
        <v>512.42495552560058</v>
      </c>
      <c r="P417" s="114">
        <f t="shared" si="76"/>
        <v>576.32338599229422</v>
      </c>
      <c r="Q417" s="93">
        <f t="shared" si="77"/>
        <v>949937072.92305195</v>
      </c>
      <c r="R417" s="93">
        <f t="shared" si="78"/>
        <v>0</v>
      </c>
      <c r="T417" s="165"/>
    </row>
    <row r="418" spans="1:20">
      <c r="A418" s="162">
        <v>15627</v>
      </c>
      <c r="B418" s="162">
        <v>1860742.9345110201</v>
      </c>
      <c r="C418" s="162">
        <v>14.4804897627317</v>
      </c>
      <c r="D418" s="162">
        <v>1</v>
      </c>
      <c r="E418" s="163" t="s">
        <v>246</v>
      </c>
      <c r="F418" s="163" t="s">
        <v>245</v>
      </c>
      <c r="G418" s="163" t="s">
        <v>234</v>
      </c>
      <c r="H418" s="162">
        <v>300</v>
      </c>
      <c r="I418" s="163" t="s">
        <v>239</v>
      </c>
      <c r="J418" s="164">
        <f t="shared" si="73"/>
        <v>1.2912912912912913</v>
      </c>
      <c r="K418" s="165" t="str">
        <f t="shared" si="71"/>
        <v>D</v>
      </c>
      <c r="L418" s="165" t="str">
        <f t="shared" si="72"/>
        <v>LT</v>
      </c>
      <c r="M418" s="165" t="str">
        <f t="shared" si="79"/>
        <v>Med</v>
      </c>
      <c r="N418" s="166">
        <f t="shared" si="74"/>
        <v>0.13333333333333333</v>
      </c>
      <c r="O418" s="123">
        <f t="shared" si="75"/>
        <v>330.84494125526766</v>
      </c>
      <c r="P418" s="114">
        <f t="shared" si="76"/>
        <v>372.10068464967947</v>
      </c>
      <c r="Q418" s="93">
        <f t="shared" si="77"/>
        <v>558222880.35330606</v>
      </c>
      <c r="R418" s="93">
        <f t="shared" si="78"/>
        <v>0</v>
      </c>
      <c r="T418" s="165"/>
    </row>
    <row r="419" spans="1:20">
      <c r="A419" s="162">
        <v>15627</v>
      </c>
      <c r="B419" s="162">
        <v>1860742.9345110201</v>
      </c>
      <c r="C419" s="162">
        <v>14.4804897627317</v>
      </c>
      <c r="D419" s="162">
        <v>2</v>
      </c>
      <c r="E419" s="163" t="s">
        <v>246</v>
      </c>
      <c r="F419" s="163" t="s">
        <v>225</v>
      </c>
      <c r="G419" s="163" t="s">
        <v>234</v>
      </c>
      <c r="H419" s="162">
        <v>160</v>
      </c>
      <c r="I419" s="163" t="s">
        <v>239</v>
      </c>
      <c r="J419" s="164">
        <f t="shared" si="73"/>
        <v>1.9369369369369369</v>
      </c>
      <c r="K419" s="165" t="str">
        <f t="shared" si="71"/>
        <v>D</v>
      </c>
      <c r="L419" s="165" t="str">
        <f t="shared" si="72"/>
        <v>MT</v>
      </c>
      <c r="M419" s="165" t="str">
        <f t="shared" si="79"/>
        <v>Med</v>
      </c>
      <c r="N419" s="166">
        <f t="shared" si="74"/>
        <v>0.2</v>
      </c>
      <c r="O419" s="123">
        <f t="shared" si="75"/>
        <v>633.37294628668678</v>
      </c>
      <c r="P419" s="114">
        <f t="shared" si="76"/>
        <v>210.82265890311467</v>
      </c>
      <c r="Q419" s="93">
        <f t="shared" si="77"/>
        <v>297718869.52176321</v>
      </c>
      <c r="R419" s="93">
        <f t="shared" si="78"/>
        <v>1</v>
      </c>
      <c r="T419" s="165"/>
    </row>
    <row r="420" spans="1:20">
      <c r="A420" s="162">
        <v>15627</v>
      </c>
      <c r="B420" s="162">
        <v>1860742.9345110201</v>
      </c>
      <c r="C420" s="162">
        <v>14.4804897627317</v>
      </c>
      <c r="D420" s="162">
        <v>3</v>
      </c>
      <c r="E420" s="163" t="s">
        <v>246</v>
      </c>
      <c r="F420" s="163" t="s">
        <v>225</v>
      </c>
      <c r="G420" s="163" t="s">
        <v>234</v>
      </c>
      <c r="H420" s="162">
        <v>250</v>
      </c>
      <c r="I420" s="163" t="s">
        <v>239</v>
      </c>
      <c r="J420" s="164">
        <f t="shared" si="73"/>
        <v>1.9369369369369369</v>
      </c>
      <c r="K420" s="165" t="str">
        <f t="shared" si="71"/>
        <v>D</v>
      </c>
      <c r="L420" s="165" t="str">
        <f t="shared" si="72"/>
        <v>MT</v>
      </c>
      <c r="M420" s="165" t="str">
        <f t="shared" si="79"/>
        <v>Med</v>
      </c>
      <c r="N420" s="166">
        <f t="shared" si="74"/>
        <v>0.2</v>
      </c>
      <c r="O420" s="123">
        <f t="shared" si="75"/>
        <v>633.37294628668678</v>
      </c>
      <c r="P420" s="114">
        <f t="shared" si="76"/>
        <v>210.82265890311467</v>
      </c>
      <c r="Q420" s="93">
        <f t="shared" si="77"/>
        <v>465185733.62775505</v>
      </c>
      <c r="R420" s="93">
        <f t="shared" si="78"/>
        <v>1</v>
      </c>
      <c r="T420" s="165"/>
    </row>
    <row r="421" spans="1:20">
      <c r="A421" s="162">
        <v>15627</v>
      </c>
      <c r="B421" s="162">
        <v>1860742.9345110201</v>
      </c>
      <c r="C421" s="162">
        <v>14.4804897627317</v>
      </c>
      <c r="D421" s="162">
        <v>4</v>
      </c>
      <c r="E421" s="163" t="s">
        <v>246</v>
      </c>
      <c r="F421" s="163" t="s">
        <v>225</v>
      </c>
      <c r="G421" s="163" t="s">
        <v>234</v>
      </c>
      <c r="H421" s="162">
        <v>112</v>
      </c>
      <c r="I421" s="163" t="s">
        <v>239</v>
      </c>
      <c r="J421" s="164">
        <f t="shared" si="73"/>
        <v>1.9369369369369369</v>
      </c>
      <c r="K421" s="165" t="str">
        <f t="shared" si="71"/>
        <v>D</v>
      </c>
      <c r="L421" s="165" t="str">
        <f t="shared" si="72"/>
        <v>MT</v>
      </c>
      <c r="M421" s="165" t="str">
        <f t="shared" si="79"/>
        <v>Med</v>
      </c>
      <c r="N421" s="166">
        <f t="shared" si="74"/>
        <v>0.2</v>
      </c>
      <c r="O421" s="123">
        <f t="shared" si="75"/>
        <v>633.37294628668678</v>
      </c>
      <c r="P421" s="114">
        <f t="shared" si="76"/>
        <v>210.82265890311467</v>
      </c>
      <c r="Q421" s="93">
        <f t="shared" si="77"/>
        <v>208403208.66523424</v>
      </c>
      <c r="R421" s="93">
        <f t="shared" si="78"/>
        <v>1</v>
      </c>
      <c r="T421" s="165"/>
    </row>
    <row r="422" spans="1:20">
      <c r="A422" s="162">
        <v>15627</v>
      </c>
      <c r="B422" s="162">
        <v>1860742.9345110201</v>
      </c>
      <c r="C422" s="162">
        <v>14.4804897627317</v>
      </c>
      <c r="D422" s="162">
        <v>5</v>
      </c>
      <c r="E422" s="163" t="s">
        <v>246</v>
      </c>
      <c r="F422" s="163" t="s">
        <v>241</v>
      </c>
      <c r="G422" s="163" t="s">
        <v>234</v>
      </c>
      <c r="H422" s="162">
        <v>300</v>
      </c>
      <c r="I422" s="163" t="s">
        <v>239</v>
      </c>
      <c r="J422" s="164">
        <f t="shared" si="73"/>
        <v>1.2912912912912913</v>
      </c>
      <c r="K422" s="165" t="str">
        <f t="shared" si="71"/>
        <v>D</v>
      </c>
      <c r="L422" s="165" t="str">
        <f t="shared" si="72"/>
        <v>LT</v>
      </c>
      <c r="M422" s="165" t="str">
        <f t="shared" si="79"/>
        <v>Med</v>
      </c>
      <c r="N422" s="166">
        <f t="shared" si="74"/>
        <v>0.13333333333333333</v>
      </c>
      <c r="O422" s="123">
        <f t="shared" si="75"/>
        <v>330.84494125526766</v>
      </c>
      <c r="P422" s="114">
        <f t="shared" si="76"/>
        <v>372.10068464967947</v>
      </c>
      <c r="Q422" s="93">
        <f t="shared" si="77"/>
        <v>558222880.35330606</v>
      </c>
      <c r="R422" s="93">
        <f t="shared" si="78"/>
        <v>0</v>
      </c>
      <c r="T422" s="165"/>
    </row>
    <row r="423" spans="1:20">
      <c r="A423" s="162">
        <v>15782</v>
      </c>
      <c r="B423" s="162">
        <v>340668.32451499102</v>
      </c>
      <c r="C423" s="162">
        <v>86.201499118165799</v>
      </c>
      <c r="D423" s="162">
        <v>2</v>
      </c>
      <c r="E423" s="163" t="s">
        <v>224</v>
      </c>
      <c r="F423" s="163" t="s">
        <v>225</v>
      </c>
      <c r="G423" s="163" t="s">
        <v>244</v>
      </c>
      <c r="H423" s="162">
        <v>63</v>
      </c>
      <c r="I423" s="163" t="s">
        <v>227</v>
      </c>
      <c r="J423" s="164">
        <f t="shared" si="73"/>
        <v>3</v>
      </c>
      <c r="K423" s="165" t="str">
        <f t="shared" si="71"/>
        <v>ND</v>
      </c>
      <c r="L423" s="165" t="str">
        <f t="shared" si="72"/>
        <v>MT</v>
      </c>
      <c r="M423" s="165" t="str">
        <f t="shared" si="79"/>
        <v>Small</v>
      </c>
      <c r="N423" s="166">
        <f t="shared" si="74"/>
        <v>0.2</v>
      </c>
      <c r="O423" s="123">
        <f t="shared" si="75"/>
        <v>980.99158657426381</v>
      </c>
      <c r="P423" s="114">
        <f t="shared" si="76"/>
        <v>326.52997867319618</v>
      </c>
      <c r="Q423" s="93">
        <f t="shared" si="77"/>
        <v>21462104.444444433</v>
      </c>
      <c r="R423" s="93">
        <f t="shared" si="78"/>
        <v>1</v>
      </c>
      <c r="T423" s="165"/>
    </row>
    <row r="424" spans="1:20">
      <c r="A424" s="162">
        <v>15782</v>
      </c>
      <c r="B424" s="162">
        <v>340668.32451499102</v>
      </c>
      <c r="C424" s="162">
        <v>86.201499118165799</v>
      </c>
      <c r="D424" s="162">
        <v>3</v>
      </c>
      <c r="E424" s="163" t="s">
        <v>224</v>
      </c>
      <c r="F424" s="163" t="s">
        <v>241</v>
      </c>
      <c r="G424" s="163" t="s">
        <v>244</v>
      </c>
      <c r="H424" s="162">
        <v>63</v>
      </c>
      <c r="I424" s="163" t="s">
        <v>227</v>
      </c>
      <c r="J424" s="164">
        <f t="shared" si="73"/>
        <v>2</v>
      </c>
      <c r="K424" s="165" t="str">
        <f t="shared" si="71"/>
        <v>ND</v>
      </c>
      <c r="L424" s="165" t="str">
        <f t="shared" si="72"/>
        <v>LT</v>
      </c>
      <c r="M424" s="165" t="str">
        <f t="shared" si="79"/>
        <v>Small</v>
      </c>
      <c r="N424" s="166">
        <f t="shared" si="74"/>
        <v>0.13333333333333333</v>
      </c>
      <c r="O424" s="123">
        <f t="shared" si="75"/>
        <v>512.42495552560058</v>
      </c>
      <c r="P424" s="114">
        <f t="shared" si="76"/>
        <v>576.32338599229422</v>
      </c>
      <c r="Q424" s="93">
        <f t="shared" si="77"/>
        <v>21462104.444444433</v>
      </c>
      <c r="R424" s="93">
        <f t="shared" si="78"/>
        <v>0</v>
      </c>
      <c r="T424" s="165"/>
    </row>
    <row r="425" spans="1:20">
      <c r="A425" s="162">
        <v>3283</v>
      </c>
      <c r="B425" s="162">
        <v>5727931.8223056598</v>
      </c>
      <c r="C425" s="162">
        <v>4.3309003149963399</v>
      </c>
      <c r="D425" s="162">
        <v>1</v>
      </c>
      <c r="E425" s="163" t="s">
        <v>224</v>
      </c>
      <c r="F425" s="163" t="s">
        <v>225</v>
      </c>
      <c r="G425" s="163" t="s">
        <v>234</v>
      </c>
      <c r="H425" s="162">
        <v>1200</v>
      </c>
      <c r="I425" s="163" t="s">
        <v>227</v>
      </c>
      <c r="J425" s="164">
        <f t="shared" si="73"/>
        <v>5</v>
      </c>
      <c r="K425" s="165" t="str">
        <f t="shared" si="71"/>
        <v>ND</v>
      </c>
      <c r="L425" s="165" t="str">
        <f t="shared" si="72"/>
        <v>MT</v>
      </c>
      <c r="M425" s="165" t="str">
        <f t="shared" si="79"/>
        <v>Large</v>
      </c>
      <c r="N425" s="166">
        <f t="shared" si="74"/>
        <v>0.33333333333333331</v>
      </c>
      <c r="O425" s="123">
        <f t="shared" si="75"/>
        <v>769.27624416346453</v>
      </c>
      <c r="P425" s="114">
        <f t="shared" si="76"/>
        <v>332.29141991158974</v>
      </c>
      <c r="Q425" s="93">
        <f t="shared" si="77"/>
        <v>6873518186.7667913</v>
      </c>
      <c r="R425" s="93">
        <f t="shared" si="78"/>
        <v>1</v>
      </c>
      <c r="T425" s="165"/>
    </row>
    <row r="426" spans="1:20">
      <c r="A426" s="162">
        <v>3283</v>
      </c>
      <c r="B426" s="162">
        <v>5727931.8223056598</v>
      </c>
      <c r="C426" s="162">
        <v>4.3309003149963399</v>
      </c>
      <c r="D426" s="162">
        <v>2</v>
      </c>
      <c r="E426" s="163" t="s">
        <v>224</v>
      </c>
      <c r="F426" s="163" t="s">
        <v>241</v>
      </c>
      <c r="G426" s="163" t="s">
        <v>234</v>
      </c>
      <c r="H426" s="162">
        <v>525</v>
      </c>
      <c r="I426" s="163" t="s">
        <v>227</v>
      </c>
      <c r="J426" s="164">
        <f t="shared" si="73"/>
        <v>3</v>
      </c>
      <c r="K426" s="165" t="str">
        <f t="shared" si="71"/>
        <v>ND</v>
      </c>
      <c r="L426" s="165" t="str">
        <f t="shared" si="72"/>
        <v>LT</v>
      </c>
      <c r="M426" s="165" t="str">
        <f t="shared" si="79"/>
        <v>Large</v>
      </c>
      <c r="N426" s="166">
        <f t="shared" si="74"/>
        <v>0.2</v>
      </c>
      <c r="O426" s="123">
        <f t="shared" si="75"/>
        <v>980.99158657426381</v>
      </c>
      <c r="P426" s="114">
        <f t="shared" si="76"/>
        <v>326.52997867319618</v>
      </c>
      <c r="Q426" s="93">
        <f t="shared" si="77"/>
        <v>3007164206.7104712</v>
      </c>
      <c r="R426" s="93">
        <f t="shared" si="78"/>
        <v>0</v>
      </c>
      <c r="T426" s="165"/>
    </row>
    <row r="427" spans="1:20">
      <c r="A427" s="162">
        <v>3283</v>
      </c>
      <c r="B427" s="162">
        <v>5727931.8223056598</v>
      </c>
      <c r="C427" s="162">
        <v>4.3309003149963399</v>
      </c>
      <c r="D427" s="162">
        <v>3</v>
      </c>
      <c r="E427" s="163" t="s">
        <v>224</v>
      </c>
      <c r="F427" s="163" t="s">
        <v>245</v>
      </c>
      <c r="G427" s="163" t="s">
        <v>234</v>
      </c>
      <c r="H427" s="162">
        <v>525</v>
      </c>
      <c r="I427" s="163" t="s">
        <v>227</v>
      </c>
      <c r="J427" s="164">
        <f t="shared" si="73"/>
        <v>3</v>
      </c>
      <c r="K427" s="165" t="str">
        <f t="shared" si="71"/>
        <v>ND</v>
      </c>
      <c r="L427" s="165" t="str">
        <f t="shared" si="72"/>
        <v>LT</v>
      </c>
      <c r="M427" s="165" t="str">
        <f t="shared" si="79"/>
        <v>Large</v>
      </c>
      <c r="N427" s="166">
        <f t="shared" si="74"/>
        <v>0.2</v>
      </c>
      <c r="O427" s="123">
        <f t="shared" si="75"/>
        <v>980.99158657426381</v>
      </c>
      <c r="P427" s="114">
        <f t="shared" si="76"/>
        <v>326.52997867319618</v>
      </c>
      <c r="Q427" s="93">
        <f t="shared" si="77"/>
        <v>3007164206.7104712</v>
      </c>
      <c r="R427" s="93">
        <f t="shared" si="78"/>
        <v>0</v>
      </c>
      <c r="T427" s="165"/>
    </row>
    <row r="428" spans="1:20">
      <c r="A428" s="162">
        <v>15824</v>
      </c>
      <c r="B428" s="162">
        <v>322393.60670194001</v>
      </c>
      <c r="C428" s="162">
        <v>86.201499118165799</v>
      </c>
      <c r="D428" s="162">
        <v>1</v>
      </c>
      <c r="E428" s="163" t="s">
        <v>246</v>
      </c>
      <c r="F428" s="163" t="s">
        <v>241</v>
      </c>
      <c r="G428" s="163" t="s">
        <v>234</v>
      </c>
      <c r="H428" s="162">
        <v>50</v>
      </c>
      <c r="I428" s="163" t="s">
        <v>227</v>
      </c>
      <c r="J428" s="164">
        <f t="shared" si="73"/>
        <v>2</v>
      </c>
      <c r="K428" s="165" t="str">
        <f t="shared" si="71"/>
        <v>D</v>
      </c>
      <c r="L428" s="165" t="str">
        <f t="shared" si="72"/>
        <v>LT</v>
      </c>
      <c r="M428" s="165" t="str">
        <f t="shared" si="79"/>
        <v>Small</v>
      </c>
      <c r="N428" s="166">
        <f t="shared" si="74"/>
        <v>0.13333333333333333</v>
      </c>
      <c r="O428" s="123">
        <f t="shared" si="75"/>
        <v>512.42495552560058</v>
      </c>
      <c r="P428" s="114">
        <f t="shared" si="76"/>
        <v>576.32338599229422</v>
      </c>
      <c r="Q428" s="93">
        <f t="shared" si="77"/>
        <v>16119680.335097</v>
      </c>
      <c r="R428" s="93">
        <f t="shared" si="78"/>
        <v>0</v>
      </c>
      <c r="T428" s="165"/>
    </row>
    <row r="429" spans="1:20">
      <c r="A429" s="162">
        <v>15831</v>
      </c>
      <c r="B429" s="162">
        <v>3773376.3394344999</v>
      </c>
      <c r="C429" s="162">
        <v>11.7918010607328</v>
      </c>
      <c r="D429" s="162">
        <v>1</v>
      </c>
      <c r="E429" s="163" t="s">
        <v>224</v>
      </c>
      <c r="F429" s="163" t="s">
        <v>225</v>
      </c>
      <c r="G429" s="163" t="s">
        <v>234</v>
      </c>
      <c r="H429" s="162">
        <v>488</v>
      </c>
      <c r="I429" s="163" t="s">
        <v>239</v>
      </c>
      <c r="J429" s="164">
        <f t="shared" si="73"/>
        <v>1.9369369369369369</v>
      </c>
      <c r="K429" s="165" t="str">
        <f t="shared" si="71"/>
        <v>ND</v>
      </c>
      <c r="L429" s="165" t="str">
        <f t="shared" si="72"/>
        <v>MT</v>
      </c>
      <c r="M429" s="165" t="str">
        <f t="shared" si="79"/>
        <v>Med</v>
      </c>
      <c r="N429" s="166">
        <f t="shared" si="74"/>
        <v>0.2</v>
      </c>
      <c r="O429" s="123">
        <f t="shared" si="75"/>
        <v>633.37294628668678</v>
      </c>
      <c r="P429" s="114">
        <f t="shared" si="76"/>
        <v>210.82265890311467</v>
      </c>
      <c r="Q429" s="93">
        <f t="shared" si="77"/>
        <v>1841407653.6440358</v>
      </c>
      <c r="R429" s="93">
        <f t="shared" si="78"/>
        <v>1</v>
      </c>
      <c r="T429" s="165"/>
    </row>
    <row r="430" spans="1:20">
      <c r="A430" s="162">
        <v>15831</v>
      </c>
      <c r="B430" s="162">
        <v>3773376.3394344999</v>
      </c>
      <c r="C430" s="162">
        <v>11.7918010607328</v>
      </c>
      <c r="D430" s="162">
        <v>2</v>
      </c>
      <c r="E430" s="163" t="s">
        <v>224</v>
      </c>
      <c r="F430" s="163" t="s">
        <v>241</v>
      </c>
      <c r="G430" s="163" t="s">
        <v>234</v>
      </c>
      <c r="H430" s="162">
        <v>736</v>
      </c>
      <c r="I430" s="163" t="s">
        <v>239</v>
      </c>
      <c r="J430" s="164">
        <f t="shared" si="73"/>
        <v>1.9369369369369369</v>
      </c>
      <c r="K430" s="165" t="str">
        <f t="shared" si="71"/>
        <v>ND</v>
      </c>
      <c r="L430" s="165" t="str">
        <f t="shared" si="72"/>
        <v>LT</v>
      </c>
      <c r="M430" s="165" t="str">
        <f t="shared" si="79"/>
        <v>Large</v>
      </c>
      <c r="N430" s="166">
        <f t="shared" si="74"/>
        <v>0.2</v>
      </c>
      <c r="O430" s="123">
        <f t="shared" si="75"/>
        <v>633.37294628668678</v>
      </c>
      <c r="P430" s="114">
        <f t="shared" si="76"/>
        <v>210.82265890311467</v>
      </c>
      <c r="Q430" s="93">
        <f t="shared" si="77"/>
        <v>2777204985.823792</v>
      </c>
      <c r="R430" s="93">
        <f t="shared" si="78"/>
        <v>0</v>
      </c>
      <c r="T430" s="165"/>
    </row>
    <row r="431" spans="1:20">
      <c r="A431" s="162">
        <v>15831</v>
      </c>
      <c r="B431" s="162">
        <v>3773376.3394344999</v>
      </c>
      <c r="C431" s="162">
        <v>11.7918010607328</v>
      </c>
      <c r="D431" s="162">
        <v>3</v>
      </c>
      <c r="E431" s="163" t="s">
        <v>224</v>
      </c>
      <c r="F431" s="163" t="s">
        <v>225</v>
      </c>
      <c r="G431" s="163" t="s">
        <v>234</v>
      </c>
      <c r="H431" s="162">
        <v>1014</v>
      </c>
      <c r="I431" s="163" t="s">
        <v>239</v>
      </c>
      <c r="J431" s="164">
        <f t="shared" si="73"/>
        <v>3.228228228228228</v>
      </c>
      <c r="K431" s="165" t="str">
        <f t="shared" si="71"/>
        <v>ND</v>
      </c>
      <c r="L431" s="165" t="str">
        <f t="shared" si="72"/>
        <v>MT</v>
      </c>
      <c r="M431" s="165" t="str">
        <f t="shared" si="79"/>
        <v>Large</v>
      </c>
      <c r="N431" s="166">
        <f t="shared" si="74"/>
        <v>0.33333333333333331</v>
      </c>
      <c r="O431" s="123">
        <f t="shared" si="75"/>
        <v>496.67985734277732</v>
      </c>
      <c r="P431" s="114">
        <f t="shared" si="76"/>
        <v>214.54250835132669</v>
      </c>
      <c r="Q431" s="93">
        <f t="shared" si="77"/>
        <v>3826203608.186583</v>
      </c>
      <c r="R431" s="93">
        <f t="shared" si="78"/>
        <v>1</v>
      </c>
      <c r="T431" s="165"/>
    </row>
    <row r="432" spans="1:20">
      <c r="A432" s="162">
        <v>15831</v>
      </c>
      <c r="B432" s="162">
        <v>3773376.3394344999</v>
      </c>
      <c r="C432" s="162">
        <v>11.7918010607328</v>
      </c>
      <c r="D432" s="162">
        <v>4</v>
      </c>
      <c r="E432" s="163" t="s">
        <v>224</v>
      </c>
      <c r="F432" s="163" t="s">
        <v>245</v>
      </c>
      <c r="G432" s="163" t="s">
        <v>234</v>
      </c>
      <c r="H432" s="162">
        <v>260</v>
      </c>
      <c r="I432" s="163" t="s">
        <v>239</v>
      </c>
      <c r="J432" s="164">
        <f t="shared" si="73"/>
        <v>1.2912912912912913</v>
      </c>
      <c r="K432" s="165" t="str">
        <f t="shared" si="71"/>
        <v>ND</v>
      </c>
      <c r="L432" s="165" t="str">
        <f t="shared" si="72"/>
        <v>LT</v>
      </c>
      <c r="M432" s="165" t="str">
        <f t="shared" si="79"/>
        <v>Med</v>
      </c>
      <c r="N432" s="166">
        <f t="shared" si="74"/>
        <v>0.13333333333333333</v>
      </c>
      <c r="O432" s="123">
        <f t="shared" si="75"/>
        <v>330.84494125526766</v>
      </c>
      <c r="P432" s="114">
        <f t="shared" si="76"/>
        <v>372.10068464967947</v>
      </c>
      <c r="Q432" s="93">
        <f t="shared" si="77"/>
        <v>981077848.25296998</v>
      </c>
      <c r="R432" s="93">
        <f t="shared" si="78"/>
        <v>0</v>
      </c>
      <c r="T432" s="165"/>
    </row>
    <row r="433" spans="1:20">
      <c r="A433" s="162">
        <v>15831</v>
      </c>
      <c r="B433" s="162">
        <v>3773376.3394344999</v>
      </c>
      <c r="C433" s="162">
        <v>11.7918010607328</v>
      </c>
      <c r="D433" s="162">
        <v>5</v>
      </c>
      <c r="E433" s="163" t="s">
        <v>246</v>
      </c>
      <c r="F433" s="163" t="s">
        <v>225</v>
      </c>
      <c r="G433" s="163" t="s">
        <v>234</v>
      </c>
      <c r="H433" s="162">
        <v>308</v>
      </c>
      <c r="I433" s="163" t="s">
        <v>243</v>
      </c>
      <c r="J433" s="164">
        <f t="shared" si="73"/>
        <v>0</v>
      </c>
      <c r="K433" s="165" t="str">
        <f t="shared" si="71"/>
        <v>D</v>
      </c>
      <c r="L433" s="165" t="str">
        <f t="shared" si="72"/>
        <v>MT</v>
      </c>
      <c r="M433" s="165" t="str">
        <f t="shared" si="79"/>
        <v>Med</v>
      </c>
      <c r="N433" s="166">
        <f t="shared" si="74"/>
        <v>0.2</v>
      </c>
      <c r="O433" s="123">
        <f t="shared" si="75"/>
        <v>0</v>
      </c>
      <c r="P433" s="114">
        <f t="shared" si="76"/>
        <v>0</v>
      </c>
      <c r="Q433" s="93">
        <f t="shared" si="77"/>
        <v>1162199912.545826</v>
      </c>
      <c r="R433" s="93">
        <f t="shared" si="78"/>
        <v>1</v>
      </c>
      <c r="T433" s="165"/>
    </row>
    <row r="434" spans="1:20">
      <c r="A434" s="162">
        <v>15817</v>
      </c>
      <c r="B434" s="162">
        <v>218089.79276895901</v>
      </c>
      <c r="C434" s="162">
        <v>86.201499118165799</v>
      </c>
      <c r="D434" s="162">
        <v>1</v>
      </c>
      <c r="E434" s="163" t="s">
        <v>224</v>
      </c>
      <c r="F434" s="163" t="s">
        <v>225</v>
      </c>
      <c r="G434" s="163" t="s">
        <v>226</v>
      </c>
      <c r="H434" s="162">
        <v>96</v>
      </c>
      <c r="I434" s="163" t="s">
        <v>239</v>
      </c>
      <c r="J434" s="164">
        <f t="shared" si="73"/>
        <v>1.9369369369369369</v>
      </c>
      <c r="K434" s="165" t="str">
        <f t="shared" si="71"/>
        <v>ND</v>
      </c>
      <c r="L434" s="165" t="str">
        <f t="shared" si="72"/>
        <v>MT</v>
      </c>
      <c r="M434" s="165" t="str">
        <f t="shared" si="79"/>
        <v>Small</v>
      </c>
      <c r="N434" s="166">
        <f t="shared" si="74"/>
        <v>0.2</v>
      </c>
      <c r="O434" s="123">
        <f t="shared" si="75"/>
        <v>633.37294628668678</v>
      </c>
      <c r="P434" s="114">
        <f t="shared" si="76"/>
        <v>210.82265890311467</v>
      </c>
      <c r="Q434" s="93">
        <f t="shared" si="77"/>
        <v>20936620.105820067</v>
      </c>
      <c r="R434" s="93">
        <f t="shared" si="78"/>
        <v>1</v>
      </c>
      <c r="T434" s="165"/>
    </row>
    <row r="435" spans="1:20">
      <c r="A435" s="162">
        <v>15706</v>
      </c>
      <c r="B435" s="162">
        <v>1075290.49304453</v>
      </c>
      <c r="C435" s="162">
        <v>59.7383607246963</v>
      </c>
      <c r="D435" s="162">
        <v>1</v>
      </c>
      <c r="E435" s="163" t="s">
        <v>224</v>
      </c>
      <c r="F435" s="163" t="s">
        <v>225</v>
      </c>
      <c r="G435" s="163" t="s">
        <v>234</v>
      </c>
      <c r="H435" s="162">
        <v>190</v>
      </c>
      <c r="I435" s="163" t="s">
        <v>227</v>
      </c>
      <c r="J435" s="164">
        <f t="shared" si="73"/>
        <v>3</v>
      </c>
      <c r="K435" s="165" t="str">
        <f t="shared" si="71"/>
        <v>ND</v>
      </c>
      <c r="L435" s="165" t="str">
        <f t="shared" si="72"/>
        <v>MT</v>
      </c>
      <c r="M435" s="165" t="str">
        <f t="shared" si="79"/>
        <v>Med</v>
      </c>
      <c r="N435" s="166">
        <f t="shared" si="74"/>
        <v>0.2</v>
      </c>
      <c r="O435" s="123">
        <f t="shared" si="75"/>
        <v>980.99158657426381</v>
      </c>
      <c r="P435" s="114">
        <f t="shared" si="76"/>
        <v>326.52997867319618</v>
      </c>
      <c r="Q435" s="93">
        <f t="shared" si="77"/>
        <v>204305193.67846072</v>
      </c>
      <c r="R435" s="93">
        <f t="shared" si="78"/>
        <v>1</v>
      </c>
      <c r="T435" s="165"/>
    </row>
    <row r="436" spans="1:20">
      <c r="A436" s="162">
        <v>15706</v>
      </c>
      <c r="B436" s="162">
        <v>1075290.49304453</v>
      </c>
      <c r="C436" s="162">
        <v>59.7383607246963</v>
      </c>
      <c r="D436" s="162">
        <v>2</v>
      </c>
      <c r="E436" s="163" t="s">
        <v>224</v>
      </c>
      <c r="F436" s="163" t="s">
        <v>241</v>
      </c>
      <c r="G436" s="163" t="s">
        <v>234</v>
      </c>
      <c r="H436" s="162">
        <v>130</v>
      </c>
      <c r="I436" s="163" t="s">
        <v>227</v>
      </c>
      <c r="J436" s="164">
        <f t="shared" si="73"/>
        <v>2</v>
      </c>
      <c r="K436" s="165" t="str">
        <f t="shared" si="71"/>
        <v>ND</v>
      </c>
      <c r="L436" s="165" t="str">
        <f t="shared" si="72"/>
        <v>LT</v>
      </c>
      <c r="M436" s="165" t="str">
        <f t="shared" si="79"/>
        <v>Small</v>
      </c>
      <c r="N436" s="166">
        <f t="shared" si="74"/>
        <v>0.13333333333333333</v>
      </c>
      <c r="O436" s="123">
        <f t="shared" si="75"/>
        <v>512.42495552560058</v>
      </c>
      <c r="P436" s="114">
        <f t="shared" si="76"/>
        <v>576.32338599229422</v>
      </c>
      <c r="Q436" s="93">
        <f t="shared" si="77"/>
        <v>139787764.0957889</v>
      </c>
      <c r="R436" s="93">
        <f t="shared" si="78"/>
        <v>0</v>
      </c>
      <c r="T436" s="165"/>
    </row>
    <row r="437" spans="1:20">
      <c r="A437" s="162">
        <v>15706</v>
      </c>
      <c r="B437" s="162">
        <v>1075290.49304453</v>
      </c>
      <c r="C437" s="162">
        <v>59.7383607246963</v>
      </c>
      <c r="D437" s="162">
        <v>3</v>
      </c>
      <c r="E437" s="163" t="s">
        <v>224</v>
      </c>
      <c r="F437" s="163" t="s">
        <v>225</v>
      </c>
      <c r="G437" s="163" t="s">
        <v>234</v>
      </c>
      <c r="H437" s="162">
        <v>240</v>
      </c>
      <c r="I437" s="163" t="s">
        <v>227</v>
      </c>
      <c r="J437" s="164">
        <f t="shared" si="73"/>
        <v>3</v>
      </c>
      <c r="K437" s="165" t="str">
        <f t="shared" si="71"/>
        <v>ND</v>
      </c>
      <c r="L437" s="165" t="str">
        <f t="shared" si="72"/>
        <v>MT</v>
      </c>
      <c r="M437" s="165" t="str">
        <f t="shared" si="79"/>
        <v>Med</v>
      </c>
      <c r="N437" s="166">
        <f t="shared" si="74"/>
        <v>0.2</v>
      </c>
      <c r="O437" s="123">
        <f t="shared" si="75"/>
        <v>980.99158657426381</v>
      </c>
      <c r="P437" s="114">
        <f t="shared" si="76"/>
        <v>326.52997867319618</v>
      </c>
      <c r="Q437" s="93">
        <f t="shared" si="77"/>
        <v>258069718.33068722</v>
      </c>
      <c r="R437" s="93">
        <f t="shared" si="78"/>
        <v>1</v>
      </c>
      <c r="T437" s="165"/>
    </row>
    <row r="438" spans="1:20">
      <c r="A438" s="162">
        <v>15744</v>
      </c>
      <c r="B438" s="162">
        <v>763840.88855590497</v>
      </c>
      <c r="C438" s="162">
        <v>4.3309003149963399</v>
      </c>
      <c r="D438" s="162">
        <v>1</v>
      </c>
      <c r="E438" s="163" t="s">
        <v>224</v>
      </c>
      <c r="F438" s="163" t="s">
        <v>225</v>
      </c>
      <c r="G438" s="163" t="s">
        <v>234</v>
      </c>
      <c r="H438" s="162">
        <v>100</v>
      </c>
      <c r="I438" s="163" t="s">
        <v>227</v>
      </c>
      <c r="J438" s="164">
        <f t="shared" si="73"/>
        <v>3</v>
      </c>
      <c r="K438" s="165" t="str">
        <f t="shared" si="71"/>
        <v>ND</v>
      </c>
      <c r="L438" s="165" t="str">
        <f t="shared" si="72"/>
        <v>MT</v>
      </c>
      <c r="M438" s="165" t="str">
        <f t="shared" si="79"/>
        <v>Small</v>
      </c>
      <c r="N438" s="166">
        <f t="shared" si="74"/>
        <v>0.2</v>
      </c>
      <c r="O438" s="123">
        <f t="shared" si="75"/>
        <v>980.99158657426381</v>
      </c>
      <c r="P438" s="114">
        <f t="shared" si="76"/>
        <v>326.52997867319618</v>
      </c>
      <c r="Q438" s="93">
        <f t="shared" si="77"/>
        <v>76384088.855590492</v>
      </c>
      <c r="R438" s="93">
        <f t="shared" si="78"/>
        <v>1</v>
      </c>
      <c r="T438" s="165"/>
    </row>
    <row r="439" spans="1:20">
      <c r="A439" s="162">
        <v>15744</v>
      </c>
      <c r="B439" s="162">
        <v>763840.88855590497</v>
      </c>
      <c r="C439" s="162">
        <v>4.3309003149963399</v>
      </c>
      <c r="D439" s="162">
        <v>2</v>
      </c>
      <c r="E439" s="163" t="s">
        <v>224</v>
      </c>
      <c r="F439" s="163" t="s">
        <v>225</v>
      </c>
      <c r="G439" s="163" t="s">
        <v>234</v>
      </c>
      <c r="H439" s="162">
        <v>100</v>
      </c>
      <c r="I439" s="163" t="s">
        <v>227</v>
      </c>
      <c r="J439" s="164">
        <f t="shared" si="73"/>
        <v>3</v>
      </c>
      <c r="K439" s="165" t="str">
        <f t="shared" si="71"/>
        <v>ND</v>
      </c>
      <c r="L439" s="165" t="str">
        <f t="shared" si="72"/>
        <v>MT</v>
      </c>
      <c r="M439" s="165" t="str">
        <f t="shared" si="79"/>
        <v>Small</v>
      </c>
      <c r="N439" s="166">
        <f t="shared" si="74"/>
        <v>0.2</v>
      </c>
      <c r="O439" s="123">
        <f t="shared" si="75"/>
        <v>980.99158657426381</v>
      </c>
      <c r="P439" s="114">
        <f t="shared" si="76"/>
        <v>326.52997867319618</v>
      </c>
      <c r="Q439" s="93">
        <f t="shared" si="77"/>
        <v>76384088.855590492</v>
      </c>
      <c r="R439" s="93">
        <f t="shared" si="78"/>
        <v>1</v>
      </c>
      <c r="T439" s="165"/>
    </row>
    <row r="440" spans="1:20">
      <c r="A440" s="162">
        <v>15744</v>
      </c>
      <c r="B440" s="162">
        <v>763840.88855590497</v>
      </c>
      <c r="C440" s="162">
        <v>4.3309003149963399</v>
      </c>
      <c r="D440" s="162">
        <v>3</v>
      </c>
      <c r="E440" s="163" t="s">
        <v>224</v>
      </c>
      <c r="F440" s="163" t="s">
        <v>225</v>
      </c>
      <c r="G440" s="163" t="s">
        <v>234</v>
      </c>
      <c r="H440" s="162">
        <v>100</v>
      </c>
      <c r="I440" s="163" t="s">
        <v>227</v>
      </c>
      <c r="J440" s="164">
        <f t="shared" si="73"/>
        <v>3</v>
      </c>
      <c r="K440" s="165" t="str">
        <f t="shared" si="71"/>
        <v>ND</v>
      </c>
      <c r="L440" s="165" t="str">
        <f t="shared" si="72"/>
        <v>MT</v>
      </c>
      <c r="M440" s="165" t="str">
        <f t="shared" si="79"/>
        <v>Small</v>
      </c>
      <c r="N440" s="166">
        <f t="shared" si="74"/>
        <v>0.2</v>
      </c>
      <c r="O440" s="123">
        <f t="shared" si="75"/>
        <v>980.99158657426381</v>
      </c>
      <c r="P440" s="114">
        <f t="shared" si="76"/>
        <v>326.52997867319618</v>
      </c>
      <c r="Q440" s="93">
        <f t="shared" si="77"/>
        <v>76384088.855590492</v>
      </c>
      <c r="R440" s="93">
        <f t="shared" si="78"/>
        <v>1</v>
      </c>
      <c r="T440" s="165"/>
    </row>
    <row r="441" spans="1:20">
      <c r="A441" s="162">
        <v>15744</v>
      </c>
      <c r="B441" s="162">
        <v>763840.88855590497</v>
      </c>
      <c r="C441" s="162">
        <v>4.3309003149963399</v>
      </c>
      <c r="D441" s="162">
        <v>4</v>
      </c>
      <c r="E441" s="163" t="s">
        <v>224</v>
      </c>
      <c r="F441" s="163" t="s">
        <v>241</v>
      </c>
      <c r="G441" s="163" t="s">
        <v>234</v>
      </c>
      <c r="H441" s="162">
        <v>50</v>
      </c>
      <c r="I441" s="163" t="s">
        <v>227</v>
      </c>
      <c r="J441" s="164">
        <f t="shared" si="73"/>
        <v>2</v>
      </c>
      <c r="K441" s="165" t="str">
        <f t="shared" si="71"/>
        <v>ND</v>
      </c>
      <c r="L441" s="165" t="str">
        <f t="shared" si="72"/>
        <v>LT</v>
      </c>
      <c r="M441" s="165" t="str">
        <f t="shared" si="79"/>
        <v>Small</v>
      </c>
      <c r="N441" s="166">
        <f t="shared" si="74"/>
        <v>0.13333333333333333</v>
      </c>
      <c r="O441" s="123">
        <f t="shared" si="75"/>
        <v>512.42495552560058</v>
      </c>
      <c r="P441" s="114">
        <f t="shared" si="76"/>
        <v>576.32338599229422</v>
      </c>
      <c r="Q441" s="93">
        <f t="shared" si="77"/>
        <v>38192044.427795246</v>
      </c>
      <c r="R441" s="93">
        <f t="shared" si="78"/>
        <v>0</v>
      </c>
      <c r="T441" s="165"/>
    </row>
    <row r="442" spans="1:20">
      <c r="A442" s="162">
        <v>15833</v>
      </c>
      <c r="B442" s="162">
        <v>1945928.9975965701</v>
      </c>
      <c r="C442" s="162">
        <v>17.690263614514301</v>
      </c>
      <c r="D442" s="162">
        <v>1</v>
      </c>
      <c r="E442" s="163" t="s">
        <v>224</v>
      </c>
      <c r="F442" s="163" t="s">
        <v>225</v>
      </c>
      <c r="G442" s="163" t="s">
        <v>234</v>
      </c>
      <c r="H442" s="162">
        <v>50</v>
      </c>
      <c r="I442" s="163" t="s">
        <v>227</v>
      </c>
      <c r="J442" s="164">
        <f t="shared" si="73"/>
        <v>3</v>
      </c>
      <c r="K442" s="165" t="str">
        <f t="shared" si="71"/>
        <v>ND</v>
      </c>
      <c r="L442" s="165" t="str">
        <f t="shared" si="72"/>
        <v>MT</v>
      </c>
      <c r="M442" s="165" t="str">
        <f t="shared" si="79"/>
        <v>Small</v>
      </c>
      <c r="N442" s="166">
        <f t="shared" si="74"/>
        <v>0.2</v>
      </c>
      <c r="O442" s="123">
        <f t="shared" si="75"/>
        <v>980.99158657426381</v>
      </c>
      <c r="P442" s="114">
        <f t="shared" si="76"/>
        <v>326.52997867319618</v>
      </c>
      <c r="Q442" s="93">
        <f t="shared" si="77"/>
        <v>97296449.879828498</v>
      </c>
      <c r="R442" s="93">
        <f t="shared" si="78"/>
        <v>1</v>
      </c>
      <c r="T442" s="165"/>
    </row>
    <row r="443" spans="1:20">
      <c r="A443" s="162">
        <v>15833</v>
      </c>
      <c r="B443" s="162">
        <v>1945928.9975965701</v>
      </c>
      <c r="C443" s="162">
        <v>17.690263614514301</v>
      </c>
      <c r="D443" s="162">
        <v>2</v>
      </c>
      <c r="E443" s="163" t="s">
        <v>224</v>
      </c>
      <c r="F443" s="163" t="s">
        <v>241</v>
      </c>
      <c r="G443" s="163" t="s">
        <v>234</v>
      </c>
      <c r="H443" s="162">
        <v>50</v>
      </c>
      <c r="I443" s="163" t="s">
        <v>227</v>
      </c>
      <c r="J443" s="164">
        <f t="shared" si="73"/>
        <v>2</v>
      </c>
      <c r="K443" s="165" t="str">
        <f t="shared" si="71"/>
        <v>ND</v>
      </c>
      <c r="L443" s="165" t="str">
        <f t="shared" si="72"/>
        <v>LT</v>
      </c>
      <c r="M443" s="165" t="str">
        <f t="shared" si="79"/>
        <v>Small</v>
      </c>
      <c r="N443" s="166">
        <f t="shared" si="74"/>
        <v>0.13333333333333333</v>
      </c>
      <c r="O443" s="123">
        <f t="shared" si="75"/>
        <v>512.42495552560058</v>
      </c>
      <c r="P443" s="114">
        <f t="shared" si="76"/>
        <v>576.32338599229422</v>
      </c>
      <c r="Q443" s="93">
        <f t="shared" si="77"/>
        <v>97296449.879828498</v>
      </c>
      <c r="R443" s="93">
        <f t="shared" si="78"/>
        <v>0</v>
      </c>
      <c r="T443" s="165"/>
    </row>
    <row r="444" spans="1:20">
      <c r="A444" s="162">
        <v>15839</v>
      </c>
      <c r="B444" s="162">
        <v>641926.95130121603</v>
      </c>
      <c r="C444" s="162">
        <v>3.7884089309287101</v>
      </c>
      <c r="D444" s="162">
        <v>1</v>
      </c>
      <c r="E444" s="163" t="s">
        <v>224</v>
      </c>
      <c r="F444" s="163" t="s">
        <v>225</v>
      </c>
      <c r="G444" s="163" t="s">
        <v>234</v>
      </c>
      <c r="H444" s="162">
        <v>210</v>
      </c>
      <c r="I444" s="163" t="s">
        <v>227</v>
      </c>
      <c r="J444" s="164">
        <f t="shared" si="73"/>
        <v>3</v>
      </c>
      <c r="K444" s="165" t="str">
        <f t="shared" si="71"/>
        <v>ND</v>
      </c>
      <c r="L444" s="165" t="str">
        <f t="shared" si="72"/>
        <v>MT</v>
      </c>
      <c r="M444" s="165" t="str">
        <f t="shared" si="79"/>
        <v>Med</v>
      </c>
      <c r="N444" s="166">
        <f t="shared" si="74"/>
        <v>0.2</v>
      </c>
      <c r="O444" s="123">
        <f t="shared" si="75"/>
        <v>980.99158657426381</v>
      </c>
      <c r="P444" s="114">
        <f t="shared" si="76"/>
        <v>326.52997867319618</v>
      </c>
      <c r="Q444" s="93">
        <f t="shared" si="77"/>
        <v>134804659.77325538</v>
      </c>
      <c r="R444" s="93">
        <f t="shared" si="78"/>
        <v>1</v>
      </c>
      <c r="T444" s="165"/>
    </row>
    <row r="445" spans="1:20">
      <c r="A445" s="162">
        <v>15839</v>
      </c>
      <c r="B445" s="162">
        <v>641926.95130121603</v>
      </c>
      <c r="C445" s="162">
        <v>3.7884089309287101</v>
      </c>
      <c r="D445" s="162">
        <v>2</v>
      </c>
      <c r="E445" s="163" t="s">
        <v>224</v>
      </c>
      <c r="F445" s="163" t="s">
        <v>225</v>
      </c>
      <c r="G445" s="163" t="s">
        <v>234</v>
      </c>
      <c r="H445" s="162">
        <v>105</v>
      </c>
      <c r="I445" s="163" t="s">
        <v>227</v>
      </c>
      <c r="J445" s="164">
        <f t="shared" si="73"/>
        <v>3</v>
      </c>
      <c r="K445" s="165" t="str">
        <f t="shared" si="71"/>
        <v>ND</v>
      </c>
      <c r="L445" s="165" t="str">
        <f t="shared" si="72"/>
        <v>MT</v>
      </c>
      <c r="M445" s="165" t="str">
        <f t="shared" si="79"/>
        <v>Small</v>
      </c>
      <c r="N445" s="166">
        <f t="shared" si="74"/>
        <v>0.2</v>
      </c>
      <c r="O445" s="123">
        <f t="shared" si="75"/>
        <v>980.99158657426381</v>
      </c>
      <c r="P445" s="114">
        <f t="shared" si="76"/>
        <v>326.52997867319618</v>
      </c>
      <c r="Q445" s="93">
        <f t="shared" si="77"/>
        <v>67402329.886627689</v>
      </c>
      <c r="R445" s="93">
        <f t="shared" si="78"/>
        <v>1</v>
      </c>
      <c r="T445" s="165"/>
    </row>
    <row r="446" spans="1:20">
      <c r="A446" s="162">
        <v>15839</v>
      </c>
      <c r="B446" s="162">
        <v>641926.95130121603</v>
      </c>
      <c r="C446" s="162">
        <v>3.7884089309287101</v>
      </c>
      <c r="D446" s="162">
        <v>3</v>
      </c>
      <c r="E446" s="163" t="s">
        <v>224</v>
      </c>
      <c r="F446" s="163" t="s">
        <v>241</v>
      </c>
      <c r="G446" s="163" t="s">
        <v>234</v>
      </c>
      <c r="H446" s="162">
        <v>105</v>
      </c>
      <c r="I446" s="163" t="s">
        <v>247</v>
      </c>
      <c r="J446" s="164">
        <f t="shared" si="73"/>
        <v>0</v>
      </c>
      <c r="K446" s="165" t="str">
        <f t="shared" si="71"/>
        <v>ND</v>
      </c>
      <c r="L446" s="165" t="str">
        <f t="shared" si="72"/>
        <v>LT</v>
      </c>
      <c r="M446" s="165" t="str">
        <f t="shared" si="79"/>
        <v>Small</v>
      </c>
      <c r="N446" s="166">
        <f t="shared" si="74"/>
        <v>0.13333333333333333</v>
      </c>
      <c r="O446" s="123">
        <f t="shared" si="75"/>
        <v>0</v>
      </c>
      <c r="P446" s="114">
        <f t="shared" si="76"/>
        <v>0</v>
      </c>
      <c r="Q446" s="93">
        <f t="shared" si="77"/>
        <v>67402329.886627689</v>
      </c>
      <c r="R446" s="93">
        <f t="shared" si="78"/>
        <v>0</v>
      </c>
      <c r="T446" s="165"/>
    </row>
    <row r="447" spans="1:20">
      <c r="A447" s="162">
        <v>15892</v>
      </c>
      <c r="B447" s="162">
        <v>1252280.1489190101</v>
      </c>
      <c r="C447" s="162">
        <v>24.082310556134701</v>
      </c>
      <c r="D447" s="162">
        <v>1</v>
      </c>
      <c r="E447" s="163" t="s">
        <v>224</v>
      </c>
      <c r="F447" s="163" t="s">
        <v>225</v>
      </c>
      <c r="G447" s="163" t="s">
        <v>234</v>
      </c>
      <c r="H447" s="162">
        <v>60</v>
      </c>
      <c r="I447" s="163" t="s">
        <v>227</v>
      </c>
      <c r="J447" s="164">
        <f t="shared" si="73"/>
        <v>3</v>
      </c>
      <c r="K447" s="165" t="str">
        <f t="shared" si="71"/>
        <v>ND</v>
      </c>
      <c r="L447" s="165" t="str">
        <f t="shared" si="72"/>
        <v>MT</v>
      </c>
      <c r="M447" s="165" t="str">
        <f t="shared" si="79"/>
        <v>Small</v>
      </c>
      <c r="N447" s="166">
        <f t="shared" si="74"/>
        <v>0.2</v>
      </c>
      <c r="O447" s="123">
        <f t="shared" si="75"/>
        <v>980.99158657426381</v>
      </c>
      <c r="P447" s="114">
        <f t="shared" si="76"/>
        <v>326.52997867319618</v>
      </c>
      <c r="Q447" s="93">
        <f t="shared" si="77"/>
        <v>75136808.93514061</v>
      </c>
      <c r="R447" s="93">
        <f t="shared" si="78"/>
        <v>1</v>
      </c>
      <c r="T447" s="165"/>
    </row>
    <row r="448" spans="1:20">
      <c r="A448" s="162">
        <v>15892</v>
      </c>
      <c r="B448" s="162">
        <v>1252280.1489190101</v>
      </c>
      <c r="C448" s="162">
        <v>24.082310556134701</v>
      </c>
      <c r="D448" s="162">
        <v>2</v>
      </c>
      <c r="E448" s="163" t="s">
        <v>224</v>
      </c>
      <c r="F448" s="163" t="s">
        <v>241</v>
      </c>
      <c r="G448" s="163" t="s">
        <v>234</v>
      </c>
      <c r="H448" s="162">
        <v>30</v>
      </c>
      <c r="I448" s="163" t="s">
        <v>227</v>
      </c>
      <c r="J448" s="164">
        <f t="shared" si="73"/>
        <v>2</v>
      </c>
      <c r="K448" s="165" t="str">
        <f t="shared" si="71"/>
        <v>ND</v>
      </c>
      <c r="L448" s="165" t="str">
        <f t="shared" si="72"/>
        <v>LT</v>
      </c>
      <c r="M448" s="165" t="s">
        <v>236</v>
      </c>
      <c r="N448" s="166">
        <f t="shared" si="74"/>
        <v>0.13333333333333333</v>
      </c>
      <c r="O448" s="123">
        <f t="shared" si="75"/>
        <v>512.42495552560058</v>
      </c>
      <c r="P448" s="114">
        <f t="shared" si="76"/>
        <v>576.32338599229422</v>
      </c>
      <c r="Q448" s="93">
        <f t="shared" si="77"/>
        <v>37568404.467570305</v>
      </c>
      <c r="R448" s="93">
        <f t="shared" si="78"/>
        <v>0</v>
      </c>
      <c r="T448" s="165"/>
    </row>
    <row r="449" spans="1:20">
      <c r="A449" s="162">
        <v>15814</v>
      </c>
      <c r="B449" s="162">
        <v>1499123.8321193899</v>
      </c>
      <c r="C449" s="162">
        <v>24.082310556134701</v>
      </c>
      <c r="D449" s="162">
        <v>1</v>
      </c>
      <c r="E449" s="163" t="s">
        <v>224</v>
      </c>
      <c r="F449" s="163" t="s">
        <v>241</v>
      </c>
      <c r="G449" s="163" t="s">
        <v>234</v>
      </c>
      <c r="H449" s="162">
        <v>100</v>
      </c>
      <c r="I449" s="163" t="s">
        <v>239</v>
      </c>
      <c r="J449" s="164">
        <f t="shared" si="73"/>
        <v>1.2912912912912913</v>
      </c>
      <c r="K449" s="165" t="str">
        <f t="shared" si="71"/>
        <v>ND</v>
      </c>
      <c r="L449" s="165" t="str">
        <f t="shared" si="72"/>
        <v>LT</v>
      </c>
      <c r="M449" s="165" t="str">
        <f t="shared" ref="M449:M462" si="80">IF(K449="ND",VLOOKUP(H449,$Y$5:$Z$10,2,TRUE),VLOOKUP(H449,$Y$11:$Z$16,2,TRUE))</f>
        <v>Small</v>
      </c>
      <c r="N449" s="166">
        <f t="shared" si="74"/>
        <v>0.13333333333333333</v>
      </c>
      <c r="O449" s="123">
        <f t="shared" si="75"/>
        <v>330.84494125526766</v>
      </c>
      <c r="P449" s="114">
        <f t="shared" si="76"/>
        <v>372.10068464967947</v>
      </c>
      <c r="Q449" s="93">
        <f t="shared" si="77"/>
        <v>149912383.21193898</v>
      </c>
      <c r="R449" s="93">
        <f t="shared" si="78"/>
        <v>0</v>
      </c>
      <c r="T449" s="165"/>
    </row>
    <row r="450" spans="1:20">
      <c r="A450" s="162">
        <v>15676</v>
      </c>
      <c r="B450" s="162">
        <v>5698092.9290304901</v>
      </c>
      <c r="C450" s="162">
        <v>34.400464435103203</v>
      </c>
      <c r="D450" s="162">
        <v>1</v>
      </c>
      <c r="E450" s="163" t="s">
        <v>224</v>
      </c>
      <c r="F450" s="163" t="s">
        <v>225</v>
      </c>
      <c r="G450" s="163" t="s">
        <v>234</v>
      </c>
      <c r="H450" s="162">
        <v>64</v>
      </c>
      <c r="I450" s="163" t="s">
        <v>239</v>
      </c>
      <c r="J450" s="164">
        <f t="shared" si="73"/>
        <v>1.9369369369369369</v>
      </c>
      <c r="K450" s="165" t="str">
        <f t="shared" si="71"/>
        <v>ND</v>
      </c>
      <c r="L450" s="165" t="str">
        <f t="shared" si="72"/>
        <v>MT</v>
      </c>
      <c r="M450" s="165" t="str">
        <f t="shared" si="80"/>
        <v>Small</v>
      </c>
      <c r="N450" s="166">
        <f t="shared" si="74"/>
        <v>0.2</v>
      </c>
      <c r="O450" s="123">
        <f t="shared" si="75"/>
        <v>633.37294628668678</v>
      </c>
      <c r="P450" s="114">
        <f t="shared" si="76"/>
        <v>210.82265890311467</v>
      </c>
      <c r="Q450" s="93">
        <f t="shared" si="77"/>
        <v>364677947.45795137</v>
      </c>
      <c r="R450" s="93">
        <f t="shared" si="78"/>
        <v>1</v>
      </c>
      <c r="T450" s="165"/>
    </row>
    <row r="451" spans="1:20">
      <c r="A451" s="162">
        <v>15806</v>
      </c>
      <c r="B451" s="162">
        <v>636642.34630446194</v>
      </c>
      <c r="C451" s="162">
        <v>4.3309003149963399</v>
      </c>
      <c r="D451" s="162">
        <v>1</v>
      </c>
      <c r="E451" s="163" t="s">
        <v>224</v>
      </c>
      <c r="F451" s="163" t="s">
        <v>225</v>
      </c>
      <c r="G451" s="163" t="s">
        <v>234</v>
      </c>
      <c r="H451" s="162">
        <v>100</v>
      </c>
      <c r="I451" s="163" t="s">
        <v>227</v>
      </c>
      <c r="J451" s="164">
        <f t="shared" si="73"/>
        <v>3</v>
      </c>
      <c r="K451" s="165" t="str">
        <f t="shared" si="71"/>
        <v>ND</v>
      </c>
      <c r="L451" s="165" t="str">
        <f t="shared" si="72"/>
        <v>MT</v>
      </c>
      <c r="M451" s="165" t="str">
        <f t="shared" si="80"/>
        <v>Small</v>
      </c>
      <c r="N451" s="166">
        <f t="shared" si="74"/>
        <v>0.2</v>
      </c>
      <c r="O451" s="123">
        <f t="shared" si="75"/>
        <v>980.99158657426381</v>
      </c>
      <c r="P451" s="114">
        <f t="shared" si="76"/>
        <v>326.52997867319618</v>
      </c>
      <c r="Q451" s="93">
        <f t="shared" si="77"/>
        <v>63664234.630446196</v>
      </c>
      <c r="R451" s="93">
        <f t="shared" si="78"/>
        <v>1</v>
      </c>
      <c r="T451" s="165"/>
    </row>
    <row r="452" spans="1:20">
      <c r="A452" s="162">
        <v>15806</v>
      </c>
      <c r="B452" s="162">
        <v>636642.34630446194</v>
      </c>
      <c r="C452" s="162">
        <v>4.3309003149963399</v>
      </c>
      <c r="D452" s="162">
        <v>2</v>
      </c>
      <c r="E452" s="163" t="s">
        <v>224</v>
      </c>
      <c r="F452" s="163" t="s">
        <v>241</v>
      </c>
      <c r="G452" s="163" t="s">
        <v>234</v>
      </c>
      <c r="H452" s="162">
        <v>50</v>
      </c>
      <c r="I452" s="163" t="s">
        <v>227</v>
      </c>
      <c r="J452" s="164">
        <f t="shared" si="73"/>
        <v>2</v>
      </c>
      <c r="K452" s="165" t="str">
        <f t="shared" ref="K452:K515" si="81">IF(E452="S","ND","D")</f>
        <v>ND</v>
      </c>
      <c r="L452" s="165" t="str">
        <f t="shared" ref="L452:L515" si="82">IF(F452="MT", "MT", "LT")</f>
        <v>LT</v>
      </c>
      <c r="M452" s="165" t="str">
        <f t="shared" si="80"/>
        <v>Small</v>
      </c>
      <c r="N452" s="166">
        <f t="shared" si="74"/>
        <v>0.13333333333333333</v>
      </c>
      <c r="O452" s="123">
        <f t="shared" si="75"/>
        <v>512.42495552560058</v>
      </c>
      <c r="P452" s="114">
        <f t="shared" si="76"/>
        <v>576.32338599229422</v>
      </c>
      <c r="Q452" s="93">
        <f t="shared" si="77"/>
        <v>31832117.315223098</v>
      </c>
      <c r="R452" s="93">
        <f t="shared" si="78"/>
        <v>0</v>
      </c>
      <c r="T452" s="165"/>
    </row>
    <row r="453" spans="1:20">
      <c r="A453" s="162">
        <v>15775</v>
      </c>
      <c r="B453" s="162">
        <v>597383.60724696296</v>
      </c>
      <c r="C453" s="162">
        <v>59.7383607246963</v>
      </c>
      <c r="D453" s="162">
        <v>1</v>
      </c>
      <c r="E453" s="163" t="s">
        <v>224</v>
      </c>
      <c r="F453" s="163" t="s">
        <v>241</v>
      </c>
      <c r="G453" s="163" t="s">
        <v>234</v>
      </c>
      <c r="H453" s="162">
        <v>100</v>
      </c>
      <c r="I453" s="163" t="s">
        <v>227</v>
      </c>
      <c r="J453" s="164">
        <f t="shared" ref="J453:J516" si="83">(IF(I453="N",1,IF(I453="DK",1-$J$650,0)))*VLOOKUP(M453&amp;L453,$X$5:$AB$16,5,FALSE)</f>
        <v>2</v>
      </c>
      <c r="K453" s="165" t="str">
        <f t="shared" si="81"/>
        <v>ND</v>
      </c>
      <c r="L453" s="165" t="str">
        <f t="shared" si="82"/>
        <v>LT</v>
      </c>
      <c r="M453" s="165" t="str">
        <f t="shared" si="80"/>
        <v>Small</v>
      </c>
      <c r="N453" s="166">
        <f t="shared" ref="N453:N516" si="84">IF(K453="ND",VLOOKUP(M453&amp;L453,$X$5:$AD$10,7,FALSE),VLOOKUP(M453&amp;L453,$X$11:$AD$17,7,FALSE))</f>
        <v>0.13333333333333333</v>
      </c>
      <c r="O453" s="123">
        <f t="shared" ref="O453:O516" si="85">J453*VLOOKUP(M453&amp;L453,$X$5:$AE$16,8,FALSE)</f>
        <v>512.42495552560058</v>
      </c>
      <c r="P453" s="114">
        <f t="shared" ref="P453:P516" si="86">J453*VLOOKUP(M453&amp;L453,$X$5:$AF$16,9,FALSE)</f>
        <v>576.32338599229422</v>
      </c>
      <c r="Q453" s="93">
        <f t="shared" ref="Q453:Q516" si="87">B453*H453</f>
        <v>59738360.724696293</v>
      </c>
      <c r="R453" s="93">
        <f t="shared" ref="R453:R516" si="88">IF(L453="MT",1,0)</f>
        <v>0</v>
      </c>
      <c r="T453" s="165"/>
    </row>
    <row r="454" spans="1:20">
      <c r="A454" s="162">
        <v>15775</v>
      </c>
      <c r="B454" s="162">
        <v>597383.60724696296</v>
      </c>
      <c r="C454" s="162">
        <v>59.7383607246963</v>
      </c>
      <c r="D454" s="162">
        <v>2</v>
      </c>
      <c r="E454" s="163" t="s">
        <v>224</v>
      </c>
      <c r="F454" s="163" t="s">
        <v>225</v>
      </c>
      <c r="G454" s="163" t="s">
        <v>234</v>
      </c>
      <c r="H454" s="162">
        <v>270</v>
      </c>
      <c r="I454" s="163" t="s">
        <v>227</v>
      </c>
      <c r="J454" s="164">
        <f t="shared" si="83"/>
        <v>3</v>
      </c>
      <c r="K454" s="165" t="str">
        <f t="shared" si="81"/>
        <v>ND</v>
      </c>
      <c r="L454" s="165" t="str">
        <f t="shared" si="82"/>
        <v>MT</v>
      </c>
      <c r="M454" s="165" t="str">
        <f t="shared" si="80"/>
        <v>Med</v>
      </c>
      <c r="N454" s="166">
        <f t="shared" si="84"/>
        <v>0.2</v>
      </c>
      <c r="O454" s="123">
        <f t="shared" si="85"/>
        <v>980.99158657426381</v>
      </c>
      <c r="P454" s="114">
        <f t="shared" si="86"/>
        <v>326.52997867319618</v>
      </c>
      <c r="Q454" s="93">
        <f t="shared" si="87"/>
        <v>161293573.95668</v>
      </c>
      <c r="R454" s="93">
        <f t="shared" si="88"/>
        <v>1</v>
      </c>
      <c r="T454" s="165"/>
    </row>
    <row r="455" spans="1:20">
      <c r="A455" s="162">
        <v>15775</v>
      </c>
      <c r="B455" s="162">
        <v>597383.60724696296</v>
      </c>
      <c r="C455" s="162">
        <v>59.7383607246963</v>
      </c>
      <c r="D455" s="162">
        <v>3</v>
      </c>
      <c r="E455" s="163" t="s">
        <v>224</v>
      </c>
      <c r="F455" s="163" t="s">
        <v>225</v>
      </c>
      <c r="G455" s="163" t="s">
        <v>234</v>
      </c>
      <c r="H455" s="162">
        <v>230</v>
      </c>
      <c r="I455" s="163" t="s">
        <v>227</v>
      </c>
      <c r="J455" s="164">
        <f t="shared" si="83"/>
        <v>3</v>
      </c>
      <c r="K455" s="165" t="str">
        <f t="shared" si="81"/>
        <v>ND</v>
      </c>
      <c r="L455" s="165" t="str">
        <f t="shared" si="82"/>
        <v>MT</v>
      </c>
      <c r="M455" s="165" t="str">
        <f t="shared" si="80"/>
        <v>Med</v>
      </c>
      <c r="N455" s="166">
        <f t="shared" si="84"/>
        <v>0.2</v>
      </c>
      <c r="O455" s="123">
        <f t="shared" si="85"/>
        <v>980.99158657426381</v>
      </c>
      <c r="P455" s="114">
        <f t="shared" si="86"/>
        <v>326.52997867319618</v>
      </c>
      <c r="Q455" s="93">
        <f t="shared" si="87"/>
        <v>137398229.66680148</v>
      </c>
      <c r="R455" s="93">
        <f t="shared" si="88"/>
        <v>1</v>
      </c>
      <c r="T455" s="165"/>
    </row>
    <row r="456" spans="1:20">
      <c r="A456" s="162">
        <v>15837</v>
      </c>
      <c r="B456" s="162">
        <v>4782339.4514969904</v>
      </c>
      <c r="C456" s="162">
        <v>29.685533528845401</v>
      </c>
      <c r="D456" s="162">
        <v>1</v>
      </c>
      <c r="E456" s="163" t="s">
        <v>246</v>
      </c>
      <c r="F456" s="163" t="s">
        <v>225</v>
      </c>
      <c r="G456" s="163" t="s">
        <v>234</v>
      </c>
      <c r="H456" s="162">
        <v>900</v>
      </c>
      <c r="I456" s="163" t="s">
        <v>239</v>
      </c>
      <c r="J456" s="164">
        <f t="shared" si="83"/>
        <v>1.9369369369369369</v>
      </c>
      <c r="K456" s="165" t="str">
        <f t="shared" si="81"/>
        <v>D</v>
      </c>
      <c r="L456" s="165" t="str">
        <f t="shared" si="82"/>
        <v>MT</v>
      </c>
      <c r="M456" s="165" t="str">
        <f t="shared" si="80"/>
        <v>Med</v>
      </c>
      <c r="N456" s="166">
        <f t="shared" si="84"/>
        <v>0.2</v>
      </c>
      <c r="O456" s="123">
        <f t="shared" si="85"/>
        <v>633.37294628668678</v>
      </c>
      <c r="P456" s="114">
        <f t="shared" si="86"/>
        <v>210.82265890311467</v>
      </c>
      <c r="Q456" s="93">
        <f t="shared" si="87"/>
        <v>4304105506.347291</v>
      </c>
      <c r="R456" s="93">
        <f t="shared" si="88"/>
        <v>1</v>
      </c>
      <c r="T456" s="165"/>
    </row>
    <row r="457" spans="1:20">
      <c r="A457" s="162">
        <v>15837</v>
      </c>
      <c r="B457" s="162">
        <v>4782339.4514969904</v>
      </c>
      <c r="C457" s="162">
        <v>29.685533528845401</v>
      </c>
      <c r="D457" s="162">
        <v>2</v>
      </c>
      <c r="E457" s="163" t="s">
        <v>224</v>
      </c>
      <c r="F457" s="163" t="s">
        <v>225</v>
      </c>
      <c r="G457" s="163" t="s">
        <v>234</v>
      </c>
      <c r="H457" s="162">
        <v>280</v>
      </c>
      <c r="I457" s="163" t="s">
        <v>239</v>
      </c>
      <c r="J457" s="164">
        <f t="shared" si="83"/>
        <v>1.9369369369369369</v>
      </c>
      <c r="K457" s="165" t="str">
        <f t="shared" si="81"/>
        <v>ND</v>
      </c>
      <c r="L457" s="165" t="str">
        <f t="shared" si="82"/>
        <v>MT</v>
      </c>
      <c r="M457" s="165" t="str">
        <f t="shared" si="80"/>
        <v>Med</v>
      </c>
      <c r="N457" s="166">
        <f t="shared" si="84"/>
        <v>0.2</v>
      </c>
      <c r="O457" s="123">
        <f t="shared" si="85"/>
        <v>633.37294628668678</v>
      </c>
      <c r="P457" s="114">
        <f t="shared" si="86"/>
        <v>210.82265890311467</v>
      </c>
      <c r="Q457" s="93">
        <f t="shared" si="87"/>
        <v>1339055046.4191573</v>
      </c>
      <c r="R457" s="93">
        <f t="shared" si="88"/>
        <v>1</v>
      </c>
      <c r="T457" s="165"/>
    </row>
    <row r="458" spans="1:20">
      <c r="A458" s="162">
        <v>15837</v>
      </c>
      <c r="B458" s="162">
        <v>4782339.4514969904</v>
      </c>
      <c r="C458" s="162">
        <v>29.685533528845401</v>
      </c>
      <c r="D458" s="162">
        <v>3</v>
      </c>
      <c r="E458" s="163" t="s">
        <v>224</v>
      </c>
      <c r="F458" s="163" t="s">
        <v>225</v>
      </c>
      <c r="G458" s="163" t="s">
        <v>234</v>
      </c>
      <c r="H458" s="162">
        <v>930</v>
      </c>
      <c r="I458" s="163" t="s">
        <v>239</v>
      </c>
      <c r="J458" s="164">
        <f t="shared" si="83"/>
        <v>3.228228228228228</v>
      </c>
      <c r="K458" s="165" t="str">
        <f t="shared" si="81"/>
        <v>ND</v>
      </c>
      <c r="L458" s="165" t="str">
        <f t="shared" si="82"/>
        <v>MT</v>
      </c>
      <c r="M458" s="165" t="str">
        <f t="shared" si="80"/>
        <v>Large</v>
      </c>
      <c r="N458" s="166">
        <f t="shared" si="84"/>
        <v>0.33333333333333331</v>
      </c>
      <c r="O458" s="123">
        <f t="shared" si="85"/>
        <v>496.67985734277732</v>
      </c>
      <c r="P458" s="114">
        <f t="shared" si="86"/>
        <v>214.54250835132669</v>
      </c>
      <c r="Q458" s="93">
        <f t="shared" si="87"/>
        <v>4447575689.8922014</v>
      </c>
      <c r="R458" s="93">
        <f t="shared" si="88"/>
        <v>1</v>
      </c>
      <c r="T458" s="165"/>
    </row>
    <row r="459" spans="1:20">
      <c r="A459" s="162">
        <v>15837</v>
      </c>
      <c r="B459" s="162">
        <v>4782339.4514969904</v>
      </c>
      <c r="C459" s="162">
        <v>29.685533528845401</v>
      </c>
      <c r="D459" s="162">
        <v>4</v>
      </c>
      <c r="E459" s="163" t="s">
        <v>224</v>
      </c>
      <c r="F459" s="163" t="s">
        <v>241</v>
      </c>
      <c r="G459" s="163" t="s">
        <v>234</v>
      </c>
      <c r="H459" s="162">
        <v>600</v>
      </c>
      <c r="I459" s="163" t="s">
        <v>239</v>
      </c>
      <c r="J459" s="164">
        <f t="shared" si="83"/>
        <v>1.9369369369369369</v>
      </c>
      <c r="K459" s="165" t="str">
        <f t="shared" si="81"/>
        <v>ND</v>
      </c>
      <c r="L459" s="165" t="str">
        <f t="shared" si="82"/>
        <v>LT</v>
      </c>
      <c r="M459" s="165" t="str">
        <f t="shared" si="80"/>
        <v>Large</v>
      </c>
      <c r="N459" s="166">
        <f t="shared" si="84"/>
        <v>0.2</v>
      </c>
      <c r="O459" s="123">
        <f t="shared" si="85"/>
        <v>633.37294628668678</v>
      </c>
      <c r="P459" s="114">
        <f t="shared" si="86"/>
        <v>210.82265890311467</v>
      </c>
      <c r="Q459" s="93">
        <f t="shared" si="87"/>
        <v>2869403670.8981943</v>
      </c>
      <c r="R459" s="93">
        <f t="shared" si="88"/>
        <v>0</v>
      </c>
      <c r="T459" s="165"/>
    </row>
    <row r="460" spans="1:20">
      <c r="A460" s="162">
        <v>15837</v>
      </c>
      <c r="B460" s="162">
        <v>4782339.4514969904</v>
      </c>
      <c r="C460" s="162">
        <v>29.685533528845401</v>
      </c>
      <c r="D460" s="162">
        <v>5</v>
      </c>
      <c r="E460" s="163" t="s">
        <v>224</v>
      </c>
      <c r="F460" s="163" t="s">
        <v>241</v>
      </c>
      <c r="G460" s="163" t="s">
        <v>234</v>
      </c>
      <c r="H460" s="162">
        <v>650</v>
      </c>
      <c r="I460" s="163" t="s">
        <v>239</v>
      </c>
      <c r="J460" s="164">
        <f t="shared" si="83"/>
        <v>1.9369369369369369</v>
      </c>
      <c r="K460" s="165" t="str">
        <f t="shared" si="81"/>
        <v>ND</v>
      </c>
      <c r="L460" s="165" t="str">
        <f t="shared" si="82"/>
        <v>LT</v>
      </c>
      <c r="M460" s="165" t="str">
        <f t="shared" si="80"/>
        <v>Large</v>
      </c>
      <c r="N460" s="166">
        <f t="shared" si="84"/>
        <v>0.2</v>
      </c>
      <c r="O460" s="123">
        <f t="shared" si="85"/>
        <v>633.37294628668678</v>
      </c>
      <c r="P460" s="114">
        <f t="shared" si="86"/>
        <v>210.82265890311467</v>
      </c>
      <c r="Q460" s="93">
        <f t="shared" si="87"/>
        <v>3108520643.4730439</v>
      </c>
      <c r="R460" s="93">
        <f t="shared" si="88"/>
        <v>0</v>
      </c>
      <c r="T460" s="165"/>
    </row>
    <row r="461" spans="1:20">
      <c r="A461" s="162">
        <v>15837</v>
      </c>
      <c r="B461" s="162">
        <v>4782339.4514969904</v>
      </c>
      <c r="C461" s="162">
        <v>29.685533528845401</v>
      </c>
      <c r="D461" s="162">
        <v>6</v>
      </c>
      <c r="E461" s="163" t="s">
        <v>224</v>
      </c>
      <c r="F461" s="163" t="s">
        <v>225</v>
      </c>
      <c r="G461" s="163" t="s">
        <v>234</v>
      </c>
      <c r="H461" s="162">
        <v>250</v>
      </c>
      <c r="I461" s="163" t="s">
        <v>239</v>
      </c>
      <c r="J461" s="164">
        <f t="shared" si="83"/>
        <v>1.9369369369369369</v>
      </c>
      <c r="K461" s="165" t="str">
        <f t="shared" si="81"/>
        <v>ND</v>
      </c>
      <c r="L461" s="165" t="str">
        <f t="shared" si="82"/>
        <v>MT</v>
      </c>
      <c r="M461" s="165" t="str">
        <f t="shared" si="80"/>
        <v>Med</v>
      </c>
      <c r="N461" s="166">
        <f t="shared" si="84"/>
        <v>0.2</v>
      </c>
      <c r="O461" s="123">
        <f t="shared" si="85"/>
        <v>633.37294628668678</v>
      </c>
      <c r="P461" s="114">
        <f t="shared" si="86"/>
        <v>210.82265890311467</v>
      </c>
      <c r="Q461" s="93">
        <f t="shared" si="87"/>
        <v>1195584862.8742476</v>
      </c>
      <c r="R461" s="93">
        <f t="shared" si="88"/>
        <v>1</v>
      </c>
      <c r="T461" s="165"/>
    </row>
    <row r="462" spans="1:20">
      <c r="A462" s="162">
        <v>15874</v>
      </c>
      <c r="B462" s="162">
        <v>1100807.1615957499</v>
      </c>
      <c r="C462" s="162">
        <v>16.381546498344399</v>
      </c>
      <c r="D462" s="162">
        <v>1</v>
      </c>
      <c r="E462" s="163" t="s">
        <v>224</v>
      </c>
      <c r="F462" s="163" t="s">
        <v>225</v>
      </c>
      <c r="G462" s="163" t="s">
        <v>234</v>
      </c>
      <c r="H462" s="162">
        <v>63</v>
      </c>
      <c r="I462" s="163" t="s">
        <v>239</v>
      </c>
      <c r="J462" s="164">
        <f t="shared" si="83"/>
        <v>1.9369369369369369</v>
      </c>
      <c r="K462" s="165" t="str">
        <f t="shared" si="81"/>
        <v>ND</v>
      </c>
      <c r="L462" s="165" t="str">
        <f t="shared" si="82"/>
        <v>MT</v>
      </c>
      <c r="M462" s="165" t="str">
        <f t="shared" si="80"/>
        <v>Small</v>
      </c>
      <c r="N462" s="166">
        <f t="shared" si="84"/>
        <v>0.2</v>
      </c>
      <c r="O462" s="123">
        <f t="shared" si="85"/>
        <v>633.37294628668678</v>
      </c>
      <c r="P462" s="114">
        <f t="shared" si="86"/>
        <v>210.82265890311467</v>
      </c>
      <c r="Q462" s="93">
        <f t="shared" si="87"/>
        <v>69350851.180532247</v>
      </c>
      <c r="R462" s="93">
        <f t="shared" si="88"/>
        <v>1</v>
      </c>
      <c r="T462" s="165"/>
    </row>
    <row r="463" spans="1:20">
      <c r="A463" s="162">
        <v>15874</v>
      </c>
      <c r="B463" s="162">
        <v>1100807.1615957499</v>
      </c>
      <c r="C463" s="162">
        <v>16.381546498344399</v>
      </c>
      <c r="D463" s="162">
        <v>2</v>
      </c>
      <c r="E463" s="163" t="s">
        <v>224</v>
      </c>
      <c r="F463" s="163" t="s">
        <v>241</v>
      </c>
      <c r="G463" s="163" t="s">
        <v>234</v>
      </c>
      <c r="H463" s="162">
        <v>40</v>
      </c>
      <c r="I463" s="163" t="s">
        <v>239</v>
      </c>
      <c r="J463" s="164">
        <f t="shared" si="83"/>
        <v>1.2912912912912913</v>
      </c>
      <c r="K463" s="165" t="str">
        <f t="shared" si="81"/>
        <v>ND</v>
      </c>
      <c r="L463" s="165" t="str">
        <f t="shared" si="82"/>
        <v>LT</v>
      </c>
      <c r="M463" s="165" t="s">
        <v>236</v>
      </c>
      <c r="N463" s="166">
        <f t="shared" si="84"/>
        <v>0.13333333333333333</v>
      </c>
      <c r="O463" s="123">
        <f t="shared" si="85"/>
        <v>330.84494125526766</v>
      </c>
      <c r="P463" s="114">
        <f t="shared" si="86"/>
        <v>372.10068464967947</v>
      </c>
      <c r="Q463" s="93">
        <f t="shared" si="87"/>
        <v>44032286.463829994</v>
      </c>
      <c r="R463" s="93">
        <f t="shared" si="88"/>
        <v>0</v>
      </c>
      <c r="T463" s="165"/>
    </row>
    <row r="464" spans="1:20">
      <c r="A464" s="162">
        <v>15655</v>
      </c>
      <c r="B464" s="162">
        <v>894852.99524279695</v>
      </c>
      <c r="C464" s="162">
        <v>160.36792029440801</v>
      </c>
      <c r="D464" s="162">
        <v>1</v>
      </c>
      <c r="E464" s="163" t="s">
        <v>224</v>
      </c>
      <c r="F464" s="163" t="s">
        <v>225</v>
      </c>
      <c r="G464" s="163" t="s">
        <v>234</v>
      </c>
      <c r="H464" s="162">
        <v>100</v>
      </c>
      <c r="I464" s="163" t="s">
        <v>227</v>
      </c>
      <c r="J464" s="164">
        <f t="shared" si="83"/>
        <v>3</v>
      </c>
      <c r="K464" s="165" t="str">
        <f t="shared" si="81"/>
        <v>ND</v>
      </c>
      <c r="L464" s="165" t="str">
        <f t="shared" si="82"/>
        <v>MT</v>
      </c>
      <c r="M464" s="165" t="str">
        <f>IF(K464="ND",VLOOKUP(H464,$Y$5:$Z$10,2,TRUE),VLOOKUP(H464,$Y$11:$Z$16,2,TRUE))</f>
        <v>Small</v>
      </c>
      <c r="N464" s="166">
        <f t="shared" si="84"/>
        <v>0.2</v>
      </c>
      <c r="O464" s="123">
        <f t="shared" si="85"/>
        <v>980.99158657426381</v>
      </c>
      <c r="P464" s="114">
        <f t="shared" si="86"/>
        <v>326.52997867319618</v>
      </c>
      <c r="Q464" s="93">
        <f t="shared" si="87"/>
        <v>89485299.524279699</v>
      </c>
      <c r="R464" s="93">
        <f t="shared" si="88"/>
        <v>1</v>
      </c>
      <c r="T464" s="165"/>
    </row>
    <row r="465" spans="1:20">
      <c r="A465" s="162">
        <v>15655</v>
      </c>
      <c r="B465" s="162">
        <v>894852.99524279695</v>
      </c>
      <c r="C465" s="162">
        <v>160.36792029440801</v>
      </c>
      <c r="D465" s="162">
        <v>2</v>
      </c>
      <c r="E465" s="163" t="s">
        <v>224</v>
      </c>
      <c r="F465" s="163" t="s">
        <v>241</v>
      </c>
      <c r="G465" s="163" t="s">
        <v>234</v>
      </c>
      <c r="H465" s="162">
        <v>25</v>
      </c>
      <c r="I465" s="163" t="s">
        <v>227</v>
      </c>
      <c r="J465" s="164">
        <f t="shared" si="83"/>
        <v>2</v>
      </c>
      <c r="K465" s="165" t="str">
        <f t="shared" si="81"/>
        <v>ND</v>
      </c>
      <c r="L465" s="165" t="str">
        <f t="shared" si="82"/>
        <v>LT</v>
      </c>
      <c r="M465" s="165" t="s">
        <v>236</v>
      </c>
      <c r="N465" s="166">
        <f t="shared" si="84"/>
        <v>0.13333333333333333</v>
      </c>
      <c r="O465" s="123">
        <f t="shared" si="85"/>
        <v>512.42495552560058</v>
      </c>
      <c r="P465" s="114">
        <f t="shared" si="86"/>
        <v>576.32338599229422</v>
      </c>
      <c r="Q465" s="93">
        <f t="shared" si="87"/>
        <v>22371324.881069925</v>
      </c>
      <c r="R465" s="93">
        <f t="shared" si="88"/>
        <v>0</v>
      </c>
      <c r="T465" s="165"/>
    </row>
    <row r="466" spans="1:20">
      <c r="A466" s="162">
        <v>15655</v>
      </c>
      <c r="B466" s="162">
        <v>894852.99524279695</v>
      </c>
      <c r="C466" s="162">
        <v>160.36792029440801</v>
      </c>
      <c r="D466" s="162">
        <v>3</v>
      </c>
      <c r="E466" s="163" t="s">
        <v>224</v>
      </c>
      <c r="F466" s="163" t="s">
        <v>225</v>
      </c>
      <c r="G466" s="163" t="s">
        <v>234</v>
      </c>
      <c r="H466" s="162">
        <v>50</v>
      </c>
      <c r="I466" s="163" t="s">
        <v>243</v>
      </c>
      <c r="J466" s="164">
        <f t="shared" si="83"/>
        <v>0</v>
      </c>
      <c r="K466" s="165" t="str">
        <f t="shared" si="81"/>
        <v>ND</v>
      </c>
      <c r="L466" s="165" t="str">
        <f t="shared" si="82"/>
        <v>MT</v>
      </c>
      <c r="M466" s="165" t="str">
        <f t="shared" ref="M466:M473" si="89">IF(K466="ND",VLOOKUP(H466,$Y$5:$Z$10,2,TRUE),VLOOKUP(H466,$Y$11:$Z$16,2,TRUE))</f>
        <v>Small</v>
      </c>
      <c r="N466" s="166">
        <f t="shared" si="84"/>
        <v>0.2</v>
      </c>
      <c r="O466" s="123">
        <f t="shared" si="85"/>
        <v>0</v>
      </c>
      <c r="P466" s="114">
        <f t="shared" si="86"/>
        <v>0</v>
      </c>
      <c r="Q466" s="93">
        <f t="shared" si="87"/>
        <v>44742649.762139849</v>
      </c>
      <c r="R466" s="93">
        <f t="shared" si="88"/>
        <v>1</v>
      </c>
      <c r="T466" s="165"/>
    </row>
    <row r="467" spans="1:20">
      <c r="A467" s="162">
        <v>15808</v>
      </c>
      <c r="B467" s="162">
        <v>4925248.9829979204</v>
      </c>
      <c r="C467" s="162">
        <v>14.4804897627317</v>
      </c>
      <c r="D467" s="162">
        <v>1</v>
      </c>
      <c r="E467" s="163" t="s">
        <v>224</v>
      </c>
      <c r="F467" s="163" t="s">
        <v>241</v>
      </c>
      <c r="G467" s="163" t="s">
        <v>234</v>
      </c>
      <c r="H467" s="162">
        <v>170</v>
      </c>
      <c r="I467" s="163" t="s">
        <v>227</v>
      </c>
      <c r="J467" s="164">
        <f t="shared" si="83"/>
        <v>2</v>
      </c>
      <c r="K467" s="165" t="str">
        <f t="shared" si="81"/>
        <v>ND</v>
      </c>
      <c r="L467" s="165" t="str">
        <f t="shared" si="82"/>
        <v>LT</v>
      </c>
      <c r="M467" s="165" t="str">
        <f t="shared" si="89"/>
        <v>Small</v>
      </c>
      <c r="N467" s="166">
        <f t="shared" si="84"/>
        <v>0.13333333333333333</v>
      </c>
      <c r="O467" s="123">
        <f t="shared" si="85"/>
        <v>512.42495552560058</v>
      </c>
      <c r="P467" s="114">
        <f t="shared" si="86"/>
        <v>576.32338599229422</v>
      </c>
      <c r="Q467" s="93">
        <f t="shared" si="87"/>
        <v>837292327.10964644</v>
      </c>
      <c r="R467" s="93">
        <f t="shared" si="88"/>
        <v>0</v>
      </c>
      <c r="T467" s="165"/>
    </row>
    <row r="468" spans="1:20">
      <c r="A468" s="162">
        <v>15808</v>
      </c>
      <c r="B468" s="162">
        <v>4925248.9829979204</v>
      </c>
      <c r="C468" s="162">
        <v>14.4804897627317</v>
      </c>
      <c r="D468" s="162">
        <v>2</v>
      </c>
      <c r="E468" s="163" t="s">
        <v>224</v>
      </c>
      <c r="F468" s="163" t="s">
        <v>225</v>
      </c>
      <c r="G468" s="163" t="s">
        <v>234</v>
      </c>
      <c r="H468" s="162">
        <v>170</v>
      </c>
      <c r="I468" s="163" t="s">
        <v>227</v>
      </c>
      <c r="J468" s="164">
        <f t="shared" si="83"/>
        <v>3</v>
      </c>
      <c r="K468" s="165" t="str">
        <f t="shared" si="81"/>
        <v>ND</v>
      </c>
      <c r="L468" s="165" t="str">
        <f t="shared" si="82"/>
        <v>MT</v>
      </c>
      <c r="M468" s="165" t="str">
        <f t="shared" si="89"/>
        <v>Small</v>
      </c>
      <c r="N468" s="166">
        <f t="shared" si="84"/>
        <v>0.2</v>
      </c>
      <c r="O468" s="123">
        <f t="shared" si="85"/>
        <v>980.99158657426381</v>
      </c>
      <c r="P468" s="114">
        <f t="shared" si="86"/>
        <v>326.52997867319618</v>
      </c>
      <c r="Q468" s="93">
        <f t="shared" si="87"/>
        <v>837292327.10964644</v>
      </c>
      <c r="R468" s="93">
        <f t="shared" si="88"/>
        <v>1</v>
      </c>
      <c r="T468" s="165"/>
    </row>
    <row r="469" spans="1:20">
      <c r="A469" s="162">
        <v>15808</v>
      </c>
      <c r="B469" s="162">
        <v>4925248.9829979204</v>
      </c>
      <c r="C469" s="162">
        <v>14.4804897627317</v>
      </c>
      <c r="D469" s="162">
        <v>3</v>
      </c>
      <c r="E469" s="163" t="s">
        <v>224</v>
      </c>
      <c r="F469" s="163" t="s">
        <v>225</v>
      </c>
      <c r="G469" s="163" t="s">
        <v>234</v>
      </c>
      <c r="H469" s="162">
        <v>170</v>
      </c>
      <c r="I469" s="163" t="s">
        <v>227</v>
      </c>
      <c r="J469" s="164">
        <f t="shared" si="83"/>
        <v>3</v>
      </c>
      <c r="K469" s="165" t="str">
        <f t="shared" si="81"/>
        <v>ND</v>
      </c>
      <c r="L469" s="165" t="str">
        <f t="shared" si="82"/>
        <v>MT</v>
      </c>
      <c r="M469" s="165" t="str">
        <f t="shared" si="89"/>
        <v>Small</v>
      </c>
      <c r="N469" s="166">
        <f t="shared" si="84"/>
        <v>0.2</v>
      </c>
      <c r="O469" s="123">
        <f t="shared" si="85"/>
        <v>980.99158657426381</v>
      </c>
      <c r="P469" s="114">
        <f t="shared" si="86"/>
        <v>326.52997867319618</v>
      </c>
      <c r="Q469" s="93">
        <f t="shared" si="87"/>
        <v>837292327.10964644</v>
      </c>
      <c r="R469" s="93">
        <f t="shared" si="88"/>
        <v>1</v>
      </c>
      <c r="T469" s="165"/>
    </row>
    <row r="470" spans="1:20">
      <c r="A470" s="162">
        <v>15808</v>
      </c>
      <c r="B470" s="162">
        <v>4925248.9829979204</v>
      </c>
      <c r="C470" s="162">
        <v>14.4804897627317</v>
      </c>
      <c r="D470" s="162">
        <v>4</v>
      </c>
      <c r="E470" s="163" t="s">
        <v>224</v>
      </c>
      <c r="F470" s="163" t="s">
        <v>225</v>
      </c>
      <c r="G470" s="163" t="s">
        <v>234</v>
      </c>
      <c r="H470" s="162">
        <v>190</v>
      </c>
      <c r="I470" s="163" t="s">
        <v>227</v>
      </c>
      <c r="J470" s="164">
        <f t="shared" si="83"/>
        <v>3</v>
      </c>
      <c r="K470" s="165" t="str">
        <f t="shared" si="81"/>
        <v>ND</v>
      </c>
      <c r="L470" s="165" t="str">
        <f t="shared" si="82"/>
        <v>MT</v>
      </c>
      <c r="M470" s="165" t="str">
        <f t="shared" si="89"/>
        <v>Med</v>
      </c>
      <c r="N470" s="166">
        <f t="shared" si="84"/>
        <v>0.2</v>
      </c>
      <c r="O470" s="123">
        <f t="shared" si="85"/>
        <v>980.99158657426381</v>
      </c>
      <c r="P470" s="114">
        <f t="shared" si="86"/>
        <v>326.52997867319618</v>
      </c>
      <c r="Q470" s="93">
        <f t="shared" si="87"/>
        <v>935797306.76960492</v>
      </c>
      <c r="R470" s="93">
        <f t="shared" si="88"/>
        <v>1</v>
      </c>
      <c r="T470" s="165"/>
    </row>
    <row r="471" spans="1:20">
      <c r="A471" s="162">
        <v>15808</v>
      </c>
      <c r="B471" s="162">
        <v>4925248.9829979204</v>
      </c>
      <c r="C471" s="162">
        <v>14.4804897627317</v>
      </c>
      <c r="D471" s="162">
        <v>5</v>
      </c>
      <c r="E471" s="163" t="s">
        <v>224</v>
      </c>
      <c r="F471" s="163" t="s">
        <v>225</v>
      </c>
      <c r="G471" s="163" t="s">
        <v>234</v>
      </c>
      <c r="H471" s="162">
        <v>530</v>
      </c>
      <c r="I471" s="163" t="s">
        <v>227</v>
      </c>
      <c r="J471" s="164">
        <f t="shared" si="83"/>
        <v>5</v>
      </c>
      <c r="K471" s="165" t="str">
        <f t="shared" si="81"/>
        <v>ND</v>
      </c>
      <c r="L471" s="165" t="str">
        <f t="shared" si="82"/>
        <v>MT</v>
      </c>
      <c r="M471" s="165" t="str">
        <f t="shared" si="89"/>
        <v>Large</v>
      </c>
      <c r="N471" s="166">
        <f t="shared" si="84"/>
        <v>0.33333333333333331</v>
      </c>
      <c r="O471" s="123">
        <f t="shared" si="85"/>
        <v>769.27624416346453</v>
      </c>
      <c r="P471" s="114">
        <f t="shared" si="86"/>
        <v>332.29141991158974</v>
      </c>
      <c r="Q471" s="93">
        <f t="shared" si="87"/>
        <v>2610381960.9888978</v>
      </c>
      <c r="R471" s="93">
        <f t="shared" si="88"/>
        <v>1</v>
      </c>
      <c r="T471" s="165"/>
    </row>
    <row r="472" spans="1:20">
      <c r="A472" s="162">
        <v>15808</v>
      </c>
      <c r="B472" s="162">
        <v>4925248.9829979204</v>
      </c>
      <c r="C472" s="162">
        <v>14.4804897627317</v>
      </c>
      <c r="D472" s="162">
        <v>6</v>
      </c>
      <c r="E472" s="163" t="s">
        <v>224</v>
      </c>
      <c r="F472" s="163" t="s">
        <v>241</v>
      </c>
      <c r="G472" s="163" t="s">
        <v>234</v>
      </c>
      <c r="H472" s="162">
        <v>250</v>
      </c>
      <c r="I472" s="163" t="s">
        <v>227</v>
      </c>
      <c r="J472" s="164">
        <f t="shared" si="83"/>
        <v>2</v>
      </c>
      <c r="K472" s="165" t="str">
        <f t="shared" si="81"/>
        <v>ND</v>
      </c>
      <c r="L472" s="165" t="str">
        <f t="shared" si="82"/>
        <v>LT</v>
      </c>
      <c r="M472" s="165" t="str">
        <f t="shared" si="89"/>
        <v>Med</v>
      </c>
      <c r="N472" s="166">
        <f t="shared" si="84"/>
        <v>0.13333333333333333</v>
      </c>
      <c r="O472" s="123">
        <f t="shared" si="85"/>
        <v>512.42495552560058</v>
      </c>
      <c r="P472" s="114">
        <f t="shared" si="86"/>
        <v>576.32338599229422</v>
      </c>
      <c r="Q472" s="93">
        <f t="shared" si="87"/>
        <v>1231312245.74948</v>
      </c>
      <c r="R472" s="93">
        <f t="shared" si="88"/>
        <v>0</v>
      </c>
      <c r="T472" s="165"/>
    </row>
    <row r="473" spans="1:20">
      <c r="A473" s="162">
        <v>15764</v>
      </c>
      <c r="B473" s="162">
        <v>475931.44230172999</v>
      </c>
      <c r="C473" s="162">
        <v>9.3202930107655106</v>
      </c>
      <c r="D473" s="162">
        <v>1</v>
      </c>
      <c r="E473" s="163" t="s">
        <v>224</v>
      </c>
      <c r="F473" s="163" t="s">
        <v>225</v>
      </c>
      <c r="G473" s="163" t="s">
        <v>234</v>
      </c>
      <c r="H473" s="162">
        <v>50</v>
      </c>
      <c r="I473" s="163" t="s">
        <v>243</v>
      </c>
      <c r="J473" s="164">
        <f t="shared" si="83"/>
        <v>0</v>
      </c>
      <c r="K473" s="165" t="str">
        <f t="shared" si="81"/>
        <v>ND</v>
      </c>
      <c r="L473" s="165" t="str">
        <f t="shared" si="82"/>
        <v>MT</v>
      </c>
      <c r="M473" s="165" t="str">
        <f t="shared" si="89"/>
        <v>Small</v>
      </c>
      <c r="N473" s="166">
        <f t="shared" si="84"/>
        <v>0.2</v>
      </c>
      <c r="O473" s="123">
        <f t="shared" si="85"/>
        <v>0</v>
      </c>
      <c r="P473" s="114">
        <f t="shared" si="86"/>
        <v>0</v>
      </c>
      <c r="Q473" s="93">
        <f t="shared" si="87"/>
        <v>23796572.1150865</v>
      </c>
      <c r="R473" s="93">
        <f t="shared" si="88"/>
        <v>1</v>
      </c>
      <c r="T473" s="165"/>
    </row>
    <row r="474" spans="1:20">
      <c r="A474" s="162">
        <v>15764</v>
      </c>
      <c r="B474" s="162">
        <v>475931.44230172999</v>
      </c>
      <c r="C474" s="162">
        <v>9.3202930107655106</v>
      </c>
      <c r="D474" s="162">
        <v>2</v>
      </c>
      <c r="E474" s="163" t="s">
        <v>224</v>
      </c>
      <c r="F474" s="163" t="s">
        <v>241</v>
      </c>
      <c r="G474" s="163" t="s">
        <v>234</v>
      </c>
      <c r="H474" s="162">
        <v>41</v>
      </c>
      <c r="I474" s="163" t="s">
        <v>243</v>
      </c>
      <c r="J474" s="164">
        <f t="shared" si="83"/>
        <v>0</v>
      </c>
      <c r="K474" s="165" t="str">
        <f t="shared" si="81"/>
        <v>ND</v>
      </c>
      <c r="L474" s="165" t="str">
        <f t="shared" si="82"/>
        <v>LT</v>
      </c>
      <c r="M474" s="165" t="s">
        <v>236</v>
      </c>
      <c r="N474" s="166">
        <f t="shared" si="84"/>
        <v>0.13333333333333333</v>
      </c>
      <c r="O474" s="123">
        <f t="shared" si="85"/>
        <v>0</v>
      </c>
      <c r="P474" s="114">
        <f t="shared" si="86"/>
        <v>0</v>
      </c>
      <c r="Q474" s="93">
        <f t="shared" si="87"/>
        <v>19513189.13437093</v>
      </c>
      <c r="R474" s="93">
        <f t="shared" si="88"/>
        <v>0</v>
      </c>
      <c r="T474" s="165"/>
    </row>
    <row r="475" spans="1:20">
      <c r="A475" s="162">
        <v>15746</v>
      </c>
      <c r="B475" s="162">
        <v>962906.62745280401</v>
      </c>
      <c r="C475" s="162">
        <v>18.3557632287316</v>
      </c>
      <c r="D475" s="162">
        <v>1</v>
      </c>
      <c r="E475" s="163" t="s">
        <v>224</v>
      </c>
      <c r="F475" s="163" t="s">
        <v>225</v>
      </c>
      <c r="G475" s="163" t="s">
        <v>234</v>
      </c>
      <c r="H475" s="162">
        <v>60</v>
      </c>
      <c r="I475" s="163" t="s">
        <v>239</v>
      </c>
      <c r="J475" s="164">
        <f t="shared" si="83"/>
        <v>1.9369369369369369</v>
      </c>
      <c r="K475" s="165" t="str">
        <f t="shared" si="81"/>
        <v>ND</v>
      </c>
      <c r="L475" s="165" t="str">
        <f t="shared" si="82"/>
        <v>MT</v>
      </c>
      <c r="M475" s="165" t="str">
        <f t="shared" ref="M475:M490" si="90">IF(K475="ND",VLOOKUP(H475,$Y$5:$Z$10,2,TRUE),VLOOKUP(H475,$Y$11:$Z$16,2,TRUE))</f>
        <v>Small</v>
      </c>
      <c r="N475" s="166">
        <f t="shared" si="84"/>
        <v>0.2</v>
      </c>
      <c r="O475" s="123">
        <f t="shared" si="85"/>
        <v>633.37294628668678</v>
      </c>
      <c r="P475" s="114">
        <f t="shared" si="86"/>
        <v>210.82265890311467</v>
      </c>
      <c r="Q475" s="93">
        <f t="shared" si="87"/>
        <v>57774397.647168241</v>
      </c>
      <c r="R475" s="93">
        <f t="shared" si="88"/>
        <v>1</v>
      </c>
      <c r="T475" s="165"/>
    </row>
    <row r="476" spans="1:20">
      <c r="A476" s="162">
        <v>15574</v>
      </c>
      <c r="B476" s="162">
        <v>6320005.8886577599</v>
      </c>
      <c r="C476" s="162">
        <v>17.690263614514301</v>
      </c>
      <c r="D476" s="162">
        <v>1</v>
      </c>
      <c r="E476" s="163" t="s">
        <v>224</v>
      </c>
      <c r="F476" s="163" t="s">
        <v>225</v>
      </c>
      <c r="G476" s="163" t="s">
        <v>234</v>
      </c>
      <c r="H476" s="162">
        <v>68</v>
      </c>
      <c r="I476" s="163" t="s">
        <v>239</v>
      </c>
      <c r="J476" s="164">
        <f t="shared" si="83"/>
        <v>1.9369369369369369</v>
      </c>
      <c r="K476" s="165" t="str">
        <f t="shared" si="81"/>
        <v>ND</v>
      </c>
      <c r="L476" s="165" t="str">
        <f t="shared" si="82"/>
        <v>MT</v>
      </c>
      <c r="M476" s="165" t="str">
        <f t="shared" si="90"/>
        <v>Small</v>
      </c>
      <c r="N476" s="166">
        <f t="shared" si="84"/>
        <v>0.2</v>
      </c>
      <c r="O476" s="123">
        <f t="shared" si="85"/>
        <v>633.37294628668678</v>
      </c>
      <c r="P476" s="114">
        <f t="shared" si="86"/>
        <v>210.82265890311467</v>
      </c>
      <c r="Q476" s="93">
        <f t="shared" si="87"/>
        <v>429760400.42872769</v>
      </c>
      <c r="R476" s="93">
        <f t="shared" si="88"/>
        <v>1</v>
      </c>
      <c r="T476" s="165"/>
    </row>
    <row r="477" spans="1:20">
      <c r="A477" s="162">
        <v>15574</v>
      </c>
      <c r="B477" s="162">
        <v>6320005.8886577599</v>
      </c>
      <c r="C477" s="162">
        <v>17.690263614514301</v>
      </c>
      <c r="D477" s="162">
        <v>2</v>
      </c>
      <c r="E477" s="163" t="s">
        <v>224</v>
      </c>
      <c r="F477" s="163" t="s">
        <v>225</v>
      </c>
      <c r="G477" s="163" t="s">
        <v>234</v>
      </c>
      <c r="H477" s="162">
        <v>68</v>
      </c>
      <c r="I477" s="163" t="s">
        <v>239</v>
      </c>
      <c r="J477" s="164">
        <f t="shared" si="83"/>
        <v>1.9369369369369369</v>
      </c>
      <c r="K477" s="165" t="str">
        <f t="shared" si="81"/>
        <v>ND</v>
      </c>
      <c r="L477" s="165" t="str">
        <f t="shared" si="82"/>
        <v>MT</v>
      </c>
      <c r="M477" s="165" t="str">
        <f t="shared" si="90"/>
        <v>Small</v>
      </c>
      <c r="N477" s="166">
        <f t="shared" si="84"/>
        <v>0.2</v>
      </c>
      <c r="O477" s="123">
        <f t="shared" si="85"/>
        <v>633.37294628668678</v>
      </c>
      <c r="P477" s="114">
        <f t="shared" si="86"/>
        <v>210.82265890311467</v>
      </c>
      <c r="Q477" s="93">
        <f t="shared" si="87"/>
        <v>429760400.42872769</v>
      </c>
      <c r="R477" s="93">
        <f t="shared" si="88"/>
        <v>1</v>
      </c>
      <c r="T477" s="165"/>
    </row>
    <row r="478" spans="1:20">
      <c r="A478" s="162">
        <v>15574</v>
      </c>
      <c r="B478" s="162">
        <v>6320005.8886577599</v>
      </c>
      <c r="C478" s="162">
        <v>17.690263614514301</v>
      </c>
      <c r="D478" s="162">
        <v>3</v>
      </c>
      <c r="E478" s="163" t="s">
        <v>224</v>
      </c>
      <c r="F478" s="163" t="s">
        <v>241</v>
      </c>
      <c r="G478" s="163" t="s">
        <v>234</v>
      </c>
      <c r="H478" s="162">
        <v>136</v>
      </c>
      <c r="I478" s="163" t="s">
        <v>239</v>
      </c>
      <c r="J478" s="164">
        <f t="shared" si="83"/>
        <v>1.2912912912912913</v>
      </c>
      <c r="K478" s="165" t="str">
        <f t="shared" si="81"/>
        <v>ND</v>
      </c>
      <c r="L478" s="165" t="str">
        <f t="shared" si="82"/>
        <v>LT</v>
      </c>
      <c r="M478" s="165" t="str">
        <f t="shared" si="90"/>
        <v>Small</v>
      </c>
      <c r="N478" s="166">
        <f t="shared" si="84"/>
        <v>0.13333333333333333</v>
      </c>
      <c r="O478" s="123">
        <f t="shared" si="85"/>
        <v>330.84494125526766</v>
      </c>
      <c r="P478" s="114">
        <f t="shared" si="86"/>
        <v>372.10068464967947</v>
      </c>
      <c r="Q478" s="93">
        <f t="shared" si="87"/>
        <v>859520800.85745537</v>
      </c>
      <c r="R478" s="93">
        <f t="shared" si="88"/>
        <v>0</v>
      </c>
      <c r="T478" s="165"/>
    </row>
    <row r="479" spans="1:20">
      <c r="A479" s="162">
        <v>15840</v>
      </c>
      <c r="B479" s="162">
        <v>4614489.7274022102</v>
      </c>
      <c r="C479" s="162">
        <v>97.814348978341002</v>
      </c>
      <c r="D479" s="162">
        <v>1</v>
      </c>
      <c r="E479" s="163" t="s">
        <v>246</v>
      </c>
      <c r="F479" s="163" t="s">
        <v>225</v>
      </c>
      <c r="G479" s="163" t="s">
        <v>234</v>
      </c>
      <c r="H479" s="162">
        <v>736</v>
      </c>
      <c r="I479" s="163" t="s">
        <v>227</v>
      </c>
      <c r="J479" s="164">
        <f t="shared" si="83"/>
        <v>3</v>
      </c>
      <c r="K479" s="165" t="str">
        <f t="shared" si="81"/>
        <v>D</v>
      </c>
      <c r="L479" s="165" t="str">
        <f t="shared" si="82"/>
        <v>MT</v>
      </c>
      <c r="M479" s="165" t="str">
        <f t="shared" si="90"/>
        <v>Med</v>
      </c>
      <c r="N479" s="166">
        <f t="shared" si="84"/>
        <v>0.2</v>
      </c>
      <c r="O479" s="123">
        <f t="shared" si="85"/>
        <v>980.99158657426381</v>
      </c>
      <c r="P479" s="114">
        <f t="shared" si="86"/>
        <v>326.52997867319618</v>
      </c>
      <c r="Q479" s="93">
        <f t="shared" si="87"/>
        <v>3396264439.3680267</v>
      </c>
      <c r="R479" s="93">
        <f t="shared" si="88"/>
        <v>1</v>
      </c>
      <c r="T479" s="165"/>
    </row>
    <row r="480" spans="1:20">
      <c r="A480" s="162">
        <v>15840</v>
      </c>
      <c r="B480" s="162">
        <v>4614489.7274022102</v>
      </c>
      <c r="C480" s="162">
        <v>97.814348978341002</v>
      </c>
      <c r="D480" s="162">
        <v>10</v>
      </c>
      <c r="E480" s="163" t="s">
        <v>246</v>
      </c>
      <c r="F480" s="163" t="s">
        <v>225</v>
      </c>
      <c r="G480" s="163" t="s">
        <v>234</v>
      </c>
      <c r="H480" s="162">
        <v>78</v>
      </c>
      <c r="I480" s="163" t="s">
        <v>227</v>
      </c>
      <c r="J480" s="164">
        <f t="shared" si="83"/>
        <v>3</v>
      </c>
      <c r="K480" s="165" t="str">
        <f t="shared" si="81"/>
        <v>D</v>
      </c>
      <c r="L480" s="165" t="str">
        <f t="shared" si="82"/>
        <v>MT</v>
      </c>
      <c r="M480" s="165" t="str">
        <f t="shared" si="90"/>
        <v>Med</v>
      </c>
      <c r="N480" s="166">
        <f t="shared" si="84"/>
        <v>0.2</v>
      </c>
      <c r="O480" s="123">
        <f t="shared" si="85"/>
        <v>980.99158657426381</v>
      </c>
      <c r="P480" s="114">
        <f t="shared" si="86"/>
        <v>326.52997867319618</v>
      </c>
      <c r="Q480" s="93">
        <f t="shared" si="87"/>
        <v>359930198.7373724</v>
      </c>
      <c r="R480" s="93">
        <f t="shared" si="88"/>
        <v>1</v>
      </c>
      <c r="T480" s="165"/>
    </row>
    <row r="481" spans="1:20">
      <c r="A481" s="162">
        <v>15903</v>
      </c>
      <c r="B481" s="162">
        <v>949190.44248582097</v>
      </c>
      <c r="C481" s="162">
        <v>97.814348978341002</v>
      </c>
      <c r="D481" s="162">
        <v>1</v>
      </c>
      <c r="E481" s="163" t="s">
        <v>246</v>
      </c>
      <c r="F481" s="163" t="s">
        <v>225</v>
      </c>
      <c r="G481" s="163" t="s">
        <v>234</v>
      </c>
      <c r="H481" s="162">
        <v>485</v>
      </c>
      <c r="I481" s="163" t="s">
        <v>239</v>
      </c>
      <c r="J481" s="164">
        <f t="shared" si="83"/>
        <v>1.9369369369369369</v>
      </c>
      <c r="K481" s="165" t="str">
        <f t="shared" si="81"/>
        <v>D</v>
      </c>
      <c r="L481" s="165" t="str">
        <f t="shared" si="82"/>
        <v>MT</v>
      </c>
      <c r="M481" s="165" t="str">
        <f t="shared" si="90"/>
        <v>Med</v>
      </c>
      <c r="N481" s="166">
        <f t="shared" si="84"/>
        <v>0.2</v>
      </c>
      <c r="O481" s="123">
        <f t="shared" si="85"/>
        <v>633.37294628668678</v>
      </c>
      <c r="P481" s="114">
        <f t="shared" si="86"/>
        <v>210.82265890311467</v>
      </c>
      <c r="Q481" s="93">
        <f t="shared" si="87"/>
        <v>460357364.60562319</v>
      </c>
      <c r="R481" s="93">
        <f t="shared" si="88"/>
        <v>1</v>
      </c>
      <c r="T481" s="165"/>
    </row>
    <row r="482" spans="1:20">
      <c r="A482" s="162">
        <v>15907</v>
      </c>
      <c r="B482" s="162">
        <v>4696922.7772930302</v>
      </c>
      <c r="C482" s="162">
        <v>55.639536791085099</v>
      </c>
      <c r="D482" s="162">
        <v>1</v>
      </c>
      <c r="E482" s="163" t="s">
        <v>224</v>
      </c>
      <c r="F482" s="163" t="s">
        <v>225</v>
      </c>
      <c r="G482" s="163" t="s">
        <v>234</v>
      </c>
      <c r="H482" s="162">
        <v>273</v>
      </c>
      <c r="I482" s="163" t="s">
        <v>239</v>
      </c>
      <c r="J482" s="164">
        <f t="shared" si="83"/>
        <v>1.9369369369369369</v>
      </c>
      <c r="K482" s="165" t="str">
        <f t="shared" si="81"/>
        <v>ND</v>
      </c>
      <c r="L482" s="165" t="str">
        <f t="shared" si="82"/>
        <v>MT</v>
      </c>
      <c r="M482" s="165" t="str">
        <f t="shared" si="90"/>
        <v>Med</v>
      </c>
      <c r="N482" s="166">
        <f t="shared" si="84"/>
        <v>0.2</v>
      </c>
      <c r="O482" s="123">
        <f t="shared" si="85"/>
        <v>633.37294628668678</v>
      </c>
      <c r="P482" s="114">
        <f t="shared" si="86"/>
        <v>210.82265890311467</v>
      </c>
      <c r="Q482" s="93">
        <f t="shared" si="87"/>
        <v>1282259918.2009974</v>
      </c>
      <c r="R482" s="93">
        <f t="shared" si="88"/>
        <v>1</v>
      </c>
      <c r="T482" s="165"/>
    </row>
    <row r="483" spans="1:20">
      <c r="A483" s="162">
        <v>15907</v>
      </c>
      <c r="B483" s="162">
        <v>4696922.7772930302</v>
      </c>
      <c r="C483" s="162">
        <v>55.639536791085099</v>
      </c>
      <c r="D483" s="162">
        <v>2</v>
      </c>
      <c r="E483" s="163" t="s">
        <v>224</v>
      </c>
      <c r="F483" s="163" t="s">
        <v>241</v>
      </c>
      <c r="G483" s="163" t="s">
        <v>234</v>
      </c>
      <c r="H483" s="162">
        <v>297</v>
      </c>
      <c r="I483" s="163" t="s">
        <v>239</v>
      </c>
      <c r="J483" s="164">
        <f t="shared" si="83"/>
        <v>1.2912912912912913</v>
      </c>
      <c r="K483" s="165" t="str">
        <f t="shared" si="81"/>
        <v>ND</v>
      </c>
      <c r="L483" s="165" t="str">
        <f t="shared" si="82"/>
        <v>LT</v>
      </c>
      <c r="M483" s="165" t="str">
        <f t="shared" si="90"/>
        <v>Med</v>
      </c>
      <c r="N483" s="166">
        <f t="shared" si="84"/>
        <v>0.13333333333333333</v>
      </c>
      <c r="O483" s="123">
        <f t="shared" si="85"/>
        <v>330.84494125526766</v>
      </c>
      <c r="P483" s="114">
        <f t="shared" si="86"/>
        <v>372.10068464967947</v>
      </c>
      <c r="Q483" s="93">
        <f t="shared" si="87"/>
        <v>1394986064.85603</v>
      </c>
      <c r="R483" s="93">
        <f t="shared" si="88"/>
        <v>0</v>
      </c>
      <c r="T483" s="165"/>
    </row>
    <row r="484" spans="1:20">
      <c r="A484" s="162">
        <v>15865</v>
      </c>
      <c r="B484" s="162">
        <v>628642.24755407998</v>
      </c>
      <c r="C484" s="162">
        <v>160.36792029440801</v>
      </c>
      <c r="D484" s="162">
        <v>1</v>
      </c>
      <c r="E484" s="163" t="s">
        <v>224</v>
      </c>
      <c r="F484" s="163" t="s">
        <v>225</v>
      </c>
      <c r="G484" s="163" t="s">
        <v>234</v>
      </c>
      <c r="H484" s="162">
        <v>110</v>
      </c>
      <c r="I484" s="163" t="s">
        <v>239</v>
      </c>
      <c r="J484" s="164">
        <f t="shared" si="83"/>
        <v>1.9369369369369369</v>
      </c>
      <c r="K484" s="165" t="str">
        <f t="shared" si="81"/>
        <v>ND</v>
      </c>
      <c r="L484" s="165" t="str">
        <f t="shared" si="82"/>
        <v>MT</v>
      </c>
      <c r="M484" s="165" t="str">
        <f t="shared" si="90"/>
        <v>Small</v>
      </c>
      <c r="N484" s="166">
        <f t="shared" si="84"/>
        <v>0.2</v>
      </c>
      <c r="O484" s="123">
        <f t="shared" si="85"/>
        <v>633.37294628668678</v>
      </c>
      <c r="P484" s="114">
        <f t="shared" si="86"/>
        <v>210.82265890311467</v>
      </c>
      <c r="Q484" s="93">
        <f t="shared" si="87"/>
        <v>69150647.230948791</v>
      </c>
      <c r="R484" s="93">
        <f t="shared" si="88"/>
        <v>1</v>
      </c>
      <c r="T484" s="165"/>
    </row>
    <row r="485" spans="1:20">
      <c r="A485" s="162">
        <v>15865</v>
      </c>
      <c r="B485" s="162">
        <v>628642.24755407998</v>
      </c>
      <c r="C485" s="162">
        <v>160.36792029440801</v>
      </c>
      <c r="D485" s="162">
        <v>2</v>
      </c>
      <c r="E485" s="163" t="s">
        <v>224</v>
      </c>
      <c r="F485" s="163" t="s">
        <v>245</v>
      </c>
      <c r="G485" s="163" t="s">
        <v>234</v>
      </c>
      <c r="H485" s="162">
        <v>60</v>
      </c>
      <c r="I485" s="163" t="s">
        <v>239</v>
      </c>
      <c r="J485" s="164">
        <f t="shared" si="83"/>
        <v>1.2912912912912913</v>
      </c>
      <c r="K485" s="165" t="str">
        <f t="shared" si="81"/>
        <v>ND</v>
      </c>
      <c r="L485" s="165" t="str">
        <f t="shared" si="82"/>
        <v>LT</v>
      </c>
      <c r="M485" s="165" t="str">
        <f t="shared" si="90"/>
        <v>Small</v>
      </c>
      <c r="N485" s="166">
        <f t="shared" si="84"/>
        <v>0.13333333333333333</v>
      </c>
      <c r="O485" s="123">
        <f t="shared" si="85"/>
        <v>330.84494125526766</v>
      </c>
      <c r="P485" s="114">
        <f t="shared" si="86"/>
        <v>372.10068464967947</v>
      </c>
      <c r="Q485" s="93">
        <f t="shared" si="87"/>
        <v>37718534.853244796</v>
      </c>
      <c r="R485" s="93">
        <f t="shared" si="88"/>
        <v>0</v>
      </c>
      <c r="T485" s="165"/>
    </row>
    <row r="486" spans="1:20">
      <c r="A486" s="162">
        <v>15905</v>
      </c>
      <c r="B486" s="162">
        <v>940222.05944599502</v>
      </c>
      <c r="C486" s="162">
        <v>59.7383607246963</v>
      </c>
      <c r="D486" s="162">
        <v>1</v>
      </c>
      <c r="E486" s="163" t="s">
        <v>224</v>
      </c>
      <c r="F486" s="163" t="s">
        <v>225</v>
      </c>
      <c r="G486" s="163" t="s">
        <v>234</v>
      </c>
      <c r="H486" s="162">
        <v>243</v>
      </c>
      <c r="I486" s="163" t="s">
        <v>239</v>
      </c>
      <c r="J486" s="164">
        <f t="shared" si="83"/>
        <v>1.9369369369369369</v>
      </c>
      <c r="K486" s="165" t="str">
        <f t="shared" si="81"/>
        <v>ND</v>
      </c>
      <c r="L486" s="165" t="str">
        <f t="shared" si="82"/>
        <v>MT</v>
      </c>
      <c r="M486" s="165" t="str">
        <f t="shared" si="90"/>
        <v>Med</v>
      </c>
      <c r="N486" s="166">
        <f t="shared" si="84"/>
        <v>0.2</v>
      </c>
      <c r="O486" s="123">
        <f t="shared" si="85"/>
        <v>633.37294628668678</v>
      </c>
      <c r="P486" s="114">
        <f t="shared" si="86"/>
        <v>210.82265890311467</v>
      </c>
      <c r="Q486" s="93">
        <f t="shared" si="87"/>
        <v>228473960.44537678</v>
      </c>
      <c r="R486" s="93">
        <f t="shared" si="88"/>
        <v>1</v>
      </c>
      <c r="T486" s="165"/>
    </row>
    <row r="487" spans="1:20">
      <c r="A487" s="162">
        <v>15905</v>
      </c>
      <c r="B487" s="162">
        <v>940222.05944599502</v>
      </c>
      <c r="C487" s="162">
        <v>59.7383607246963</v>
      </c>
      <c r="D487" s="162">
        <v>2</v>
      </c>
      <c r="E487" s="163" t="s">
        <v>224</v>
      </c>
      <c r="F487" s="163" t="s">
        <v>225</v>
      </c>
      <c r="G487" s="163" t="s">
        <v>234</v>
      </c>
      <c r="H487" s="162">
        <v>260</v>
      </c>
      <c r="I487" s="163" t="s">
        <v>239</v>
      </c>
      <c r="J487" s="164">
        <f t="shared" si="83"/>
        <v>1.9369369369369369</v>
      </c>
      <c r="K487" s="165" t="str">
        <f t="shared" si="81"/>
        <v>ND</v>
      </c>
      <c r="L487" s="165" t="str">
        <f t="shared" si="82"/>
        <v>MT</v>
      </c>
      <c r="M487" s="165" t="str">
        <f t="shared" si="90"/>
        <v>Med</v>
      </c>
      <c r="N487" s="166">
        <f t="shared" si="84"/>
        <v>0.2</v>
      </c>
      <c r="O487" s="123">
        <f t="shared" si="85"/>
        <v>633.37294628668678</v>
      </c>
      <c r="P487" s="114">
        <f t="shared" si="86"/>
        <v>210.82265890311467</v>
      </c>
      <c r="Q487" s="93">
        <f t="shared" si="87"/>
        <v>244457735.45595869</v>
      </c>
      <c r="R487" s="93">
        <f t="shared" si="88"/>
        <v>1</v>
      </c>
      <c r="T487" s="165"/>
    </row>
    <row r="488" spans="1:20">
      <c r="A488" s="162">
        <v>15905</v>
      </c>
      <c r="B488" s="162">
        <v>940222.05944599502</v>
      </c>
      <c r="C488" s="162">
        <v>59.7383607246963</v>
      </c>
      <c r="D488" s="162">
        <v>3</v>
      </c>
      <c r="E488" s="163" t="s">
        <v>224</v>
      </c>
      <c r="F488" s="163" t="s">
        <v>245</v>
      </c>
      <c r="G488" s="163" t="s">
        <v>234</v>
      </c>
      <c r="H488" s="162">
        <v>270</v>
      </c>
      <c r="I488" s="163" t="s">
        <v>239</v>
      </c>
      <c r="J488" s="164">
        <f t="shared" si="83"/>
        <v>1.2912912912912913</v>
      </c>
      <c r="K488" s="165" t="str">
        <f t="shared" si="81"/>
        <v>ND</v>
      </c>
      <c r="L488" s="165" t="str">
        <f t="shared" si="82"/>
        <v>LT</v>
      </c>
      <c r="M488" s="165" t="str">
        <f t="shared" si="90"/>
        <v>Med</v>
      </c>
      <c r="N488" s="166">
        <f t="shared" si="84"/>
        <v>0.13333333333333333</v>
      </c>
      <c r="O488" s="123">
        <f t="shared" si="85"/>
        <v>330.84494125526766</v>
      </c>
      <c r="P488" s="114">
        <f t="shared" si="86"/>
        <v>372.10068464967947</v>
      </c>
      <c r="Q488" s="93">
        <f t="shared" si="87"/>
        <v>253859956.05041865</v>
      </c>
      <c r="R488" s="93">
        <f t="shared" si="88"/>
        <v>0</v>
      </c>
      <c r="T488" s="165"/>
    </row>
    <row r="489" spans="1:20">
      <c r="A489" s="162">
        <v>15905</v>
      </c>
      <c r="B489" s="162">
        <v>940222.05944599502</v>
      </c>
      <c r="C489" s="162">
        <v>59.7383607246963</v>
      </c>
      <c r="D489" s="162">
        <v>4</v>
      </c>
      <c r="E489" s="163" t="s">
        <v>224</v>
      </c>
      <c r="F489" s="163" t="s">
        <v>225</v>
      </c>
      <c r="G489" s="163" t="s">
        <v>234</v>
      </c>
      <c r="H489" s="162">
        <v>90</v>
      </c>
      <c r="I489" s="163" t="s">
        <v>239</v>
      </c>
      <c r="J489" s="164">
        <f t="shared" si="83"/>
        <v>1.9369369369369369</v>
      </c>
      <c r="K489" s="165" t="str">
        <f t="shared" si="81"/>
        <v>ND</v>
      </c>
      <c r="L489" s="165" t="str">
        <f t="shared" si="82"/>
        <v>MT</v>
      </c>
      <c r="M489" s="165" t="str">
        <f t="shared" si="90"/>
        <v>Small</v>
      </c>
      <c r="N489" s="166">
        <f t="shared" si="84"/>
        <v>0.2</v>
      </c>
      <c r="O489" s="123">
        <f t="shared" si="85"/>
        <v>633.37294628668678</v>
      </c>
      <c r="P489" s="114">
        <f t="shared" si="86"/>
        <v>210.82265890311467</v>
      </c>
      <c r="Q489" s="93">
        <f t="shared" si="87"/>
        <v>84619985.350139558</v>
      </c>
      <c r="R489" s="93">
        <f t="shared" si="88"/>
        <v>1</v>
      </c>
      <c r="T489" s="165"/>
    </row>
    <row r="490" spans="1:20">
      <c r="A490" s="162">
        <v>15905</v>
      </c>
      <c r="B490" s="162">
        <v>940222.05944599502</v>
      </c>
      <c r="C490" s="162">
        <v>59.7383607246963</v>
      </c>
      <c r="D490" s="162">
        <v>5</v>
      </c>
      <c r="E490" s="163" t="s">
        <v>224</v>
      </c>
      <c r="F490" s="163" t="s">
        <v>225</v>
      </c>
      <c r="G490" s="163" t="s">
        <v>234</v>
      </c>
      <c r="H490" s="162">
        <v>90</v>
      </c>
      <c r="I490" s="163" t="s">
        <v>239</v>
      </c>
      <c r="J490" s="164">
        <f t="shared" si="83"/>
        <v>1.9369369369369369</v>
      </c>
      <c r="K490" s="165" t="str">
        <f t="shared" si="81"/>
        <v>ND</v>
      </c>
      <c r="L490" s="165" t="str">
        <f t="shared" si="82"/>
        <v>MT</v>
      </c>
      <c r="M490" s="165" t="str">
        <f t="shared" si="90"/>
        <v>Small</v>
      </c>
      <c r="N490" s="166">
        <f t="shared" si="84"/>
        <v>0.2</v>
      </c>
      <c r="O490" s="123">
        <f t="shared" si="85"/>
        <v>633.37294628668678</v>
      </c>
      <c r="P490" s="114">
        <f t="shared" si="86"/>
        <v>210.82265890311467</v>
      </c>
      <c r="Q490" s="93">
        <f t="shared" si="87"/>
        <v>84619985.350139558</v>
      </c>
      <c r="R490" s="93">
        <f t="shared" si="88"/>
        <v>1</v>
      </c>
      <c r="T490" s="165"/>
    </row>
    <row r="491" spans="1:20">
      <c r="A491" s="162">
        <v>15918</v>
      </c>
      <c r="B491" s="162">
        <v>1012621.56629418</v>
      </c>
      <c r="C491" s="162">
        <v>340.720580852686</v>
      </c>
      <c r="D491" s="162">
        <v>1</v>
      </c>
      <c r="E491" s="163" t="s">
        <v>224</v>
      </c>
      <c r="F491" s="163" t="s">
        <v>225</v>
      </c>
      <c r="G491" s="163" t="s">
        <v>247</v>
      </c>
      <c r="H491" s="162">
        <v>40</v>
      </c>
      <c r="I491" s="163" t="s">
        <v>239</v>
      </c>
      <c r="J491" s="164">
        <f t="shared" si="83"/>
        <v>1.9369369369369369</v>
      </c>
      <c r="K491" s="165" t="str">
        <f t="shared" si="81"/>
        <v>ND</v>
      </c>
      <c r="L491" s="165" t="str">
        <f t="shared" si="82"/>
        <v>MT</v>
      </c>
      <c r="M491" s="165" t="s">
        <v>236</v>
      </c>
      <c r="N491" s="166">
        <f t="shared" si="84"/>
        <v>0.2</v>
      </c>
      <c r="O491" s="123">
        <f t="shared" si="85"/>
        <v>633.37294628668678</v>
      </c>
      <c r="P491" s="114">
        <f t="shared" si="86"/>
        <v>210.82265890311467</v>
      </c>
      <c r="Q491" s="93">
        <f t="shared" si="87"/>
        <v>40504862.651767202</v>
      </c>
      <c r="R491" s="93">
        <f t="shared" si="88"/>
        <v>1</v>
      </c>
      <c r="T491" s="165"/>
    </row>
    <row r="492" spans="1:20">
      <c r="A492" s="162">
        <v>15918</v>
      </c>
      <c r="B492" s="162">
        <v>1012621.56629418</v>
      </c>
      <c r="C492" s="162">
        <v>340.720580852686</v>
      </c>
      <c r="D492" s="162">
        <v>2</v>
      </c>
      <c r="E492" s="163" t="s">
        <v>224</v>
      </c>
      <c r="F492" s="163" t="s">
        <v>241</v>
      </c>
      <c r="G492" s="163" t="s">
        <v>247</v>
      </c>
      <c r="H492" s="162">
        <v>63</v>
      </c>
      <c r="I492" s="163" t="s">
        <v>239</v>
      </c>
      <c r="J492" s="164">
        <f t="shared" si="83"/>
        <v>1.2912912912912913</v>
      </c>
      <c r="K492" s="165" t="str">
        <f t="shared" si="81"/>
        <v>ND</v>
      </c>
      <c r="L492" s="165" t="str">
        <f t="shared" si="82"/>
        <v>LT</v>
      </c>
      <c r="M492" s="165" t="str">
        <f t="shared" ref="M492:M499" si="91">IF(K492="ND",VLOOKUP(H492,$Y$5:$Z$10,2,TRUE),VLOOKUP(H492,$Y$11:$Z$16,2,TRUE))</f>
        <v>Small</v>
      </c>
      <c r="N492" s="166">
        <f t="shared" si="84"/>
        <v>0.13333333333333333</v>
      </c>
      <c r="O492" s="123">
        <f t="shared" si="85"/>
        <v>330.84494125526766</v>
      </c>
      <c r="P492" s="114">
        <f t="shared" si="86"/>
        <v>372.10068464967947</v>
      </c>
      <c r="Q492" s="93">
        <f t="shared" si="87"/>
        <v>63795158.676533341</v>
      </c>
      <c r="R492" s="93">
        <f t="shared" si="88"/>
        <v>0</v>
      </c>
      <c r="T492" s="165"/>
    </row>
    <row r="493" spans="1:20">
      <c r="A493" s="162">
        <v>15726</v>
      </c>
      <c r="B493" s="162">
        <v>641471.68117763195</v>
      </c>
      <c r="C493" s="162">
        <v>160.36792029440801</v>
      </c>
      <c r="D493" s="162">
        <v>1</v>
      </c>
      <c r="E493" s="163" t="s">
        <v>224</v>
      </c>
      <c r="F493" s="163" t="s">
        <v>225</v>
      </c>
      <c r="G493" s="163" t="s">
        <v>234</v>
      </c>
      <c r="H493" s="162">
        <v>105</v>
      </c>
      <c r="I493" s="163" t="s">
        <v>243</v>
      </c>
      <c r="J493" s="164">
        <f t="shared" si="83"/>
        <v>0</v>
      </c>
      <c r="K493" s="165" t="str">
        <f t="shared" si="81"/>
        <v>ND</v>
      </c>
      <c r="L493" s="165" t="str">
        <f t="shared" si="82"/>
        <v>MT</v>
      </c>
      <c r="M493" s="165" t="str">
        <f t="shared" si="91"/>
        <v>Small</v>
      </c>
      <c r="N493" s="166">
        <f t="shared" si="84"/>
        <v>0.2</v>
      </c>
      <c r="O493" s="123">
        <f t="shared" si="85"/>
        <v>0</v>
      </c>
      <c r="P493" s="114">
        <f t="shared" si="86"/>
        <v>0</v>
      </c>
      <c r="Q493" s="93">
        <f t="shared" si="87"/>
        <v>67354526.523651361</v>
      </c>
      <c r="R493" s="93">
        <f t="shared" si="88"/>
        <v>1</v>
      </c>
      <c r="T493" s="165"/>
    </row>
    <row r="494" spans="1:20">
      <c r="A494" s="162">
        <v>15726</v>
      </c>
      <c r="B494" s="162">
        <v>641471.68117763195</v>
      </c>
      <c r="C494" s="162">
        <v>160.36792029440801</v>
      </c>
      <c r="D494" s="162">
        <v>2</v>
      </c>
      <c r="E494" s="163" t="s">
        <v>224</v>
      </c>
      <c r="F494" s="163" t="s">
        <v>241</v>
      </c>
      <c r="G494" s="163" t="s">
        <v>234</v>
      </c>
      <c r="H494" s="162">
        <v>105</v>
      </c>
      <c r="I494" s="163" t="s">
        <v>243</v>
      </c>
      <c r="J494" s="164">
        <f t="shared" si="83"/>
        <v>0</v>
      </c>
      <c r="K494" s="165" t="str">
        <f t="shared" si="81"/>
        <v>ND</v>
      </c>
      <c r="L494" s="165" t="str">
        <f t="shared" si="82"/>
        <v>LT</v>
      </c>
      <c r="M494" s="165" t="str">
        <f t="shared" si="91"/>
        <v>Small</v>
      </c>
      <c r="N494" s="166">
        <f t="shared" si="84"/>
        <v>0.13333333333333333</v>
      </c>
      <c r="O494" s="123">
        <f t="shared" si="85"/>
        <v>0</v>
      </c>
      <c r="P494" s="114">
        <f t="shared" si="86"/>
        <v>0</v>
      </c>
      <c r="Q494" s="93">
        <f t="shared" si="87"/>
        <v>67354526.523651361</v>
      </c>
      <c r="R494" s="93">
        <f t="shared" si="88"/>
        <v>0</v>
      </c>
      <c r="T494" s="165"/>
    </row>
    <row r="495" spans="1:20">
      <c r="A495" s="162">
        <v>15698</v>
      </c>
      <c r="B495" s="162">
        <v>4334096.1123741399</v>
      </c>
      <c r="C495" s="162">
        <v>21.175192802226601</v>
      </c>
      <c r="D495" s="162">
        <v>1</v>
      </c>
      <c r="E495" s="163" t="s">
        <v>224</v>
      </c>
      <c r="F495" s="163" t="s">
        <v>241</v>
      </c>
      <c r="G495" s="163" t="s">
        <v>234</v>
      </c>
      <c r="H495" s="162">
        <v>510</v>
      </c>
      <c r="I495" s="163" t="s">
        <v>243</v>
      </c>
      <c r="J495" s="164">
        <f t="shared" si="83"/>
        <v>0</v>
      </c>
      <c r="K495" s="165" t="str">
        <f t="shared" si="81"/>
        <v>ND</v>
      </c>
      <c r="L495" s="165" t="str">
        <f t="shared" si="82"/>
        <v>LT</v>
      </c>
      <c r="M495" s="165" t="str">
        <f t="shared" si="91"/>
        <v>Large</v>
      </c>
      <c r="N495" s="166">
        <f t="shared" si="84"/>
        <v>0.2</v>
      </c>
      <c r="O495" s="123">
        <f t="shared" si="85"/>
        <v>0</v>
      </c>
      <c r="P495" s="114">
        <f t="shared" si="86"/>
        <v>0</v>
      </c>
      <c r="Q495" s="93">
        <f t="shared" si="87"/>
        <v>2210389017.3108115</v>
      </c>
      <c r="R495" s="93">
        <f t="shared" si="88"/>
        <v>0</v>
      </c>
      <c r="T495" s="165"/>
    </row>
    <row r="496" spans="1:20">
      <c r="A496" s="162">
        <v>15698</v>
      </c>
      <c r="B496" s="162">
        <v>4334096.1123741399</v>
      </c>
      <c r="C496" s="162">
        <v>21.175192802226601</v>
      </c>
      <c r="D496" s="162">
        <v>2</v>
      </c>
      <c r="E496" s="163" t="s">
        <v>224</v>
      </c>
      <c r="F496" s="163" t="s">
        <v>241</v>
      </c>
      <c r="G496" s="163" t="s">
        <v>234</v>
      </c>
      <c r="H496" s="162">
        <v>450</v>
      </c>
      <c r="I496" s="163" t="s">
        <v>243</v>
      </c>
      <c r="J496" s="164">
        <f t="shared" si="83"/>
        <v>0</v>
      </c>
      <c r="K496" s="165" t="str">
        <f t="shared" si="81"/>
        <v>ND</v>
      </c>
      <c r="L496" s="165" t="str">
        <f t="shared" si="82"/>
        <v>LT</v>
      </c>
      <c r="M496" s="165" t="str">
        <f t="shared" si="91"/>
        <v>Med</v>
      </c>
      <c r="N496" s="166">
        <f t="shared" si="84"/>
        <v>0.13333333333333333</v>
      </c>
      <c r="O496" s="123">
        <f t="shared" si="85"/>
        <v>0</v>
      </c>
      <c r="P496" s="114">
        <f t="shared" si="86"/>
        <v>0</v>
      </c>
      <c r="Q496" s="93">
        <f t="shared" si="87"/>
        <v>1950343250.568363</v>
      </c>
      <c r="R496" s="93">
        <f t="shared" si="88"/>
        <v>0</v>
      </c>
      <c r="T496" s="165"/>
    </row>
    <row r="497" spans="1:20">
      <c r="A497" s="162">
        <v>15698</v>
      </c>
      <c r="B497" s="162">
        <v>4334096.1123741399</v>
      </c>
      <c r="C497" s="162">
        <v>21.175192802226601</v>
      </c>
      <c r="D497" s="162">
        <v>3</v>
      </c>
      <c r="E497" s="163" t="s">
        <v>224</v>
      </c>
      <c r="F497" s="163" t="s">
        <v>241</v>
      </c>
      <c r="G497" s="163" t="s">
        <v>234</v>
      </c>
      <c r="H497" s="162">
        <v>102</v>
      </c>
      <c r="I497" s="163" t="s">
        <v>243</v>
      </c>
      <c r="J497" s="164">
        <f t="shared" si="83"/>
        <v>0</v>
      </c>
      <c r="K497" s="165" t="str">
        <f t="shared" si="81"/>
        <v>ND</v>
      </c>
      <c r="L497" s="165" t="str">
        <f t="shared" si="82"/>
        <v>LT</v>
      </c>
      <c r="M497" s="165" t="str">
        <f t="shared" si="91"/>
        <v>Small</v>
      </c>
      <c r="N497" s="166">
        <f t="shared" si="84"/>
        <v>0.13333333333333333</v>
      </c>
      <c r="O497" s="123">
        <f t="shared" si="85"/>
        <v>0</v>
      </c>
      <c r="P497" s="114">
        <f t="shared" si="86"/>
        <v>0</v>
      </c>
      <c r="Q497" s="93">
        <f t="shared" si="87"/>
        <v>442077803.46216226</v>
      </c>
      <c r="R497" s="93">
        <f t="shared" si="88"/>
        <v>0</v>
      </c>
      <c r="T497" s="165"/>
    </row>
    <row r="498" spans="1:20">
      <c r="A498" s="162">
        <v>15698</v>
      </c>
      <c r="B498" s="162">
        <v>4334096.1123741399</v>
      </c>
      <c r="C498" s="162">
        <v>21.175192802226601</v>
      </c>
      <c r="D498" s="162">
        <v>4</v>
      </c>
      <c r="E498" s="163" t="s">
        <v>224</v>
      </c>
      <c r="F498" s="163" t="s">
        <v>245</v>
      </c>
      <c r="G498" s="163" t="s">
        <v>234</v>
      </c>
      <c r="H498" s="162">
        <v>342</v>
      </c>
      <c r="I498" s="163" t="s">
        <v>243</v>
      </c>
      <c r="J498" s="164">
        <f t="shared" si="83"/>
        <v>0</v>
      </c>
      <c r="K498" s="165" t="str">
        <f t="shared" si="81"/>
        <v>ND</v>
      </c>
      <c r="L498" s="165" t="str">
        <f t="shared" si="82"/>
        <v>LT</v>
      </c>
      <c r="M498" s="165" t="str">
        <f t="shared" si="91"/>
        <v>Med</v>
      </c>
      <c r="N498" s="166">
        <f t="shared" si="84"/>
        <v>0.13333333333333333</v>
      </c>
      <c r="O498" s="123">
        <f t="shared" si="85"/>
        <v>0</v>
      </c>
      <c r="P498" s="114">
        <f t="shared" si="86"/>
        <v>0</v>
      </c>
      <c r="Q498" s="93">
        <f t="shared" si="87"/>
        <v>1482260870.4319558</v>
      </c>
      <c r="R498" s="93">
        <f t="shared" si="88"/>
        <v>0</v>
      </c>
      <c r="T498" s="165"/>
    </row>
    <row r="499" spans="1:20">
      <c r="A499" s="162">
        <v>15698</v>
      </c>
      <c r="B499" s="162">
        <v>4334096.1123741399</v>
      </c>
      <c r="C499" s="162">
        <v>21.175192802226601</v>
      </c>
      <c r="D499" s="162">
        <v>5</v>
      </c>
      <c r="E499" s="163" t="s">
        <v>224</v>
      </c>
      <c r="F499" s="163" t="s">
        <v>241</v>
      </c>
      <c r="G499" s="163" t="s">
        <v>234</v>
      </c>
      <c r="H499" s="162">
        <v>792</v>
      </c>
      <c r="I499" s="163" t="s">
        <v>243</v>
      </c>
      <c r="J499" s="164">
        <f t="shared" si="83"/>
        <v>0</v>
      </c>
      <c r="K499" s="165" t="str">
        <f t="shared" si="81"/>
        <v>ND</v>
      </c>
      <c r="L499" s="165" t="str">
        <f t="shared" si="82"/>
        <v>LT</v>
      </c>
      <c r="M499" s="165" t="str">
        <f t="shared" si="91"/>
        <v>Large</v>
      </c>
      <c r="N499" s="166">
        <f t="shared" si="84"/>
        <v>0.2</v>
      </c>
      <c r="O499" s="123">
        <f t="shared" si="85"/>
        <v>0</v>
      </c>
      <c r="P499" s="114">
        <f t="shared" si="86"/>
        <v>0</v>
      </c>
      <c r="Q499" s="93">
        <f t="shared" si="87"/>
        <v>3432604121.000319</v>
      </c>
      <c r="R499" s="93">
        <f t="shared" si="88"/>
        <v>0</v>
      </c>
      <c r="T499" s="165"/>
    </row>
    <row r="500" spans="1:20">
      <c r="A500" s="162">
        <v>15753</v>
      </c>
      <c r="B500" s="162">
        <v>717806.81123777002</v>
      </c>
      <c r="C500" s="162">
        <v>160.36792029440801</v>
      </c>
      <c r="D500" s="162">
        <v>1</v>
      </c>
      <c r="E500" s="163" t="s">
        <v>224</v>
      </c>
      <c r="F500" s="163" t="s">
        <v>241</v>
      </c>
      <c r="G500" s="163" t="s">
        <v>234</v>
      </c>
      <c r="H500" s="162">
        <v>44</v>
      </c>
      <c r="I500" s="163" t="s">
        <v>239</v>
      </c>
      <c r="J500" s="164">
        <f t="shared" si="83"/>
        <v>1.2912912912912913</v>
      </c>
      <c r="K500" s="165" t="str">
        <f t="shared" si="81"/>
        <v>ND</v>
      </c>
      <c r="L500" s="165" t="str">
        <f t="shared" si="82"/>
        <v>LT</v>
      </c>
      <c r="M500" s="165" t="s">
        <v>236</v>
      </c>
      <c r="N500" s="166">
        <f t="shared" si="84"/>
        <v>0.13333333333333333</v>
      </c>
      <c r="O500" s="123">
        <f t="shared" si="85"/>
        <v>330.84494125526766</v>
      </c>
      <c r="P500" s="114">
        <f t="shared" si="86"/>
        <v>372.10068464967947</v>
      </c>
      <c r="Q500" s="93">
        <f t="shared" si="87"/>
        <v>31583499.694461882</v>
      </c>
      <c r="R500" s="93">
        <f t="shared" si="88"/>
        <v>0</v>
      </c>
      <c r="T500" s="165"/>
    </row>
    <row r="501" spans="1:20">
      <c r="A501" s="162">
        <v>15753</v>
      </c>
      <c r="B501" s="162">
        <v>717806.81123777002</v>
      </c>
      <c r="C501" s="162">
        <v>160.36792029440801</v>
      </c>
      <c r="D501" s="162">
        <v>2</v>
      </c>
      <c r="E501" s="163" t="s">
        <v>224</v>
      </c>
      <c r="F501" s="163" t="s">
        <v>225</v>
      </c>
      <c r="G501" s="163" t="s">
        <v>234</v>
      </c>
      <c r="H501" s="162">
        <v>65</v>
      </c>
      <c r="I501" s="163" t="s">
        <v>239</v>
      </c>
      <c r="J501" s="164">
        <f t="shared" si="83"/>
        <v>1.9369369369369369</v>
      </c>
      <c r="K501" s="165" t="str">
        <f t="shared" si="81"/>
        <v>ND</v>
      </c>
      <c r="L501" s="165" t="str">
        <f t="shared" si="82"/>
        <v>MT</v>
      </c>
      <c r="M501" s="165" t="str">
        <f>IF(K501="ND",VLOOKUP(H501,$Y$5:$Z$10,2,TRUE),VLOOKUP(H501,$Y$11:$Z$16,2,TRUE))</f>
        <v>Small</v>
      </c>
      <c r="N501" s="166">
        <f t="shared" si="84"/>
        <v>0.2</v>
      </c>
      <c r="O501" s="123">
        <f t="shared" si="85"/>
        <v>633.37294628668678</v>
      </c>
      <c r="P501" s="114">
        <f t="shared" si="86"/>
        <v>210.82265890311467</v>
      </c>
      <c r="Q501" s="93">
        <f t="shared" si="87"/>
        <v>46657442.730455048</v>
      </c>
      <c r="R501" s="93">
        <f t="shared" si="88"/>
        <v>1</v>
      </c>
      <c r="T501" s="165"/>
    </row>
    <row r="502" spans="1:20">
      <c r="A502" s="162">
        <v>15893</v>
      </c>
      <c r="B502" s="162">
        <v>1357388.09298021</v>
      </c>
      <c r="C502" s="162">
        <v>42.418377905631601</v>
      </c>
      <c r="D502" s="162">
        <v>1</v>
      </c>
      <c r="E502" s="163" t="s">
        <v>224</v>
      </c>
      <c r="F502" s="163" t="s">
        <v>225</v>
      </c>
      <c r="G502" s="163" t="s">
        <v>234</v>
      </c>
      <c r="H502" s="162">
        <v>36</v>
      </c>
      <c r="I502" s="163" t="s">
        <v>239</v>
      </c>
      <c r="J502" s="164">
        <f t="shared" si="83"/>
        <v>1.9369369369369369</v>
      </c>
      <c r="K502" s="165" t="str">
        <f t="shared" si="81"/>
        <v>ND</v>
      </c>
      <c r="L502" s="165" t="str">
        <f t="shared" si="82"/>
        <v>MT</v>
      </c>
      <c r="M502" s="165" t="s">
        <v>236</v>
      </c>
      <c r="N502" s="166">
        <f t="shared" si="84"/>
        <v>0.2</v>
      </c>
      <c r="O502" s="123">
        <f t="shared" si="85"/>
        <v>633.37294628668678</v>
      </c>
      <c r="P502" s="114">
        <f t="shared" si="86"/>
        <v>210.82265890311467</v>
      </c>
      <c r="Q502" s="93">
        <f t="shared" si="87"/>
        <v>48865971.347287558</v>
      </c>
      <c r="R502" s="93">
        <f t="shared" si="88"/>
        <v>1</v>
      </c>
      <c r="T502" s="165"/>
    </row>
    <row r="503" spans="1:20">
      <c r="A503" s="162">
        <v>15893</v>
      </c>
      <c r="B503" s="162">
        <v>1357388.09298021</v>
      </c>
      <c r="C503" s="162">
        <v>42.418377905631601</v>
      </c>
      <c r="D503" s="162">
        <v>2</v>
      </c>
      <c r="E503" s="163" t="s">
        <v>224</v>
      </c>
      <c r="F503" s="163" t="s">
        <v>241</v>
      </c>
      <c r="G503" s="163" t="s">
        <v>234</v>
      </c>
      <c r="H503" s="162">
        <v>20</v>
      </c>
      <c r="I503" s="163" t="s">
        <v>239</v>
      </c>
      <c r="J503" s="164">
        <f t="shared" si="83"/>
        <v>1.2912912912912913</v>
      </c>
      <c r="K503" s="165" t="str">
        <f t="shared" si="81"/>
        <v>ND</v>
      </c>
      <c r="L503" s="165" t="str">
        <f t="shared" si="82"/>
        <v>LT</v>
      </c>
      <c r="M503" s="165" t="s">
        <v>236</v>
      </c>
      <c r="N503" s="166">
        <f t="shared" si="84"/>
        <v>0.13333333333333333</v>
      </c>
      <c r="O503" s="123">
        <f t="shared" si="85"/>
        <v>330.84494125526766</v>
      </c>
      <c r="P503" s="114">
        <f t="shared" si="86"/>
        <v>372.10068464967947</v>
      </c>
      <c r="Q503" s="93">
        <f t="shared" si="87"/>
        <v>27147761.859604198</v>
      </c>
      <c r="R503" s="93">
        <f t="shared" si="88"/>
        <v>0</v>
      </c>
      <c r="T503" s="165"/>
    </row>
    <row r="504" spans="1:20">
      <c r="A504" s="162">
        <v>15846</v>
      </c>
      <c r="B504" s="162">
        <v>8002700.0562866405</v>
      </c>
      <c r="C504" s="162">
        <v>66.187247177955896</v>
      </c>
      <c r="D504" s="162">
        <v>1</v>
      </c>
      <c r="E504" s="163" t="s">
        <v>246</v>
      </c>
      <c r="F504" s="163" t="s">
        <v>241</v>
      </c>
      <c r="G504" s="163" t="s">
        <v>234</v>
      </c>
      <c r="H504" s="162">
        <v>48</v>
      </c>
      <c r="I504" s="163" t="s">
        <v>239</v>
      </c>
      <c r="J504" s="164">
        <f t="shared" si="83"/>
        <v>1.2912912912912913</v>
      </c>
      <c r="K504" s="165" t="str">
        <f t="shared" si="81"/>
        <v>D</v>
      </c>
      <c r="L504" s="165" t="str">
        <f t="shared" si="82"/>
        <v>LT</v>
      </c>
      <c r="M504" s="165" t="str">
        <f t="shared" ref="M504:M552" si="92">IF(K504="ND",VLOOKUP(H504,$Y$5:$Z$10,2,TRUE),VLOOKUP(H504,$Y$11:$Z$16,2,TRUE))</f>
        <v>Small</v>
      </c>
      <c r="N504" s="166">
        <f t="shared" si="84"/>
        <v>0.13333333333333333</v>
      </c>
      <c r="O504" s="123">
        <f t="shared" si="85"/>
        <v>330.84494125526766</v>
      </c>
      <c r="P504" s="114">
        <f t="shared" si="86"/>
        <v>372.10068464967947</v>
      </c>
      <c r="Q504" s="93">
        <f t="shared" si="87"/>
        <v>384129602.70175874</v>
      </c>
      <c r="R504" s="93">
        <f t="shared" si="88"/>
        <v>0</v>
      </c>
      <c r="T504" s="165"/>
    </row>
    <row r="505" spans="1:20">
      <c r="A505" s="162">
        <v>15846</v>
      </c>
      <c r="B505" s="162">
        <v>8002700.0562866405</v>
      </c>
      <c r="C505" s="162">
        <v>66.187247177955896</v>
      </c>
      <c r="D505" s="162">
        <v>2</v>
      </c>
      <c r="E505" s="163" t="s">
        <v>246</v>
      </c>
      <c r="F505" s="163" t="s">
        <v>225</v>
      </c>
      <c r="G505" s="163" t="s">
        <v>234</v>
      </c>
      <c r="H505" s="162">
        <v>90</v>
      </c>
      <c r="I505" s="163" t="s">
        <v>239</v>
      </c>
      <c r="J505" s="164">
        <f t="shared" si="83"/>
        <v>1.9369369369369369</v>
      </c>
      <c r="K505" s="165" t="str">
        <f t="shared" si="81"/>
        <v>D</v>
      </c>
      <c r="L505" s="165" t="str">
        <f t="shared" si="82"/>
        <v>MT</v>
      </c>
      <c r="M505" s="165" t="str">
        <f t="shared" si="92"/>
        <v>Med</v>
      </c>
      <c r="N505" s="166">
        <f t="shared" si="84"/>
        <v>0.2</v>
      </c>
      <c r="O505" s="123">
        <f t="shared" si="85"/>
        <v>633.37294628668678</v>
      </c>
      <c r="P505" s="114">
        <f t="shared" si="86"/>
        <v>210.82265890311467</v>
      </c>
      <c r="Q505" s="93">
        <f t="shared" si="87"/>
        <v>720243005.06579769</v>
      </c>
      <c r="R505" s="93">
        <f t="shared" si="88"/>
        <v>1</v>
      </c>
      <c r="T505" s="165"/>
    </row>
    <row r="506" spans="1:20">
      <c r="A506" s="162">
        <v>15890</v>
      </c>
      <c r="B506" s="162">
        <v>1158121.8919035599</v>
      </c>
      <c r="C506" s="162">
        <v>97.814348978341002</v>
      </c>
      <c r="D506" s="162">
        <v>1</v>
      </c>
      <c r="E506" s="163" t="s">
        <v>224</v>
      </c>
      <c r="F506" s="163" t="s">
        <v>241</v>
      </c>
      <c r="G506" s="163" t="s">
        <v>234</v>
      </c>
      <c r="H506" s="162">
        <v>430</v>
      </c>
      <c r="I506" s="163" t="s">
        <v>239</v>
      </c>
      <c r="J506" s="164">
        <f t="shared" si="83"/>
        <v>1.2912912912912913</v>
      </c>
      <c r="K506" s="165" t="str">
        <f t="shared" si="81"/>
        <v>ND</v>
      </c>
      <c r="L506" s="165" t="str">
        <f t="shared" si="82"/>
        <v>LT</v>
      </c>
      <c r="M506" s="165" t="str">
        <f t="shared" si="92"/>
        <v>Med</v>
      </c>
      <c r="N506" s="166">
        <f t="shared" si="84"/>
        <v>0.13333333333333333</v>
      </c>
      <c r="O506" s="123">
        <f t="shared" si="85"/>
        <v>330.84494125526766</v>
      </c>
      <c r="P506" s="114">
        <f t="shared" si="86"/>
        <v>372.10068464967947</v>
      </c>
      <c r="Q506" s="93">
        <f t="shared" si="87"/>
        <v>497992413.51853079</v>
      </c>
      <c r="R506" s="93">
        <f t="shared" si="88"/>
        <v>0</v>
      </c>
      <c r="T506" s="165"/>
    </row>
    <row r="507" spans="1:20">
      <c r="A507" s="162">
        <v>15890</v>
      </c>
      <c r="B507" s="162">
        <v>1158121.8919035599</v>
      </c>
      <c r="C507" s="162">
        <v>97.814348978341002</v>
      </c>
      <c r="D507" s="162">
        <v>2</v>
      </c>
      <c r="E507" s="163" t="s">
        <v>224</v>
      </c>
      <c r="F507" s="163" t="s">
        <v>225</v>
      </c>
      <c r="G507" s="163" t="s">
        <v>234</v>
      </c>
      <c r="H507" s="162">
        <v>475</v>
      </c>
      <c r="I507" s="163" t="s">
        <v>239</v>
      </c>
      <c r="J507" s="164">
        <f t="shared" si="83"/>
        <v>1.9369369369369369</v>
      </c>
      <c r="K507" s="165" t="str">
        <f t="shared" si="81"/>
        <v>ND</v>
      </c>
      <c r="L507" s="165" t="str">
        <f t="shared" si="82"/>
        <v>MT</v>
      </c>
      <c r="M507" s="165" t="str">
        <f t="shared" si="92"/>
        <v>Med</v>
      </c>
      <c r="N507" s="166">
        <f t="shared" si="84"/>
        <v>0.2</v>
      </c>
      <c r="O507" s="123">
        <f t="shared" si="85"/>
        <v>633.37294628668678</v>
      </c>
      <c r="P507" s="114">
        <f t="shared" si="86"/>
        <v>210.82265890311467</v>
      </c>
      <c r="Q507" s="93">
        <f t="shared" si="87"/>
        <v>550107898.6541909</v>
      </c>
      <c r="R507" s="93">
        <f t="shared" si="88"/>
        <v>1</v>
      </c>
      <c r="T507" s="165"/>
    </row>
    <row r="508" spans="1:20">
      <c r="A508" s="162">
        <v>15890</v>
      </c>
      <c r="B508" s="162">
        <v>1158121.8919035599</v>
      </c>
      <c r="C508" s="162">
        <v>97.814348978341002</v>
      </c>
      <c r="D508" s="162">
        <v>3</v>
      </c>
      <c r="E508" s="163" t="s">
        <v>224</v>
      </c>
      <c r="F508" s="163" t="s">
        <v>225</v>
      </c>
      <c r="G508" s="163" t="s">
        <v>234</v>
      </c>
      <c r="H508" s="162">
        <v>691</v>
      </c>
      <c r="I508" s="163" t="s">
        <v>239</v>
      </c>
      <c r="J508" s="164">
        <f t="shared" si="83"/>
        <v>3.228228228228228</v>
      </c>
      <c r="K508" s="165" t="str">
        <f t="shared" si="81"/>
        <v>ND</v>
      </c>
      <c r="L508" s="165" t="str">
        <f t="shared" si="82"/>
        <v>MT</v>
      </c>
      <c r="M508" s="165" t="str">
        <f t="shared" si="92"/>
        <v>Large</v>
      </c>
      <c r="N508" s="166">
        <f t="shared" si="84"/>
        <v>0.33333333333333331</v>
      </c>
      <c r="O508" s="123">
        <f t="shared" si="85"/>
        <v>496.67985734277732</v>
      </c>
      <c r="P508" s="114">
        <f t="shared" si="86"/>
        <v>214.54250835132669</v>
      </c>
      <c r="Q508" s="93">
        <f t="shared" si="87"/>
        <v>800262227.30535984</v>
      </c>
      <c r="R508" s="93">
        <f t="shared" si="88"/>
        <v>1</v>
      </c>
      <c r="T508" s="165"/>
    </row>
    <row r="509" spans="1:20">
      <c r="A509" s="162">
        <v>15890</v>
      </c>
      <c r="B509" s="162">
        <v>1158121.8919035599</v>
      </c>
      <c r="C509" s="162">
        <v>97.814348978341002</v>
      </c>
      <c r="D509" s="162">
        <v>4</v>
      </c>
      <c r="E509" s="163" t="s">
        <v>246</v>
      </c>
      <c r="F509" s="163" t="s">
        <v>225</v>
      </c>
      <c r="G509" s="163" t="s">
        <v>234</v>
      </c>
      <c r="H509" s="162">
        <v>425</v>
      </c>
      <c r="I509" s="163" t="s">
        <v>239</v>
      </c>
      <c r="J509" s="164">
        <f t="shared" si="83"/>
        <v>1.9369369369369369</v>
      </c>
      <c r="K509" s="165" t="str">
        <f t="shared" si="81"/>
        <v>D</v>
      </c>
      <c r="L509" s="165" t="str">
        <f t="shared" si="82"/>
        <v>MT</v>
      </c>
      <c r="M509" s="165" t="str">
        <f t="shared" si="92"/>
        <v>Med</v>
      </c>
      <c r="N509" s="166">
        <f t="shared" si="84"/>
        <v>0.2</v>
      </c>
      <c r="O509" s="123">
        <f t="shared" si="85"/>
        <v>633.37294628668678</v>
      </c>
      <c r="P509" s="114">
        <f t="shared" si="86"/>
        <v>210.82265890311467</v>
      </c>
      <c r="Q509" s="93">
        <f t="shared" si="87"/>
        <v>492201804.05901295</v>
      </c>
      <c r="R509" s="93">
        <f t="shared" si="88"/>
        <v>1</v>
      </c>
      <c r="T509" s="165"/>
    </row>
    <row r="510" spans="1:20">
      <c r="A510" s="162">
        <v>15890</v>
      </c>
      <c r="B510" s="162">
        <v>1158121.8919035599</v>
      </c>
      <c r="C510" s="162">
        <v>97.814348978341002</v>
      </c>
      <c r="D510" s="162">
        <v>5</v>
      </c>
      <c r="E510" s="163" t="s">
        <v>224</v>
      </c>
      <c r="F510" s="163" t="s">
        <v>225</v>
      </c>
      <c r="G510" s="163" t="s">
        <v>247</v>
      </c>
      <c r="H510" s="162">
        <v>1200</v>
      </c>
      <c r="I510" s="163" t="s">
        <v>239</v>
      </c>
      <c r="J510" s="164">
        <f t="shared" si="83"/>
        <v>3.228228228228228</v>
      </c>
      <c r="K510" s="165" t="str">
        <f t="shared" si="81"/>
        <v>ND</v>
      </c>
      <c r="L510" s="165" t="str">
        <f t="shared" si="82"/>
        <v>MT</v>
      </c>
      <c r="M510" s="165" t="str">
        <f t="shared" si="92"/>
        <v>Large</v>
      </c>
      <c r="N510" s="166">
        <f t="shared" si="84"/>
        <v>0.33333333333333331</v>
      </c>
      <c r="O510" s="123">
        <f t="shared" si="85"/>
        <v>496.67985734277732</v>
      </c>
      <c r="P510" s="114">
        <f t="shared" si="86"/>
        <v>214.54250835132669</v>
      </c>
      <c r="Q510" s="93">
        <f t="shared" si="87"/>
        <v>1389746270.284272</v>
      </c>
      <c r="R510" s="93">
        <f t="shared" si="88"/>
        <v>1</v>
      </c>
      <c r="T510" s="165"/>
    </row>
    <row r="511" spans="1:20">
      <c r="A511" s="162">
        <v>15854</v>
      </c>
      <c r="B511" s="162">
        <v>6320078.5305375503</v>
      </c>
      <c r="C511" s="162">
        <v>97.814348978341002</v>
      </c>
      <c r="D511" s="162">
        <v>1</v>
      </c>
      <c r="E511" s="163" t="s">
        <v>224</v>
      </c>
      <c r="F511" s="163" t="s">
        <v>241</v>
      </c>
      <c r="G511" s="163" t="s">
        <v>234</v>
      </c>
      <c r="H511" s="162">
        <v>104</v>
      </c>
      <c r="I511" s="163" t="s">
        <v>243</v>
      </c>
      <c r="J511" s="164">
        <f t="shared" si="83"/>
        <v>0</v>
      </c>
      <c r="K511" s="165" t="str">
        <f t="shared" si="81"/>
        <v>ND</v>
      </c>
      <c r="L511" s="165" t="str">
        <f t="shared" si="82"/>
        <v>LT</v>
      </c>
      <c r="M511" s="165" t="str">
        <f t="shared" si="92"/>
        <v>Small</v>
      </c>
      <c r="N511" s="166">
        <f t="shared" si="84"/>
        <v>0.13333333333333333</v>
      </c>
      <c r="O511" s="123">
        <f t="shared" si="85"/>
        <v>0</v>
      </c>
      <c r="P511" s="114">
        <f t="shared" si="86"/>
        <v>0</v>
      </c>
      <c r="Q511" s="93">
        <f t="shared" si="87"/>
        <v>657288167.17590523</v>
      </c>
      <c r="R511" s="93">
        <f t="shared" si="88"/>
        <v>0</v>
      </c>
      <c r="T511" s="165"/>
    </row>
    <row r="512" spans="1:20">
      <c r="A512" s="162">
        <v>15854</v>
      </c>
      <c r="B512" s="162">
        <v>6320078.5305375503</v>
      </c>
      <c r="C512" s="162">
        <v>97.814348978341002</v>
      </c>
      <c r="D512" s="162">
        <v>2</v>
      </c>
      <c r="E512" s="163" t="s">
        <v>224</v>
      </c>
      <c r="F512" s="163" t="s">
        <v>241</v>
      </c>
      <c r="G512" s="163" t="s">
        <v>234</v>
      </c>
      <c r="H512" s="162">
        <v>68</v>
      </c>
      <c r="I512" s="163" t="s">
        <v>243</v>
      </c>
      <c r="J512" s="164">
        <f t="shared" si="83"/>
        <v>0</v>
      </c>
      <c r="K512" s="165" t="str">
        <f t="shared" si="81"/>
        <v>ND</v>
      </c>
      <c r="L512" s="165" t="str">
        <f t="shared" si="82"/>
        <v>LT</v>
      </c>
      <c r="M512" s="165" t="str">
        <f t="shared" si="92"/>
        <v>Small</v>
      </c>
      <c r="N512" s="166">
        <f t="shared" si="84"/>
        <v>0.13333333333333333</v>
      </c>
      <c r="O512" s="123">
        <f t="shared" si="85"/>
        <v>0</v>
      </c>
      <c r="P512" s="114">
        <f t="shared" si="86"/>
        <v>0</v>
      </c>
      <c r="Q512" s="93">
        <f t="shared" si="87"/>
        <v>429765340.0765534</v>
      </c>
      <c r="R512" s="93">
        <f t="shared" si="88"/>
        <v>0</v>
      </c>
      <c r="T512" s="165"/>
    </row>
    <row r="513" spans="1:20">
      <c r="A513" s="162">
        <v>15854</v>
      </c>
      <c r="B513" s="162">
        <v>6320078.5305375503</v>
      </c>
      <c r="C513" s="162">
        <v>97.814348978341002</v>
      </c>
      <c r="D513" s="162">
        <v>3</v>
      </c>
      <c r="E513" s="163" t="s">
        <v>224</v>
      </c>
      <c r="F513" s="163" t="s">
        <v>245</v>
      </c>
      <c r="G513" s="163" t="s">
        <v>234</v>
      </c>
      <c r="H513" s="162">
        <v>144</v>
      </c>
      <c r="I513" s="163" t="s">
        <v>243</v>
      </c>
      <c r="J513" s="164">
        <f t="shared" si="83"/>
        <v>0</v>
      </c>
      <c r="K513" s="165" t="str">
        <f t="shared" si="81"/>
        <v>ND</v>
      </c>
      <c r="L513" s="165" t="str">
        <f t="shared" si="82"/>
        <v>LT</v>
      </c>
      <c r="M513" s="165" t="str">
        <f t="shared" si="92"/>
        <v>Small</v>
      </c>
      <c r="N513" s="166">
        <f t="shared" si="84"/>
        <v>0.13333333333333333</v>
      </c>
      <c r="O513" s="123">
        <f t="shared" si="85"/>
        <v>0</v>
      </c>
      <c r="P513" s="114">
        <f t="shared" si="86"/>
        <v>0</v>
      </c>
      <c r="Q513" s="93">
        <f t="shared" si="87"/>
        <v>910091308.39740729</v>
      </c>
      <c r="R513" s="93">
        <f t="shared" si="88"/>
        <v>0</v>
      </c>
      <c r="T513" s="165"/>
    </row>
    <row r="514" spans="1:20">
      <c r="A514" s="162">
        <v>15854</v>
      </c>
      <c r="B514" s="162">
        <v>6320078.5305375503</v>
      </c>
      <c r="C514" s="162">
        <v>97.814348978341002</v>
      </c>
      <c r="D514" s="162">
        <v>4</v>
      </c>
      <c r="E514" s="163" t="s">
        <v>224</v>
      </c>
      <c r="F514" s="163" t="s">
        <v>241</v>
      </c>
      <c r="G514" s="163" t="s">
        <v>234</v>
      </c>
      <c r="H514" s="162">
        <v>224</v>
      </c>
      <c r="I514" s="163" t="s">
        <v>243</v>
      </c>
      <c r="J514" s="164">
        <f t="shared" si="83"/>
        <v>0</v>
      </c>
      <c r="K514" s="165" t="str">
        <f t="shared" si="81"/>
        <v>ND</v>
      </c>
      <c r="L514" s="165" t="str">
        <f t="shared" si="82"/>
        <v>LT</v>
      </c>
      <c r="M514" s="165" t="str">
        <f t="shared" si="92"/>
        <v>Med</v>
      </c>
      <c r="N514" s="166">
        <f t="shared" si="84"/>
        <v>0.13333333333333333</v>
      </c>
      <c r="O514" s="123">
        <f t="shared" si="85"/>
        <v>0</v>
      </c>
      <c r="P514" s="114">
        <f t="shared" si="86"/>
        <v>0</v>
      </c>
      <c r="Q514" s="93">
        <f t="shared" si="87"/>
        <v>1415697590.8404112</v>
      </c>
      <c r="R514" s="93">
        <f t="shared" si="88"/>
        <v>0</v>
      </c>
      <c r="T514" s="165"/>
    </row>
    <row r="515" spans="1:20">
      <c r="A515" s="162">
        <v>15854</v>
      </c>
      <c r="B515" s="162">
        <v>6320078.5305375503</v>
      </c>
      <c r="C515" s="162">
        <v>97.814348978341002</v>
      </c>
      <c r="D515" s="162">
        <v>5</v>
      </c>
      <c r="E515" s="163" t="s">
        <v>224</v>
      </c>
      <c r="F515" s="163" t="s">
        <v>241</v>
      </c>
      <c r="G515" s="163" t="s">
        <v>234</v>
      </c>
      <c r="H515" s="162">
        <v>612</v>
      </c>
      <c r="I515" s="163" t="s">
        <v>243</v>
      </c>
      <c r="J515" s="164">
        <f t="shared" si="83"/>
        <v>0</v>
      </c>
      <c r="K515" s="165" t="str">
        <f t="shared" si="81"/>
        <v>ND</v>
      </c>
      <c r="L515" s="165" t="str">
        <f t="shared" si="82"/>
        <v>LT</v>
      </c>
      <c r="M515" s="165" t="str">
        <f t="shared" si="92"/>
        <v>Large</v>
      </c>
      <c r="N515" s="166">
        <f t="shared" si="84"/>
        <v>0.2</v>
      </c>
      <c r="O515" s="123">
        <f t="shared" si="85"/>
        <v>0</v>
      </c>
      <c r="P515" s="114">
        <f t="shared" si="86"/>
        <v>0</v>
      </c>
      <c r="Q515" s="93">
        <f t="shared" si="87"/>
        <v>3867888060.6889806</v>
      </c>
      <c r="R515" s="93">
        <f t="shared" si="88"/>
        <v>0</v>
      </c>
      <c r="T515" s="165"/>
    </row>
    <row r="516" spans="1:20">
      <c r="A516" s="162">
        <v>15854</v>
      </c>
      <c r="B516" s="162">
        <v>6320078.5305375503</v>
      </c>
      <c r="C516" s="162">
        <v>97.814348978341002</v>
      </c>
      <c r="D516" s="162">
        <v>6</v>
      </c>
      <c r="E516" s="163" t="s">
        <v>224</v>
      </c>
      <c r="F516" s="163" t="s">
        <v>245</v>
      </c>
      <c r="G516" s="163" t="s">
        <v>234</v>
      </c>
      <c r="H516" s="162">
        <v>216</v>
      </c>
      <c r="I516" s="163" t="s">
        <v>243</v>
      </c>
      <c r="J516" s="164">
        <f t="shared" si="83"/>
        <v>0</v>
      </c>
      <c r="K516" s="165" t="str">
        <f t="shared" ref="K516:K579" si="93">IF(E516="S","ND","D")</f>
        <v>ND</v>
      </c>
      <c r="L516" s="165" t="str">
        <f t="shared" ref="L516:L579" si="94">IF(F516="MT", "MT", "LT")</f>
        <v>LT</v>
      </c>
      <c r="M516" s="165" t="str">
        <f t="shared" si="92"/>
        <v>Med</v>
      </c>
      <c r="N516" s="166">
        <f t="shared" si="84"/>
        <v>0.13333333333333333</v>
      </c>
      <c r="O516" s="123">
        <f t="shared" si="85"/>
        <v>0</v>
      </c>
      <c r="P516" s="114">
        <f t="shared" si="86"/>
        <v>0</v>
      </c>
      <c r="Q516" s="93">
        <f t="shared" si="87"/>
        <v>1365136962.5961108</v>
      </c>
      <c r="R516" s="93">
        <f t="shared" si="88"/>
        <v>0</v>
      </c>
      <c r="T516" s="165"/>
    </row>
    <row r="517" spans="1:20">
      <c r="A517" s="162">
        <v>15854</v>
      </c>
      <c r="B517" s="162">
        <v>6320078.5305375503</v>
      </c>
      <c r="C517" s="162">
        <v>97.814348978341002</v>
      </c>
      <c r="D517" s="162">
        <v>7</v>
      </c>
      <c r="E517" s="163" t="s">
        <v>224</v>
      </c>
      <c r="F517" s="163" t="s">
        <v>225</v>
      </c>
      <c r="G517" s="163" t="s">
        <v>234</v>
      </c>
      <c r="H517" s="162">
        <v>518</v>
      </c>
      <c r="I517" s="163" t="s">
        <v>239</v>
      </c>
      <c r="J517" s="164">
        <f t="shared" ref="J517:J580" si="95">(IF(I517="N",1,IF(I517="DK",1-$J$650,0)))*VLOOKUP(M517&amp;L517,$X$5:$AB$16,5,FALSE)</f>
        <v>3.228228228228228</v>
      </c>
      <c r="K517" s="165" t="str">
        <f t="shared" si="93"/>
        <v>ND</v>
      </c>
      <c r="L517" s="165" t="str">
        <f t="shared" si="94"/>
        <v>MT</v>
      </c>
      <c r="M517" s="165" t="str">
        <f t="shared" si="92"/>
        <v>Large</v>
      </c>
      <c r="N517" s="166">
        <f t="shared" ref="N517:N580" si="96">IF(K517="ND",VLOOKUP(M517&amp;L517,$X$5:$AD$10,7,FALSE),VLOOKUP(M517&amp;L517,$X$11:$AD$17,7,FALSE))</f>
        <v>0.33333333333333331</v>
      </c>
      <c r="O517" s="123">
        <f t="shared" ref="O517:O580" si="97">J517*VLOOKUP(M517&amp;L517,$X$5:$AE$16,8,FALSE)</f>
        <v>496.67985734277732</v>
      </c>
      <c r="P517" s="114">
        <f t="shared" ref="P517:P580" si="98">J517*VLOOKUP(M517&amp;L517,$X$5:$AF$16,9,FALSE)</f>
        <v>214.54250835132669</v>
      </c>
      <c r="Q517" s="93">
        <f t="shared" ref="Q517:Q580" si="99">B517*H517</f>
        <v>3273800678.8184509</v>
      </c>
      <c r="R517" s="93">
        <f t="shared" ref="R517:R580" si="100">IF(L517="MT",1,0)</f>
        <v>1</v>
      </c>
      <c r="T517" s="165"/>
    </row>
    <row r="518" spans="1:20">
      <c r="A518" s="162">
        <v>15854</v>
      </c>
      <c r="B518" s="162">
        <v>6320078.5305375503</v>
      </c>
      <c r="C518" s="162">
        <v>97.814348978341002</v>
      </c>
      <c r="D518" s="162">
        <v>8</v>
      </c>
      <c r="E518" s="163" t="s">
        <v>224</v>
      </c>
      <c r="F518" s="163" t="s">
        <v>241</v>
      </c>
      <c r="G518" s="163" t="s">
        <v>234</v>
      </c>
      <c r="H518" s="162">
        <v>110</v>
      </c>
      <c r="I518" s="163" t="s">
        <v>243</v>
      </c>
      <c r="J518" s="164">
        <f t="shared" si="95"/>
        <v>0</v>
      </c>
      <c r="K518" s="165" t="str">
        <f t="shared" si="93"/>
        <v>ND</v>
      </c>
      <c r="L518" s="165" t="str">
        <f t="shared" si="94"/>
        <v>LT</v>
      </c>
      <c r="M518" s="165" t="str">
        <f t="shared" si="92"/>
        <v>Small</v>
      </c>
      <c r="N518" s="166">
        <f t="shared" si="96"/>
        <v>0.13333333333333333</v>
      </c>
      <c r="O518" s="123">
        <f t="shared" si="97"/>
        <v>0</v>
      </c>
      <c r="P518" s="114">
        <f t="shared" si="98"/>
        <v>0</v>
      </c>
      <c r="Q518" s="93">
        <f t="shared" si="99"/>
        <v>695208638.3591305</v>
      </c>
      <c r="R518" s="93">
        <f t="shared" si="100"/>
        <v>0</v>
      </c>
      <c r="T518" s="165"/>
    </row>
    <row r="519" spans="1:20">
      <c r="A519" s="162">
        <v>15854</v>
      </c>
      <c r="B519" s="162">
        <v>6320078.5305375503</v>
      </c>
      <c r="C519" s="162">
        <v>97.814348978341002</v>
      </c>
      <c r="D519" s="162">
        <v>9</v>
      </c>
      <c r="E519" s="163" t="s">
        <v>224</v>
      </c>
      <c r="F519" s="163" t="s">
        <v>225</v>
      </c>
      <c r="G519" s="163" t="s">
        <v>234</v>
      </c>
      <c r="H519" s="162">
        <v>144</v>
      </c>
      <c r="I519" s="163" t="s">
        <v>243</v>
      </c>
      <c r="J519" s="164">
        <f t="shared" si="95"/>
        <v>0</v>
      </c>
      <c r="K519" s="165" t="str">
        <f t="shared" si="93"/>
        <v>ND</v>
      </c>
      <c r="L519" s="165" t="str">
        <f t="shared" si="94"/>
        <v>MT</v>
      </c>
      <c r="M519" s="165" t="str">
        <f t="shared" si="92"/>
        <v>Small</v>
      </c>
      <c r="N519" s="166">
        <f t="shared" si="96"/>
        <v>0.2</v>
      </c>
      <c r="O519" s="123">
        <f t="shared" si="97"/>
        <v>0</v>
      </c>
      <c r="P519" s="114">
        <f t="shared" si="98"/>
        <v>0</v>
      </c>
      <c r="Q519" s="93">
        <f t="shared" si="99"/>
        <v>910091308.39740729</v>
      </c>
      <c r="R519" s="93">
        <f t="shared" si="100"/>
        <v>1</v>
      </c>
      <c r="T519" s="165"/>
    </row>
    <row r="520" spans="1:20">
      <c r="A520" s="162">
        <v>15854</v>
      </c>
      <c r="B520" s="162">
        <v>6320078.5305375503</v>
      </c>
      <c r="C520" s="162">
        <v>97.814348978341002</v>
      </c>
      <c r="D520" s="162">
        <v>10</v>
      </c>
      <c r="E520" s="163" t="s">
        <v>224</v>
      </c>
      <c r="F520" s="163" t="s">
        <v>225</v>
      </c>
      <c r="G520" s="163" t="s">
        <v>234</v>
      </c>
      <c r="H520" s="162">
        <v>70</v>
      </c>
      <c r="I520" s="163" t="s">
        <v>243</v>
      </c>
      <c r="J520" s="164">
        <f t="shared" si="95"/>
        <v>0</v>
      </c>
      <c r="K520" s="165" t="str">
        <f t="shared" si="93"/>
        <v>ND</v>
      </c>
      <c r="L520" s="165" t="str">
        <f t="shared" si="94"/>
        <v>MT</v>
      </c>
      <c r="M520" s="165" t="str">
        <f t="shared" si="92"/>
        <v>Small</v>
      </c>
      <c r="N520" s="166">
        <f t="shared" si="96"/>
        <v>0.2</v>
      </c>
      <c r="O520" s="123">
        <f t="shared" si="97"/>
        <v>0</v>
      </c>
      <c r="P520" s="114">
        <f t="shared" si="98"/>
        <v>0</v>
      </c>
      <c r="Q520" s="93">
        <f t="shared" si="99"/>
        <v>442405497.1376285</v>
      </c>
      <c r="R520" s="93">
        <f t="shared" si="100"/>
        <v>1</v>
      </c>
      <c r="T520" s="165"/>
    </row>
    <row r="521" spans="1:20">
      <c r="A521" s="162">
        <v>15854</v>
      </c>
      <c r="B521" s="162">
        <v>6320078.5305375503</v>
      </c>
      <c r="C521" s="162">
        <v>97.814348978341002</v>
      </c>
      <c r="D521" s="162">
        <v>11</v>
      </c>
      <c r="E521" s="163" t="s">
        <v>224</v>
      </c>
      <c r="F521" s="163" t="s">
        <v>225</v>
      </c>
      <c r="G521" s="163" t="s">
        <v>234</v>
      </c>
      <c r="H521" s="162">
        <v>645</v>
      </c>
      <c r="I521" s="163" t="s">
        <v>243</v>
      </c>
      <c r="J521" s="164">
        <f t="shared" si="95"/>
        <v>0</v>
      </c>
      <c r="K521" s="165" t="str">
        <f t="shared" si="93"/>
        <v>ND</v>
      </c>
      <c r="L521" s="165" t="str">
        <f t="shared" si="94"/>
        <v>MT</v>
      </c>
      <c r="M521" s="165" t="str">
        <f t="shared" si="92"/>
        <v>Large</v>
      </c>
      <c r="N521" s="166">
        <f t="shared" si="96"/>
        <v>0.33333333333333331</v>
      </c>
      <c r="O521" s="123">
        <f t="shared" si="97"/>
        <v>0</v>
      </c>
      <c r="P521" s="114">
        <f t="shared" si="98"/>
        <v>0</v>
      </c>
      <c r="Q521" s="93">
        <f t="shared" si="99"/>
        <v>4076450652.1967201</v>
      </c>
      <c r="R521" s="93">
        <f t="shared" si="100"/>
        <v>1</v>
      </c>
      <c r="T521" s="165"/>
    </row>
    <row r="522" spans="1:20">
      <c r="A522" s="162">
        <v>15854</v>
      </c>
      <c r="B522" s="162">
        <v>6320078.5305375503</v>
      </c>
      <c r="C522" s="162">
        <v>97.814348978341002</v>
      </c>
      <c r="D522" s="162">
        <v>12</v>
      </c>
      <c r="E522" s="163" t="s">
        <v>224</v>
      </c>
      <c r="F522" s="163" t="s">
        <v>225</v>
      </c>
      <c r="G522" s="163" t="s">
        <v>234</v>
      </c>
      <c r="H522" s="162">
        <v>512</v>
      </c>
      <c r="I522" s="163" t="s">
        <v>239</v>
      </c>
      <c r="J522" s="164">
        <f t="shared" si="95"/>
        <v>3.228228228228228</v>
      </c>
      <c r="K522" s="165" t="str">
        <f t="shared" si="93"/>
        <v>ND</v>
      </c>
      <c r="L522" s="165" t="str">
        <f t="shared" si="94"/>
        <v>MT</v>
      </c>
      <c r="M522" s="165" t="str">
        <f t="shared" si="92"/>
        <v>Large</v>
      </c>
      <c r="N522" s="166">
        <f t="shared" si="96"/>
        <v>0.33333333333333331</v>
      </c>
      <c r="O522" s="123">
        <f t="shared" si="97"/>
        <v>496.67985734277732</v>
      </c>
      <c r="P522" s="114">
        <f t="shared" si="98"/>
        <v>214.54250835132669</v>
      </c>
      <c r="Q522" s="93">
        <f t="shared" si="99"/>
        <v>3235880207.6352258</v>
      </c>
      <c r="R522" s="93">
        <f t="shared" si="100"/>
        <v>1</v>
      </c>
      <c r="T522" s="165"/>
    </row>
    <row r="523" spans="1:20">
      <c r="A523" s="162">
        <v>15854</v>
      </c>
      <c r="B523" s="162">
        <v>6320078.5305375503</v>
      </c>
      <c r="C523" s="162">
        <v>97.814348978341002</v>
      </c>
      <c r="D523" s="162">
        <v>13</v>
      </c>
      <c r="E523" s="163" t="s">
        <v>224</v>
      </c>
      <c r="F523" s="163" t="s">
        <v>225</v>
      </c>
      <c r="G523" s="163" t="s">
        <v>234</v>
      </c>
      <c r="H523" s="162">
        <v>848</v>
      </c>
      <c r="I523" s="163" t="s">
        <v>239</v>
      </c>
      <c r="J523" s="164">
        <f t="shared" si="95"/>
        <v>3.228228228228228</v>
      </c>
      <c r="K523" s="165" t="str">
        <f t="shared" si="93"/>
        <v>ND</v>
      </c>
      <c r="L523" s="165" t="str">
        <f t="shared" si="94"/>
        <v>MT</v>
      </c>
      <c r="M523" s="165" t="str">
        <f t="shared" si="92"/>
        <v>Large</v>
      </c>
      <c r="N523" s="166">
        <f t="shared" si="96"/>
        <v>0.33333333333333331</v>
      </c>
      <c r="O523" s="123">
        <f t="shared" si="97"/>
        <v>496.67985734277732</v>
      </c>
      <c r="P523" s="114">
        <f t="shared" si="98"/>
        <v>214.54250835132669</v>
      </c>
      <c r="Q523" s="93">
        <f t="shared" si="99"/>
        <v>5359426593.8958426</v>
      </c>
      <c r="R523" s="93">
        <f t="shared" si="100"/>
        <v>1</v>
      </c>
      <c r="T523" s="165"/>
    </row>
    <row r="524" spans="1:20">
      <c r="A524" s="162">
        <v>15883</v>
      </c>
      <c r="B524" s="162">
        <v>2084249.1687984599</v>
      </c>
      <c r="C524" s="162">
        <v>17.690263614514301</v>
      </c>
      <c r="D524" s="162">
        <v>1</v>
      </c>
      <c r="E524" s="163" t="s">
        <v>224</v>
      </c>
      <c r="F524" s="163" t="s">
        <v>225</v>
      </c>
      <c r="G524" s="163" t="s">
        <v>234</v>
      </c>
      <c r="H524" s="162">
        <v>90</v>
      </c>
      <c r="I524" s="163" t="s">
        <v>239</v>
      </c>
      <c r="J524" s="164">
        <f t="shared" si="95"/>
        <v>1.9369369369369369</v>
      </c>
      <c r="K524" s="165" t="str">
        <f t="shared" si="93"/>
        <v>ND</v>
      </c>
      <c r="L524" s="165" t="str">
        <f t="shared" si="94"/>
        <v>MT</v>
      </c>
      <c r="M524" s="165" t="str">
        <f t="shared" si="92"/>
        <v>Small</v>
      </c>
      <c r="N524" s="166">
        <f t="shared" si="96"/>
        <v>0.2</v>
      </c>
      <c r="O524" s="123">
        <f t="shared" si="97"/>
        <v>633.37294628668678</v>
      </c>
      <c r="P524" s="114">
        <f t="shared" si="98"/>
        <v>210.82265890311467</v>
      </c>
      <c r="Q524" s="93">
        <f t="shared" si="99"/>
        <v>187582425.19186139</v>
      </c>
      <c r="R524" s="93">
        <f t="shared" si="100"/>
        <v>1</v>
      </c>
      <c r="T524" s="165"/>
    </row>
    <row r="525" spans="1:20">
      <c r="A525" s="162">
        <v>15883</v>
      </c>
      <c r="B525" s="162">
        <v>2084249.1687984599</v>
      </c>
      <c r="C525" s="162">
        <v>17.690263614514301</v>
      </c>
      <c r="D525" s="162">
        <v>2</v>
      </c>
      <c r="E525" s="163" t="s">
        <v>224</v>
      </c>
      <c r="F525" s="163" t="s">
        <v>225</v>
      </c>
      <c r="G525" s="163" t="s">
        <v>234</v>
      </c>
      <c r="H525" s="162">
        <v>135</v>
      </c>
      <c r="I525" s="163" t="s">
        <v>239</v>
      </c>
      <c r="J525" s="164">
        <f t="shared" si="95"/>
        <v>1.9369369369369369</v>
      </c>
      <c r="K525" s="165" t="str">
        <f t="shared" si="93"/>
        <v>ND</v>
      </c>
      <c r="L525" s="165" t="str">
        <f t="shared" si="94"/>
        <v>MT</v>
      </c>
      <c r="M525" s="165" t="str">
        <f t="shared" si="92"/>
        <v>Small</v>
      </c>
      <c r="N525" s="166">
        <f t="shared" si="96"/>
        <v>0.2</v>
      </c>
      <c r="O525" s="123">
        <f t="shared" si="97"/>
        <v>633.37294628668678</v>
      </c>
      <c r="P525" s="114">
        <f t="shared" si="98"/>
        <v>210.82265890311467</v>
      </c>
      <c r="Q525" s="93">
        <f t="shared" si="99"/>
        <v>281373637.78779209</v>
      </c>
      <c r="R525" s="93">
        <f t="shared" si="100"/>
        <v>1</v>
      </c>
      <c r="T525" s="165"/>
    </row>
    <row r="526" spans="1:20">
      <c r="A526" s="162">
        <v>15883</v>
      </c>
      <c r="B526" s="162">
        <v>2084249.1687984599</v>
      </c>
      <c r="C526" s="162">
        <v>17.690263614514301</v>
      </c>
      <c r="D526" s="162">
        <v>3</v>
      </c>
      <c r="E526" s="163" t="s">
        <v>224</v>
      </c>
      <c r="F526" s="163" t="s">
        <v>241</v>
      </c>
      <c r="G526" s="163" t="s">
        <v>234</v>
      </c>
      <c r="H526" s="162">
        <v>135</v>
      </c>
      <c r="I526" s="163" t="s">
        <v>239</v>
      </c>
      <c r="J526" s="164">
        <f t="shared" si="95"/>
        <v>1.2912912912912913</v>
      </c>
      <c r="K526" s="165" t="str">
        <f t="shared" si="93"/>
        <v>ND</v>
      </c>
      <c r="L526" s="165" t="str">
        <f t="shared" si="94"/>
        <v>LT</v>
      </c>
      <c r="M526" s="165" t="str">
        <f t="shared" si="92"/>
        <v>Small</v>
      </c>
      <c r="N526" s="166">
        <f t="shared" si="96"/>
        <v>0.13333333333333333</v>
      </c>
      <c r="O526" s="123">
        <f t="shared" si="97"/>
        <v>330.84494125526766</v>
      </c>
      <c r="P526" s="114">
        <f t="shared" si="98"/>
        <v>372.10068464967947</v>
      </c>
      <c r="Q526" s="93">
        <f t="shared" si="99"/>
        <v>281373637.78779209</v>
      </c>
      <c r="R526" s="93">
        <f t="shared" si="100"/>
        <v>0</v>
      </c>
      <c r="T526" s="165"/>
    </row>
    <row r="527" spans="1:20">
      <c r="A527" s="162">
        <v>15883</v>
      </c>
      <c r="B527" s="162">
        <v>2084249.1687984599</v>
      </c>
      <c r="C527" s="162">
        <v>17.690263614514301</v>
      </c>
      <c r="D527" s="162">
        <v>4</v>
      </c>
      <c r="E527" s="163" t="s">
        <v>224</v>
      </c>
      <c r="F527" s="163" t="s">
        <v>225</v>
      </c>
      <c r="G527" s="163" t="s">
        <v>234</v>
      </c>
      <c r="H527" s="162">
        <v>64</v>
      </c>
      <c r="I527" s="163" t="s">
        <v>239</v>
      </c>
      <c r="J527" s="164">
        <f t="shared" si="95"/>
        <v>1.9369369369369369</v>
      </c>
      <c r="K527" s="165" t="str">
        <f t="shared" si="93"/>
        <v>ND</v>
      </c>
      <c r="L527" s="165" t="str">
        <f t="shared" si="94"/>
        <v>MT</v>
      </c>
      <c r="M527" s="165" t="str">
        <f t="shared" si="92"/>
        <v>Small</v>
      </c>
      <c r="N527" s="166">
        <f t="shared" si="96"/>
        <v>0.2</v>
      </c>
      <c r="O527" s="123">
        <f t="shared" si="97"/>
        <v>633.37294628668678</v>
      </c>
      <c r="P527" s="114">
        <f t="shared" si="98"/>
        <v>210.82265890311467</v>
      </c>
      <c r="Q527" s="93">
        <f t="shared" si="99"/>
        <v>133391946.80310144</v>
      </c>
      <c r="R527" s="93">
        <f t="shared" si="100"/>
        <v>1</v>
      </c>
      <c r="T527" s="165"/>
    </row>
    <row r="528" spans="1:20">
      <c r="A528" s="162">
        <v>15883</v>
      </c>
      <c r="B528" s="162">
        <v>2084249.1687984599</v>
      </c>
      <c r="C528" s="162">
        <v>17.690263614514301</v>
      </c>
      <c r="D528" s="162">
        <v>5</v>
      </c>
      <c r="E528" s="163" t="s">
        <v>224</v>
      </c>
      <c r="F528" s="163" t="s">
        <v>225</v>
      </c>
      <c r="G528" s="163" t="s">
        <v>234</v>
      </c>
      <c r="H528" s="162">
        <v>120</v>
      </c>
      <c r="I528" s="163" t="s">
        <v>239</v>
      </c>
      <c r="J528" s="164">
        <f t="shared" si="95"/>
        <v>1.9369369369369369</v>
      </c>
      <c r="K528" s="165" t="str">
        <f t="shared" si="93"/>
        <v>ND</v>
      </c>
      <c r="L528" s="165" t="str">
        <f t="shared" si="94"/>
        <v>MT</v>
      </c>
      <c r="M528" s="165" t="str">
        <f t="shared" si="92"/>
        <v>Small</v>
      </c>
      <c r="N528" s="166">
        <f t="shared" si="96"/>
        <v>0.2</v>
      </c>
      <c r="O528" s="123">
        <f t="shared" si="97"/>
        <v>633.37294628668678</v>
      </c>
      <c r="P528" s="114">
        <f t="shared" si="98"/>
        <v>210.82265890311467</v>
      </c>
      <c r="Q528" s="93">
        <f t="shared" si="99"/>
        <v>250109900.25581518</v>
      </c>
      <c r="R528" s="93">
        <f t="shared" si="100"/>
        <v>1</v>
      </c>
      <c r="T528" s="165"/>
    </row>
    <row r="529" spans="1:20">
      <c r="A529" s="162">
        <v>15877</v>
      </c>
      <c r="B529" s="162">
        <v>462800.00766050903</v>
      </c>
      <c r="C529" s="162">
        <v>4.3309003149963399</v>
      </c>
      <c r="D529" s="162">
        <v>1</v>
      </c>
      <c r="E529" s="163" t="s">
        <v>224</v>
      </c>
      <c r="F529" s="163" t="s">
        <v>225</v>
      </c>
      <c r="G529" s="163" t="s">
        <v>234</v>
      </c>
      <c r="H529" s="162">
        <v>340</v>
      </c>
      <c r="I529" s="163" t="s">
        <v>239</v>
      </c>
      <c r="J529" s="164">
        <f t="shared" si="95"/>
        <v>1.9369369369369369</v>
      </c>
      <c r="K529" s="165" t="str">
        <f t="shared" si="93"/>
        <v>ND</v>
      </c>
      <c r="L529" s="165" t="str">
        <f t="shared" si="94"/>
        <v>MT</v>
      </c>
      <c r="M529" s="165" t="str">
        <f t="shared" si="92"/>
        <v>Med</v>
      </c>
      <c r="N529" s="166">
        <f t="shared" si="96"/>
        <v>0.2</v>
      </c>
      <c r="O529" s="123">
        <f t="shared" si="97"/>
        <v>633.37294628668678</v>
      </c>
      <c r="P529" s="114">
        <f t="shared" si="98"/>
        <v>210.82265890311467</v>
      </c>
      <c r="Q529" s="93">
        <f t="shared" si="99"/>
        <v>157352002.60457307</v>
      </c>
      <c r="R529" s="93">
        <f t="shared" si="100"/>
        <v>1</v>
      </c>
      <c r="T529" s="165"/>
    </row>
    <row r="530" spans="1:20">
      <c r="A530" s="162">
        <v>15877</v>
      </c>
      <c r="B530" s="162">
        <v>462800.00766050903</v>
      </c>
      <c r="C530" s="162">
        <v>4.3309003149963399</v>
      </c>
      <c r="D530" s="162">
        <v>2</v>
      </c>
      <c r="E530" s="163" t="s">
        <v>224</v>
      </c>
      <c r="F530" s="163" t="s">
        <v>241</v>
      </c>
      <c r="G530" s="163" t="s">
        <v>234</v>
      </c>
      <c r="H530" s="162">
        <v>60</v>
      </c>
      <c r="I530" s="163" t="s">
        <v>239</v>
      </c>
      <c r="J530" s="164">
        <f t="shared" si="95"/>
        <v>1.2912912912912913</v>
      </c>
      <c r="K530" s="165" t="str">
        <f t="shared" si="93"/>
        <v>ND</v>
      </c>
      <c r="L530" s="165" t="str">
        <f t="shared" si="94"/>
        <v>LT</v>
      </c>
      <c r="M530" s="165" t="str">
        <f t="shared" si="92"/>
        <v>Small</v>
      </c>
      <c r="N530" s="166">
        <f t="shared" si="96"/>
        <v>0.13333333333333333</v>
      </c>
      <c r="O530" s="123">
        <f t="shared" si="97"/>
        <v>330.84494125526766</v>
      </c>
      <c r="P530" s="114">
        <f t="shared" si="98"/>
        <v>372.10068464967947</v>
      </c>
      <c r="Q530" s="93">
        <f t="shared" si="99"/>
        <v>27768000.459630542</v>
      </c>
      <c r="R530" s="93">
        <f t="shared" si="100"/>
        <v>0</v>
      </c>
      <c r="T530" s="165"/>
    </row>
    <row r="531" spans="1:20">
      <c r="A531" s="162">
        <v>15889</v>
      </c>
      <c r="B531" s="162">
        <v>511692.81748267898</v>
      </c>
      <c r="C531" s="162">
        <v>3.7884089309287101</v>
      </c>
      <c r="D531" s="162">
        <v>1</v>
      </c>
      <c r="E531" s="163" t="s">
        <v>224</v>
      </c>
      <c r="F531" s="163" t="s">
        <v>225</v>
      </c>
      <c r="G531" s="163" t="s">
        <v>234</v>
      </c>
      <c r="H531" s="162">
        <v>64</v>
      </c>
      <c r="I531" s="163" t="s">
        <v>239</v>
      </c>
      <c r="J531" s="164">
        <f t="shared" si="95"/>
        <v>1.9369369369369369</v>
      </c>
      <c r="K531" s="165" t="str">
        <f t="shared" si="93"/>
        <v>ND</v>
      </c>
      <c r="L531" s="165" t="str">
        <f t="shared" si="94"/>
        <v>MT</v>
      </c>
      <c r="M531" s="165" t="str">
        <f t="shared" si="92"/>
        <v>Small</v>
      </c>
      <c r="N531" s="166">
        <f t="shared" si="96"/>
        <v>0.2</v>
      </c>
      <c r="O531" s="123">
        <f t="shared" si="97"/>
        <v>633.37294628668678</v>
      </c>
      <c r="P531" s="114">
        <f t="shared" si="98"/>
        <v>210.82265890311467</v>
      </c>
      <c r="Q531" s="93">
        <f t="shared" si="99"/>
        <v>32748340.318891454</v>
      </c>
      <c r="R531" s="93">
        <f t="shared" si="100"/>
        <v>1</v>
      </c>
      <c r="T531" s="165"/>
    </row>
    <row r="532" spans="1:20">
      <c r="A532" s="162">
        <v>15889</v>
      </c>
      <c r="B532" s="162">
        <v>511692.81748267898</v>
      </c>
      <c r="C532" s="162">
        <v>3.7884089309287101</v>
      </c>
      <c r="D532" s="162">
        <v>2</v>
      </c>
      <c r="E532" s="163" t="s">
        <v>224</v>
      </c>
      <c r="F532" s="163" t="s">
        <v>225</v>
      </c>
      <c r="G532" s="163" t="s">
        <v>234</v>
      </c>
      <c r="H532" s="162">
        <v>112</v>
      </c>
      <c r="I532" s="163" t="s">
        <v>239</v>
      </c>
      <c r="J532" s="164">
        <f t="shared" si="95"/>
        <v>1.9369369369369369</v>
      </c>
      <c r="K532" s="165" t="str">
        <f t="shared" si="93"/>
        <v>ND</v>
      </c>
      <c r="L532" s="165" t="str">
        <f t="shared" si="94"/>
        <v>MT</v>
      </c>
      <c r="M532" s="165" t="str">
        <f t="shared" si="92"/>
        <v>Small</v>
      </c>
      <c r="N532" s="166">
        <f t="shared" si="96"/>
        <v>0.2</v>
      </c>
      <c r="O532" s="123">
        <f t="shared" si="97"/>
        <v>633.37294628668678</v>
      </c>
      <c r="P532" s="114">
        <f t="shared" si="98"/>
        <v>210.82265890311467</v>
      </c>
      <c r="Q532" s="93">
        <f t="shared" si="99"/>
        <v>57309595.558060043</v>
      </c>
      <c r="R532" s="93">
        <f t="shared" si="100"/>
        <v>1</v>
      </c>
      <c r="T532" s="165"/>
    </row>
    <row r="533" spans="1:20">
      <c r="A533" s="162">
        <v>15889</v>
      </c>
      <c r="B533" s="162">
        <v>511692.81748267898</v>
      </c>
      <c r="C533" s="162">
        <v>3.7884089309287101</v>
      </c>
      <c r="D533" s="162">
        <v>3</v>
      </c>
      <c r="E533" s="163" t="s">
        <v>224</v>
      </c>
      <c r="F533" s="163" t="s">
        <v>241</v>
      </c>
      <c r="G533" s="163" t="s">
        <v>234</v>
      </c>
      <c r="H533" s="162">
        <v>112</v>
      </c>
      <c r="I533" s="163" t="s">
        <v>243</v>
      </c>
      <c r="J533" s="164">
        <f t="shared" si="95"/>
        <v>0</v>
      </c>
      <c r="K533" s="165" t="str">
        <f t="shared" si="93"/>
        <v>ND</v>
      </c>
      <c r="L533" s="165" t="str">
        <f t="shared" si="94"/>
        <v>LT</v>
      </c>
      <c r="M533" s="165" t="str">
        <f t="shared" si="92"/>
        <v>Small</v>
      </c>
      <c r="N533" s="166">
        <f t="shared" si="96"/>
        <v>0.13333333333333333</v>
      </c>
      <c r="O533" s="123">
        <f t="shared" si="97"/>
        <v>0</v>
      </c>
      <c r="P533" s="114">
        <f t="shared" si="98"/>
        <v>0</v>
      </c>
      <c r="Q533" s="93">
        <f t="shared" si="99"/>
        <v>57309595.558060043</v>
      </c>
      <c r="R533" s="93">
        <f t="shared" si="100"/>
        <v>0</v>
      </c>
      <c r="T533" s="165"/>
    </row>
    <row r="534" spans="1:20">
      <c r="A534" s="162">
        <v>15889</v>
      </c>
      <c r="B534" s="162">
        <v>511692.81748267898</v>
      </c>
      <c r="C534" s="162">
        <v>3.7884089309287101</v>
      </c>
      <c r="D534" s="162">
        <v>4</v>
      </c>
      <c r="E534" s="163" t="s">
        <v>224</v>
      </c>
      <c r="F534" s="163" t="s">
        <v>225</v>
      </c>
      <c r="G534" s="163" t="s">
        <v>234</v>
      </c>
      <c r="H534" s="162">
        <v>84</v>
      </c>
      <c r="I534" s="163" t="s">
        <v>239</v>
      </c>
      <c r="J534" s="164">
        <f t="shared" si="95"/>
        <v>1.9369369369369369</v>
      </c>
      <c r="K534" s="165" t="str">
        <f t="shared" si="93"/>
        <v>ND</v>
      </c>
      <c r="L534" s="165" t="str">
        <f t="shared" si="94"/>
        <v>MT</v>
      </c>
      <c r="M534" s="165" t="str">
        <f t="shared" si="92"/>
        <v>Small</v>
      </c>
      <c r="N534" s="166">
        <f t="shared" si="96"/>
        <v>0.2</v>
      </c>
      <c r="O534" s="123">
        <f t="shared" si="97"/>
        <v>633.37294628668678</v>
      </c>
      <c r="P534" s="114">
        <f t="shared" si="98"/>
        <v>210.82265890311467</v>
      </c>
      <c r="Q534" s="93">
        <f t="shared" si="99"/>
        <v>42982196.668545038</v>
      </c>
      <c r="R534" s="93">
        <f t="shared" si="100"/>
        <v>1</v>
      </c>
      <c r="T534" s="165"/>
    </row>
    <row r="535" spans="1:20">
      <c r="A535" s="162">
        <v>15889</v>
      </c>
      <c r="B535" s="162">
        <v>511692.81748267898</v>
      </c>
      <c r="C535" s="162">
        <v>3.7884089309287101</v>
      </c>
      <c r="D535" s="162">
        <v>5</v>
      </c>
      <c r="E535" s="163" t="s">
        <v>224</v>
      </c>
      <c r="F535" s="163" t="s">
        <v>225</v>
      </c>
      <c r="G535" s="163" t="s">
        <v>234</v>
      </c>
      <c r="H535" s="162">
        <v>48</v>
      </c>
      <c r="I535" s="163" t="s">
        <v>239</v>
      </c>
      <c r="J535" s="164">
        <f t="shared" si="95"/>
        <v>1.9369369369369369</v>
      </c>
      <c r="K535" s="165" t="str">
        <f t="shared" si="93"/>
        <v>ND</v>
      </c>
      <c r="L535" s="165" t="str">
        <f t="shared" si="94"/>
        <v>MT</v>
      </c>
      <c r="M535" s="165" t="str">
        <f t="shared" si="92"/>
        <v>Small</v>
      </c>
      <c r="N535" s="166">
        <f t="shared" si="96"/>
        <v>0.2</v>
      </c>
      <c r="O535" s="123">
        <f t="shared" si="97"/>
        <v>633.37294628668678</v>
      </c>
      <c r="P535" s="114">
        <f t="shared" si="98"/>
        <v>210.82265890311467</v>
      </c>
      <c r="Q535" s="93">
        <f t="shared" si="99"/>
        <v>24561255.239168592</v>
      </c>
      <c r="R535" s="93">
        <f t="shared" si="100"/>
        <v>1</v>
      </c>
      <c r="T535" s="165"/>
    </row>
    <row r="536" spans="1:20">
      <c r="A536" s="162">
        <v>15951</v>
      </c>
      <c r="B536" s="162">
        <v>5920775.0566998096</v>
      </c>
      <c r="C536" s="162">
        <v>143.53394076847999</v>
      </c>
      <c r="D536" s="162">
        <v>1</v>
      </c>
      <c r="E536" s="163" t="s">
        <v>224</v>
      </c>
      <c r="F536" s="163" t="s">
        <v>225</v>
      </c>
      <c r="G536" s="163" t="s">
        <v>234</v>
      </c>
      <c r="H536" s="162">
        <v>126</v>
      </c>
      <c r="I536" s="163" t="s">
        <v>239</v>
      </c>
      <c r="J536" s="164">
        <f t="shared" si="95"/>
        <v>1.9369369369369369</v>
      </c>
      <c r="K536" s="165" t="str">
        <f t="shared" si="93"/>
        <v>ND</v>
      </c>
      <c r="L536" s="165" t="str">
        <f t="shared" si="94"/>
        <v>MT</v>
      </c>
      <c r="M536" s="165" t="str">
        <f t="shared" si="92"/>
        <v>Small</v>
      </c>
      <c r="N536" s="166">
        <f t="shared" si="96"/>
        <v>0.2</v>
      </c>
      <c r="O536" s="123">
        <f t="shared" si="97"/>
        <v>633.37294628668678</v>
      </c>
      <c r="P536" s="114">
        <f t="shared" si="98"/>
        <v>210.82265890311467</v>
      </c>
      <c r="Q536" s="93">
        <f t="shared" si="99"/>
        <v>746017657.14417601</v>
      </c>
      <c r="R536" s="93">
        <f t="shared" si="100"/>
        <v>1</v>
      </c>
      <c r="T536" s="165"/>
    </row>
    <row r="537" spans="1:20">
      <c r="A537" s="162">
        <v>15951</v>
      </c>
      <c r="B537" s="162">
        <v>5920775.0566998096</v>
      </c>
      <c r="C537" s="162">
        <v>143.53394076847999</v>
      </c>
      <c r="D537" s="162">
        <v>2</v>
      </c>
      <c r="E537" s="163" t="s">
        <v>224</v>
      </c>
      <c r="F537" s="163" t="s">
        <v>241</v>
      </c>
      <c r="G537" s="163" t="s">
        <v>234</v>
      </c>
      <c r="H537" s="162">
        <v>126</v>
      </c>
      <c r="I537" s="163" t="s">
        <v>239</v>
      </c>
      <c r="J537" s="164">
        <f t="shared" si="95"/>
        <v>1.2912912912912913</v>
      </c>
      <c r="K537" s="165" t="str">
        <f t="shared" si="93"/>
        <v>ND</v>
      </c>
      <c r="L537" s="165" t="str">
        <f t="shared" si="94"/>
        <v>LT</v>
      </c>
      <c r="M537" s="165" t="str">
        <f t="shared" si="92"/>
        <v>Small</v>
      </c>
      <c r="N537" s="166">
        <f t="shared" si="96"/>
        <v>0.13333333333333333</v>
      </c>
      <c r="O537" s="123">
        <f t="shared" si="97"/>
        <v>330.84494125526766</v>
      </c>
      <c r="P537" s="114">
        <f t="shared" si="98"/>
        <v>372.10068464967947</v>
      </c>
      <c r="Q537" s="93">
        <f t="shared" si="99"/>
        <v>746017657.14417601</v>
      </c>
      <c r="R537" s="93">
        <f t="shared" si="100"/>
        <v>0</v>
      </c>
      <c r="T537" s="165"/>
    </row>
    <row r="538" spans="1:20">
      <c r="A538" s="162">
        <v>15871</v>
      </c>
      <c r="B538" s="162">
        <v>5181639.2779539702</v>
      </c>
      <c r="C538" s="162">
        <v>62.6831423346798</v>
      </c>
      <c r="D538" s="162">
        <v>1</v>
      </c>
      <c r="E538" s="163" t="s">
        <v>224</v>
      </c>
      <c r="F538" s="163" t="s">
        <v>225</v>
      </c>
      <c r="G538" s="163" t="s">
        <v>234</v>
      </c>
      <c r="H538" s="162">
        <v>96</v>
      </c>
      <c r="I538" s="163" t="s">
        <v>239</v>
      </c>
      <c r="J538" s="164">
        <f t="shared" si="95"/>
        <v>1.9369369369369369</v>
      </c>
      <c r="K538" s="165" t="str">
        <f t="shared" si="93"/>
        <v>ND</v>
      </c>
      <c r="L538" s="165" t="str">
        <f t="shared" si="94"/>
        <v>MT</v>
      </c>
      <c r="M538" s="165" t="str">
        <f t="shared" si="92"/>
        <v>Small</v>
      </c>
      <c r="N538" s="166">
        <f t="shared" si="96"/>
        <v>0.2</v>
      </c>
      <c r="O538" s="123">
        <f t="shared" si="97"/>
        <v>633.37294628668678</v>
      </c>
      <c r="P538" s="114">
        <f t="shared" si="98"/>
        <v>210.82265890311467</v>
      </c>
      <c r="Q538" s="93">
        <f t="shared" si="99"/>
        <v>497437370.68358111</v>
      </c>
      <c r="R538" s="93">
        <f t="shared" si="100"/>
        <v>1</v>
      </c>
      <c r="T538" s="165"/>
    </row>
    <row r="539" spans="1:20">
      <c r="A539" s="162">
        <v>15871</v>
      </c>
      <c r="B539" s="162">
        <v>5181639.2779539702</v>
      </c>
      <c r="C539" s="162">
        <v>62.6831423346798</v>
      </c>
      <c r="D539" s="162">
        <v>2</v>
      </c>
      <c r="E539" s="163" t="s">
        <v>224</v>
      </c>
      <c r="F539" s="163" t="s">
        <v>241</v>
      </c>
      <c r="G539" s="163" t="s">
        <v>234</v>
      </c>
      <c r="H539" s="162">
        <v>72</v>
      </c>
      <c r="I539" s="163" t="s">
        <v>239</v>
      </c>
      <c r="J539" s="164">
        <f t="shared" si="95"/>
        <v>1.2912912912912913</v>
      </c>
      <c r="K539" s="165" t="str">
        <f t="shared" si="93"/>
        <v>ND</v>
      </c>
      <c r="L539" s="165" t="str">
        <f t="shared" si="94"/>
        <v>LT</v>
      </c>
      <c r="M539" s="165" t="str">
        <f t="shared" si="92"/>
        <v>Small</v>
      </c>
      <c r="N539" s="166">
        <f t="shared" si="96"/>
        <v>0.13333333333333333</v>
      </c>
      <c r="O539" s="123">
        <f t="shared" si="97"/>
        <v>330.84494125526766</v>
      </c>
      <c r="P539" s="114">
        <f t="shared" si="98"/>
        <v>372.10068464967947</v>
      </c>
      <c r="Q539" s="93">
        <f t="shared" si="99"/>
        <v>373078028.01268584</v>
      </c>
      <c r="R539" s="93">
        <f t="shared" si="100"/>
        <v>0</v>
      </c>
      <c r="T539" s="165"/>
    </row>
    <row r="540" spans="1:20">
      <c r="A540" s="162">
        <v>15899</v>
      </c>
      <c r="B540" s="162">
        <v>3355129.4780249302</v>
      </c>
      <c r="C540" s="162">
        <v>14.4804897627317</v>
      </c>
      <c r="D540" s="162">
        <v>1</v>
      </c>
      <c r="E540" s="163" t="s">
        <v>224</v>
      </c>
      <c r="F540" s="163" t="s">
        <v>225</v>
      </c>
      <c r="G540" s="163" t="s">
        <v>234</v>
      </c>
      <c r="H540" s="162">
        <v>200</v>
      </c>
      <c r="I540" s="163" t="s">
        <v>227</v>
      </c>
      <c r="J540" s="164">
        <f t="shared" si="95"/>
        <v>3</v>
      </c>
      <c r="K540" s="165" t="str">
        <f t="shared" si="93"/>
        <v>ND</v>
      </c>
      <c r="L540" s="165" t="str">
        <f t="shared" si="94"/>
        <v>MT</v>
      </c>
      <c r="M540" s="165" t="str">
        <f t="shared" si="92"/>
        <v>Med</v>
      </c>
      <c r="N540" s="166">
        <f t="shared" si="96"/>
        <v>0.2</v>
      </c>
      <c r="O540" s="123">
        <f t="shared" si="97"/>
        <v>980.99158657426381</v>
      </c>
      <c r="P540" s="114">
        <f t="shared" si="98"/>
        <v>326.52997867319618</v>
      </c>
      <c r="Q540" s="93">
        <f t="shared" si="99"/>
        <v>671025895.60498607</v>
      </c>
      <c r="R540" s="93">
        <f t="shared" si="100"/>
        <v>1</v>
      </c>
      <c r="T540" s="165"/>
    </row>
    <row r="541" spans="1:20">
      <c r="A541" s="162">
        <v>15899</v>
      </c>
      <c r="B541" s="162">
        <v>3355129.4780249302</v>
      </c>
      <c r="C541" s="162">
        <v>14.4804897627317</v>
      </c>
      <c r="D541" s="162">
        <v>2</v>
      </c>
      <c r="E541" s="163" t="s">
        <v>224</v>
      </c>
      <c r="F541" s="163" t="s">
        <v>225</v>
      </c>
      <c r="G541" s="163" t="s">
        <v>234</v>
      </c>
      <c r="H541" s="162">
        <v>155</v>
      </c>
      <c r="I541" s="163" t="s">
        <v>227</v>
      </c>
      <c r="J541" s="164">
        <f t="shared" si="95"/>
        <v>3</v>
      </c>
      <c r="K541" s="165" t="str">
        <f t="shared" si="93"/>
        <v>ND</v>
      </c>
      <c r="L541" s="165" t="str">
        <f t="shared" si="94"/>
        <v>MT</v>
      </c>
      <c r="M541" s="165" t="str">
        <f t="shared" si="92"/>
        <v>Small</v>
      </c>
      <c r="N541" s="166">
        <f t="shared" si="96"/>
        <v>0.2</v>
      </c>
      <c r="O541" s="123">
        <f t="shared" si="97"/>
        <v>980.99158657426381</v>
      </c>
      <c r="P541" s="114">
        <f t="shared" si="98"/>
        <v>326.52997867319618</v>
      </c>
      <c r="Q541" s="93">
        <f t="shared" si="99"/>
        <v>520045069.0938642</v>
      </c>
      <c r="R541" s="93">
        <f t="shared" si="100"/>
        <v>1</v>
      </c>
      <c r="T541" s="165"/>
    </row>
    <row r="542" spans="1:20">
      <c r="A542" s="162">
        <v>15899</v>
      </c>
      <c r="B542" s="162">
        <v>3355129.4780249302</v>
      </c>
      <c r="C542" s="162">
        <v>14.4804897627317</v>
      </c>
      <c r="D542" s="162">
        <v>3</v>
      </c>
      <c r="E542" s="163" t="s">
        <v>224</v>
      </c>
      <c r="F542" s="163" t="s">
        <v>241</v>
      </c>
      <c r="G542" s="163" t="s">
        <v>234</v>
      </c>
      <c r="H542" s="162">
        <v>195</v>
      </c>
      <c r="I542" s="163" t="s">
        <v>227</v>
      </c>
      <c r="J542" s="164">
        <f t="shared" si="95"/>
        <v>2</v>
      </c>
      <c r="K542" s="165" t="str">
        <f t="shared" si="93"/>
        <v>ND</v>
      </c>
      <c r="L542" s="165" t="str">
        <f t="shared" si="94"/>
        <v>LT</v>
      </c>
      <c r="M542" s="165" t="str">
        <f t="shared" si="92"/>
        <v>Med</v>
      </c>
      <c r="N542" s="166">
        <f t="shared" si="96"/>
        <v>0.13333333333333333</v>
      </c>
      <c r="O542" s="123">
        <f t="shared" si="97"/>
        <v>512.42495552560058</v>
      </c>
      <c r="P542" s="114">
        <f t="shared" si="98"/>
        <v>576.32338599229422</v>
      </c>
      <c r="Q542" s="93">
        <f t="shared" si="99"/>
        <v>654250248.21486139</v>
      </c>
      <c r="R542" s="93">
        <f t="shared" si="100"/>
        <v>0</v>
      </c>
      <c r="T542" s="165"/>
    </row>
    <row r="543" spans="1:20">
      <c r="A543" s="162">
        <v>15359</v>
      </c>
      <c r="B543" s="162">
        <v>3095787.1976275002</v>
      </c>
      <c r="C543" s="162">
        <v>340.720580852686</v>
      </c>
      <c r="D543" s="162">
        <v>1</v>
      </c>
      <c r="E543" s="163" t="s">
        <v>224</v>
      </c>
      <c r="F543" s="163" t="s">
        <v>225</v>
      </c>
      <c r="G543" s="163" t="s">
        <v>234</v>
      </c>
      <c r="H543" s="162">
        <v>162</v>
      </c>
      <c r="I543" s="163" t="s">
        <v>227</v>
      </c>
      <c r="J543" s="164">
        <f t="shared" si="95"/>
        <v>3</v>
      </c>
      <c r="K543" s="165" t="str">
        <f t="shared" si="93"/>
        <v>ND</v>
      </c>
      <c r="L543" s="165" t="str">
        <f t="shared" si="94"/>
        <v>MT</v>
      </c>
      <c r="M543" s="165" t="str">
        <f t="shared" si="92"/>
        <v>Small</v>
      </c>
      <c r="N543" s="166">
        <f t="shared" si="96"/>
        <v>0.2</v>
      </c>
      <c r="O543" s="123">
        <f t="shared" si="97"/>
        <v>980.99158657426381</v>
      </c>
      <c r="P543" s="114">
        <f t="shared" si="98"/>
        <v>326.52997867319618</v>
      </c>
      <c r="Q543" s="93">
        <f t="shared" si="99"/>
        <v>501517526.01565504</v>
      </c>
      <c r="R543" s="93">
        <f t="shared" si="100"/>
        <v>1</v>
      </c>
      <c r="T543" s="165"/>
    </row>
    <row r="544" spans="1:20">
      <c r="A544" s="162">
        <v>15362</v>
      </c>
      <c r="B544" s="162">
        <v>1506666.4085305801</v>
      </c>
      <c r="C544" s="162">
        <v>340.720580852686</v>
      </c>
      <c r="D544" s="162">
        <v>1</v>
      </c>
      <c r="E544" s="163" t="s">
        <v>224</v>
      </c>
      <c r="F544" s="163" t="s">
        <v>225</v>
      </c>
      <c r="G544" s="163" t="s">
        <v>234</v>
      </c>
      <c r="H544" s="162">
        <v>108</v>
      </c>
      <c r="I544" s="163" t="s">
        <v>239</v>
      </c>
      <c r="J544" s="164">
        <f t="shared" si="95"/>
        <v>1.9369369369369369</v>
      </c>
      <c r="K544" s="165" t="str">
        <f t="shared" si="93"/>
        <v>ND</v>
      </c>
      <c r="L544" s="165" t="str">
        <f t="shared" si="94"/>
        <v>MT</v>
      </c>
      <c r="M544" s="165" t="str">
        <f t="shared" si="92"/>
        <v>Small</v>
      </c>
      <c r="N544" s="166">
        <f t="shared" si="96"/>
        <v>0.2</v>
      </c>
      <c r="O544" s="123">
        <f t="shared" si="97"/>
        <v>633.37294628668678</v>
      </c>
      <c r="P544" s="114">
        <f t="shared" si="98"/>
        <v>210.82265890311467</v>
      </c>
      <c r="Q544" s="93">
        <f t="shared" si="99"/>
        <v>162719972.12130266</v>
      </c>
      <c r="R544" s="93">
        <f t="shared" si="100"/>
        <v>1</v>
      </c>
      <c r="T544" s="165"/>
    </row>
    <row r="545" spans="1:20">
      <c r="A545" s="162">
        <v>15362</v>
      </c>
      <c r="B545" s="162">
        <v>1506666.4085305801</v>
      </c>
      <c r="C545" s="162">
        <v>340.720580852686</v>
      </c>
      <c r="D545" s="162">
        <v>2</v>
      </c>
      <c r="E545" s="163" t="s">
        <v>224</v>
      </c>
      <c r="F545" s="163" t="s">
        <v>241</v>
      </c>
      <c r="G545" s="163" t="s">
        <v>244</v>
      </c>
      <c r="H545" s="162">
        <v>64</v>
      </c>
      <c r="I545" s="163" t="s">
        <v>239</v>
      </c>
      <c r="J545" s="164">
        <f t="shared" si="95"/>
        <v>1.2912912912912913</v>
      </c>
      <c r="K545" s="165" t="str">
        <f t="shared" si="93"/>
        <v>ND</v>
      </c>
      <c r="L545" s="165" t="str">
        <f t="shared" si="94"/>
        <v>LT</v>
      </c>
      <c r="M545" s="165" t="str">
        <f t="shared" si="92"/>
        <v>Small</v>
      </c>
      <c r="N545" s="166">
        <f t="shared" si="96"/>
        <v>0.13333333333333333</v>
      </c>
      <c r="O545" s="123">
        <f t="shared" si="97"/>
        <v>330.84494125526766</v>
      </c>
      <c r="P545" s="114">
        <f t="shared" si="98"/>
        <v>372.10068464967947</v>
      </c>
      <c r="Q545" s="93">
        <f t="shared" si="99"/>
        <v>96426650.145957127</v>
      </c>
      <c r="R545" s="93">
        <f t="shared" si="100"/>
        <v>0</v>
      </c>
      <c r="T545" s="165"/>
    </row>
    <row r="546" spans="1:20">
      <c r="A546" s="162">
        <v>15395</v>
      </c>
      <c r="B546" s="162">
        <v>1094719.3631983299</v>
      </c>
      <c r="C546" s="162">
        <v>18.3557632287316</v>
      </c>
      <c r="D546" s="162">
        <v>1</v>
      </c>
      <c r="E546" s="163" t="s">
        <v>224</v>
      </c>
      <c r="F546" s="163" t="s">
        <v>225</v>
      </c>
      <c r="G546" s="163" t="s">
        <v>234</v>
      </c>
      <c r="H546" s="162">
        <v>76</v>
      </c>
      <c r="I546" s="163" t="s">
        <v>227</v>
      </c>
      <c r="J546" s="164">
        <f t="shared" si="95"/>
        <v>3</v>
      </c>
      <c r="K546" s="165" t="str">
        <f t="shared" si="93"/>
        <v>ND</v>
      </c>
      <c r="L546" s="165" t="str">
        <f t="shared" si="94"/>
        <v>MT</v>
      </c>
      <c r="M546" s="165" t="str">
        <f t="shared" si="92"/>
        <v>Small</v>
      </c>
      <c r="N546" s="166">
        <f t="shared" si="96"/>
        <v>0.2</v>
      </c>
      <c r="O546" s="123">
        <f t="shared" si="97"/>
        <v>980.99158657426381</v>
      </c>
      <c r="P546" s="114">
        <f t="shared" si="98"/>
        <v>326.52997867319618</v>
      </c>
      <c r="Q546" s="93">
        <f t="shared" si="99"/>
        <v>83198671.603073075</v>
      </c>
      <c r="R546" s="93">
        <f t="shared" si="100"/>
        <v>1</v>
      </c>
      <c r="T546" s="165"/>
    </row>
    <row r="547" spans="1:20">
      <c r="A547" s="162">
        <v>15395</v>
      </c>
      <c r="B547" s="162">
        <v>1094719.3631983299</v>
      </c>
      <c r="C547" s="162">
        <v>18.3557632287316</v>
      </c>
      <c r="D547" s="162">
        <v>2</v>
      </c>
      <c r="E547" s="163" t="s">
        <v>224</v>
      </c>
      <c r="F547" s="163" t="s">
        <v>241</v>
      </c>
      <c r="G547" s="163" t="s">
        <v>234</v>
      </c>
      <c r="H547" s="162">
        <v>155</v>
      </c>
      <c r="I547" s="163" t="s">
        <v>239</v>
      </c>
      <c r="J547" s="164">
        <f t="shared" si="95"/>
        <v>1.2912912912912913</v>
      </c>
      <c r="K547" s="165" t="str">
        <f t="shared" si="93"/>
        <v>ND</v>
      </c>
      <c r="L547" s="165" t="str">
        <f t="shared" si="94"/>
        <v>LT</v>
      </c>
      <c r="M547" s="165" t="str">
        <f t="shared" si="92"/>
        <v>Small</v>
      </c>
      <c r="N547" s="166">
        <f t="shared" si="96"/>
        <v>0.13333333333333333</v>
      </c>
      <c r="O547" s="123">
        <f t="shared" si="97"/>
        <v>330.84494125526766</v>
      </c>
      <c r="P547" s="114">
        <f t="shared" si="98"/>
        <v>372.10068464967947</v>
      </c>
      <c r="Q547" s="93">
        <f t="shared" si="99"/>
        <v>169681501.29574114</v>
      </c>
      <c r="R547" s="93">
        <f t="shared" si="100"/>
        <v>0</v>
      </c>
      <c r="T547" s="165"/>
    </row>
    <row r="548" spans="1:20">
      <c r="A548" s="162">
        <v>15395</v>
      </c>
      <c r="B548" s="162">
        <v>1094719.3631983299</v>
      </c>
      <c r="C548" s="162">
        <v>18.3557632287316</v>
      </c>
      <c r="D548" s="162">
        <v>3</v>
      </c>
      <c r="E548" s="163" t="s">
        <v>224</v>
      </c>
      <c r="F548" s="163" t="s">
        <v>241</v>
      </c>
      <c r="G548" s="163" t="s">
        <v>234</v>
      </c>
      <c r="H548" s="162">
        <v>70</v>
      </c>
      <c r="I548" s="163" t="s">
        <v>227</v>
      </c>
      <c r="J548" s="164">
        <f t="shared" si="95"/>
        <v>2</v>
      </c>
      <c r="K548" s="165" t="str">
        <f t="shared" si="93"/>
        <v>ND</v>
      </c>
      <c r="L548" s="165" t="str">
        <f t="shared" si="94"/>
        <v>LT</v>
      </c>
      <c r="M548" s="165" t="str">
        <f t="shared" si="92"/>
        <v>Small</v>
      </c>
      <c r="N548" s="166">
        <f t="shared" si="96"/>
        <v>0.13333333333333333</v>
      </c>
      <c r="O548" s="123">
        <f t="shared" si="97"/>
        <v>512.42495552560058</v>
      </c>
      <c r="P548" s="114">
        <f t="shared" si="98"/>
        <v>576.32338599229422</v>
      </c>
      <c r="Q548" s="93">
        <f t="shared" si="99"/>
        <v>76630355.423883095</v>
      </c>
      <c r="R548" s="93">
        <f t="shared" si="100"/>
        <v>0</v>
      </c>
      <c r="T548" s="165"/>
    </row>
    <row r="549" spans="1:20">
      <c r="A549" s="162">
        <v>15419</v>
      </c>
      <c r="B549" s="162">
        <v>5843426.9905463299</v>
      </c>
      <c r="C549" s="162">
        <v>311.64943949580498</v>
      </c>
      <c r="D549" s="162">
        <v>1</v>
      </c>
      <c r="E549" s="163" t="s">
        <v>224</v>
      </c>
      <c r="F549" s="163" t="s">
        <v>225</v>
      </c>
      <c r="G549" s="163" t="s">
        <v>234</v>
      </c>
      <c r="H549" s="162">
        <v>250</v>
      </c>
      <c r="I549" s="163" t="s">
        <v>239</v>
      </c>
      <c r="J549" s="164">
        <f t="shared" si="95"/>
        <v>1.9369369369369369</v>
      </c>
      <c r="K549" s="165" t="str">
        <f t="shared" si="93"/>
        <v>ND</v>
      </c>
      <c r="L549" s="165" t="str">
        <f t="shared" si="94"/>
        <v>MT</v>
      </c>
      <c r="M549" s="165" t="str">
        <f t="shared" si="92"/>
        <v>Med</v>
      </c>
      <c r="N549" s="166">
        <f t="shared" si="96"/>
        <v>0.2</v>
      </c>
      <c r="O549" s="123">
        <f t="shared" si="97"/>
        <v>633.37294628668678</v>
      </c>
      <c r="P549" s="114">
        <f t="shared" si="98"/>
        <v>210.82265890311467</v>
      </c>
      <c r="Q549" s="93">
        <f t="shared" si="99"/>
        <v>1460856747.6365824</v>
      </c>
      <c r="R549" s="93">
        <f t="shared" si="100"/>
        <v>1</v>
      </c>
      <c r="T549" s="165"/>
    </row>
    <row r="550" spans="1:20">
      <c r="A550" s="162">
        <v>15213</v>
      </c>
      <c r="B550" s="162">
        <v>2932238.0510044098</v>
      </c>
      <c r="C550" s="162">
        <v>24.082310556134701</v>
      </c>
      <c r="D550" s="162">
        <v>1</v>
      </c>
      <c r="E550" s="163" t="s">
        <v>224</v>
      </c>
      <c r="F550" s="163" t="s">
        <v>241</v>
      </c>
      <c r="G550" s="163" t="s">
        <v>234</v>
      </c>
      <c r="H550" s="162">
        <v>50</v>
      </c>
      <c r="I550" s="163" t="s">
        <v>243</v>
      </c>
      <c r="J550" s="164">
        <f t="shared" si="95"/>
        <v>0</v>
      </c>
      <c r="K550" s="165" t="str">
        <f t="shared" si="93"/>
        <v>ND</v>
      </c>
      <c r="L550" s="165" t="str">
        <f t="shared" si="94"/>
        <v>LT</v>
      </c>
      <c r="M550" s="165" t="str">
        <f t="shared" si="92"/>
        <v>Small</v>
      </c>
      <c r="N550" s="166">
        <f t="shared" si="96"/>
        <v>0.13333333333333333</v>
      </c>
      <c r="O550" s="123">
        <f t="shared" si="97"/>
        <v>0</v>
      </c>
      <c r="P550" s="114">
        <f t="shared" si="98"/>
        <v>0</v>
      </c>
      <c r="Q550" s="93">
        <f t="shared" si="99"/>
        <v>146611902.55022049</v>
      </c>
      <c r="R550" s="93">
        <f t="shared" si="100"/>
        <v>0</v>
      </c>
      <c r="T550" s="165"/>
    </row>
    <row r="551" spans="1:20">
      <c r="A551" s="162">
        <v>15213</v>
      </c>
      <c r="B551" s="162">
        <v>2932238.0510044098</v>
      </c>
      <c r="C551" s="162">
        <v>24.082310556134701</v>
      </c>
      <c r="D551" s="162">
        <v>2</v>
      </c>
      <c r="E551" s="163" t="s">
        <v>224</v>
      </c>
      <c r="F551" s="163" t="s">
        <v>225</v>
      </c>
      <c r="G551" s="163" t="s">
        <v>234</v>
      </c>
      <c r="H551" s="162">
        <v>100</v>
      </c>
      <c r="I551" s="163" t="s">
        <v>239</v>
      </c>
      <c r="J551" s="164">
        <f t="shared" si="95"/>
        <v>1.9369369369369369</v>
      </c>
      <c r="K551" s="165" t="str">
        <f t="shared" si="93"/>
        <v>ND</v>
      </c>
      <c r="L551" s="165" t="str">
        <f t="shared" si="94"/>
        <v>MT</v>
      </c>
      <c r="M551" s="165" t="str">
        <f t="shared" si="92"/>
        <v>Small</v>
      </c>
      <c r="N551" s="166">
        <f t="shared" si="96"/>
        <v>0.2</v>
      </c>
      <c r="O551" s="123">
        <f t="shared" si="97"/>
        <v>633.37294628668678</v>
      </c>
      <c r="P551" s="114">
        <f t="shared" si="98"/>
        <v>210.82265890311467</v>
      </c>
      <c r="Q551" s="93">
        <f t="shared" si="99"/>
        <v>293223805.10044098</v>
      </c>
      <c r="R551" s="93">
        <f t="shared" si="100"/>
        <v>1</v>
      </c>
      <c r="T551" s="165"/>
    </row>
    <row r="552" spans="1:20">
      <c r="A552" s="162">
        <v>15213</v>
      </c>
      <c r="B552" s="162">
        <v>2932238.0510044098</v>
      </c>
      <c r="C552" s="162">
        <v>24.082310556134701</v>
      </c>
      <c r="D552" s="162">
        <v>3</v>
      </c>
      <c r="E552" s="163" t="s">
        <v>224</v>
      </c>
      <c r="F552" s="163" t="s">
        <v>225</v>
      </c>
      <c r="G552" s="163" t="s">
        <v>234</v>
      </c>
      <c r="H552" s="162">
        <v>60</v>
      </c>
      <c r="I552" s="163" t="s">
        <v>243</v>
      </c>
      <c r="J552" s="164">
        <f t="shared" si="95"/>
        <v>0</v>
      </c>
      <c r="K552" s="165" t="str">
        <f t="shared" si="93"/>
        <v>ND</v>
      </c>
      <c r="L552" s="165" t="str">
        <f t="shared" si="94"/>
        <v>MT</v>
      </c>
      <c r="M552" s="165" t="str">
        <f t="shared" si="92"/>
        <v>Small</v>
      </c>
      <c r="N552" s="166">
        <f t="shared" si="96"/>
        <v>0.2</v>
      </c>
      <c r="O552" s="123">
        <f t="shared" si="97"/>
        <v>0</v>
      </c>
      <c r="P552" s="114">
        <f t="shared" si="98"/>
        <v>0</v>
      </c>
      <c r="Q552" s="93">
        <f t="shared" si="99"/>
        <v>175934283.06026459</v>
      </c>
      <c r="R552" s="93">
        <f t="shared" si="100"/>
        <v>1</v>
      </c>
      <c r="T552" s="165"/>
    </row>
    <row r="553" spans="1:20">
      <c r="A553" s="162">
        <v>15213</v>
      </c>
      <c r="B553" s="162">
        <v>2932238.0510044098</v>
      </c>
      <c r="C553" s="162">
        <v>24.082310556134701</v>
      </c>
      <c r="D553" s="162">
        <v>4</v>
      </c>
      <c r="E553" s="163" t="s">
        <v>224</v>
      </c>
      <c r="F553" s="163" t="s">
        <v>241</v>
      </c>
      <c r="G553" s="163" t="s">
        <v>234</v>
      </c>
      <c r="H553" s="162">
        <v>18</v>
      </c>
      <c r="I553" s="163" t="s">
        <v>243</v>
      </c>
      <c r="J553" s="164">
        <f t="shared" si="95"/>
        <v>0</v>
      </c>
      <c r="K553" s="165" t="str">
        <f t="shared" si="93"/>
        <v>ND</v>
      </c>
      <c r="L553" s="165" t="str">
        <f t="shared" si="94"/>
        <v>LT</v>
      </c>
      <c r="M553" s="165" t="s">
        <v>236</v>
      </c>
      <c r="N553" s="166">
        <f t="shared" si="96"/>
        <v>0.13333333333333333</v>
      </c>
      <c r="O553" s="123">
        <f t="shared" si="97"/>
        <v>0</v>
      </c>
      <c r="P553" s="114">
        <f t="shared" si="98"/>
        <v>0</v>
      </c>
      <c r="Q553" s="93">
        <f t="shared" si="99"/>
        <v>52780284.918079376</v>
      </c>
      <c r="R553" s="93">
        <f t="shared" si="100"/>
        <v>0</v>
      </c>
      <c r="T553" s="165"/>
    </row>
    <row r="554" spans="1:20">
      <c r="A554" s="162">
        <v>15948</v>
      </c>
      <c r="B554" s="162">
        <v>1185509.9096174899</v>
      </c>
      <c r="C554" s="162">
        <v>97.814348978341002</v>
      </c>
      <c r="D554" s="162">
        <v>1</v>
      </c>
      <c r="E554" s="163" t="s">
        <v>224</v>
      </c>
      <c r="F554" s="163" t="s">
        <v>225</v>
      </c>
      <c r="G554" s="163" t="s">
        <v>234</v>
      </c>
      <c r="H554" s="162">
        <v>148</v>
      </c>
      <c r="I554" s="163" t="s">
        <v>227</v>
      </c>
      <c r="J554" s="164">
        <f t="shared" si="95"/>
        <v>3</v>
      </c>
      <c r="K554" s="165" t="str">
        <f t="shared" si="93"/>
        <v>ND</v>
      </c>
      <c r="L554" s="165" t="str">
        <f t="shared" si="94"/>
        <v>MT</v>
      </c>
      <c r="M554" s="165" t="str">
        <f t="shared" ref="M554:M566" si="101">IF(K554="ND",VLOOKUP(H554,$Y$5:$Z$10,2,TRUE),VLOOKUP(H554,$Y$11:$Z$16,2,TRUE))</f>
        <v>Small</v>
      </c>
      <c r="N554" s="166">
        <f t="shared" si="96"/>
        <v>0.2</v>
      </c>
      <c r="O554" s="123">
        <f t="shared" si="97"/>
        <v>980.99158657426381</v>
      </c>
      <c r="P554" s="114">
        <f t="shared" si="98"/>
        <v>326.52997867319618</v>
      </c>
      <c r="Q554" s="93">
        <f t="shared" si="99"/>
        <v>175455466.6233885</v>
      </c>
      <c r="R554" s="93">
        <f t="shared" si="100"/>
        <v>1</v>
      </c>
      <c r="T554" s="165"/>
    </row>
    <row r="555" spans="1:20">
      <c r="A555" s="162">
        <v>15948</v>
      </c>
      <c r="B555" s="162">
        <v>1185509.9096174899</v>
      </c>
      <c r="C555" s="162">
        <v>97.814348978341002</v>
      </c>
      <c r="D555" s="162">
        <v>2</v>
      </c>
      <c r="E555" s="163" t="s">
        <v>224</v>
      </c>
      <c r="F555" s="163" t="s">
        <v>241</v>
      </c>
      <c r="G555" s="163" t="s">
        <v>234</v>
      </c>
      <c r="H555" s="162">
        <v>120</v>
      </c>
      <c r="I555" s="163" t="s">
        <v>227</v>
      </c>
      <c r="J555" s="164">
        <f t="shared" si="95"/>
        <v>2</v>
      </c>
      <c r="K555" s="165" t="str">
        <f t="shared" si="93"/>
        <v>ND</v>
      </c>
      <c r="L555" s="165" t="str">
        <f t="shared" si="94"/>
        <v>LT</v>
      </c>
      <c r="M555" s="165" t="str">
        <f t="shared" si="101"/>
        <v>Small</v>
      </c>
      <c r="N555" s="166">
        <f t="shared" si="96"/>
        <v>0.13333333333333333</v>
      </c>
      <c r="O555" s="123">
        <f t="shared" si="97"/>
        <v>512.42495552560058</v>
      </c>
      <c r="P555" s="114">
        <f t="shared" si="98"/>
        <v>576.32338599229422</v>
      </c>
      <c r="Q555" s="93">
        <f t="shared" si="99"/>
        <v>142261189.15409878</v>
      </c>
      <c r="R555" s="93">
        <f t="shared" si="100"/>
        <v>0</v>
      </c>
      <c r="T555" s="165"/>
    </row>
    <row r="556" spans="1:20">
      <c r="A556" s="162">
        <v>15948</v>
      </c>
      <c r="B556" s="162">
        <v>1185509.9096174899</v>
      </c>
      <c r="C556" s="162">
        <v>97.814348978341002</v>
      </c>
      <c r="D556" s="162">
        <v>3</v>
      </c>
      <c r="E556" s="163" t="s">
        <v>246</v>
      </c>
      <c r="F556" s="163" t="s">
        <v>225</v>
      </c>
      <c r="G556" s="163" t="s">
        <v>234</v>
      </c>
      <c r="H556" s="162">
        <v>180</v>
      </c>
      <c r="I556" s="163" t="s">
        <v>239</v>
      </c>
      <c r="J556" s="164">
        <f t="shared" si="95"/>
        <v>1.9369369369369369</v>
      </c>
      <c r="K556" s="165" t="str">
        <f t="shared" si="93"/>
        <v>D</v>
      </c>
      <c r="L556" s="165" t="str">
        <f t="shared" si="94"/>
        <v>MT</v>
      </c>
      <c r="M556" s="165" t="str">
        <f t="shared" si="101"/>
        <v>Med</v>
      </c>
      <c r="N556" s="166">
        <f t="shared" si="96"/>
        <v>0.2</v>
      </c>
      <c r="O556" s="123">
        <f t="shared" si="97"/>
        <v>633.37294628668678</v>
      </c>
      <c r="P556" s="114">
        <f t="shared" si="98"/>
        <v>210.82265890311467</v>
      </c>
      <c r="Q556" s="93">
        <f t="shared" si="99"/>
        <v>213391783.73114818</v>
      </c>
      <c r="R556" s="93">
        <f t="shared" si="100"/>
        <v>1</v>
      </c>
      <c r="T556" s="165"/>
    </row>
    <row r="557" spans="1:20">
      <c r="A557" s="162">
        <v>15948</v>
      </c>
      <c r="B557" s="162">
        <v>1185509.9096174899</v>
      </c>
      <c r="C557" s="162">
        <v>97.814348978341002</v>
      </c>
      <c r="D557" s="162">
        <v>4</v>
      </c>
      <c r="E557" s="163" t="s">
        <v>224</v>
      </c>
      <c r="F557" s="163" t="s">
        <v>241</v>
      </c>
      <c r="G557" s="163" t="s">
        <v>234</v>
      </c>
      <c r="H557" s="162">
        <v>175</v>
      </c>
      <c r="I557" s="163" t="s">
        <v>239</v>
      </c>
      <c r="J557" s="164">
        <f t="shared" si="95"/>
        <v>1.2912912912912913</v>
      </c>
      <c r="K557" s="165" t="str">
        <f t="shared" si="93"/>
        <v>ND</v>
      </c>
      <c r="L557" s="165" t="str">
        <f t="shared" si="94"/>
        <v>LT</v>
      </c>
      <c r="M557" s="165" t="str">
        <f t="shared" si="101"/>
        <v>Small</v>
      </c>
      <c r="N557" s="166">
        <f t="shared" si="96"/>
        <v>0.13333333333333333</v>
      </c>
      <c r="O557" s="123">
        <f t="shared" si="97"/>
        <v>330.84494125526766</v>
      </c>
      <c r="P557" s="114">
        <f t="shared" si="98"/>
        <v>372.10068464967947</v>
      </c>
      <c r="Q557" s="93">
        <f t="shared" si="99"/>
        <v>207464234.18306074</v>
      </c>
      <c r="R557" s="93">
        <f t="shared" si="100"/>
        <v>0</v>
      </c>
      <c r="T557" s="165"/>
    </row>
    <row r="558" spans="1:20">
      <c r="A558" s="162">
        <v>15948</v>
      </c>
      <c r="B558" s="162">
        <v>1185509.9096174899</v>
      </c>
      <c r="C558" s="162">
        <v>97.814348978341002</v>
      </c>
      <c r="D558" s="162">
        <v>5</v>
      </c>
      <c r="E558" s="163" t="s">
        <v>224</v>
      </c>
      <c r="F558" s="163" t="s">
        <v>225</v>
      </c>
      <c r="G558" s="163" t="s">
        <v>234</v>
      </c>
      <c r="H558" s="162">
        <v>125</v>
      </c>
      <c r="I558" s="163" t="s">
        <v>227</v>
      </c>
      <c r="J558" s="164">
        <f t="shared" si="95"/>
        <v>3</v>
      </c>
      <c r="K558" s="165" t="str">
        <f t="shared" si="93"/>
        <v>ND</v>
      </c>
      <c r="L558" s="165" t="str">
        <f t="shared" si="94"/>
        <v>MT</v>
      </c>
      <c r="M558" s="165" t="str">
        <f t="shared" si="101"/>
        <v>Small</v>
      </c>
      <c r="N558" s="166">
        <f t="shared" si="96"/>
        <v>0.2</v>
      </c>
      <c r="O558" s="123">
        <f t="shared" si="97"/>
        <v>980.99158657426381</v>
      </c>
      <c r="P558" s="114">
        <f t="shared" si="98"/>
        <v>326.52997867319618</v>
      </c>
      <c r="Q558" s="93">
        <f t="shared" si="99"/>
        <v>148188738.70218623</v>
      </c>
      <c r="R558" s="93">
        <f t="shared" si="100"/>
        <v>1</v>
      </c>
      <c r="T558" s="165"/>
    </row>
    <row r="559" spans="1:20">
      <c r="A559" s="162">
        <v>15933</v>
      </c>
      <c r="B559" s="162">
        <v>1599704.76538396</v>
      </c>
      <c r="C559" s="162">
        <v>18.3557632287316</v>
      </c>
      <c r="D559" s="162">
        <v>1</v>
      </c>
      <c r="E559" s="163" t="s">
        <v>224</v>
      </c>
      <c r="F559" s="163" t="s">
        <v>225</v>
      </c>
      <c r="G559" s="163" t="s">
        <v>234</v>
      </c>
      <c r="H559" s="162">
        <v>80</v>
      </c>
      <c r="I559" s="163" t="s">
        <v>239</v>
      </c>
      <c r="J559" s="164">
        <f t="shared" si="95"/>
        <v>1.9369369369369369</v>
      </c>
      <c r="K559" s="165" t="str">
        <f t="shared" si="93"/>
        <v>ND</v>
      </c>
      <c r="L559" s="165" t="str">
        <f t="shared" si="94"/>
        <v>MT</v>
      </c>
      <c r="M559" s="165" t="str">
        <f t="shared" si="101"/>
        <v>Small</v>
      </c>
      <c r="N559" s="166">
        <f t="shared" si="96"/>
        <v>0.2</v>
      </c>
      <c r="O559" s="123">
        <f t="shared" si="97"/>
        <v>633.37294628668678</v>
      </c>
      <c r="P559" s="114">
        <f t="shared" si="98"/>
        <v>210.82265890311467</v>
      </c>
      <c r="Q559" s="93">
        <f t="shared" si="99"/>
        <v>127976381.23071679</v>
      </c>
      <c r="R559" s="93">
        <f t="shared" si="100"/>
        <v>1</v>
      </c>
      <c r="T559" s="165"/>
    </row>
    <row r="560" spans="1:20">
      <c r="A560" s="162">
        <v>15933</v>
      </c>
      <c r="B560" s="162">
        <v>1599704.76538396</v>
      </c>
      <c r="C560" s="162">
        <v>18.3557632287316</v>
      </c>
      <c r="D560" s="162">
        <v>2</v>
      </c>
      <c r="E560" s="163" t="s">
        <v>224</v>
      </c>
      <c r="F560" s="163" t="s">
        <v>241</v>
      </c>
      <c r="G560" s="163" t="s">
        <v>234</v>
      </c>
      <c r="H560" s="162">
        <v>80</v>
      </c>
      <c r="I560" s="163" t="s">
        <v>239</v>
      </c>
      <c r="J560" s="164">
        <f t="shared" si="95"/>
        <v>1.2912912912912913</v>
      </c>
      <c r="K560" s="165" t="str">
        <f t="shared" si="93"/>
        <v>ND</v>
      </c>
      <c r="L560" s="165" t="str">
        <f t="shared" si="94"/>
        <v>LT</v>
      </c>
      <c r="M560" s="165" t="str">
        <f t="shared" si="101"/>
        <v>Small</v>
      </c>
      <c r="N560" s="166">
        <f t="shared" si="96"/>
        <v>0.13333333333333333</v>
      </c>
      <c r="O560" s="123">
        <f t="shared" si="97"/>
        <v>330.84494125526766</v>
      </c>
      <c r="P560" s="114">
        <f t="shared" si="98"/>
        <v>372.10068464967947</v>
      </c>
      <c r="Q560" s="93">
        <f t="shared" si="99"/>
        <v>127976381.23071679</v>
      </c>
      <c r="R560" s="93">
        <f t="shared" si="100"/>
        <v>0</v>
      </c>
      <c r="T560" s="165"/>
    </row>
    <row r="561" spans="1:20">
      <c r="A561" s="162">
        <v>15925</v>
      </c>
      <c r="B561" s="162">
        <v>2630714.0394766601</v>
      </c>
      <c r="C561" s="162">
        <v>100.987103242866</v>
      </c>
      <c r="D561" s="162">
        <v>1</v>
      </c>
      <c r="E561" s="163" t="s">
        <v>224</v>
      </c>
      <c r="F561" s="163" t="s">
        <v>225</v>
      </c>
      <c r="G561" s="163" t="s">
        <v>234</v>
      </c>
      <c r="H561" s="162">
        <v>87</v>
      </c>
      <c r="I561" s="163" t="s">
        <v>227</v>
      </c>
      <c r="J561" s="164">
        <f t="shared" si="95"/>
        <v>3</v>
      </c>
      <c r="K561" s="165" t="str">
        <f t="shared" si="93"/>
        <v>ND</v>
      </c>
      <c r="L561" s="165" t="str">
        <f t="shared" si="94"/>
        <v>MT</v>
      </c>
      <c r="M561" s="165" t="str">
        <f t="shared" si="101"/>
        <v>Small</v>
      </c>
      <c r="N561" s="166">
        <f t="shared" si="96"/>
        <v>0.2</v>
      </c>
      <c r="O561" s="123">
        <f t="shared" si="97"/>
        <v>980.99158657426381</v>
      </c>
      <c r="P561" s="114">
        <f t="shared" si="98"/>
        <v>326.52997867319618</v>
      </c>
      <c r="Q561" s="93">
        <f t="shared" si="99"/>
        <v>228872121.43446943</v>
      </c>
      <c r="R561" s="93">
        <f t="shared" si="100"/>
        <v>1</v>
      </c>
      <c r="T561" s="165"/>
    </row>
    <row r="562" spans="1:20">
      <c r="A562" s="162">
        <v>15885</v>
      </c>
      <c r="B562" s="162">
        <v>258604.497354497</v>
      </c>
      <c r="C562" s="162">
        <v>86.201499118165799</v>
      </c>
      <c r="D562" s="162">
        <v>1</v>
      </c>
      <c r="E562" s="163" t="s">
        <v>224</v>
      </c>
      <c r="F562" s="163" t="s">
        <v>241</v>
      </c>
      <c r="G562" s="163" t="s">
        <v>234</v>
      </c>
      <c r="H562" s="162">
        <v>112</v>
      </c>
      <c r="I562" s="163" t="s">
        <v>227</v>
      </c>
      <c r="J562" s="164">
        <f t="shared" si="95"/>
        <v>2</v>
      </c>
      <c r="K562" s="165" t="str">
        <f t="shared" si="93"/>
        <v>ND</v>
      </c>
      <c r="L562" s="165" t="str">
        <f t="shared" si="94"/>
        <v>LT</v>
      </c>
      <c r="M562" s="165" t="str">
        <f t="shared" si="101"/>
        <v>Small</v>
      </c>
      <c r="N562" s="166">
        <f t="shared" si="96"/>
        <v>0.13333333333333333</v>
      </c>
      <c r="O562" s="123">
        <f t="shared" si="97"/>
        <v>512.42495552560058</v>
      </c>
      <c r="P562" s="114">
        <f t="shared" si="98"/>
        <v>576.32338599229422</v>
      </c>
      <c r="Q562" s="93">
        <f t="shared" si="99"/>
        <v>28963703.703703664</v>
      </c>
      <c r="R562" s="93">
        <f t="shared" si="100"/>
        <v>0</v>
      </c>
      <c r="T562" s="165"/>
    </row>
    <row r="563" spans="1:20">
      <c r="A563" s="162">
        <v>15878</v>
      </c>
      <c r="B563" s="162">
        <v>549158.15994153603</v>
      </c>
      <c r="C563" s="162">
        <v>4.3309003149963399</v>
      </c>
      <c r="D563" s="162">
        <v>1</v>
      </c>
      <c r="E563" s="163" t="s">
        <v>224</v>
      </c>
      <c r="F563" s="163" t="s">
        <v>225</v>
      </c>
      <c r="G563" s="163" t="s">
        <v>234</v>
      </c>
      <c r="H563" s="162">
        <v>130</v>
      </c>
      <c r="I563" s="163" t="s">
        <v>227</v>
      </c>
      <c r="J563" s="164">
        <f t="shared" si="95"/>
        <v>3</v>
      </c>
      <c r="K563" s="165" t="str">
        <f t="shared" si="93"/>
        <v>ND</v>
      </c>
      <c r="L563" s="165" t="str">
        <f t="shared" si="94"/>
        <v>MT</v>
      </c>
      <c r="M563" s="165" t="str">
        <f t="shared" si="101"/>
        <v>Small</v>
      </c>
      <c r="N563" s="166">
        <f t="shared" si="96"/>
        <v>0.2</v>
      </c>
      <c r="O563" s="123">
        <f t="shared" si="97"/>
        <v>980.99158657426381</v>
      </c>
      <c r="P563" s="114">
        <f t="shared" si="98"/>
        <v>326.52997867319618</v>
      </c>
      <c r="Q563" s="93">
        <f t="shared" si="99"/>
        <v>71390560.79239969</v>
      </c>
      <c r="R563" s="93">
        <f t="shared" si="100"/>
        <v>1</v>
      </c>
      <c r="T563" s="165"/>
    </row>
    <row r="564" spans="1:20">
      <c r="A564" s="162">
        <v>15878</v>
      </c>
      <c r="B564" s="162">
        <v>549158.15994153603</v>
      </c>
      <c r="C564" s="162">
        <v>4.3309003149963399</v>
      </c>
      <c r="D564" s="162">
        <v>2</v>
      </c>
      <c r="E564" s="163" t="s">
        <v>224</v>
      </c>
      <c r="F564" s="163" t="s">
        <v>241</v>
      </c>
      <c r="G564" s="163" t="s">
        <v>234</v>
      </c>
      <c r="H564" s="162">
        <v>100</v>
      </c>
      <c r="I564" s="163" t="s">
        <v>227</v>
      </c>
      <c r="J564" s="164">
        <f t="shared" si="95"/>
        <v>2</v>
      </c>
      <c r="K564" s="165" t="str">
        <f t="shared" si="93"/>
        <v>ND</v>
      </c>
      <c r="L564" s="165" t="str">
        <f t="shared" si="94"/>
        <v>LT</v>
      </c>
      <c r="M564" s="165" t="str">
        <f t="shared" si="101"/>
        <v>Small</v>
      </c>
      <c r="N564" s="166">
        <f t="shared" si="96"/>
        <v>0.13333333333333333</v>
      </c>
      <c r="O564" s="123">
        <f t="shared" si="97"/>
        <v>512.42495552560058</v>
      </c>
      <c r="P564" s="114">
        <f t="shared" si="98"/>
        <v>576.32338599229422</v>
      </c>
      <c r="Q564" s="93">
        <f t="shared" si="99"/>
        <v>54915815.994153604</v>
      </c>
      <c r="R564" s="93">
        <f t="shared" si="100"/>
        <v>0</v>
      </c>
      <c r="T564" s="165"/>
    </row>
    <row r="565" spans="1:20">
      <c r="A565" s="162">
        <v>15959</v>
      </c>
      <c r="B565" s="162">
        <v>4547603.7964629</v>
      </c>
      <c r="C565" s="162">
        <v>34.400464435103203</v>
      </c>
      <c r="D565" s="162">
        <v>1</v>
      </c>
      <c r="E565" s="163" t="s">
        <v>224</v>
      </c>
      <c r="F565" s="163" t="s">
        <v>225</v>
      </c>
      <c r="G565" s="163" t="s">
        <v>234</v>
      </c>
      <c r="H565" s="162">
        <v>86</v>
      </c>
      <c r="I565" s="163" t="s">
        <v>239</v>
      </c>
      <c r="J565" s="164">
        <f t="shared" si="95"/>
        <v>1.9369369369369369</v>
      </c>
      <c r="K565" s="165" t="str">
        <f t="shared" si="93"/>
        <v>ND</v>
      </c>
      <c r="L565" s="165" t="str">
        <f t="shared" si="94"/>
        <v>MT</v>
      </c>
      <c r="M565" s="165" t="str">
        <f t="shared" si="101"/>
        <v>Small</v>
      </c>
      <c r="N565" s="166">
        <f t="shared" si="96"/>
        <v>0.2</v>
      </c>
      <c r="O565" s="123">
        <f t="shared" si="97"/>
        <v>633.37294628668678</v>
      </c>
      <c r="P565" s="114">
        <f t="shared" si="98"/>
        <v>210.82265890311467</v>
      </c>
      <c r="Q565" s="93">
        <f t="shared" si="99"/>
        <v>391093926.49580938</v>
      </c>
      <c r="R565" s="93">
        <f t="shared" si="100"/>
        <v>1</v>
      </c>
      <c r="T565" s="165"/>
    </row>
    <row r="566" spans="1:20">
      <c r="A566" s="162">
        <v>15961</v>
      </c>
      <c r="B566" s="162">
        <v>3986876.2261707201</v>
      </c>
      <c r="C566" s="162">
        <v>34.400464435103203</v>
      </c>
      <c r="D566" s="162">
        <v>1</v>
      </c>
      <c r="E566" s="163" t="s">
        <v>224</v>
      </c>
      <c r="F566" s="163" t="s">
        <v>225</v>
      </c>
      <c r="G566" s="163" t="s">
        <v>234</v>
      </c>
      <c r="H566" s="162">
        <v>86</v>
      </c>
      <c r="I566" s="163" t="s">
        <v>243</v>
      </c>
      <c r="J566" s="164">
        <f t="shared" si="95"/>
        <v>0</v>
      </c>
      <c r="K566" s="165" t="str">
        <f t="shared" si="93"/>
        <v>ND</v>
      </c>
      <c r="L566" s="165" t="str">
        <f t="shared" si="94"/>
        <v>MT</v>
      </c>
      <c r="M566" s="165" t="str">
        <f t="shared" si="101"/>
        <v>Small</v>
      </c>
      <c r="N566" s="166">
        <f t="shared" si="96"/>
        <v>0.2</v>
      </c>
      <c r="O566" s="123">
        <f t="shared" si="97"/>
        <v>0</v>
      </c>
      <c r="P566" s="114">
        <f t="shared" si="98"/>
        <v>0</v>
      </c>
      <c r="Q566" s="93">
        <f t="shared" si="99"/>
        <v>342871355.45068192</v>
      </c>
      <c r="R566" s="93">
        <f t="shared" si="100"/>
        <v>1</v>
      </c>
      <c r="T566" s="165"/>
    </row>
    <row r="567" spans="1:20">
      <c r="A567" s="162">
        <v>15961</v>
      </c>
      <c r="B567" s="162">
        <v>3986876.2261707201</v>
      </c>
      <c r="C567" s="162">
        <v>34.400464435103203</v>
      </c>
      <c r="D567" s="162">
        <v>2</v>
      </c>
      <c r="E567" s="163" t="s">
        <v>224</v>
      </c>
      <c r="F567" s="163" t="s">
        <v>241</v>
      </c>
      <c r="G567" s="163" t="s">
        <v>234</v>
      </c>
      <c r="H567" s="162">
        <v>35</v>
      </c>
      <c r="I567" s="163" t="s">
        <v>239</v>
      </c>
      <c r="J567" s="164">
        <f t="shared" si="95"/>
        <v>1.2912912912912913</v>
      </c>
      <c r="K567" s="165" t="str">
        <f t="shared" si="93"/>
        <v>ND</v>
      </c>
      <c r="L567" s="165" t="str">
        <f t="shared" si="94"/>
        <v>LT</v>
      </c>
      <c r="M567" s="165" t="s">
        <v>236</v>
      </c>
      <c r="N567" s="166">
        <f t="shared" si="96"/>
        <v>0.13333333333333333</v>
      </c>
      <c r="O567" s="123">
        <f t="shared" si="97"/>
        <v>330.84494125526766</v>
      </c>
      <c r="P567" s="114">
        <f t="shared" si="98"/>
        <v>372.10068464967947</v>
      </c>
      <c r="Q567" s="93">
        <f t="shared" si="99"/>
        <v>139540667.91597521</v>
      </c>
      <c r="R567" s="93">
        <f t="shared" si="100"/>
        <v>0</v>
      </c>
      <c r="T567" s="165"/>
    </row>
    <row r="568" spans="1:20">
      <c r="A568" s="162">
        <v>15963</v>
      </c>
      <c r="B568" s="162">
        <v>581995.37642112898</v>
      </c>
      <c r="C568" s="162">
        <v>97.814348978341002</v>
      </c>
      <c r="D568" s="162">
        <v>1</v>
      </c>
      <c r="E568" s="163" t="s">
        <v>246</v>
      </c>
      <c r="F568" s="163" t="s">
        <v>225</v>
      </c>
      <c r="G568" s="163" t="s">
        <v>234</v>
      </c>
      <c r="H568" s="162">
        <v>115</v>
      </c>
      <c r="I568" s="163" t="s">
        <v>239</v>
      </c>
      <c r="J568" s="164">
        <f t="shared" si="95"/>
        <v>1.9369369369369369</v>
      </c>
      <c r="K568" s="165" t="str">
        <f t="shared" si="93"/>
        <v>D</v>
      </c>
      <c r="L568" s="165" t="str">
        <f t="shared" si="94"/>
        <v>MT</v>
      </c>
      <c r="M568" s="165" t="str">
        <f t="shared" ref="M568:M588" si="102">IF(K568="ND",VLOOKUP(H568,$Y$5:$Z$10,2,TRUE),VLOOKUP(H568,$Y$11:$Z$16,2,TRUE))</f>
        <v>Med</v>
      </c>
      <c r="N568" s="166">
        <f t="shared" si="96"/>
        <v>0.2</v>
      </c>
      <c r="O568" s="123">
        <f t="shared" si="97"/>
        <v>633.37294628668678</v>
      </c>
      <c r="P568" s="114">
        <f t="shared" si="98"/>
        <v>210.82265890311467</v>
      </c>
      <c r="Q568" s="93">
        <f t="shared" si="99"/>
        <v>66929468.288429834</v>
      </c>
      <c r="R568" s="93">
        <f t="shared" si="100"/>
        <v>1</v>
      </c>
      <c r="T568" s="165"/>
    </row>
    <row r="569" spans="1:20">
      <c r="A569" s="162">
        <v>15963</v>
      </c>
      <c r="B569" s="162">
        <v>581995.37642112898</v>
      </c>
      <c r="C569" s="162">
        <v>97.814348978341002</v>
      </c>
      <c r="D569" s="162">
        <v>2</v>
      </c>
      <c r="E569" s="163" t="s">
        <v>224</v>
      </c>
      <c r="F569" s="163" t="s">
        <v>225</v>
      </c>
      <c r="G569" s="163" t="s">
        <v>234</v>
      </c>
      <c r="H569" s="162">
        <v>300</v>
      </c>
      <c r="I569" s="163" t="s">
        <v>247</v>
      </c>
      <c r="J569" s="164">
        <f t="shared" si="95"/>
        <v>0</v>
      </c>
      <c r="K569" s="165" t="str">
        <f t="shared" si="93"/>
        <v>ND</v>
      </c>
      <c r="L569" s="165" t="str">
        <f t="shared" si="94"/>
        <v>MT</v>
      </c>
      <c r="M569" s="165" t="str">
        <f t="shared" si="102"/>
        <v>Med</v>
      </c>
      <c r="N569" s="166">
        <f t="shared" si="96"/>
        <v>0.2</v>
      </c>
      <c r="O569" s="123">
        <f t="shared" si="97"/>
        <v>0</v>
      </c>
      <c r="P569" s="114">
        <f t="shared" si="98"/>
        <v>0</v>
      </c>
      <c r="Q569" s="93">
        <f t="shared" si="99"/>
        <v>174598612.9263387</v>
      </c>
      <c r="R569" s="93">
        <f t="shared" si="100"/>
        <v>1</v>
      </c>
      <c r="T569" s="165"/>
    </row>
    <row r="570" spans="1:20">
      <c r="A570" s="162">
        <v>15958</v>
      </c>
      <c r="B570" s="162">
        <v>3398004.3641661098</v>
      </c>
      <c r="C570" s="162">
        <v>21.175192802226601</v>
      </c>
      <c r="D570" s="162">
        <v>1</v>
      </c>
      <c r="E570" s="163" t="s">
        <v>246</v>
      </c>
      <c r="F570" s="163" t="s">
        <v>225</v>
      </c>
      <c r="G570" s="163" t="s">
        <v>234</v>
      </c>
      <c r="H570" s="162">
        <v>1425</v>
      </c>
      <c r="I570" s="163" t="s">
        <v>239</v>
      </c>
      <c r="J570" s="164">
        <f t="shared" si="95"/>
        <v>3.228228228228228</v>
      </c>
      <c r="K570" s="165" t="str">
        <f t="shared" si="93"/>
        <v>D</v>
      </c>
      <c r="L570" s="165" t="str">
        <f t="shared" si="94"/>
        <v>MT</v>
      </c>
      <c r="M570" s="165" t="str">
        <f t="shared" si="102"/>
        <v>Large</v>
      </c>
      <c r="N570" s="166">
        <f t="shared" si="96"/>
        <v>0.33333333333333331</v>
      </c>
      <c r="O570" s="123">
        <f t="shared" si="97"/>
        <v>496.67985734277732</v>
      </c>
      <c r="P570" s="114">
        <f t="shared" si="98"/>
        <v>214.54250835132669</v>
      </c>
      <c r="Q570" s="93">
        <f t="shared" si="99"/>
        <v>4842156218.9367065</v>
      </c>
      <c r="R570" s="93">
        <f t="shared" si="100"/>
        <v>1</v>
      </c>
      <c r="T570" s="165"/>
    </row>
    <row r="571" spans="1:20">
      <c r="A571" s="162">
        <v>15958</v>
      </c>
      <c r="B571" s="162">
        <v>3398004.3641661098</v>
      </c>
      <c r="C571" s="162">
        <v>21.175192802226601</v>
      </c>
      <c r="D571" s="162">
        <v>2</v>
      </c>
      <c r="E571" s="163" t="s">
        <v>246</v>
      </c>
      <c r="F571" s="163" t="s">
        <v>241</v>
      </c>
      <c r="G571" s="163" t="s">
        <v>234</v>
      </c>
      <c r="H571" s="162">
        <v>2345</v>
      </c>
      <c r="I571" s="163" t="s">
        <v>243</v>
      </c>
      <c r="J571" s="164">
        <f t="shared" si="95"/>
        <v>0</v>
      </c>
      <c r="K571" s="165" t="str">
        <f t="shared" si="93"/>
        <v>D</v>
      </c>
      <c r="L571" s="165" t="str">
        <f t="shared" si="94"/>
        <v>LT</v>
      </c>
      <c r="M571" s="165" t="str">
        <f t="shared" si="102"/>
        <v>Large</v>
      </c>
      <c r="N571" s="166">
        <f t="shared" si="96"/>
        <v>0.2</v>
      </c>
      <c r="O571" s="123">
        <f t="shared" si="97"/>
        <v>0</v>
      </c>
      <c r="P571" s="114">
        <f t="shared" si="98"/>
        <v>0</v>
      </c>
      <c r="Q571" s="93">
        <f t="shared" si="99"/>
        <v>7968320233.9695272</v>
      </c>
      <c r="R571" s="93">
        <f t="shared" si="100"/>
        <v>0</v>
      </c>
      <c r="T571" s="165"/>
    </row>
    <row r="572" spans="1:20">
      <c r="A572" s="162">
        <v>15958</v>
      </c>
      <c r="B572" s="162">
        <v>3398004.3641661098</v>
      </c>
      <c r="C572" s="162">
        <v>21.175192802226601</v>
      </c>
      <c r="D572" s="162">
        <v>3</v>
      </c>
      <c r="E572" s="163" t="s">
        <v>224</v>
      </c>
      <c r="F572" s="163" t="s">
        <v>225</v>
      </c>
      <c r="G572" s="163" t="s">
        <v>234</v>
      </c>
      <c r="H572" s="162">
        <v>2144</v>
      </c>
      <c r="I572" s="163" t="s">
        <v>239</v>
      </c>
      <c r="J572" s="164">
        <f t="shared" si="95"/>
        <v>3.228228228228228</v>
      </c>
      <c r="K572" s="165" t="str">
        <f t="shared" si="93"/>
        <v>ND</v>
      </c>
      <c r="L572" s="165" t="str">
        <f t="shared" si="94"/>
        <v>MT</v>
      </c>
      <c r="M572" s="165" t="str">
        <f t="shared" si="102"/>
        <v>Large</v>
      </c>
      <c r="N572" s="166">
        <f t="shared" si="96"/>
        <v>0.33333333333333331</v>
      </c>
      <c r="O572" s="123">
        <f t="shared" si="97"/>
        <v>496.67985734277732</v>
      </c>
      <c r="P572" s="114">
        <f t="shared" si="98"/>
        <v>214.54250835132669</v>
      </c>
      <c r="Q572" s="93">
        <f t="shared" si="99"/>
        <v>7285321356.7721395</v>
      </c>
      <c r="R572" s="93">
        <f t="shared" si="100"/>
        <v>1</v>
      </c>
      <c r="T572" s="165"/>
    </row>
    <row r="573" spans="1:20">
      <c r="A573" s="162">
        <v>15958</v>
      </c>
      <c r="B573" s="162">
        <v>3398004.3641661098</v>
      </c>
      <c r="C573" s="162">
        <v>21.175192802226601</v>
      </c>
      <c r="D573" s="162">
        <v>4</v>
      </c>
      <c r="E573" s="163" t="s">
        <v>224</v>
      </c>
      <c r="F573" s="163" t="s">
        <v>225</v>
      </c>
      <c r="G573" s="163" t="s">
        <v>234</v>
      </c>
      <c r="H573" s="162">
        <v>1134</v>
      </c>
      <c r="I573" s="163" t="s">
        <v>239</v>
      </c>
      <c r="J573" s="164">
        <f t="shared" si="95"/>
        <v>3.228228228228228</v>
      </c>
      <c r="K573" s="165" t="str">
        <f t="shared" si="93"/>
        <v>ND</v>
      </c>
      <c r="L573" s="165" t="str">
        <f t="shared" si="94"/>
        <v>MT</v>
      </c>
      <c r="M573" s="165" t="str">
        <f t="shared" si="102"/>
        <v>Large</v>
      </c>
      <c r="N573" s="166">
        <f t="shared" si="96"/>
        <v>0.33333333333333331</v>
      </c>
      <c r="O573" s="123">
        <f t="shared" si="97"/>
        <v>496.67985734277732</v>
      </c>
      <c r="P573" s="114">
        <f t="shared" si="98"/>
        <v>214.54250835132669</v>
      </c>
      <c r="Q573" s="93">
        <f t="shared" si="99"/>
        <v>3853336948.9643683</v>
      </c>
      <c r="R573" s="93">
        <f t="shared" si="100"/>
        <v>1</v>
      </c>
      <c r="T573" s="165"/>
    </row>
    <row r="574" spans="1:20">
      <c r="A574" s="162">
        <v>15958</v>
      </c>
      <c r="B574" s="162">
        <v>3398004.3641661098</v>
      </c>
      <c r="C574" s="162">
        <v>21.175192802226601</v>
      </c>
      <c r="D574" s="162">
        <v>5</v>
      </c>
      <c r="E574" s="163" t="s">
        <v>224</v>
      </c>
      <c r="F574" s="163" t="s">
        <v>225</v>
      </c>
      <c r="G574" s="163" t="s">
        <v>234</v>
      </c>
      <c r="H574" s="162">
        <v>1002</v>
      </c>
      <c r="I574" s="163" t="s">
        <v>239</v>
      </c>
      <c r="J574" s="164">
        <f t="shared" si="95"/>
        <v>3.228228228228228</v>
      </c>
      <c r="K574" s="165" t="str">
        <f t="shared" si="93"/>
        <v>ND</v>
      </c>
      <c r="L574" s="165" t="str">
        <f t="shared" si="94"/>
        <v>MT</v>
      </c>
      <c r="M574" s="165" t="str">
        <f t="shared" si="102"/>
        <v>Large</v>
      </c>
      <c r="N574" s="166">
        <f t="shared" si="96"/>
        <v>0.33333333333333331</v>
      </c>
      <c r="O574" s="123">
        <f t="shared" si="97"/>
        <v>496.67985734277732</v>
      </c>
      <c r="P574" s="114">
        <f t="shared" si="98"/>
        <v>214.54250835132669</v>
      </c>
      <c r="Q574" s="93">
        <f t="shared" si="99"/>
        <v>3404800372.8944421</v>
      </c>
      <c r="R574" s="93">
        <f t="shared" si="100"/>
        <v>1</v>
      </c>
      <c r="T574" s="165"/>
    </row>
    <row r="575" spans="1:20">
      <c r="A575" s="162">
        <v>15958</v>
      </c>
      <c r="B575" s="162">
        <v>3398004.3641661098</v>
      </c>
      <c r="C575" s="162">
        <v>21.175192802226601</v>
      </c>
      <c r="D575" s="162">
        <v>6</v>
      </c>
      <c r="E575" s="163" t="s">
        <v>224</v>
      </c>
      <c r="F575" s="163" t="s">
        <v>241</v>
      </c>
      <c r="G575" s="163" t="s">
        <v>234</v>
      </c>
      <c r="H575" s="162">
        <v>328</v>
      </c>
      <c r="I575" s="163" t="s">
        <v>239</v>
      </c>
      <c r="J575" s="164">
        <f t="shared" si="95"/>
        <v>1.2912912912912913</v>
      </c>
      <c r="K575" s="165" t="str">
        <f t="shared" si="93"/>
        <v>ND</v>
      </c>
      <c r="L575" s="165" t="str">
        <f t="shared" si="94"/>
        <v>LT</v>
      </c>
      <c r="M575" s="165" t="str">
        <f t="shared" si="102"/>
        <v>Med</v>
      </c>
      <c r="N575" s="166">
        <f t="shared" si="96"/>
        <v>0.13333333333333333</v>
      </c>
      <c r="O575" s="123">
        <f t="shared" si="97"/>
        <v>330.84494125526766</v>
      </c>
      <c r="P575" s="114">
        <f t="shared" si="98"/>
        <v>372.10068464967947</v>
      </c>
      <c r="Q575" s="93">
        <f t="shared" si="99"/>
        <v>1114545431.4464841</v>
      </c>
      <c r="R575" s="93">
        <f t="shared" si="100"/>
        <v>0</v>
      </c>
      <c r="T575" s="165"/>
    </row>
    <row r="576" spans="1:20">
      <c r="A576" s="162">
        <v>15958</v>
      </c>
      <c r="B576" s="162">
        <v>3398004.3641661098</v>
      </c>
      <c r="C576" s="162">
        <v>21.175192802226601</v>
      </c>
      <c r="D576" s="162">
        <v>7</v>
      </c>
      <c r="E576" s="163" t="s">
        <v>224</v>
      </c>
      <c r="F576" s="163" t="s">
        <v>225</v>
      </c>
      <c r="G576" s="163" t="s">
        <v>234</v>
      </c>
      <c r="H576" s="162">
        <v>225</v>
      </c>
      <c r="I576" s="163" t="s">
        <v>239</v>
      </c>
      <c r="J576" s="164">
        <f t="shared" si="95"/>
        <v>1.9369369369369369</v>
      </c>
      <c r="K576" s="165" t="str">
        <f t="shared" si="93"/>
        <v>ND</v>
      </c>
      <c r="L576" s="165" t="str">
        <f t="shared" si="94"/>
        <v>MT</v>
      </c>
      <c r="M576" s="165" t="str">
        <f t="shared" si="102"/>
        <v>Med</v>
      </c>
      <c r="N576" s="166">
        <f t="shared" si="96"/>
        <v>0.2</v>
      </c>
      <c r="O576" s="123">
        <f t="shared" si="97"/>
        <v>633.37294628668678</v>
      </c>
      <c r="P576" s="114">
        <f t="shared" si="98"/>
        <v>210.82265890311467</v>
      </c>
      <c r="Q576" s="93">
        <f t="shared" si="99"/>
        <v>764550981.93737471</v>
      </c>
      <c r="R576" s="93">
        <f t="shared" si="100"/>
        <v>1</v>
      </c>
      <c r="T576" s="165"/>
    </row>
    <row r="577" spans="1:20">
      <c r="A577" s="162">
        <v>15916</v>
      </c>
      <c r="B577" s="162">
        <v>561287.72103042796</v>
      </c>
      <c r="C577" s="162">
        <v>160.36792029440801</v>
      </c>
      <c r="D577" s="162">
        <v>1</v>
      </c>
      <c r="E577" s="163" t="s">
        <v>224</v>
      </c>
      <c r="F577" s="163" t="s">
        <v>225</v>
      </c>
      <c r="G577" s="163" t="s">
        <v>234</v>
      </c>
      <c r="H577" s="162">
        <v>120</v>
      </c>
      <c r="I577" s="163" t="s">
        <v>227</v>
      </c>
      <c r="J577" s="164">
        <f t="shared" si="95"/>
        <v>3</v>
      </c>
      <c r="K577" s="165" t="str">
        <f t="shared" si="93"/>
        <v>ND</v>
      </c>
      <c r="L577" s="165" t="str">
        <f t="shared" si="94"/>
        <v>MT</v>
      </c>
      <c r="M577" s="165" t="str">
        <f t="shared" si="102"/>
        <v>Small</v>
      </c>
      <c r="N577" s="166">
        <f t="shared" si="96"/>
        <v>0.2</v>
      </c>
      <c r="O577" s="123">
        <f t="shared" si="97"/>
        <v>980.99158657426381</v>
      </c>
      <c r="P577" s="114">
        <f t="shared" si="98"/>
        <v>326.52997867319618</v>
      </c>
      <c r="Q577" s="93">
        <f t="shared" si="99"/>
        <v>67354526.523651361</v>
      </c>
      <c r="R577" s="93">
        <f t="shared" si="100"/>
        <v>1</v>
      </c>
      <c r="T577" s="165"/>
    </row>
    <row r="578" spans="1:20">
      <c r="A578" s="162">
        <v>15811</v>
      </c>
      <c r="B578" s="162">
        <v>477534.53269958199</v>
      </c>
      <c r="C578" s="162">
        <v>9.3202930107655106</v>
      </c>
      <c r="D578" s="162">
        <v>1</v>
      </c>
      <c r="E578" s="163" t="s">
        <v>224</v>
      </c>
      <c r="F578" s="163" t="s">
        <v>225</v>
      </c>
      <c r="G578" s="163" t="s">
        <v>247</v>
      </c>
      <c r="H578" s="162">
        <v>180</v>
      </c>
      <c r="I578" s="163" t="s">
        <v>239</v>
      </c>
      <c r="J578" s="164">
        <f t="shared" si="95"/>
        <v>1.9369369369369369</v>
      </c>
      <c r="K578" s="165" t="str">
        <f t="shared" si="93"/>
        <v>ND</v>
      </c>
      <c r="L578" s="165" t="str">
        <f t="shared" si="94"/>
        <v>MT</v>
      </c>
      <c r="M578" s="165" t="str">
        <f t="shared" si="102"/>
        <v>Med</v>
      </c>
      <c r="N578" s="166">
        <f t="shared" si="96"/>
        <v>0.2</v>
      </c>
      <c r="O578" s="123">
        <f t="shared" si="97"/>
        <v>633.37294628668678</v>
      </c>
      <c r="P578" s="114">
        <f t="shared" si="98"/>
        <v>210.82265890311467</v>
      </c>
      <c r="Q578" s="93">
        <f t="shared" si="99"/>
        <v>85956215.885924757</v>
      </c>
      <c r="R578" s="93">
        <f t="shared" si="100"/>
        <v>1</v>
      </c>
      <c r="T578" s="165"/>
    </row>
    <row r="579" spans="1:20">
      <c r="A579" s="162">
        <v>15811</v>
      </c>
      <c r="B579" s="162">
        <v>477534.53269958199</v>
      </c>
      <c r="C579" s="162">
        <v>9.3202930107655106</v>
      </c>
      <c r="D579" s="162">
        <v>2</v>
      </c>
      <c r="E579" s="163" t="s">
        <v>224</v>
      </c>
      <c r="F579" s="163" t="s">
        <v>241</v>
      </c>
      <c r="G579" s="163" t="s">
        <v>234</v>
      </c>
      <c r="H579" s="162">
        <v>48</v>
      </c>
      <c r="I579" s="163" t="s">
        <v>239</v>
      </c>
      <c r="J579" s="164">
        <f t="shared" si="95"/>
        <v>1.2912912912912913</v>
      </c>
      <c r="K579" s="165" t="str">
        <f t="shared" si="93"/>
        <v>ND</v>
      </c>
      <c r="L579" s="165" t="str">
        <f t="shared" si="94"/>
        <v>LT</v>
      </c>
      <c r="M579" s="165" t="str">
        <f t="shared" si="102"/>
        <v>Small</v>
      </c>
      <c r="N579" s="166">
        <f t="shared" si="96"/>
        <v>0.13333333333333333</v>
      </c>
      <c r="O579" s="123">
        <f t="shared" si="97"/>
        <v>330.84494125526766</v>
      </c>
      <c r="P579" s="114">
        <f t="shared" si="98"/>
        <v>372.10068464967947</v>
      </c>
      <c r="Q579" s="93">
        <f t="shared" si="99"/>
        <v>22921657.569579937</v>
      </c>
      <c r="R579" s="93">
        <f t="shared" si="100"/>
        <v>0</v>
      </c>
      <c r="T579" s="165"/>
    </row>
    <row r="580" spans="1:20">
      <c r="A580" s="162">
        <v>15821</v>
      </c>
      <c r="B580" s="162">
        <v>1651997.0566255399</v>
      </c>
      <c r="C580" s="162">
        <v>16.381546498344399</v>
      </c>
      <c r="D580" s="162">
        <v>1</v>
      </c>
      <c r="E580" s="163" t="s">
        <v>224</v>
      </c>
      <c r="F580" s="163" t="s">
        <v>241</v>
      </c>
      <c r="G580" s="163" t="s">
        <v>234</v>
      </c>
      <c r="H580" s="162">
        <v>88</v>
      </c>
      <c r="I580" s="163" t="s">
        <v>239</v>
      </c>
      <c r="J580" s="164">
        <f t="shared" si="95"/>
        <v>1.2912912912912913</v>
      </c>
      <c r="K580" s="165" t="str">
        <f t="shared" ref="K580:K645" si="103">IF(E580="S","ND","D")</f>
        <v>ND</v>
      </c>
      <c r="L580" s="165" t="str">
        <f t="shared" ref="L580:L645" si="104">IF(F580="MT", "MT", "LT")</f>
        <v>LT</v>
      </c>
      <c r="M580" s="165" t="str">
        <f t="shared" si="102"/>
        <v>Small</v>
      </c>
      <c r="N580" s="166">
        <f t="shared" si="96"/>
        <v>0.13333333333333333</v>
      </c>
      <c r="O580" s="123">
        <f t="shared" si="97"/>
        <v>330.84494125526766</v>
      </c>
      <c r="P580" s="114">
        <f t="shared" si="98"/>
        <v>372.10068464967947</v>
      </c>
      <c r="Q580" s="93">
        <f t="shared" si="99"/>
        <v>145375740.98304752</v>
      </c>
      <c r="R580" s="93">
        <f t="shared" si="100"/>
        <v>0</v>
      </c>
      <c r="T580" s="165"/>
    </row>
    <row r="581" spans="1:20">
      <c r="A581" s="162">
        <v>15821</v>
      </c>
      <c r="B581" s="162">
        <v>1651997.0566255399</v>
      </c>
      <c r="C581" s="162">
        <v>16.381546498344399</v>
      </c>
      <c r="D581" s="162">
        <v>2</v>
      </c>
      <c r="E581" s="163" t="s">
        <v>224</v>
      </c>
      <c r="F581" s="163" t="s">
        <v>225</v>
      </c>
      <c r="G581" s="163" t="s">
        <v>234</v>
      </c>
      <c r="H581" s="162">
        <v>101</v>
      </c>
      <c r="I581" s="163" t="s">
        <v>239</v>
      </c>
      <c r="J581" s="164">
        <f t="shared" ref="J581:J644" si="105">(IF(I581="N",1,IF(I581="DK",1-$J$650,0)))*VLOOKUP(M581&amp;L581,$X$5:$AB$16,5,FALSE)</f>
        <v>1.9369369369369369</v>
      </c>
      <c r="K581" s="165" t="str">
        <f t="shared" si="103"/>
        <v>ND</v>
      </c>
      <c r="L581" s="165" t="str">
        <f t="shared" si="104"/>
        <v>MT</v>
      </c>
      <c r="M581" s="165" t="str">
        <f t="shared" si="102"/>
        <v>Small</v>
      </c>
      <c r="N581" s="166">
        <f t="shared" ref="N581:N644" si="106">IF(K581="ND",VLOOKUP(M581&amp;L581,$X$5:$AD$10,7,FALSE),VLOOKUP(M581&amp;L581,$X$11:$AD$17,7,FALSE))</f>
        <v>0.2</v>
      </c>
      <c r="O581" s="123">
        <f t="shared" ref="O581:O645" si="107">J581*VLOOKUP(M581&amp;L581,$X$5:$AE$16,8,FALSE)</f>
        <v>633.37294628668678</v>
      </c>
      <c r="P581" s="114">
        <f t="shared" ref="P581:P645" si="108">J581*VLOOKUP(M581&amp;L581,$X$5:$AF$16,9,FALSE)</f>
        <v>210.82265890311467</v>
      </c>
      <c r="Q581" s="93">
        <f t="shared" ref="Q581:Q644" si="109">B581*H581</f>
        <v>166851702.71917954</v>
      </c>
      <c r="R581" s="93">
        <f t="shared" ref="R581:R644" si="110">IF(L581="MT",1,0)</f>
        <v>1</v>
      </c>
      <c r="T581" s="165"/>
    </row>
    <row r="582" spans="1:20">
      <c r="A582" s="162">
        <v>15822</v>
      </c>
      <c r="B582" s="162">
        <v>1705335.3720241501</v>
      </c>
      <c r="C582" s="162">
        <v>16.381546498344399</v>
      </c>
      <c r="D582" s="162">
        <v>1</v>
      </c>
      <c r="E582" s="163" t="s">
        <v>224</v>
      </c>
      <c r="F582" s="163" t="s">
        <v>241</v>
      </c>
      <c r="G582" s="163" t="s">
        <v>234</v>
      </c>
      <c r="H582" s="162">
        <v>110</v>
      </c>
      <c r="I582" s="163" t="s">
        <v>243</v>
      </c>
      <c r="J582" s="164">
        <f t="shared" si="105"/>
        <v>0</v>
      </c>
      <c r="K582" s="165" t="str">
        <f t="shared" si="103"/>
        <v>ND</v>
      </c>
      <c r="L582" s="165" t="str">
        <f t="shared" si="104"/>
        <v>LT</v>
      </c>
      <c r="M582" s="165" t="str">
        <f t="shared" si="102"/>
        <v>Small</v>
      </c>
      <c r="N582" s="166">
        <f t="shared" si="106"/>
        <v>0.13333333333333333</v>
      </c>
      <c r="O582" s="123">
        <f t="shared" si="107"/>
        <v>0</v>
      </c>
      <c r="P582" s="114">
        <f t="shared" si="108"/>
        <v>0</v>
      </c>
      <c r="Q582" s="93">
        <f t="shared" si="109"/>
        <v>187586890.92265651</v>
      </c>
      <c r="R582" s="93">
        <f t="shared" si="110"/>
        <v>0</v>
      </c>
      <c r="T582" s="165"/>
    </row>
    <row r="583" spans="1:20">
      <c r="A583" s="162">
        <v>15822</v>
      </c>
      <c r="B583" s="162">
        <v>1705335.3720241501</v>
      </c>
      <c r="C583" s="162">
        <v>16.381546498344399</v>
      </c>
      <c r="D583" s="162">
        <v>2</v>
      </c>
      <c r="E583" s="163" t="s">
        <v>224</v>
      </c>
      <c r="F583" s="163" t="s">
        <v>225</v>
      </c>
      <c r="G583" s="163" t="s">
        <v>234</v>
      </c>
      <c r="H583" s="162">
        <v>140</v>
      </c>
      <c r="I583" s="163" t="s">
        <v>239</v>
      </c>
      <c r="J583" s="164">
        <f t="shared" si="105"/>
        <v>1.9369369369369369</v>
      </c>
      <c r="K583" s="165" t="str">
        <f t="shared" si="103"/>
        <v>ND</v>
      </c>
      <c r="L583" s="165" t="str">
        <f t="shared" si="104"/>
        <v>MT</v>
      </c>
      <c r="M583" s="165" t="str">
        <f t="shared" si="102"/>
        <v>Small</v>
      </c>
      <c r="N583" s="166">
        <f t="shared" si="106"/>
        <v>0.2</v>
      </c>
      <c r="O583" s="123">
        <f t="shared" si="107"/>
        <v>633.37294628668678</v>
      </c>
      <c r="P583" s="114">
        <f t="shared" si="108"/>
        <v>210.82265890311467</v>
      </c>
      <c r="Q583" s="93">
        <f t="shared" si="109"/>
        <v>238746952.08338103</v>
      </c>
      <c r="R583" s="93">
        <f t="shared" si="110"/>
        <v>1</v>
      </c>
      <c r="T583" s="165"/>
    </row>
    <row r="584" spans="1:20">
      <c r="A584" s="162">
        <v>15876</v>
      </c>
      <c r="B584" s="162">
        <v>1993091.24039287</v>
      </c>
      <c r="C584" s="162">
        <v>17.690263614514301</v>
      </c>
      <c r="D584" s="162">
        <v>1</v>
      </c>
      <c r="E584" s="163" t="s">
        <v>224</v>
      </c>
      <c r="F584" s="163" t="s">
        <v>225</v>
      </c>
      <c r="G584" s="163" t="s">
        <v>234</v>
      </c>
      <c r="H584" s="162">
        <v>96</v>
      </c>
      <c r="I584" s="163" t="s">
        <v>239</v>
      </c>
      <c r="J584" s="164">
        <f t="shared" si="105"/>
        <v>1.9369369369369369</v>
      </c>
      <c r="K584" s="165" t="str">
        <f t="shared" si="103"/>
        <v>ND</v>
      </c>
      <c r="L584" s="165" t="str">
        <f t="shared" si="104"/>
        <v>MT</v>
      </c>
      <c r="M584" s="165" t="str">
        <f t="shared" si="102"/>
        <v>Small</v>
      </c>
      <c r="N584" s="166">
        <f t="shared" si="106"/>
        <v>0.2</v>
      </c>
      <c r="O584" s="123">
        <f t="shared" si="107"/>
        <v>633.37294628668678</v>
      </c>
      <c r="P584" s="114">
        <f t="shared" si="108"/>
        <v>210.82265890311467</v>
      </c>
      <c r="Q584" s="93">
        <f t="shared" si="109"/>
        <v>191336759.07771552</v>
      </c>
      <c r="R584" s="93">
        <f t="shared" si="110"/>
        <v>1</v>
      </c>
      <c r="T584" s="165"/>
    </row>
    <row r="585" spans="1:20">
      <c r="A585" s="162">
        <v>15876</v>
      </c>
      <c r="B585" s="162">
        <v>1993091.24039287</v>
      </c>
      <c r="C585" s="162">
        <v>17.690263614514301</v>
      </c>
      <c r="D585" s="162">
        <v>2</v>
      </c>
      <c r="E585" s="163" t="s">
        <v>224</v>
      </c>
      <c r="F585" s="163" t="s">
        <v>225</v>
      </c>
      <c r="G585" s="163" t="s">
        <v>234</v>
      </c>
      <c r="H585" s="162">
        <v>130</v>
      </c>
      <c r="I585" s="163" t="s">
        <v>239</v>
      </c>
      <c r="J585" s="164">
        <f t="shared" si="105"/>
        <v>1.9369369369369369</v>
      </c>
      <c r="K585" s="165" t="str">
        <f t="shared" si="103"/>
        <v>ND</v>
      </c>
      <c r="L585" s="165" t="str">
        <f t="shared" si="104"/>
        <v>MT</v>
      </c>
      <c r="M585" s="165" t="str">
        <f t="shared" si="102"/>
        <v>Small</v>
      </c>
      <c r="N585" s="166">
        <f t="shared" si="106"/>
        <v>0.2</v>
      </c>
      <c r="O585" s="123">
        <f t="shared" si="107"/>
        <v>633.37294628668678</v>
      </c>
      <c r="P585" s="114">
        <f t="shared" si="108"/>
        <v>210.82265890311467</v>
      </c>
      <c r="Q585" s="93">
        <f t="shared" si="109"/>
        <v>259101861.25107309</v>
      </c>
      <c r="R585" s="93">
        <f t="shared" si="110"/>
        <v>1</v>
      </c>
      <c r="T585" s="165"/>
    </row>
    <row r="586" spans="1:20">
      <c r="A586" s="162">
        <v>15876</v>
      </c>
      <c r="B586" s="162">
        <v>1993091.24039287</v>
      </c>
      <c r="C586" s="162">
        <v>17.690263614514301</v>
      </c>
      <c r="D586" s="162">
        <v>3</v>
      </c>
      <c r="E586" s="163" t="s">
        <v>224</v>
      </c>
      <c r="F586" s="163" t="s">
        <v>241</v>
      </c>
      <c r="G586" s="163" t="s">
        <v>234</v>
      </c>
      <c r="H586" s="162">
        <v>70</v>
      </c>
      <c r="I586" s="163" t="s">
        <v>239</v>
      </c>
      <c r="J586" s="164">
        <f t="shared" si="105"/>
        <v>1.2912912912912913</v>
      </c>
      <c r="K586" s="165" t="str">
        <f t="shared" si="103"/>
        <v>ND</v>
      </c>
      <c r="L586" s="165" t="str">
        <f t="shared" si="104"/>
        <v>LT</v>
      </c>
      <c r="M586" s="165" t="str">
        <f t="shared" si="102"/>
        <v>Small</v>
      </c>
      <c r="N586" s="166">
        <f t="shared" si="106"/>
        <v>0.13333333333333333</v>
      </c>
      <c r="O586" s="123">
        <f t="shared" si="107"/>
        <v>330.84494125526766</v>
      </c>
      <c r="P586" s="114">
        <f t="shared" si="108"/>
        <v>372.10068464967947</v>
      </c>
      <c r="Q586" s="93">
        <f t="shared" si="109"/>
        <v>139516386.82750091</v>
      </c>
      <c r="R586" s="93">
        <f t="shared" si="110"/>
        <v>0</v>
      </c>
      <c r="T586" s="165"/>
    </row>
    <row r="587" spans="1:20">
      <c r="A587" s="162">
        <v>15876</v>
      </c>
      <c r="B587" s="162">
        <v>1993091.24039287</v>
      </c>
      <c r="C587" s="162">
        <v>17.690263614514301</v>
      </c>
      <c r="D587" s="162">
        <v>4</v>
      </c>
      <c r="E587" s="163" t="s">
        <v>224</v>
      </c>
      <c r="F587" s="163" t="s">
        <v>225</v>
      </c>
      <c r="G587" s="163" t="s">
        <v>234</v>
      </c>
      <c r="H587" s="162">
        <v>90</v>
      </c>
      <c r="I587" s="163" t="s">
        <v>239</v>
      </c>
      <c r="J587" s="164">
        <f t="shared" si="105"/>
        <v>1.9369369369369369</v>
      </c>
      <c r="K587" s="165" t="str">
        <f t="shared" si="103"/>
        <v>ND</v>
      </c>
      <c r="L587" s="165" t="str">
        <f t="shared" si="104"/>
        <v>MT</v>
      </c>
      <c r="M587" s="165" t="str">
        <f t="shared" si="102"/>
        <v>Small</v>
      </c>
      <c r="N587" s="166">
        <f t="shared" si="106"/>
        <v>0.2</v>
      </c>
      <c r="O587" s="123">
        <f t="shared" si="107"/>
        <v>633.37294628668678</v>
      </c>
      <c r="P587" s="114">
        <f t="shared" si="108"/>
        <v>210.82265890311467</v>
      </c>
      <c r="Q587" s="93">
        <f t="shared" si="109"/>
        <v>179378211.6353583</v>
      </c>
      <c r="R587" s="93">
        <f t="shared" si="110"/>
        <v>1</v>
      </c>
      <c r="T587" s="165"/>
    </row>
    <row r="588" spans="1:20">
      <c r="A588" s="162">
        <v>15900</v>
      </c>
      <c r="B588" s="162">
        <v>1687577.7756199399</v>
      </c>
      <c r="C588" s="162">
        <v>16.381546498344399</v>
      </c>
      <c r="D588" s="162">
        <v>1</v>
      </c>
      <c r="E588" s="163" t="s">
        <v>224</v>
      </c>
      <c r="F588" s="163" t="s">
        <v>225</v>
      </c>
      <c r="G588" s="163" t="s">
        <v>234</v>
      </c>
      <c r="H588" s="162">
        <v>96</v>
      </c>
      <c r="I588" s="163" t="s">
        <v>227</v>
      </c>
      <c r="J588" s="164">
        <f t="shared" si="105"/>
        <v>3</v>
      </c>
      <c r="K588" s="165" t="str">
        <f t="shared" si="103"/>
        <v>ND</v>
      </c>
      <c r="L588" s="165" t="str">
        <f t="shared" si="104"/>
        <v>MT</v>
      </c>
      <c r="M588" s="165" t="str">
        <f t="shared" si="102"/>
        <v>Small</v>
      </c>
      <c r="N588" s="166">
        <f t="shared" si="106"/>
        <v>0.2</v>
      </c>
      <c r="O588" s="123">
        <f t="shared" si="107"/>
        <v>980.99158657426381</v>
      </c>
      <c r="P588" s="114">
        <f t="shared" si="108"/>
        <v>326.52997867319618</v>
      </c>
      <c r="Q588" s="93">
        <f t="shared" si="109"/>
        <v>162007466.45951423</v>
      </c>
      <c r="R588" s="93">
        <f t="shared" si="110"/>
        <v>1</v>
      </c>
      <c r="T588" s="165"/>
    </row>
    <row r="589" spans="1:20">
      <c r="A589" s="162">
        <v>15900</v>
      </c>
      <c r="B589" s="162">
        <v>1687577.7756199399</v>
      </c>
      <c r="C589" s="162">
        <v>16.381546498344399</v>
      </c>
      <c r="D589" s="162">
        <v>2</v>
      </c>
      <c r="E589" s="163" t="s">
        <v>224</v>
      </c>
      <c r="F589" s="163" t="s">
        <v>241</v>
      </c>
      <c r="G589" s="163" t="s">
        <v>234</v>
      </c>
      <c r="H589" s="162">
        <v>40</v>
      </c>
      <c r="I589" s="163" t="s">
        <v>227</v>
      </c>
      <c r="J589" s="164">
        <f t="shared" si="105"/>
        <v>2</v>
      </c>
      <c r="K589" s="165" t="str">
        <f t="shared" si="103"/>
        <v>ND</v>
      </c>
      <c r="L589" s="165" t="str">
        <f t="shared" si="104"/>
        <v>LT</v>
      </c>
      <c r="M589" s="165" t="s">
        <v>236</v>
      </c>
      <c r="N589" s="166">
        <f t="shared" si="106"/>
        <v>0.13333333333333333</v>
      </c>
      <c r="O589" s="123">
        <f t="shared" si="107"/>
        <v>512.42495552560058</v>
      </c>
      <c r="P589" s="114">
        <f t="shared" si="108"/>
        <v>576.32338599229422</v>
      </c>
      <c r="Q589" s="93">
        <f t="shared" si="109"/>
        <v>67503111.024797589</v>
      </c>
      <c r="R589" s="93">
        <f t="shared" si="110"/>
        <v>0</v>
      </c>
      <c r="T589" s="165"/>
    </row>
    <row r="590" spans="1:20">
      <c r="A590" s="162">
        <v>15937</v>
      </c>
      <c r="B590" s="162">
        <v>477562.49357861403</v>
      </c>
      <c r="C590" s="162">
        <v>9.3202930107655106</v>
      </c>
      <c r="D590" s="162">
        <v>1</v>
      </c>
      <c r="E590" s="163" t="s">
        <v>224</v>
      </c>
      <c r="F590" s="163" t="s">
        <v>241</v>
      </c>
      <c r="G590" s="163" t="s">
        <v>234</v>
      </c>
      <c r="H590" s="162">
        <v>49</v>
      </c>
      <c r="I590" s="163" t="s">
        <v>239</v>
      </c>
      <c r="J590" s="164">
        <f t="shared" si="105"/>
        <v>1.2912912912912913</v>
      </c>
      <c r="K590" s="165" t="str">
        <f t="shared" si="103"/>
        <v>ND</v>
      </c>
      <c r="L590" s="165" t="str">
        <f t="shared" si="104"/>
        <v>LT</v>
      </c>
      <c r="M590" s="165" t="str">
        <f t="shared" ref="M590:M610" si="111">IF(K590="ND",VLOOKUP(H590,$Y$5:$Z$10,2,TRUE),VLOOKUP(H590,$Y$11:$Z$16,2,TRUE))</f>
        <v>Small</v>
      </c>
      <c r="N590" s="166">
        <f t="shared" si="106"/>
        <v>0.13333333333333333</v>
      </c>
      <c r="O590" s="123">
        <f t="shared" si="107"/>
        <v>330.84494125526766</v>
      </c>
      <c r="P590" s="114">
        <f t="shared" si="108"/>
        <v>372.10068464967947</v>
      </c>
      <c r="Q590" s="93">
        <f t="shared" si="109"/>
        <v>23400562.185352087</v>
      </c>
      <c r="R590" s="93">
        <f t="shared" si="110"/>
        <v>0</v>
      </c>
      <c r="T590" s="165"/>
    </row>
    <row r="591" spans="1:20">
      <c r="A591" s="162">
        <v>15937</v>
      </c>
      <c r="B591" s="162">
        <v>477562.49357861403</v>
      </c>
      <c r="C591" s="162">
        <v>9.3202930107655106</v>
      </c>
      <c r="D591" s="162">
        <v>2</v>
      </c>
      <c r="E591" s="163" t="s">
        <v>224</v>
      </c>
      <c r="F591" s="163" t="s">
        <v>225</v>
      </c>
      <c r="G591" s="163" t="s">
        <v>234</v>
      </c>
      <c r="H591" s="162">
        <v>56</v>
      </c>
      <c r="I591" s="163" t="s">
        <v>239</v>
      </c>
      <c r="J591" s="164">
        <f t="shared" si="105"/>
        <v>1.9369369369369369</v>
      </c>
      <c r="K591" s="165" t="str">
        <f t="shared" si="103"/>
        <v>ND</v>
      </c>
      <c r="L591" s="165" t="str">
        <f t="shared" si="104"/>
        <v>MT</v>
      </c>
      <c r="M591" s="165" t="str">
        <f t="shared" si="111"/>
        <v>Small</v>
      </c>
      <c r="N591" s="166">
        <f t="shared" si="106"/>
        <v>0.2</v>
      </c>
      <c r="O591" s="123">
        <f t="shared" si="107"/>
        <v>633.37294628668678</v>
      </c>
      <c r="P591" s="114">
        <f t="shared" si="108"/>
        <v>210.82265890311467</v>
      </c>
      <c r="Q591" s="93">
        <f t="shared" si="109"/>
        <v>26743499.640402384</v>
      </c>
      <c r="R591" s="93">
        <f t="shared" si="110"/>
        <v>1</v>
      </c>
      <c r="T591" s="165"/>
    </row>
    <row r="592" spans="1:20">
      <c r="A592" s="162">
        <v>15964</v>
      </c>
      <c r="B592" s="162">
        <v>1413388.85874156</v>
      </c>
      <c r="C592" s="162">
        <v>11.7918010607328</v>
      </c>
      <c r="D592" s="162">
        <v>3</v>
      </c>
      <c r="E592" s="163" t="s">
        <v>224</v>
      </c>
      <c r="F592" s="163" t="s">
        <v>225</v>
      </c>
      <c r="G592" s="163" t="s">
        <v>234</v>
      </c>
      <c r="H592" s="162">
        <v>150</v>
      </c>
      <c r="I592" s="163" t="s">
        <v>239</v>
      </c>
      <c r="J592" s="164">
        <f t="shared" si="105"/>
        <v>1.9369369369369369</v>
      </c>
      <c r="K592" s="165" t="str">
        <f t="shared" si="103"/>
        <v>ND</v>
      </c>
      <c r="L592" s="165" t="str">
        <f t="shared" si="104"/>
        <v>MT</v>
      </c>
      <c r="M592" s="165" t="str">
        <f t="shared" si="111"/>
        <v>Small</v>
      </c>
      <c r="N592" s="166">
        <f t="shared" si="106"/>
        <v>0.2</v>
      </c>
      <c r="O592" s="123">
        <f t="shared" si="107"/>
        <v>633.37294628668678</v>
      </c>
      <c r="P592" s="114">
        <f t="shared" si="108"/>
        <v>210.82265890311467</v>
      </c>
      <c r="Q592" s="93">
        <f t="shared" si="109"/>
        <v>212008328.811234</v>
      </c>
      <c r="R592" s="93">
        <f t="shared" si="110"/>
        <v>1</v>
      </c>
      <c r="T592" s="165"/>
    </row>
    <row r="593" spans="1:20">
      <c r="A593" s="162">
        <v>15901</v>
      </c>
      <c r="B593" s="162">
        <v>4605383.9861315396</v>
      </c>
      <c r="C593" s="162">
        <v>29.685533528845401</v>
      </c>
      <c r="D593" s="162">
        <v>1</v>
      </c>
      <c r="E593" s="163" t="s">
        <v>246</v>
      </c>
      <c r="F593" s="163" t="s">
        <v>225</v>
      </c>
      <c r="G593" s="163" t="s">
        <v>234</v>
      </c>
      <c r="H593" s="162">
        <v>700</v>
      </c>
      <c r="I593" s="163" t="s">
        <v>239</v>
      </c>
      <c r="J593" s="164">
        <f t="shared" si="105"/>
        <v>1.9369369369369369</v>
      </c>
      <c r="K593" s="165" t="str">
        <f t="shared" si="103"/>
        <v>D</v>
      </c>
      <c r="L593" s="165" t="str">
        <f t="shared" si="104"/>
        <v>MT</v>
      </c>
      <c r="M593" s="165" t="str">
        <f t="shared" si="111"/>
        <v>Med</v>
      </c>
      <c r="N593" s="166">
        <f t="shared" si="106"/>
        <v>0.2</v>
      </c>
      <c r="O593" s="123">
        <f t="shared" si="107"/>
        <v>633.37294628668678</v>
      </c>
      <c r="P593" s="114">
        <f t="shared" si="108"/>
        <v>210.82265890311467</v>
      </c>
      <c r="Q593" s="93">
        <f t="shared" si="109"/>
        <v>3223768790.2920775</v>
      </c>
      <c r="R593" s="93">
        <f t="shared" si="110"/>
        <v>1</v>
      </c>
      <c r="T593" s="165"/>
    </row>
    <row r="594" spans="1:20">
      <c r="A594" s="162">
        <v>15901</v>
      </c>
      <c r="B594" s="162">
        <v>4605383.9861315396</v>
      </c>
      <c r="C594" s="162">
        <v>29.685533528845401</v>
      </c>
      <c r="D594" s="162">
        <v>2</v>
      </c>
      <c r="E594" s="163" t="s">
        <v>224</v>
      </c>
      <c r="F594" s="163" t="s">
        <v>225</v>
      </c>
      <c r="G594" s="163" t="s">
        <v>234</v>
      </c>
      <c r="H594" s="162">
        <v>315</v>
      </c>
      <c r="I594" s="163" t="s">
        <v>239</v>
      </c>
      <c r="J594" s="164">
        <f t="shared" si="105"/>
        <v>1.9369369369369369</v>
      </c>
      <c r="K594" s="165" t="str">
        <f t="shared" si="103"/>
        <v>ND</v>
      </c>
      <c r="L594" s="165" t="str">
        <f t="shared" si="104"/>
        <v>MT</v>
      </c>
      <c r="M594" s="165" t="str">
        <f t="shared" si="111"/>
        <v>Med</v>
      </c>
      <c r="N594" s="166">
        <f t="shared" si="106"/>
        <v>0.2</v>
      </c>
      <c r="O594" s="123">
        <f t="shared" si="107"/>
        <v>633.37294628668678</v>
      </c>
      <c r="P594" s="114">
        <f t="shared" si="108"/>
        <v>210.82265890311467</v>
      </c>
      <c r="Q594" s="93">
        <f t="shared" si="109"/>
        <v>1450695955.6314349</v>
      </c>
      <c r="R594" s="93">
        <f t="shared" si="110"/>
        <v>1</v>
      </c>
      <c r="T594" s="165"/>
    </row>
    <row r="595" spans="1:20">
      <c r="A595" s="162">
        <v>15901</v>
      </c>
      <c r="B595" s="162">
        <v>4605383.9861315396</v>
      </c>
      <c r="C595" s="162">
        <v>29.685533528845401</v>
      </c>
      <c r="D595" s="162">
        <v>3</v>
      </c>
      <c r="E595" s="163" t="s">
        <v>224</v>
      </c>
      <c r="F595" s="163" t="s">
        <v>245</v>
      </c>
      <c r="G595" s="163" t="s">
        <v>234</v>
      </c>
      <c r="H595" s="162">
        <v>350</v>
      </c>
      <c r="I595" s="163" t="s">
        <v>239</v>
      </c>
      <c r="J595" s="164">
        <f t="shared" si="105"/>
        <v>1.2912912912912913</v>
      </c>
      <c r="K595" s="165" t="str">
        <f t="shared" si="103"/>
        <v>ND</v>
      </c>
      <c r="L595" s="165" t="str">
        <f t="shared" si="104"/>
        <v>LT</v>
      </c>
      <c r="M595" s="165" t="str">
        <f t="shared" si="111"/>
        <v>Med</v>
      </c>
      <c r="N595" s="166">
        <f t="shared" si="106"/>
        <v>0.13333333333333333</v>
      </c>
      <c r="O595" s="123">
        <f t="shared" si="107"/>
        <v>330.84494125526766</v>
      </c>
      <c r="P595" s="114">
        <f t="shared" si="108"/>
        <v>372.10068464967947</v>
      </c>
      <c r="Q595" s="93">
        <f t="shared" si="109"/>
        <v>1611884395.1460388</v>
      </c>
      <c r="R595" s="93">
        <f t="shared" si="110"/>
        <v>0</v>
      </c>
      <c r="T595" s="165"/>
    </row>
    <row r="596" spans="1:20">
      <c r="A596" s="162">
        <v>15901</v>
      </c>
      <c r="B596" s="162">
        <v>4605383.9861315396</v>
      </c>
      <c r="C596" s="162">
        <v>29.685533528845401</v>
      </c>
      <c r="D596" s="162">
        <v>4</v>
      </c>
      <c r="E596" s="163" t="s">
        <v>224</v>
      </c>
      <c r="F596" s="163" t="s">
        <v>225</v>
      </c>
      <c r="G596" s="163" t="s">
        <v>234</v>
      </c>
      <c r="H596" s="162">
        <v>100</v>
      </c>
      <c r="I596" s="163" t="s">
        <v>239</v>
      </c>
      <c r="J596" s="164">
        <f t="shared" si="105"/>
        <v>1.9369369369369369</v>
      </c>
      <c r="K596" s="165" t="str">
        <f t="shared" si="103"/>
        <v>ND</v>
      </c>
      <c r="L596" s="165" t="str">
        <f t="shared" si="104"/>
        <v>MT</v>
      </c>
      <c r="M596" s="165" t="str">
        <f t="shared" si="111"/>
        <v>Small</v>
      </c>
      <c r="N596" s="166">
        <f t="shared" si="106"/>
        <v>0.2</v>
      </c>
      <c r="O596" s="123">
        <f t="shared" si="107"/>
        <v>633.37294628668678</v>
      </c>
      <c r="P596" s="114">
        <f t="shared" si="108"/>
        <v>210.82265890311467</v>
      </c>
      <c r="Q596" s="93">
        <f t="shared" si="109"/>
        <v>460538398.61315393</v>
      </c>
      <c r="R596" s="93">
        <f t="shared" si="110"/>
        <v>1</v>
      </c>
      <c r="T596" s="165"/>
    </row>
    <row r="597" spans="1:20">
      <c r="A597" s="162">
        <v>15901</v>
      </c>
      <c r="B597" s="162">
        <v>4605383.9861315396</v>
      </c>
      <c r="C597" s="162">
        <v>29.685533528845401</v>
      </c>
      <c r="D597" s="162">
        <v>5</v>
      </c>
      <c r="E597" s="163" t="s">
        <v>224</v>
      </c>
      <c r="F597" s="163" t="s">
        <v>241</v>
      </c>
      <c r="G597" s="163" t="s">
        <v>234</v>
      </c>
      <c r="H597" s="162">
        <v>290</v>
      </c>
      <c r="I597" s="163" t="s">
        <v>239</v>
      </c>
      <c r="J597" s="164">
        <f t="shared" si="105"/>
        <v>1.2912912912912913</v>
      </c>
      <c r="K597" s="165" t="str">
        <f t="shared" si="103"/>
        <v>ND</v>
      </c>
      <c r="L597" s="165" t="str">
        <f t="shared" si="104"/>
        <v>LT</v>
      </c>
      <c r="M597" s="165" t="str">
        <f t="shared" si="111"/>
        <v>Med</v>
      </c>
      <c r="N597" s="166">
        <f t="shared" si="106"/>
        <v>0.13333333333333333</v>
      </c>
      <c r="O597" s="123">
        <f t="shared" si="107"/>
        <v>330.84494125526766</v>
      </c>
      <c r="P597" s="114">
        <f t="shared" si="108"/>
        <v>372.10068464967947</v>
      </c>
      <c r="Q597" s="93">
        <f t="shared" si="109"/>
        <v>1335561355.9781466</v>
      </c>
      <c r="R597" s="93">
        <f t="shared" si="110"/>
        <v>0</v>
      </c>
      <c r="T597" s="165"/>
    </row>
    <row r="598" spans="1:20">
      <c r="A598" s="162">
        <v>15901</v>
      </c>
      <c r="B598" s="162">
        <v>4605383.9861315396</v>
      </c>
      <c r="C598" s="162">
        <v>29.685533528845401</v>
      </c>
      <c r="D598" s="162">
        <v>6</v>
      </c>
      <c r="E598" s="163" t="s">
        <v>224</v>
      </c>
      <c r="F598" s="163" t="s">
        <v>241</v>
      </c>
      <c r="G598" s="163" t="s">
        <v>234</v>
      </c>
      <c r="H598" s="162">
        <v>700</v>
      </c>
      <c r="I598" s="163" t="s">
        <v>239</v>
      </c>
      <c r="J598" s="164">
        <f t="shared" si="105"/>
        <v>1.9369369369369369</v>
      </c>
      <c r="K598" s="165" t="str">
        <f t="shared" si="103"/>
        <v>ND</v>
      </c>
      <c r="L598" s="165" t="str">
        <f t="shared" si="104"/>
        <v>LT</v>
      </c>
      <c r="M598" s="165" t="str">
        <f t="shared" si="111"/>
        <v>Large</v>
      </c>
      <c r="N598" s="166">
        <f t="shared" si="106"/>
        <v>0.2</v>
      </c>
      <c r="O598" s="123">
        <f t="shared" si="107"/>
        <v>633.37294628668678</v>
      </c>
      <c r="P598" s="114">
        <f t="shared" si="108"/>
        <v>210.82265890311467</v>
      </c>
      <c r="Q598" s="93">
        <f t="shared" si="109"/>
        <v>3223768790.2920775</v>
      </c>
      <c r="R598" s="93">
        <f t="shared" si="110"/>
        <v>0</v>
      </c>
      <c r="T598" s="165"/>
    </row>
    <row r="599" spans="1:20">
      <c r="A599" s="162">
        <v>15901</v>
      </c>
      <c r="B599" s="162">
        <v>4605383.9861315396</v>
      </c>
      <c r="C599" s="162">
        <v>29.685533528845401</v>
      </c>
      <c r="D599" s="162">
        <v>7</v>
      </c>
      <c r="E599" s="163" t="s">
        <v>224</v>
      </c>
      <c r="F599" s="163" t="s">
        <v>225</v>
      </c>
      <c r="G599" s="163" t="s">
        <v>234</v>
      </c>
      <c r="H599" s="162">
        <v>570</v>
      </c>
      <c r="I599" s="163" t="s">
        <v>239</v>
      </c>
      <c r="J599" s="164">
        <f t="shared" si="105"/>
        <v>3.228228228228228</v>
      </c>
      <c r="K599" s="165" t="str">
        <f t="shared" si="103"/>
        <v>ND</v>
      </c>
      <c r="L599" s="165" t="str">
        <f t="shared" si="104"/>
        <v>MT</v>
      </c>
      <c r="M599" s="165" t="str">
        <f t="shared" si="111"/>
        <v>Large</v>
      </c>
      <c r="N599" s="166">
        <f t="shared" si="106"/>
        <v>0.33333333333333331</v>
      </c>
      <c r="O599" s="123">
        <f t="shared" si="107"/>
        <v>496.67985734277732</v>
      </c>
      <c r="P599" s="114">
        <f t="shared" si="108"/>
        <v>214.54250835132669</v>
      </c>
      <c r="Q599" s="93">
        <f t="shared" si="109"/>
        <v>2625068872.0949774</v>
      </c>
      <c r="R599" s="93">
        <f t="shared" si="110"/>
        <v>1</v>
      </c>
      <c r="T599" s="165"/>
    </row>
    <row r="600" spans="1:20">
      <c r="A600" s="162">
        <v>15901</v>
      </c>
      <c r="B600" s="162">
        <v>4605383.9861315396</v>
      </c>
      <c r="C600" s="162">
        <v>29.685533528845401</v>
      </c>
      <c r="D600" s="162">
        <v>8</v>
      </c>
      <c r="E600" s="163" t="s">
        <v>246</v>
      </c>
      <c r="F600" s="163" t="s">
        <v>225</v>
      </c>
      <c r="G600" s="163" t="s">
        <v>234</v>
      </c>
      <c r="H600" s="162">
        <v>415</v>
      </c>
      <c r="I600" s="163" t="s">
        <v>239</v>
      </c>
      <c r="J600" s="164">
        <f t="shared" si="105"/>
        <v>1.9369369369369369</v>
      </c>
      <c r="K600" s="165" t="str">
        <f t="shared" si="103"/>
        <v>D</v>
      </c>
      <c r="L600" s="165" t="str">
        <f t="shared" si="104"/>
        <v>MT</v>
      </c>
      <c r="M600" s="165" t="str">
        <f t="shared" si="111"/>
        <v>Med</v>
      </c>
      <c r="N600" s="166">
        <f t="shared" si="106"/>
        <v>0.2</v>
      </c>
      <c r="O600" s="123">
        <f t="shared" si="107"/>
        <v>633.37294628668678</v>
      </c>
      <c r="P600" s="114">
        <f t="shared" si="108"/>
        <v>210.82265890311467</v>
      </c>
      <c r="Q600" s="93">
        <f t="shared" si="109"/>
        <v>1911234354.2445889</v>
      </c>
      <c r="R600" s="93">
        <f t="shared" si="110"/>
        <v>1</v>
      </c>
      <c r="T600" s="165"/>
    </row>
    <row r="601" spans="1:20">
      <c r="A601" s="162">
        <v>15901</v>
      </c>
      <c r="B601" s="162">
        <v>4605383.9861315396</v>
      </c>
      <c r="C601" s="162">
        <v>29.685533528845401</v>
      </c>
      <c r="D601" s="162">
        <v>9</v>
      </c>
      <c r="E601" s="163" t="s">
        <v>224</v>
      </c>
      <c r="F601" s="163" t="s">
        <v>225</v>
      </c>
      <c r="G601" s="163" t="s">
        <v>234</v>
      </c>
      <c r="H601" s="162">
        <v>78</v>
      </c>
      <c r="I601" s="163" t="s">
        <v>239</v>
      </c>
      <c r="J601" s="164">
        <f t="shared" si="105"/>
        <v>1.9369369369369369</v>
      </c>
      <c r="K601" s="165" t="str">
        <f t="shared" si="103"/>
        <v>ND</v>
      </c>
      <c r="L601" s="165" t="str">
        <f t="shared" si="104"/>
        <v>MT</v>
      </c>
      <c r="M601" s="165" t="str">
        <f t="shared" si="111"/>
        <v>Small</v>
      </c>
      <c r="N601" s="166">
        <f t="shared" si="106"/>
        <v>0.2</v>
      </c>
      <c r="O601" s="123">
        <f t="shared" si="107"/>
        <v>633.37294628668678</v>
      </c>
      <c r="P601" s="114">
        <f t="shared" si="108"/>
        <v>210.82265890311467</v>
      </c>
      <c r="Q601" s="93">
        <f t="shared" si="109"/>
        <v>359219950.9182601</v>
      </c>
      <c r="R601" s="93">
        <f t="shared" si="110"/>
        <v>1</v>
      </c>
      <c r="T601" s="165"/>
    </row>
    <row r="602" spans="1:20">
      <c r="A602" s="162">
        <v>15901</v>
      </c>
      <c r="B602" s="162">
        <v>4605383.9861315396</v>
      </c>
      <c r="C602" s="162">
        <v>29.685533528845401</v>
      </c>
      <c r="D602" s="162">
        <v>10</v>
      </c>
      <c r="E602" s="163" t="s">
        <v>224</v>
      </c>
      <c r="F602" s="163" t="s">
        <v>225</v>
      </c>
      <c r="G602" s="163" t="s">
        <v>234</v>
      </c>
      <c r="H602" s="162">
        <v>56</v>
      </c>
      <c r="I602" s="163" t="s">
        <v>239</v>
      </c>
      <c r="J602" s="164">
        <f t="shared" si="105"/>
        <v>1.9369369369369369</v>
      </c>
      <c r="K602" s="165" t="str">
        <f t="shared" si="103"/>
        <v>ND</v>
      </c>
      <c r="L602" s="165" t="str">
        <f t="shared" si="104"/>
        <v>MT</v>
      </c>
      <c r="M602" s="165" t="str">
        <f t="shared" si="111"/>
        <v>Small</v>
      </c>
      <c r="N602" s="166">
        <f t="shared" si="106"/>
        <v>0.2</v>
      </c>
      <c r="O602" s="123">
        <f t="shared" si="107"/>
        <v>633.37294628668678</v>
      </c>
      <c r="P602" s="114">
        <f t="shared" si="108"/>
        <v>210.82265890311467</v>
      </c>
      <c r="Q602" s="93">
        <f t="shared" si="109"/>
        <v>257901503.2233662</v>
      </c>
      <c r="R602" s="93">
        <f t="shared" si="110"/>
        <v>1</v>
      </c>
      <c r="T602" s="165"/>
    </row>
    <row r="603" spans="1:20">
      <c r="A603" s="162">
        <v>15921</v>
      </c>
      <c r="B603" s="162">
        <v>8214482.4753151899</v>
      </c>
      <c r="C603" s="162">
        <v>29.997051139942201</v>
      </c>
      <c r="D603" s="162">
        <v>1</v>
      </c>
      <c r="E603" s="163" t="s">
        <v>224</v>
      </c>
      <c r="F603" s="163" t="s">
        <v>225</v>
      </c>
      <c r="G603" s="163" t="s">
        <v>234</v>
      </c>
      <c r="H603" s="162">
        <v>200</v>
      </c>
      <c r="I603" s="163" t="s">
        <v>243</v>
      </c>
      <c r="J603" s="164">
        <f t="shared" si="105"/>
        <v>0</v>
      </c>
      <c r="K603" s="165" t="str">
        <f t="shared" si="103"/>
        <v>ND</v>
      </c>
      <c r="L603" s="165" t="str">
        <f t="shared" si="104"/>
        <v>MT</v>
      </c>
      <c r="M603" s="165" t="str">
        <f t="shared" si="111"/>
        <v>Med</v>
      </c>
      <c r="N603" s="166">
        <f t="shared" si="106"/>
        <v>0.2</v>
      </c>
      <c r="O603" s="123">
        <f t="shared" si="107"/>
        <v>0</v>
      </c>
      <c r="P603" s="114">
        <f t="shared" si="108"/>
        <v>0</v>
      </c>
      <c r="Q603" s="93">
        <f t="shared" si="109"/>
        <v>1642896495.0630379</v>
      </c>
      <c r="R603" s="93">
        <f t="shared" si="110"/>
        <v>1</v>
      </c>
      <c r="T603" s="165"/>
    </row>
    <row r="604" spans="1:20">
      <c r="A604" s="162">
        <v>15921</v>
      </c>
      <c r="B604" s="162">
        <v>8214482.4753151899</v>
      </c>
      <c r="C604" s="162">
        <v>29.997051139942201</v>
      </c>
      <c r="D604" s="162">
        <v>2</v>
      </c>
      <c r="E604" s="163" t="s">
        <v>224</v>
      </c>
      <c r="F604" s="163" t="s">
        <v>241</v>
      </c>
      <c r="G604" s="163" t="s">
        <v>234</v>
      </c>
      <c r="H604" s="162">
        <v>200</v>
      </c>
      <c r="I604" s="163" t="s">
        <v>243</v>
      </c>
      <c r="J604" s="164">
        <f t="shared" si="105"/>
        <v>0</v>
      </c>
      <c r="K604" s="165" t="str">
        <f t="shared" si="103"/>
        <v>ND</v>
      </c>
      <c r="L604" s="165" t="str">
        <f t="shared" si="104"/>
        <v>LT</v>
      </c>
      <c r="M604" s="165" t="str">
        <f t="shared" si="111"/>
        <v>Med</v>
      </c>
      <c r="N604" s="166">
        <f t="shared" si="106"/>
        <v>0.13333333333333333</v>
      </c>
      <c r="O604" s="123">
        <f t="shared" si="107"/>
        <v>0</v>
      </c>
      <c r="P604" s="114">
        <f t="shared" si="108"/>
        <v>0</v>
      </c>
      <c r="Q604" s="93">
        <f t="shared" si="109"/>
        <v>1642896495.0630379</v>
      </c>
      <c r="R604" s="93">
        <f t="shared" si="110"/>
        <v>0</v>
      </c>
      <c r="T604" s="165"/>
    </row>
    <row r="605" spans="1:20">
      <c r="A605" s="162">
        <v>15944</v>
      </c>
      <c r="B605" s="162">
        <v>1228197.83836287</v>
      </c>
      <c r="C605" s="162">
        <v>24.082310556134701</v>
      </c>
      <c r="D605" s="162">
        <v>1</v>
      </c>
      <c r="E605" s="163" t="s">
        <v>224</v>
      </c>
      <c r="F605" s="163" t="s">
        <v>241</v>
      </c>
      <c r="G605" s="163" t="s">
        <v>234</v>
      </c>
      <c r="H605" s="162">
        <v>50</v>
      </c>
      <c r="I605" s="163" t="s">
        <v>227</v>
      </c>
      <c r="J605" s="164">
        <f t="shared" si="105"/>
        <v>2</v>
      </c>
      <c r="K605" s="165" t="str">
        <f t="shared" si="103"/>
        <v>ND</v>
      </c>
      <c r="L605" s="165" t="str">
        <f t="shared" si="104"/>
        <v>LT</v>
      </c>
      <c r="M605" s="165" t="str">
        <f t="shared" si="111"/>
        <v>Small</v>
      </c>
      <c r="N605" s="166">
        <f t="shared" si="106"/>
        <v>0.13333333333333333</v>
      </c>
      <c r="O605" s="123">
        <f t="shared" si="107"/>
        <v>512.42495552560058</v>
      </c>
      <c r="P605" s="114">
        <f t="shared" si="108"/>
        <v>576.32338599229422</v>
      </c>
      <c r="Q605" s="93">
        <f t="shared" si="109"/>
        <v>61409891.918143503</v>
      </c>
      <c r="R605" s="93">
        <f t="shared" si="110"/>
        <v>0</v>
      </c>
      <c r="T605" s="165"/>
    </row>
    <row r="606" spans="1:20">
      <c r="A606" s="162">
        <v>15730</v>
      </c>
      <c r="B606" s="162">
        <v>676662.87278890098</v>
      </c>
      <c r="C606" s="162">
        <v>3.7884089309287101</v>
      </c>
      <c r="D606" s="162">
        <v>1</v>
      </c>
      <c r="E606" s="163" t="s">
        <v>224</v>
      </c>
      <c r="F606" s="163" t="s">
        <v>225</v>
      </c>
      <c r="G606" s="163" t="s">
        <v>234</v>
      </c>
      <c r="H606" s="162">
        <v>140</v>
      </c>
      <c r="I606" s="163" t="s">
        <v>227</v>
      </c>
      <c r="J606" s="164">
        <f t="shared" si="105"/>
        <v>3</v>
      </c>
      <c r="K606" s="165" t="str">
        <f t="shared" si="103"/>
        <v>ND</v>
      </c>
      <c r="L606" s="165" t="str">
        <f t="shared" si="104"/>
        <v>MT</v>
      </c>
      <c r="M606" s="165" t="str">
        <f t="shared" si="111"/>
        <v>Small</v>
      </c>
      <c r="N606" s="166">
        <f t="shared" si="106"/>
        <v>0.2</v>
      </c>
      <c r="O606" s="123">
        <f t="shared" si="107"/>
        <v>980.99158657426381</v>
      </c>
      <c r="P606" s="114">
        <f t="shared" si="108"/>
        <v>326.52997867319618</v>
      </c>
      <c r="Q606" s="93">
        <f t="shared" si="109"/>
        <v>94732802.190446138</v>
      </c>
      <c r="R606" s="93">
        <f t="shared" si="110"/>
        <v>1</v>
      </c>
      <c r="T606" s="165"/>
    </row>
    <row r="607" spans="1:20">
      <c r="A607" s="162">
        <v>15730</v>
      </c>
      <c r="B607" s="162">
        <v>676662.87278890098</v>
      </c>
      <c r="C607" s="162">
        <v>3.7884089309287101</v>
      </c>
      <c r="D607" s="162">
        <v>2</v>
      </c>
      <c r="E607" s="163" t="s">
        <v>224</v>
      </c>
      <c r="F607" s="163" t="s">
        <v>225</v>
      </c>
      <c r="G607" s="163" t="s">
        <v>234</v>
      </c>
      <c r="H607" s="162">
        <v>140</v>
      </c>
      <c r="I607" s="163" t="s">
        <v>227</v>
      </c>
      <c r="J607" s="164">
        <f t="shared" si="105"/>
        <v>3</v>
      </c>
      <c r="K607" s="165" t="str">
        <f t="shared" si="103"/>
        <v>ND</v>
      </c>
      <c r="L607" s="165" t="str">
        <f t="shared" si="104"/>
        <v>MT</v>
      </c>
      <c r="M607" s="165" t="str">
        <f t="shared" si="111"/>
        <v>Small</v>
      </c>
      <c r="N607" s="166">
        <f t="shared" si="106"/>
        <v>0.2</v>
      </c>
      <c r="O607" s="123">
        <f t="shared" si="107"/>
        <v>980.99158657426381</v>
      </c>
      <c r="P607" s="114">
        <f t="shared" si="108"/>
        <v>326.52997867319618</v>
      </c>
      <c r="Q607" s="93">
        <f t="shared" si="109"/>
        <v>94732802.190446138</v>
      </c>
      <c r="R607" s="93">
        <f t="shared" si="110"/>
        <v>1</v>
      </c>
      <c r="T607" s="165"/>
    </row>
    <row r="608" spans="1:20">
      <c r="A608" s="162">
        <v>15730</v>
      </c>
      <c r="B608" s="162">
        <v>676662.87278890098</v>
      </c>
      <c r="C608" s="162">
        <v>3.7884089309287101</v>
      </c>
      <c r="D608" s="162">
        <v>3</v>
      </c>
      <c r="E608" s="163" t="s">
        <v>224</v>
      </c>
      <c r="F608" s="163" t="s">
        <v>241</v>
      </c>
      <c r="G608" s="163" t="s">
        <v>234</v>
      </c>
      <c r="H608" s="162">
        <v>84</v>
      </c>
      <c r="I608" s="163" t="s">
        <v>227</v>
      </c>
      <c r="J608" s="164">
        <f t="shared" si="105"/>
        <v>2</v>
      </c>
      <c r="K608" s="165" t="str">
        <f t="shared" si="103"/>
        <v>ND</v>
      </c>
      <c r="L608" s="165" t="str">
        <f t="shared" si="104"/>
        <v>LT</v>
      </c>
      <c r="M608" s="165" t="str">
        <f t="shared" si="111"/>
        <v>Small</v>
      </c>
      <c r="N608" s="166">
        <f t="shared" si="106"/>
        <v>0.13333333333333333</v>
      </c>
      <c r="O608" s="123">
        <f t="shared" si="107"/>
        <v>512.42495552560058</v>
      </c>
      <c r="P608" s="114">
        <f t="shared" si="108"/>
        <v>576.32338599229422</v>
      </c>
      <c r="Q608" s="93">
        <f t="shared" si="109"/>
        <v>56839681.31426768</v>
      </c>
      <c r="R608" s="93">
        <f t="shared" si="110"/>
        <v>0</v>
      </c>
      <c r="T608" s="165"/>
    </row>
    <row r="609" spans="1:20">
      <c r="A609" s="162">
        <v>15730</v>
      </c>
      <c r="B609" s="162">
        <v>676662.87278890098</v>
      </c>
      <c r="C609" s="162">
        <v>3.7884089309287101</v>
      </c>
      <c r="D609" s="162">
        <v>4</v>
      </c>
      <c r="E609" s="163" t="s">
        <v>224</v>
      </c>
      <c r="F609" s="163" t="s">
        <v>241</v>
      </c>
      <c r="G609" s="163" t="s">
        <v>234</v>
      </c>
      <c r="H609" s="162">
        <v>72</v>
      </c>
      <c r="I609" s="163" t="s">
        <v>227</v>
      </c>
      <c r="J609" s="164">
        <f t="shared" si="105"/>
        <v>2</v>
      </c>
      <c r="K609" s="165" t="str">
        <f t="shared" si="103"/>
        <v>ND</v>
      </c>
      <c r="L609" s="165" t="str">
        <f t="shared" si="104"/>
        <v>LT</v>
      </c>
      <c r="M609" s="165" t="str">
        <f t="shared" si="111"/>
        <v>Small</v>
      </c>
      <c r="N609" s="166">
        <f t="shared" si="106"/>
        <v>0.13333333333333333</v>
      </c>
      <c r="O609" s="123">
        <f t="shared" si="107"/>
        <v>512.42495552560058</v>
      </c>
      <c r="P609" s="114">
        <f t="shared" si="108"/>
        <v>576.32338599229422</v>
      </c>
      <c r="Q609" s="93">
        <f t="shared" si="109"/>
        <v>48719726.840800866</v>
      </c>
      <c r="R609" s="93">
        <f t="shared" si="110"/>
        <v>0</v>
      </c>
      <c r="T609" s="165"/>
    </row>
    <row r="610" spans="1:20">
      <c r="A610" s="162">
        <v>15924</v>
      </c>
      <c r="B610" s="162">
        <v>2559127.9261130998</v>
      </c>
      <c r="C610" s="162">
        <v>21.175192802226601</v>
      </c>
      <c r="D610" s="162">
        <v>1</v>
      </c>
      <c r="E610" s="163" t="s">
        <v>224</v>
      </c>
      <c r="F610" s="163" t="s">
        <v>225</v>
      </c>
      <c r="G610" s="163" t="s">
        <v>234</v>
      </c>
      <c r="H610" s="162">
        <v>60</v>
      </c>
      <c r="I610" s="163" t="s">
        <v>239</v>
      </c>
      <c r="J610" s="164">
        <f t="shared" si="105"/>
        <v>1.9369369369369369</v>
      </c>
      <c r="K610" s="165" t="str">
        <f t="shared" si="103"/>
        <v>ND</v>
      </c>
      <c r="L610" s="165" t="str">
        <f t="shared" si="104"/>
        <v>MT</v>
      </c>
      <c r="M610" s="165" t="str">
        <f t="shared" si="111"/>
        <v>Small</v>
      </c>
      <c r="N610" s="166">
        <f t="shared" si="106"/>
        <v>0.2</v>
      </c>
      <c r="O610" s="123">
        <f t="shared" si="107"/>
        <v>633.37294628668678</v>
      </c>
      <c r="P610" s="114">
        <f t="shared" si="108"/>
        <v>210.82265890311467</v>
      </c>
      <c r="Q610" s="93">
        <f t="shared" si="109"/>
        <v>153547675.56678599</v>
      </c>
      <c r="R610" s="93">
        <f t="shared" si="110"/>
        <v>1</v>
      </c>
      <c r="T610" s="165"/>
    </row>
    <row r="611" spans="1:20">
      <c r="A611" s="162">
        <v>15743</v>
      </c>
      <c r="B611" s="162">
        <v>3225413.2024288499</v>
      </c>
      <c r="C611" s="162">
        <v>13.261953564146101</v>
      </c>
      <c r="D611" s="162">
        <v>1</v>
      </c>
      <c r="E611" s="163" t="s">
        <v>224</v>
      </c>
      <c r="F611" s="163" t="s">
        <v>225</v>
      </c>
      <c r="G611" s="163" t="s">
        <v>234</v>
      </c>
      <c r="H611" s="162">
        <v>29</v>
      </c>
      <c r="I611" s="163" t="s">
        <v>243</v>
      </c>
      <c r="J611" s="164">
        <f t="shared" si="105"/>
        <v>0</v>
      </c>
      <c r="K611" s="165" t="str">
        <f t="shared" si="103"/>
        <v>ND</v>
      </c>
      <c r="L611" s="165" t="str">
        <f t="shared" si="104"/>
        <v>MT</v>
      </c>
      <c r="M611" s="165" t="s">
        <v>236</v>
      </c>
      <c r="N611" s="166">
        <f t="shared" si="106"/>
        <v>0.2</v>
      </c>
      <c r="O611" s="123">
        <f t="shared" si="107"/>
        <v>0</v>
      </c>
      <c r="P611" s="114">
        <f t="shared" si="108"/>
        <v>0</v>
      </c>
      <c r="Q611" s="93">
        <f t="shared" si="109"/>
        <v>93536982.870436653</v>
      </c>
      <c r="R611" s="93">
        <f t="shared" si="110"/>
        <v>1</v>
      </c>
      <c r="T611" s="165"/>
    </row>
    <row r="612" spans="1:20">
      <c r="A612" s="162">
        <v>15743</v>
      </c>
      <c r="B612" s="162">
        <v>3225413.2024288499</v>
      </c>
      <c r="C612" s="162">
        <v>13.261953564146101</v>
      </c>
      <c r="D612" s="162">
        <v>2</v>
      </c>
      <c r="E612" s="163" t="s">
        <v>224</v>
      </c>
      <c r="F612" s="163" t="s">
        <v>241</v>
      </c>
      <c r="G612" s="163" t="s">
        <v>234</v>
      </c>
      <c r="H612" s="162">
        <v>43</v>
      </c>
      <c r="I612" s="163" t="s">
        <v>243</v>
      </c>
      <c r="J612" s="164">
        <f t="shared" si="105"/>
        <v>0</v>
      </c>
      <c r="K612" s="165" t="str">
        <f t="shared" si="103"/>
        <v>ND</v>
      </c>
      <c r="L612" s="165" t="str">
        <f t="shared" si="104"/>
        <v>LT</v>
      </c>
      <c r="M612" s="165" t="s">
        <v>236</v>
      </c>
      <c r="N612" s="166">
        <f t="shared" si="106"/>
        <v>0.13333333333333333</v>
      </c>
      <c r="O612" s="123">
        <f t="shared" si="107"/>
        <v>0</v>
      </c>
      <c r="P612" s="114">
        <f t="shared" si="108"/>
        <v>0</v>
      </c>
      <c r="Q612" s="93">
        <f t="shared" si="109"/>
        <v>138692767.70444053</v>
      </c>
      <c r="R612" s="93">
        <f t="shared" si="110"/>
        <v>0</v>
      </c>
      <c r="T612" s="165"/>
    </row>
    <row r="613" spans="1:20">
      <c r="A613" s="162">
        <v>15743</v>
      </c>
      <c r="B613" s="162">
        <v>3225413.2024288499</v>
      </c>
      <c r="C613" s="162">
        <v>13.261953564146101</v>
      </c>
      <c r="D613" s="162">
        <v>3</v>
      </c>
      <c r="E613" s="163" t="s">
        <v>224</v>
      </c>
      <c r="F613" s="163" t="s">
        <v>225</v>
      </c>
      <c r="G613" s="163" t="s">
        <v>234</v>
      </c>
      <c r="H613" s="162">
        <v>135</v>
      </c>
      <c r="I613" s="163" t="s">
        <v>243</v>
      </c>
      <c r="J613" s="164">
        <f t="shared" si="105"/>
        <v>0</v>
      </c>
      <c r="K613" s="165" t="str">
        <f t="shared" si="103"/>
        <v>ND</v>
      </c>
      <c r="L613" s="165" t="str">
        <f t="shared" si="104"/>
        <v>MT</v>
      </c>
      <c r="M613" s="165" t="str">
        <f t="shared" ref="M613:M623" si="112">IF(K613="ND",VLOOKUP(H613,$Y$5:$Z$10,2,TRUE),VLOOKUP(H613,$Y$11:$Z$16,2,TRUE))</f>
        <v>Small</v>
      </c>
      <c r="N613" s="166">
        <f t="shared" si="106"/>
        <v>0.2</v>
      </c>
      <c r="O613" s="123">
        <f t="shared" si="107"/>
        <v>0</v>
      </c>
      <c r="P613" s="114">
        <f t="shared" si="108"/>
        <v>0</v>
      </c>
      <c r="Q613" s="93">
        <f t="shared" si="109"/>
        <v>435430782.32789475</v>
      </c>
      <c r="R613" s="93">
        <f t="shared" si="110"/>
        <v>1</v>
      </c>
      <c r="T613" s="165"/>
    </row>
    <row r="614" spans="1:20">
      <c r="A614" s="162">
        <v>15792</v>
      </c>
      <c r="B614" s="162">
        <v>498297.00350291497</v>
      </c>
      <c r="C614" s="162">
        <v>3.7884089309287101</v>
      </c>
      <c r="D614" s="162">
        <v>1</v>
      </c>
      <c r="E614" s="163" t="s">
        <v>224</v>
      </c>
      <c r="F614" s="163" t="s">
        <v>225</v>
      </c>
      <c r="G614" s="163" t="s">
        <v>234</v>
      </c>
      <c r="H614" s="162">
        <v>81</v>
      </c>
      <c r="I614" s="163" t="s">
        <v>239</v>
      </c>
      <c r="J614" s="164">
        <f t="shared" si="105"/>
        <v>1.9369369369369369</v>
      </c>
      <c r="K614" s="165" t="str">
        <f t="shared" si="103"/>
        <v>ND</v>
      </c>
      <c r="L614" s="165" t="str">
        <f t="shared" si="104"/>
        <v>MT</v>
      </c>
      <c r="M614" s="165" t="str">
        <f t="shared" si="112"/>
        <v>Small</v>
      </c>
      <c r="N614" s="166">
        <f t="shared" si="106"/>
        <v>0.2</v>
      </c>
      <c r="O614" s="123">
        <f t="shared" si="107"/>
        <v>633.37294628668678</v>
      </c>
      <c r="P614" s="114">
        <f t="shared" si="108"/>
        <v>210.82265890311467</v>
      </c>
      <c r="Q614" s="93">
        <f t="shared" si="109"/>
        <v>40362057.28373611</v>
      </c>
      <c r="R614" s="93">
        <f t="shared" si="110"/>
        <v>1</v>
      </c>
      <c r="T614" s="165"/>
    </row>
    <row r="615" spans="1:20">
      <c r="A615" s="162">
        <v>15792</v>
      </c>
      <c r="B615" s="162">
        <v>498297.00350291497</v>
      </c>
      <c r="C615" s="162">
        <v>3.7884089309287101</v>
      </c>
      <c r="D615" s="162">
        <v>2</v>
      </c>
      <c r="E615" s="163" t="s">
        <v>224</v>
      </c>
      <c r="F615" s="163" t="s">
        <v>245</v>
      </c>
      <c r="G615" s="163" t="s">
        <v>234</v>
      </c>
      <c r="H615" s="162">
        <v>90</v>
      </c>
      <c r="I615" s="163" t="s">
        <v>239</v>
      </c>
      <c r="J615" s="164">
        <f t="shared" si="105"/>
        <v>1.2912912912912913</v>
      </c>
      <c r="K615" s="165" t="str">
        <f t="shared" si="103"/>
        <v>ND</v>
      </c>
      <c r="L615" s="165" t="str">
        <f t="shared" si="104"/>
        <v>LT</v>
      </c>
      <c r="M615" s="165" t="str">
        <f t="shared" si="112"/>
        <v>Small</v>
      </c>
      <c r="N615" s="166">
        <f t="shared" si="106"/>
        <v>0.13333333333333333</v>
      </c>
      <c r="O615" s="123">
        <f t="shared" si="107"/>
        <v>330.84494125526766</v>
      </c>
      <c r="P615" s="114">
        <f t="shared" si="108"/>
        <v>372.10068464967947</v>
      </c>
      <c r="Q615" s="93">
        <f t="shared" si="109"/>
        <v>44846730.315262347</v>
      </c>
      <c r="R615" s="93">
        <f t="shared" si="110"/>
        <v>0</v>
      </c>
      <c r="T615" s="165"/>
    </row>
    <row r="616" spans="1:20">
      <c r="A616" s="162">
        <v>15792</v>
      </c>
      <c r="B616" s="162">
        <v>498297.00350291497</v>
      </c>
      <c r="C616" s="162">
        <v>3.7884089309287101</v>
      </c>
      <c r="D616" s="162">
        <v>3</v>
      </c>
      <c r="E616" s="163" t="s">
        <v>224</v>
      </c>
      <c r="F616" s="163" t="s">
        <v>225</v>
      </c>
      <c r="G616" s="163" t="s">
        <v>234</v>
      </c>
      <c r="H616" s="162">
        <v>90</v>
      </c>
      <c r="I616" s="163" t="s">
        <v>239</v>
      </c>
      <c r="J616" s="164">
        <f t="shared" si="105"/>
        <v>1.9369369369369369</v>
      </c>
      <c r="K616" s="165" t="str">
        <f t="shared" si="103"/>
        <v>ND</v>
      </c>
      <c r="L616" s="165" t="str">
        <f t="shared" si="104"/>
        <v>MT</v>
      </c>
      <c r="M616" s="165" t="str">
        <f t="shared" si="112"/>
        <v>Small</v>
      </c>
      <c r="N616" s="166">
        <f t="shared" si="106"/>
        <v>0.2</v>
      </c>
      <c r="O616" s="123">
        <f t="shared" si="107"/>
        <v>633.37294628668678</v>
      </c>
      <c r="P616" s="114">
        <f t="shared" si="108"/>
        <v>210.82265890311467</v>
      </c>
      <c r="Q616" s="93">
        <f t="shared" si="109"/>
        <v>44846730.315262347</v>
      </c>
      <c r="R616" s="93">
        <f t="shared" si="110"/>
        <v>1</v>
      </c>
      <c r="T616" s="165"/>
    </row>
    <row r="617" spans="1:20">
      <c r="A617" s="162">
        <v>15935</v>
      </c>
      <c r="B617" s="162">
        <v>1241065.9627145701</v>
      </c>
      <c r="C617" s="162">
        <v>16.381546498344399</v>
      </c>
      <c r="D617" s="162">
        <v>1</v>
      </c>
      <c r="E617" s="163" t="s">
        <v>224</v>
      </c>
      <c r="F617" s="163" t="s">
        <v>225</v>
      </c>
      <c r="G617" s="163" t="s">
        <v>234</v>
      </c>
      <c r="H617" s="162">
        <v>500</v>
      </c>
      <c r="I617" s="163" t="s">
        <v>243</v>
      </c>
      <c r="J617" s="164">
        <f t="shared" si="105"/>
        <v>0</v>
      </c>
      <c r="K617" s="165" t="str">
        <f t="shared" si="103"/>
        <v>ND</v>
      </c>
      <c r="L617" s="165" t="str">
        <f t="shared" si="104"/>
        <v>MT</v>
      </c>
      <c r="M617" s="165" t="str">
        <f t="shared" si="112"/>
        <v>Large</v>
      </c>
      <c r="N617" s="166">
        <f t="shared" si="106"/>
        <v>0.33333333333333331</v>
      </c>
      <c r="O617" s="123">
        <f t="shared" si="107"/>
        <v>0</v>
      </c>
      <c r="P617" s="114">
        <f t="shared" si="108"/>
        <v>0</v>
      </c>
      <c r="Q617" s="93">
        <f t="shared" si="109"/>
        <v>620532981.35728502</v>
      </c>
      <c r="R617" s="93">
        <f t="shared" si="110"/>
        <v>1</v>
      </c>
      <c r="T617" s="165"/>
    </row>
    <row r="618" spans="1:20">
      <c r="A618" s="162">
        <v>15935</v>
      </c>
      <c r="B618" s="162">
        <v>1241065.9627145701</v>
      </c>
      <c r="C618" s="162">
        <v>16.381546498344399</v>
      </c>
      <c r="D618" s="162">
        <v>2</v>
      </c>
      <c r="E618" s="163" t="s">
        <v>224</v>
      </c>
      <c r="F618" s="163" t="s">
        <v>241</v>
      </c>
      <c r="G618" s="163" t="s">
        <v>234</v>
      </c>
      <c r="H618" s="162">
        <v>500</v>
      </c>
      <c r="I618" s="163" t="s">
        <v>243</v>
      </c>
      <c r="J618" s="164">
        <f t="shared" si="105"/>
        <v>0</v>
      </c>
      <c r="K618" s="165" t="str">
        <f t="shared" si="103"/>
        <v>ND</v>
      </c>
      <c r="L618" s="165" t="str">
        <f t="shared" si="104"/>
        <v>LT</v>
      </c>
      <c r="M618" s="165" t="str">
        <f t="shared" si="112"/>
        <v>Large</v>
      </c>
      <c r="N618" s="166">
        <f t="shared" si="106"/>
        <v>0.2</v>
      </c>
      <c r="O618" s="123">
        <f t="shared" si="107"/>
        <v>0</v>
      </c>
      <c r="P618" s="114">
        <f t="shared" si="108"/>
        <v>0</v>
      </c>
      <c r="Q618" s="93">
        <f t="shared" si="109"/>
        <v>620532981.35728502</v>
      </c>
      <c r="R618" s="93">
        <f t="shared" si="110"/>
        <v>0</v>
      </c>
      <c r="T618" s="165"/>
    </row>
    <row r="619" spans="1:20">
      <c r="A619" s="162">
        <v>15818</v>
      </c>
      <c r="B619" s="162">
        <v>472922.24048355501</v>
      </c>
      <c r="C619" s="162">
        <v>3.7884089309287101</v>
      </c>
      <c r="D619" s="162">
        <v>1</v>
      </c>
      <c r="E619" s="163" t="s">
        <v>224</v>
      </c>
      <c r="F619" s="163" t="s">
        <v>225</v>
      </c>
      <c r="G619" s="163" t="s">
        <v>234</v>
      </c>
      <c r="H619" s="162">
        <v>224</v>
      </c>
      <c r="I619" s="163" t="s">
        <v>239</v>
      </c>
      <c r="J619" s="164">
        <f t="shared" si="105"/>
        <v>1.9369369369369369</v>
      </c>
      <c r="K619" s="165" t="str">
        <f t="shared" si="103"/>
        <v>ND</v>
      </c>
      <c r="L619" s="165" t="str">
        <f t="shared" si="104"/>
        <v>MT</v>
      </c>
      <c r="M619" s="165" t="str">
        <f t="shared" si="112"/>
        <v>Med</v>
      </c>
      <c r="N619" s="166">
        <f t="shared" si="106"/>
        <v>0.2</v>
      </c>
      <c r="O619" s="123">
        <f t="shared" si="107"/>
        <v>633.37294628668678</v>
      </c>
      <c r="P619" s="114">
        <f t="shared" si="108"/>
        <v>210.82265890311467</v>
      </c>
      <c r="Q619" s="93">
        <f t="shared" si="109"/>
        <v>105934581.86831632</v>
      </c>
      <c r="R619" s="93">
        <f t="shared" si="110"/>
        <v>1</v>
      </c>
      <c r="T619" s="165"/>
    </row>
    <row r="620" spans="1:20">
      <c r="A620" s="162">
        <v>15818</v>
      </c>
      <c r="B620" s="162">
        <v>472922.24048355501</v>
      </c>
      <c r="C620" s="162">
        <v>3.7884089309287101</v>
      </c>
      <c r="D620" s="162">
        <v>2</v>
      </c>
      <c r="E620" s="163" t="s">
        <v>224</v>
      </c>
      <c r="F620" s="163" t="s">
        <v>225</v>
      </c>
      <c r="G620" s="163" t="s">
        <v>234</v>
      </c>
      <c r="H620" s="162">
        <v>80</v>
      </c>
      <c r="I620" s="163" t="s">
        <v>239</v>
      </c>
      <c r="J620" s="164">
        <f t="shared" si="105"/>
        <v>1.9369369369369369</v>
      </c>
      <c r="K620" s="165" t="str">
        <f t="shared" si="103"/>
        <v>ND</v>
      </c>
      <c r="L620" s="165" t="str">
        <f t="shared" si="104"/>
        <v>MT</v>
      </c>
      <c r="M620" s="165" t="str">
        <f t="shared" si="112"/>
        <v>Small</v>
      </c>
      <c r="N620" s="166">
        <f t="shared" si="106"/>
        <v>0.2</v>
      </c>
      <c r="O620" s="123">
        <f t="shared" si="107"/>
        <v>633.37294628668678</v>
      </c>
      <c r="P620" s="114">
        <f t="shared" si="108"/>
        <v>210.82265890311467</v>
      </c>
      <c r="Q620" s="93">
        <f t="shared" si="109"/>
        <v>37833779.238684401</v>
      </c>
      <c r="R620" s="93">
        <f t="shared" si="110"/>
        <v>1</v>
      </c>
      <c r="T620" s="165"/>
    </row>
    <row r="621" spans="1:20">
      <c r="A621" s="162">
        <v>15818</v>
      </c>
      <c r="B621" s="162">
        <v>472922.24048355501</v>
      </c>
      <c r="C621" s="162">
        <v>3.7884089309287101</v>
      </c>
      <c r="D621" s="162">
        <v>3</v>
      </c>
      <c r="E621" s="163" t="s">
        <v>224</v>
      </c>
      <c r="F621" s="163" t="s">
        <v>225</v>
      </c>
      <c r="G621" s="163" t="s">
        <v>234</v>
      </c>
      <c r="H621" s="162">
        <v>80</v>
      </c>
      <c r="I621" s="163" t="s">
        <v>239</v>
      </c>
      <c r="J621" s="164">
        <f t="shared" si="105"/>
        <v>1.9369369369369369</v>
      </c>
      <c r="K621" s="165" t="str">
        <f t="shared" si="103"/>
        <v>ND</v>
      </c>
      <c r="L621" s="165" t="str">
        <f t="shared" si="104"/>
        <v>MT</v>
      </c>
      <c r="M621" s="165" t="str">
        <f t="shared" si="112"/>
        <v>Small</v>
      </c>
      <c r="N621" s="166">
        <f t="shared" si="106"/>
        <v>0.2</v>
      </c>
      <c r="O621" s="123">
        <f t="shared" si="107"/>
        <v>633.37294628668678</v>
      </c>
      <c r="P621" s="114">
        <f t="shared" si="108"/>
        <v>210.82265890311467</v>
      </c>
      <c r="Q621" s="93">
        <f t="shared" si="109"/>
        <v>37833779.238684401</v>
      </c>
      <c r="R621" s="93">
        <f t="shared" si="110"/>
        <v>1</v>
      </c>
      <c r="T621" s="165"/>
    </row>
    <row r="622" spans="1:20">
      <c r="A622" s="162">
        <v>15818</v>
      </c>
      <c r="B622" s="162">
        <v>472922.24048355501</v>
      </c>
      <c r="C622" s="162">
        <v>3.7884089309287101</v>
      </c>
      <c r="D622" s="162">
        <v>4</v>
      </c>
      <c r="E622" s="163" t="s">
        <v>239</v>
      </c>
      <c r="F622" s="163" t="s">
        <v>241</v>
      </c>
      <c r="G622" s="163" t="s">
        <v>234</v>
      </c>
      <c r="H622" s="162">
        <v>126</v>
      </c>
      <c r="I622" s="163" t="s">
        <v>239</v>
      </c>
      <c r="J622" s="164">
        <f t="shared" si="105"/>
        <v>1.2912912912912913</v>
      </c>
      <c r="K622" s="165" t="str">
        <f t="shared" si="103"/>
        <v>D</v>
      </c>
      <c r="L622" s="165" t="str">
        <f t="shared" si="104"/>
        <v>LT</v>
      </c>
      <c r="M622" s="165" t="str">
        <f t="shared" si="112"/>
        <v>Med</v>
      </c>
      <c r="N622" s="166">
        <f t="shared" si="106"/>
        <v>0.13333333333333333</v>
      </c>
      <c r="O622" s="123">
        <f t="shared" si="107"/>
        <v>330.84494125526766</v>
      </c>
      <c r="P622" s="114">
        <f t="shared" si="108"/>
        <v>372.10068464967947</v>
      </c>
      <c r="Q622" s="93">
        <f t="shared" si="109"/>
        <v>59588202.30092793</v>
      </c>
      <c r="R622" s="93">
        <f t="shared" si="110"/>
        <v>0</v>
      </c>
      <c r="T622" s="165"/>
    </row>
    <row r="623" spans="1:20">
      <c r="A623" s="162">
        <v>15818</v>
      </c>
      <c r="B623" s="162">
        <v>472922.24048355501</v>
      </c>
      <c r="C623" s="162">
        <v>3.7884089309287101</v>
      </c>
      <c r="D623" s="162">
        <v>5</v>
      </c>
      <c r="E623" s="163" t="s">
        <v>246</v>
      </c>
      <c r="F623" s="163" t="s">
        <v>241</v>
      </c>
      <c r="G623" s="163" t="s">
        <v>234</v>
      </c>
      <c r="H623" s="162">
        <v>75</v>
      </c>
      <c r="I623" s="163" t="s">
        <v>239</v>
      </c>
      <c r="J623" s="164">
        <f t="shared" si="105"/>
        <v>1.2912912912912913</v>
      </c>
      <c r="K623" s="165" t="str">
        <f t="shared" si="103"/>
        <v>D</v>
      </c>
      <c r="L623" s="165" t="str">
        <f t="shared" si="104"/>
        <v>LT</v>
      </c>
      <c r="M623" s="165" t="str">
        <f t="shared" si="112"/>
        <v>Med</v>
      </c>
      <c r="N623" s="166">
        <f t="shared" si="106"/>
        <v>0.13333333333333333</v>
      </c>
      <c r="O623" s="123">
        <f t="shared" si="107"/>
        <v>330.84494125526766</v>
      </c>
      <c r="P623" s="114">
        <f t="shared" si="108"/>
        <v>372.10068464967947</v>
      </c>
      <c r="Q623" s="93">
        <f t="shared" si="109"/>
        <v>35469168.036266625</v>
      </c>
      <c r="R623" s="93">
        <f t="shared" si="110"/>
        <v>0</v>
      </c>
      <c r="T623" s="165"/>
    </row>
    <row r="624" spans="1:20">
      <c r="A624" s="162">
        <v>15830</v>
      </c>
      <c r="B624" s="162">
        <v>1083871.3719565701</v>
      </c>
      <c r="C624" s="162">
        <v>3.7884089309287101</v>
      </c>
      <c r="D624" s="162">
        <v>1</v>
      </c>
      <c r="E624" s="163" t="s">
        <v>224</v>
      </c>
      <c r="F624" s="163" t="s">
        <v>245</v>
      </c>
      <c r="G624" s="163" t="s">
        <v>234</v>
      </c>
      <c r="H624" s="162">
        <v>28</v>
      </c>
      <c r="I624" s="163" t="s">
        <v>239</v>
      </c>
      <c r="J624" s="164">
        <f t="shared" si="105"/>
        <v>1.2912912912912913</v>
      </c>
      <c r="K624" s="165" t="str">
        <f t="shared" si="103"/>
        <v>ND</v>
      </c>
      <c r="L624" s="165" t="str">
        <f t="shared" si="104"/>
        <v>LT</v>
      </c>
      <c r="M624" s="165" t="s">
        <v>236</v>
      </c>
      <c r="N624" s="166">
        <f t="shared" si="106"/>
        <v>0.13333333333333333</v>
      </c>
      <c r="O624" s="123">
        <f t="shared" si="107"/>
        <v>330.84494125526766</v>
      </c>
      <c r="P624" s="114">
        <f t="shared" si="108"/>
        <v>372.10068464967947</v>
      </c>
      <c r="Q624" s="93">
        <f t="shared" si="109"/>
        <v>30348398.414783962</v>
      </c>
      <c r="R624" s="93">
        <f t="shared" si="110"/>
        <v>0</v>
      </c>
      <c r="T624" s="165"/>
    </row>
    <row r="625" spans="1:20">
      <c r="A625" s="162">
        <v>15830</v>
      </c>
      <c r="B625" s="162">
        <v>1083871.3719565701</v>
      </c>
      <c r="C625" s="162">
        <v>3.7884089309287101</v>
      </c>
      <c r="D625" s="162">
        <v>2</v>
      </c>
      <c r="E625" s="163" t="s">
        <v>224</v>
      </c>
      <c r="F625" s="163" t="s">
        <v>225</v>
      </c>
      <c r="G625" s="163" t="s">
        <v>234</v>
      </c>
      <c r="H625" s="162">
        <v>63</v>
      </c>
      <c r="I625" s="163" t="s">
        <v>239</v>
      </c>
      <c r="J625" s="164">
        <f t="shared" si="105"/>
        <v>1.9369369369369369</v>
      </c>
      <c r="K625" s="165" t="str">
        <f t="shared" si="103"/>
        <v>ND</v>
      </c>
      <c r="L625" s="165" t="str">
        <f t="shared" si="104"/>
        <v>MT</v>
      </c>
      <c r="M625" s="165" t="str">
        <f t="shared" ref="M625:M635" si="113">IF(K625="ND",VLOOKUP(H625,$Y$5:$Z$10,2,TRUE),VLOOKUP(H625,$Y$11:$Z$16,2,TRUE))</f>
        <v>Small</v>
      </c>
      <c r="N625" s="166">
        <f t="shared" si="106"/>
        <v>0.2</v>
      </c>
      <c r="O625" s="123">
        <f t="shared" si="107"/>
        <v>633.37294628668678</v>
      </c>
      <c r="P625" s="114">
        <f t="shared" si="108"/>
        <v>210.82265890311467</v>
      </c>
      <c r="Q625" s="93">
        <f t="shared" si="109"/>
        <v>68283896.433263913</v>
      </c>
      <c r="R625" s="93">
        <f t="shared" si="110"/>
        <v>1</v>
      </c>
      <c r="T625" s="165"/>
    </row>
    <row r="626" spans="1:20">
      <c r="A626" s="162">
        <v>15830</v>
      </c>
      <c r="B626" s="162">
        <v>1083871.3719565701</v>
      </c>
      <c r="C626" s="162">
        <v>3.7884089309287101</v>
      </c>
      <c r="D626" s="162">
        <v>3</v>
      </c>
      <c r="E626" s="163" t="s">
        <v>224</v>
      </c>
      <c r="F626" s="163" t="s">
        <v>225</v>
      </c>
      <c r="G626" s="163" t="s">
        <v>234</v>
      </c>
      <c r="H626" s="162">
        <v>130</v>
      </c>
      <c r="I626" s="163" t="s">
        <v>239</v>
      </c>
      <c r="J626" s="164">
        <f t="shared" si="105"/>
        <v>1.9369369369369369</v>
      </c>
      <c r="K626" s="165" t="str">
        <f t="shared" si="103"/>
        <v>ND</v>
      </c>
      <c r="L626" s="165" t="str">
        <f t="shared" si="104"/>
        <v>MT</v>
      </c>
      <c r="M626" s="165" t="str">
        <f t="shared" si="113"/>
        <v>Small</v>
      </c>
      <c r="N626" s="166">
        <f t="shared" si="106"/>
        <v>0.2</v>
      </c>
      <c r="O626" s="123">
        <f t="shared" si="107"/>
        <v>633.37294628668678</v>
      </c>
      <c r="P626" s="114">
        <f t="shared" si="108"/>
        <v>210.82265890311467</v>
      </c>
      <c r="Q626" s="93">
        <f t="shared" si="109"/>
        <v>140903278.35435411</v>
      </c>
      <c r="R626" s="93">
        <f t="shared" si="110"/>
        <v>1</v>
      </c>
      <c r="T626" s="165"/>
    </row>
    <row r="627" spans="1:20">
      <c r="A627" s="162">
        <v>15830</v>
      </c>
      <c r="B627" s="162">
        <v>1083871.3719565701</v>
      </c>
      <c r="C627" s="162">
        <v>3.7884089309287101</v>
      </c>
      <c r="D627" s="162">
        <v>4</v>
      </c>
      <c r="E627" s="163" t="s">
        <v>224</v>
      </c>
      <c r="F627" s="163" t="s">
        <v>241</v>
      </c>
      <c r="G627" s="163" t="s">
        <v>234</v>
      </c>
      <c r="H627" s="162">
        <v>56</v>
      </c>
      <c r="I627" s="163" t="s">
        <v>239</v>
      </c>
      <c r="J627" s="164">
        <f t="shared" si="105"/>
        <v>1.2912912912912913</v>
      </c>
      <c r="K627" s="165" t="str">
        <f t="shared" si="103"/>
        <v>ND</v>
      </c>
      <c r="L627" s="165" t="str">
        <f t="shared" si="104"/>
        <v>LT</v>
      </c>
      <c r="M627" s="165" t="str">
        <f t="shared" si="113"/>
        <v>Small</v>
      </c>
      <c r="N627" s="166">
        <f t="shared" si="106"/>
        <v>0.13333333333333333</v>
      </c>
      <c r="O627" s="123">
        <f t="shared" si="107"/>
        <v>330.84494125526766</v>
      </c>
      <c r="P627" s="114">
        <f t="shared" si="108"/>
        <v>372.10068464967947</v>
      </c>
      <c r="Q627" s="93">
        <f t="shared" si="109"/>
        <v>60696796.829567924</v>
      </c>
      <c r="R627" s="93">
        <f t="shared" si="110"/>
        <v>0</v>
      </c>
      <c r="T627" s="165"/>
    </row>
    <row r="628" spans="1:20">
      <c r="A628" s="162">
        <v>15830</v>
      </c>
      <c r="B628" s="162">
        <v>1083871.3719565701</v>
      </c>
      <c r="C628" s="162">
        <v>3.7884089309287101</v>
      </c>
      <c r="D628" s="162">
        <v>5</v>
      </c>
      <c r="E628" s="163" t="s">
        <v>224</v>
      </c>
      <c r="F628" s="163" t="s">
        <v>241</v>
      </c>
      <c r="G628" s="163" t="s">
        <v>234</v>
      </c>
      <c r="H628" s="162">
        <v>112</v>
      </c>
      <c r="I628" s="163" t="s">
        <v>239</v>
      </c>
      <c r="J628" s="164">
        <f t="shared" si="105"/>
        <v>1.2912912912912913</v>
      </c>
      <c r="K628" s="165" t="str">
        <f t="shared" si="103"/>
        <v>ND</v>
      </c>
      <c r="L628" s="165" t="str">
        <f t="shared" si="104"/>
        <v>LT</v>
      </c>
      <c r="M628" s="165" t="str">
        <f t="shared" si="113"/>
        <v>Small</v>
      </c>
      <c r="N628" s="166">
        <f t="shared" si="106"/>
        <v>0.13333333333333333</v>
      </c>
      <c r="O628" s="123">
        <f t="shared" si="107"/>
        <v>330.84494125526766</v>
      </c>
      <c r="P628" s="114">
        <f t="shared" si="108"/>
        <v>372.10068464967947</v>
      </c>
      <c r="Q628" s="93">
        <f t="shared" si="109"/>
        <v>121393593.65913585</v>
      </c>
      <c r="R628" s="93">
        <f t="shared" si="110"/>
        <v>0</v>
      </c>
      <c r="T628" s="165"/>
    </row>
    <row r="629" spans="1:20">
      <c r="A629" s="162">
        <v>15830</v>
      </c>
      <c r="B629" s="162">
        <v>1083871.3719565701</v>
      </c>
      <c r="C629" s="162">
        <v>3.7884089309287101</v>
      </c>
      <c r="D629" s="162">
        <v>6</v>
      </c>
      <c r="E629" s="163" t="s">
        <v>224</v>
      </c>
      <c r="F629" s="163" t="s">
        <v>241</v>
      </c>
      <c r="G629" s="163" t="s">
        <v>234</v>
      </c>
      <c r="H629" s="162">
        <v>98</v>
      </c>
      <c r="I629" s="163" t="s">
        <v>239</v>
      </c>
      <c r="J629" s="164">
        <f t="shared" si="105"/>
        <v>1.2912912912912913</v>
      </c>
      <c r="K629" s="165" t="str">
        <f t="shared" si="103"/>
        <v>ND</v>
      </c>
      <c r="L629" s="165" t="str">
        <f t="shared" si="104"/>
        <v>LT</v>
      </c>
      <c r="M629" s="165" t="str">
        <f t="shared" si="113"/>
        <v>Small</v>
      </c>
      <c r="N629" s="166">
        <f t="shared" si="106"/>
        <v>0.13333333333333333</v>
      </c>
      <c r="O629" s="123">
        <f t="shared" si="107"/>
        <v>330.84494125526766</v>
      </c>
      <c r="P629" s="114">
        <f t="shared" si="108"/>
        <v>372.10068464967947</v>
      </c>
      <c r="Q629" s="93">
        <f t="shared" si="109"/>
        <v>106219394.45174387</v>
      </c>
      <c r="R629" s="93">
        <f t="shared" si="110"/>
        <v>0</v>
      </c>
      <c r="T629" s="165"/>
    </row>
    <row r="630" spans="1:20">
      <c r="A630" s="162">
        <v>15832</v>
      </c>
      <c r="B630" s="162">
        <v>12062781.5649167</v>
      </c>
      <c r="C630" s="162">
        <v>55.695112172147098</v>
      </c>
      <c r="D630" s="162">
        <v>1</v>
      </c>
      <c r="E630" s="163" t="s">
        <v>224</v>
      </c>
      <c r="F630" s="163" t="s">
        <v>241</v>
      </c>
      <c r="G630" s="163" t="s">
        <v>234</v>
      </c>
      <c r="H630" s="162">
        <v>72</v>
      </c>
      <c r="I630" s="163" t="s">
        <v>239</v>
      </c>
      <c r="J630" s="164">
        <f t="shared" si="105"/>
        <v>1.2912912912912913</v>
      </c>
      <c r="K630" s="165" t="str">
        <f t="shared" si="103"/>
        <v>ND</v>
      </c>
      <c r="L630" s="165" t="str">
        <f t="shared" si="104"/>
        <v>LT</v>
      </c>
      <c r="M630" s="165" t="str">
        <f t="shared" si="113"/>
        <v>Small</v>
      </c>
      <c r="N630" s="166">
        <f t="shared" si="106"/>
        <v>0.13333333333333333</v>
      </c>
      <c r="O630" s="123">
        <f t="shared" si="107"/>
        <v>330.84494125526766</v>
      </c>
      <c r="P630" s="114">
        <f t="shared" si="108"/>
        <v>372.10068464967947</v>
      </c>
      <c r="Q630" s="93">
        <f t="shared" si="109"/>
        <v>868520272.67400241</v>
      </c>
      <c r="R630" s="93">
        <f t="shared" si="110"/>
        <v>0</v>
      </c>
      <c r="T630" s="165"/>
    </row>
    <row r="631" spans="1:20">
      <c r="A631" s="162">
        <v>15832</v>
      </c>
      <c r="B631" s="162">
        <v>12062781.5649167</v>
      </c>
      <c r="C631" s="162">
        <v>55.695112172147098</v>
      </c>
      <c r="D631" s="162">
        <v>2</v>
      </c>
      <c r="E631" s="163" t="s">
        <v>224</v>
      </c>
      <c r="F631" s="163" t="s">
        <v>225</v>
      </c>
      <c r="G631" s="163" t="s">
        <v>234</v>
      </c>
      <c r="H631" s="162">
        <v>54</v>
      </c>
      <c r="I631" s="163" t="s">
        <v>239</v>
      </c>
      <c r="J631" s="164">
        <f t="shared" si="105"/>
        <v>1.9369369369369369</v>
      </c>
      <c r="K631" s="165" t="str">
        <f t="shared" si="103"/>
        <v>ND</v>
      </c>
      <c r="L631" s="165" t="str">
        <f t="shared" si="104"/>
        <v>MT</v>
      </c>
      <c r="M631" s="165" t="str">
        <f t="shared" si="113"/>
        <v>Small</v>
      </c>
      <c r="N631" s="166">
        <f t="shared" si="106"/>
        <v>0.2</v>
      </c>
      <c r="O631" s="123">
        <f t="shared" si="107"/>
        <v>633.37294628668678</v>
      </c>
      <c r="P631" s="114">
        <f t="shared" si="108"/>
        <v>210.82265890311467</v>
      </c>
      <c r="Q631" s="93">
        <f t="shared" si="109"/>
        <v>651390204.50550175</v>
      </c>
      <c r="R631" s="93">
        <f t="shared" si="110"/>
        <v>1</v>
      </c>
      <c r="T631" s="165"/>
    </row>
    <row r="632" spans="1:20">
      <c r="A632" s="162">
        <v>15832</v>
      </c>
      <c r="B632" s="162">
        <v>12062781.5649167</v>
      </c>
      <c r="C632" s="162">
        <v>55.695112172147098</v>
      </c>
      <c r="D632" s="162">
        <v>3</v>
      </c>
      <c r="E632" s="163" t="s">
        <v>224</v>
      </c>
      <c r="F632" s="163" t="s">
        <v>225</v>
      </c>
      <c r="G632" s="163" t="s">
        <v>234</v>
      </c>
      <c r="H632" s="162">
        <v>72</v>
      </c>
      <c r="I632" s="163" t="s">
        <v>239</v>
      </c>
      <c r="J632" s="164">
        <f t="shared" si="105"/>
        <v>1.9369369369369369</v>
      </c>
      <c r="K632" s="165" t="str">
        <f t="shared" si="103"/>
        <v>ND</v>
      </c>
      <c r="L632" s="165" t="str">
        <f t="shared" si="104"/>
        <v>MT</v>
      </c>
      <c r="M632" s="165" t="str">
        <f t="shared" si="113"/>
        <v>Small</v>
      </c>
      <c r="N632" s="166">
        <f t="shared" si="106"/>
        <v>0.2</v>
      </c>
      <c r="O632" s="123">
        <f t="shared" si="107"/>
        <v>633.37294628668678</v>
      </c>
      <c r="P632" s="114">
        <f t="shared" si="108"/>
        <v>210.82265890311467</v>
      </c>
      <c r="Q632" s="93">
        <f t="shared" si="109"/>
        <v>868520272.67400241</v>
      </c>
      <c r="R632" s="93">
        <f t="shared" si="110"/>
        <v>1</v>
      </c>
      <c r="T632" s="165"/>
    </row>
    <row r="633" spans="1:20">
      <c r="A633" s="162">
        <v>15850</v>
      </c>
      <c r="B633" s="162">
        <v>6618790.9050427601</v>
      </c>
      <c r="C633" s="162">
        <v>66.187247177955896</v>
      </c>
      <c r="D633" s="162">
        <v>1</v>
      </c>
      <c r="E633" s="163" t="s">
        <v>224</v>
      </c>
      <c r="F633" s="163" t="s">
        <v>225</v>
      </c>
      <c r="G633" s="163" t="s">
        <v>234</v>
      </c>
      <c r="H633" s="162">
        <v>60</v>
      </c>
      <c r="I633" s="163" t="s">
        <v>227</v>
      </c>
      <c r="J633" s="164">
        <f t="shared" si="105"/>
        <v>3</v>
      </c>
      <c r="K633" s="165" t="str">
        <f t="shared" si="103"/>
        <v>ND</v>
      </c>
      <c r="L633" s="165" t="str">
        <f t="shared" si="104"/>
        <v>MT</v>
      </c>
      <c r="M633" s="165" t="str">
        <f t="shared" si="113"/>
        <v>Small</v>
      </c>
      <c r="N633" s="166">
        <f t="shared" si="106"/>
        <v>0.2</v>
      </c>
      <c r="O633" s="123">
        <f t="shared" si="107"/>
        <v>980.99158657426381</v>
      </c>
      <c r="P633" s="114">
        <f t="shared" si="108"/>
        <v>326.52997867319618</v>
      </c>
      <c r="Q633" s="93">
        <f t="shared" si="109"/>
        <v>397127454.30256557</v>
      </c>
      <c r="R633" s="93">
        <f t="shared" si="110"/>
        <v>1</v>
      </c>
      <c r="T633" s="165"/>
    </row>
    <row r="634" spans="1:20">
      <c r="A634" s="162">
        <v>15850</v>
      </c>
      <c r="B634" s="162">
        <v>6618790.9050427601</v>
      </c>
      <c r="C634" s="162">
        <v>66.187247177955896</v>
      </c>
      <c r="D634" s="162">
        <v>2</v>
      </c>
      <c r="E634" s="163" t="s">
        <v>224</v>
      </c>
      <c r="F634" s="163" t="s">
        <v>241</v>
      </c>
      <c r="G634" s="163" t="s">
        <v>234</v>
      </c>
      <c r="H634" s="162">
        <v>102</v>
      </c>
      <c r="I634" s="163" t="s">
        <v>227</v>
      </c>
      <c r="J634" s="164">
        <f t="shared" si="105"/>
        <v>2</v>
      </c>
      <c r="K634" s="165" t="str">
        <f t="shared" si="103"/>
        <v>ND</v>
      </c>
      <c r="L634" s="165" t="str">
        <f t="shared" si="104"/>
        <v>LT</v>
      </c>
      <c r="M634" s="165" t="str">
        <f t="shared" si="113"/>
        <v>Small</v>
      </c>
      <c r="N634" s="166">
        <f t="shared" si="106"/>
        <v>0.13333333333333333</v>
      </c>
      <c r="O634" s="123">
        <f t="shared" si="107"/>
        <v>512.42495552560058</v>
      </c>
      <c r="P634" s="114">
        <f t="shared" si="108"/>
        <v>576.32338599229422</v>
      </c>
      <c r="Q634" s="93">
        <f t="shared" si="109"/>
        <v>675116672.31436157</v>
      </c>
      <c r="R634" s="93">
        <f t="shared" si="110"/>
        <v>0</v>
      </c>
      <c r="T634" s="165"/>
    </row>
    <row r="635" spans="1:20">
      <c r="A635" s="162">
        <v>15850</v>
      </c>
      <c r="B635" s="162">
        <v>6618790.9050427601</v>
      </c>
      <c r="C635" s="162">
        <v>66.187247177955896</v>
      </c>
      <c r="D635" s="162">
        <v>3</v>
      </c>
      <c r="E635" s="163" t="s">
        <v>224</v>
      </c>
      <c r="F635" s="163" t="s">
        <v>225</v>
      </c>
      <c r="G635" s="163" t="s">
        <v>234</v>
      </c>
      <c r="H635" s="162">
        <v>91</v>
      </c>
      <c r="I635" s="163" t="s">
        <v>227</v>
      </c>
      <c r="J635" s="164">
        <f t="shared" si="105"/>
        <v>3</v>
      </c>
      <c r="K635" s="165" t="str">
        <f t="shared" si="103"/>
        <v>ND</v>
      </c>
      <c r="L635" s="165" t="str">
        <f t="shared" si="104"/>
        <v>MT</v>
      </c>
      <c r="M635" s="165" t="str">
        <f t="shared" si="113"/>
        <v>Small</v>
      </c>
      <c r="N635" s="166">
        <f t="shared" si="106"/>
        <v>0.2</v>
      </c>
      <c r="O635" s="123">
        <f t="shared" si="107"/>
        <v>980.99158657426381</v>
      </c>
      <c r="P635" s="114">
        <f t="shared" si="108"/>
        <v>326.52997867319618</v>
      </c>
      <c r="Q635" s="93">
        <f t="shared" si="109"/>
        <v>602309972.35889113</v>
      </c>
      <c r="R635" s="93">
        <f t="shared" si="110"/>
        <v>1</v>
      </c>
      <c r="T635" s="165"/>
    </row>
    <row r="636" spans="1:20">
      <c r="A636" s="162">
        <v>15850</v>
      </c>
      <c r="B636" s="162">
        <v>6618790.9050427601</v>
      </c>
      <c r="C636" s="162">
        <v>66.187247177955896</v>
      </c>
      <c r="D636" s="162">
        <v>4</v>
      </c>
      <c r="E636" s="163" t="s">
        <v>224</v>
      </c>
      <c r="F636" s="163" t="s">
        <v>225</v>
      </c>
      <c r="G636" s="163" t="s">
        <v>234</v>
      </c>
      <c r="H636" s="162">
        <v>32</v>
      </c>
      <c r="I636" s="163" t="s">
        <v>239</v>
      </c>
      <c r="J636" s="164">
        <f t="shared" si="105"/>
        <v>1.9369369369369369</v>
      </c>
      <c r="K636" s="165" t="str">
        <f t="shared" si="103"/>
        <v>ND</v>
      </c>
      <c r="L636" s="165" t="str">
        <f t="shared" si="104"/>
        <v>MT</v>
      </c>
      <c r="M636" s="165" t="s">
        <v>236</v>
      </c>
      <c r="N636" s="166">
        <f t="shared" si="106"/>
        <v>0.2</v>
      </c>
      <c r="O636" s="123">
        <f t="shared" si="107"/>
        <v>633.37294628668678</v>
      </c>
      <c r="P636" s="114">
        <f t="shared" si="108"/>
        <v>210.82265890311467</v>
      </c>
      <c r="Q636" s="93">
        <f t="shared" si="109"/>
        <v>211801308.96136832</v>
      </c>
      <c r="R636" s="93">
        <f t="shared" si="110"/>
        <v>1</v>
      </c>
      <c r="T636" s="165"/>
    </row>
    <row r="637" spans="1:20">
      <c r="A637" s="162">
        <v>15850</v>
      </c>
      <c r="B637" s="162">
        <v>6618790.9050427601</v>
      </c>
      <c r="C637" s="162">
        <v>66.187247177955896</v>
      </c>
      <c r="D637" s="162">
        <v>5</v>
      </c>
      <c r="E637" s="163" t="s">
        <v>224</v>
      </c>
      <c r="F637" s="163" t="s">
        <v>241</v>
      </c>
      <c r="G637" s="163" t="s">
        <v>234</v>
      </c>
      <c r="H637" s="162">
        <v>50</v>
      </c>
      <c r="I637" s="163" t="s">
        <v>239</v>
      </c>
      <c r="J637" s="164">
        <f t="shared" si="105"/>
        <v>1.2912912912912913</v>
      </c>
      <c r="K637" s="165" t="str">
        <f t="shared" si="103"/>
        <v>ND</v>
      </c>
      <c r="L637" s="165" t="str">
        <f t="shared" si="104"/>
        <v>LT</v>
      </c>
      <c r="M637" s="165" t="str">
        <f>IF(K637="ND",VLOOKUP(H637,$Y$5:$Z$10,2,TRUE),VLOOKUP(H637,$Y$11:$Z$16,2,TRUE))</f>
        <v>Small</v>
      </c>
      <c r="N637" s="166">
        <f t="shared" si="106"/>
        <v>0.13333333333333333</v>
      </c>
      <c r="O637" s="123">
        <f t="shared" si="107"/>
        <v>330.84494125526766</v>
      </c>
      <c r="P637" s="114">
        <f t="shared" si="108"/>
        <v>372.10068464967947</v>
      </c>
      <c r="Q637" s="93">
        <f t="shared" si="109"/>
        <v>330939545.25213802</v>
      </c>
      <c r="R637" s="93">
        <f t="shared" si="110"/>
        <v>0</v>
      </c>
      <c r="T637" s="165"/>
    </row>
    <row r="638" spans="1:20">
      <c r="A638" s="162">
        <v>15850</v>
      </c>
      <c r="B638" s="162">
        <v>6618790.9050427601</v>
      </c>
      <c r="C638" s="162">
        <v>66.187247177955896</v>
      </c>
      <c r="D638" s="162">
        <v>6</v>
      </c>
      <c r="E638" s="163" t="s">
        <v>224</v>
      </c>
      <c r="F638" s="163" t="s">
        <v>225</v>
      </c>
      <c r="G638" s="163" t="s">
        <v>226</v>
      </c>
      <c r="H638" s="162">
        <v>145</v>
      </c>
      <c r="I638" s="163" t="s">
        <v>227</v>
      </c>
      <c r="J638" s="164">
        <f t="shared" si="105"/>
        <v>3</v>
      </c>
      <c r="K638" s="165" t="str">
        <f t="shared" si="103"/>
        <v>ND</v>
      </c>
      <c r="L638" s="165" t="str">
        <f t="shared" si="104"/>
        <v>MT</v>
      </c>
      <c r="M638" s="165" t="str">
        <f>IF(K638="ND",VLOOKUP(H638,$Y$5:$Z$10,2,TRUE),VLOOKUP(H638,$Y$11:$Z$16,2,TRUE))</f>
        <v>Small</v>
      </c>
      <c r="N638" s="166">
        <f t="shared" si="106"/>
        <v>0.2</v>
      </c>
      <c r="O638" s="123">
        <f t="shared" si="107"/>
        <v>980.99158657426381</v>
      </c>
      <c r="P638" s="114">
        <f t="shared" si="108"/>
        <v>326.52997867319618</v>
      </c>
      <c r="Q638" s="93">
        <f t="shared" si="109"/>
        <v>959724681.23120022</v>
      </c>
      <c r="R638" s="93">
        <f t="shared" si="110"/>
        <v>1</v>
      </c>
      <c r="T638" s="165"/>
    </row>
    <row r="639" spans="1:20">
      <c r="A639" s="162">
        <v>15850</v>
      </c>
      <c r="B639" s="162">
        <v>6618790.9050427601</v>
      </c>
      <c r="C639" s="162">
        <v>66.187247177955896</v>
      </c>
      <c r="D639" s="162">
        <v>7</v>
      </c>
      <c r="E639" s="163" t="s">
        <v>224</v>
      </c>
      <c r="F639" s="163" t="s">
        <v>225</v>
      </c>
      <c r="G639" s="163" t="s">
        <v>234</v>
      </c>
      <c r="H639" s="162">
        <v>600</v>
      </c>
      <c r="I639" s="163" t="s">
        <v>239</v>
      </c>
      <c r="J639" s="164">
        <f t="shared" si="105"/>
        <v>3.228228228228228</v>
      </c>
      <c r="K639" s="165" t="str">
        <f t="shared" si="103"/>
        <v>ND</v>
      </c>
      <c r="L639" s="165" t="str">
        <f t="shared" si="104"/>
        <v>MT</v>
      </c>
      <c r="M639" s="165" t="str">
        <f>IF(K639="ND",VLOOKUP(H639,$Y$5:$Z$10,2,TRUE),VLOOKUP(H639,$Y$11:$Z$16,2,TRUE))</f>
        <v>Large</v>
      </c>
      <c r="N639" s="166">
        <f t="shared" si="106"/>
        <v>0.33333333333333331</v>
      </c>
      <c r="O639" s="123">
        <f t="shared" si="107"/>
        <v>496.67985734277732</v>
      </c>
      <c r="P639" s="114">
        <f t="shared" si="108"/>
        <v>214.54250835132669</v>
      </c>
      <c r="Q639" s="93">
        <f t="shared" si="109"/>
        <v>3971274543.0256562</v>
      </c>
      <c r="R639" s="93">
        <f t="shared" si="110"/>
        <v>1</v>
      </c>
      <c r="T639" s="165"/>
    </row>
    <row r="640" spans="1:20">
      <c r="A640" s="162">
        <v>1607</v>
      </c>
      <c r="B640" s="162">
        <v>3212384.1698787999</v>
      </c>
      <c r="C640" s="162">
        <v>34.400464435103203</v>
      </c>
      <c r="D640" s="162">
        <v>1</v>
      </c>
      <c r="E640" s="163" t="s">
        <v>224</v>
      </c>
      <c r="F640" s="163" t="s">
        <v>241</v>
      </c>
      <c r="G640" s="163" t="s">
        <v>226</v>
      </c>
      <c r="H640" s="162">
        <v>36</v>
      </c>
      <c r="I640" s="163" t="s">
        <v>243</v>
      </c>
      <c r="J640" s="164">
        <f t="shared" si="105"/>
        <v>0</v>
      </c>
      <c r="K640" s="165" t="str">
        <f t="shared" si="103"/>
        <v>ND</v>
      </c>
      <c r="L640" s="165" t="str">
        <f t="shared" si="104"/>
        <v>LT</v>
      </c>
      <c r="M640" s="165" t="s">
        <v>236</v>
      </c>
      <c r="N640" s="166">
        <f t="shared" si="106"/>
        <v>0.13333333333333333</v>
      </c>
      <c r="O640" s="123">
        <f t="shared" si="107"/>
        <v>0</v>
      </c>
      <c r="P640" s="114">
        <f t="shared" si="108"/>
        <v>0</v>
      </c>
      <c r="Q640" s="93">
        <f t="shared" si="109"/>
        <v>115645830.1156368</v>
      </c>
      <c r="R640" s="93">
        <f t="shared" si="110"/>
        <v>0</v>
      </c>
      <c r="T640" s="165"/>
    </row>
    <row r="641" spans="1:22">
      <c r="A641" s="162">
        <v>6781</v>
      </c>
      <c r="B641" s="162">
        <v>4113223.38860485</v>
      </c>
      <c r="C641" s="162">
        <v>121.369825571108</v>
      </c>
      <c r="D641" s="162">
        <v>2</v>
      </c>
      <c r="E641" s="163" t="s">
        <v>224</v>
      </c>
      <c r="F641" s="163" t="s">
        <v>241</v>
      </c>
      <c r="G641" s="163" t="s">
        <v>234</v>
      </c>
      <c r="H641" s="162">
        <v>243</v>
      </c>
      <c r="I641" s="163" t="s">
        <v>227</v>
      </c>
      <c r="J641" s="164">
        <f t="shared" si="105"/>
        <v>2</v>
      </c>
      <c r="K641" s="165" t="str">
        <f t="shared" si="103"/>
        <v>ND</v>
      </c>
      <c r="L641" s="165" t="str">
        <f t="shared" si="104"/>
        <v>LT</v>
      </c>
      <c r="M641" s="165" t="str">
        <f>IF(K641="ND",VLOOKUP(H641,$Y$5:$Z$10,2,TRUE),VLOOKUP(H641,$Y$11:$Z$16,2,TRUE))</f>
        <v>Med</v>
      </c>
      <c r="N641" s="166">
        <f t="shared" si="106"/>
        <v>0.13333333333333333</v>
      </c>
      <c r="O641" s="123">
        <f t="shared" si="107"/>
        <v>512.42495552560058</v>
      </c>
      <c r="P641" s="114">
        <f t="shared" si="108"/>
        <v>576.32338599229422</v>
      </c>
      <c r="Q641" s="93">
        <f t="shared" si="109"/>
        <v>999513283.43097854</v>
      </c>
      <c r="R641" s="93">
        <f t="shared" si="110"/>
        <v>0</v>
      </c>
      <c r="T641" s="165"/>
    </row>
    <row r="642" spans="1:22">
      <c r="A642" s="162">
        <v>1809</v>
      </c>
      <c r="B642" s="162">
        <v>4039080.1813016701</v>
      </c>
      <c r="C642" s="162">
        <v>100.987103242866</v>
      </c>
      <c r="D642" s="162">
        <v>1</v>
      </c>
      <c r="E642" s="163" t="s">
        <v>224</v>
      </c>
      <c r="F642" s="163" t="s">
        <v>225</v>
      </c>
      <c r="G642" s="163" t="s">
        <v>226</v>
      </c>
      <c r="H642" s="162">
        <v>65</v>
      </c>
      <c r="I642" s="163" t="s">
        <v>239</v>
      </c>
      <c r="J642" s="164">
        <f t="shared" si="105"/>
        <v>1.9369369369369369</v>
      </c>
      <c r="K642" s="165" t="str">
        <f t="shared" si="103"/>
        <v>ND</v>
      </c>
      <c r="L642" s="165" t="str">
        <f t="shared" si="104"/>
        <v>MT</v>
      </c>
      <c r="M642" s="165" t="str">
        <f>IF(K642="ND",VLOOKUP(H642,$Y$5:$Z$10,2,TRUE),VLOOKUP(H642,$Y$11:$Z$16,2,TRUE))</f>
        <v>Small</v>
      </c>
      <c r="N642" s="166">
        <f t="shared" si="106"/>
        <v>0.2</v>
      </c>
      <c r="O642" s="123">
        <f t="shared" si="107"/>
        <v>633.37294628668678</v>
      </c>
      <c r="P642" s="114">
        <f t="shared" si="108"/>
        <v>210.82265890311467</v>
      </c>
      <c r="Q642" s="93">
        <f t="shared" si="109"/>
        <v>262540211.78460857</v>
      </c>
      <c r="R642" s="93">
        <f t="shared" si="110"/>
        <v>1</v>
      </c>
      <c r="T642" s="165"/>
    </row>
    <row r="643" spans="1:22">
      <c r="A643" s="162">
        <v>15721</v>
      </c>
      <c r="B643" s="162">
        <v>3227873.51628525</v>
      </c>
      <c r="C643" s="162">
        <v>97.814348978341002</v>
      </c>
      <c r="D643" s="162">
        <v>1</v>
      </c>
      <c r="E643" s="163" t="s">
        <v>224</v>
      </c>
      <c r="F643" s="163" t="s">
        <v>225</v>
      </c>
      <c r="G643" s="163" t="s">
        <v>234</v>
      </c>
      <c r="H643" s="162">
        <v>560</v>
      </c>
      <c r="I643" s="163" t="s">
        <v>227</v>
      </c>
      <c r="J643" s="164">
        <f t="shared" si="105"/>
        <v>5</v>
      </c>
      <c r="K643" s="165" t="str">
        <f t="shared" si="103"/>
        <v>ND</v>
      </c>
      <c r="L643" s="165" t="str">
        <f t="shared" si="104"/>
        <v>MT</v>
      </c>
      <c r="M643" s="165" t="str">
        <f>IF(K643="ND",VLOOKUP(H643,$Y$5:$Z$10,2,TRUE),VLOOKUP(H643,$Y$11:$Z$16,2,TRUE))</f>
        <v>Large</v>
      </c>
      <c r="N643" s="166">
        <f t="shared" si="106"/>
        <v>0.33333333333333331</v>
      </c>
      <c r="O643" s="123">
        <f t="shared" si="107"/>
        <v>769.27624416346453</v>
      </c>
      <c r="P643" s="114">
        <f t="shared" si="108"/>
        <v>332.29141991158974</v>
      </c>
      <c r="Q643" s="93">
        <f t="shared" si="109"/>
        <v>1807609169.11974</v>
      </c>
      <c r="R643" s="93">
        <f t="shared" si="110"/>
        <v>1</v>
      </c>
      <c r="T643" s="165"/>
    </row>
    <row r="644" spans="1:22">
      <c r="A644" s="162">
        <v>15721</v>
      </c>
      <c r="B644" s="162">
        <v>3227873.51628525</v>
      </c>
      <c r="C644" s="162">
        <v>97.814348978341002</v>
      </c>
      <c r="D644" s="162">
        <v>2</v>
      </c>
      <c r="E644" s="163" t="s">
        <v>224</v>
      </c>
      <c r="F644" s="163" t="s">
        <v>241</v>
      </c>
      <c r="G644" s="163" t="s">
        <v>234</v>
      </c>
      <c r="H644" s="162">
        <v>360</v>
      </c>
      <c r="I644" s="163" t="s">
        <v>243</v>
      </c>
      <c r="J644" s="164">
        <f t="shared" si="105"/>
        <v>0</v>
      </c>
      <c r="K644" s="165" t="str">
        <f t="shared" si="103"/>
        <v>ND</v>
      </c>
      <c r="L644" s="165" t="str">
        <f t="shared" si="104"/>
        <v>LT</v>
      </c>
      <c r="M644" s="165" t="str">
        <f>IF(K644="ND",VLOOKUP(H644,$Y$5:$Z$10,2,TRUE),VLOOKUP(H644,$Y$11:$Z$16,2,TRUE))</f>
        <v>Med</v>
      </c>
      <c r="N644" s="166">
        <f t="shared" si="106"/>
        <v>0.13333333333333333</v>
      </c>
      <c r="O644" s="123">
        <f t="shared" si="107"/>
        <v>0</v>
      </c>
      <c r="P644" s="114">
        <f t="shared" si="108"/>
        <v>0</v>
      </c>
      <c r="Q644" s="93">
        <f t="shared" si="109"/>
        <v>1162034465.86269</v>
      </c>
      <c r="R644" s="93">
        <f t="shared" si="110"/>
        <v>0</v>
      </c>
      <c r="T644" s="165"/>
    </row>
    <row r="645" spans="1:22">
      <c r="A645" s="162">
        <v>15730</v>
      </c>
      <c r="B645" s="162">
        <v>676662.87278890098</v>
      </c>
      <c r="C645" s="162">
        <v>3.7884089309287101</v>
      </c>
      <c r="D645" s="162">
        <v>5</v>
      </c>
      <c r="E645" s="163" t="s">
        <v>224</v>
      </c>
      <c r="F645" s="163" t="s">
        <v>225</v>
      </c>
      <c r="G645" s="163" t="s">
        <v>244</v>
      </c>
      <c r="H645" s="162">
        <v>108</v>
      </c>
      <c r="I645" s="163" t="s">
        <v>227</v>
      </c>
      <c r="J645" s="164">
        <f t="shared" ref="J645" si="114">(IF(I645="N",1,IF(I645="DK",1-$J$650,0)))*VLOOKUP(M645&amp;L645,$X$5:$AB$16,5,FALSE)</f>
        <v>3</v>
      </c>
      <c r="K645" s="165" t="str">
        <f t="shared" si="103"/>
        <v>ND</v>
      </c>
      <c r="L645" s="165" t="str">
        <f t="shared" si="104"/>
        <v>MT</v>
      </c>
      <c r="M645" s="165" t="str">
        <f>IF(K645="ND",VLOOKUP(H645,$Y$5:$Z$10,2,TRUE),VLOOKUP(H645,$Y$11:$Z$16,2,TRUE))</f>
        <v>Small</v>
      </c>
      <c r="N645" s="166">
        <f t="shared" ref="N645" si="115">IF(K645="ND",VLOOKUP(M645&amp;L645,$X$5:$AD$10,7,FALSE),VLOOKUP(M645&amp;L645,$X$11:$AD$17,7,FALSE))</f>
        <v>0.2</v>
      </c>
      <c r="O645" s="123">
        <f t="shared" si="107"/>
        <v>980.99158657426381</v>
      </c>
      <c r="P645" s="114">
        <f t="shared" si="108"/>
        <v>326.52997867319618</v>
      </c>
      <c r="Q645" s="93">
        <f t="shared" ref="Q645" si="116">B645*H645</f>
        <v>73079590.261201307</v>
      </c>
      <c r="R645" s="93">
        <f t="shared" ref="R645" si="117">IF(L645="MT",1,0)</f>
        <v>1</v>
      </c>
      <c r="T645" s="165"/>
    </row>
    <row r="647" spans="1:22">
      <c r="I647" s="165" t="s">
        <v>243</v>
      </c>
      <c r="J647" s="164">
        <f>COUNTIF($I$4:$I$645,I647)</f>
        <v>118</v>
      </c>
    </row>
    <row r="648" spans="1:22">
      <c r="I648" s="165" t="s">
        <v>227</v>
      </c>
      <c r="J648" s="164">
        <f>COUNTIF($I$4:$I$645,I648)</f>
        <v>215</v>
      </c>
    </row>
    <row r="649" spans="1:22">
      <c r="I649" s="165" t="s">
        <v>239</v>
      </c>
      <c r="J649" s="164">
        <f>COUNTIF($I$4:$I$645,I649)</f>
        <v>305</v>
      </c>
    </row>
    <row r="650" spans="1:22">
      <c r="I650" s="165" t="s">
        <v>248</v>
      </c>
      <c r="J650" s="115">
        <f>J647/(J648+J647)</f>
        <v>0.35435435435435436</v>
      </c>
    </row>
    <row r="652" spans="1:22" s="172" customFormat="1">
      <c r="J652" s="173"/>
    </row>
    <row r="653" spans="1:22" s="174" customFormat="1">
      <c r="J653" s="175"/>
    </row>
    <row r="654" spans="1:22" s="174" customFormat="1">
      <c r="J654" s="175"/>
      <c r="K654" s="514" t="s">
        <v>249</v>
      </c>
    </row>
    <row r="655" spans="1:22">
      <c r="A655" s="94" t="s">
        <v>250</v>
      </c>
      <c r="K655" s="514"/>
      <c r="L655" s="517" t="s">
        <v>251</v>
      </c>
      <c r="M655" s="517"/>
      <c r="P655" s="93" t="s">
        <v>1311</v>
      </c>
    </row>
    <row r="656" spans="1:22">
      <c r="A656" s="157" t="s">
        <v>205</v>
      </c>
      <c r="B656" s="157" t="s">
        <v>206</v>
      </c>
      <c r="C656" s="157" t="s">
        <v>207</v>
      </c>
      <c r="D656" s="157" t="s">
        <v>208</v>
      </c>
      <c r="E656" s="157" t="s">
        <v>209</v>
      </c>
      <c r="F656" s="157" t="s">
        <v>210</v>
      </c>
      <c r="G656" s="157" t="s">
        <v>211</v>
      </c>
      <c r="H656" s="157" t="s">
        <v>212</v>
      </c>
      <c r="I656" s="157" t="s">
        <v>213</v>
      </c>
      <c r="J656" s="157" t="s">
        <v>252</v>
      </c>
      <c r="K656" s="176" t="s">
        <v>253</v>
      </c>
      <c r="L656" s="176" t="s">
        <v>81</v>
      </c>
      <c r="M656" s="176" t="s">
        <v>138</v>
      </c>
      <c r="N656" s="176" t="s">
        <v>80</v>
      </c>
      <c r="P656"/>
      <c r="Q656" s="481" t="s">
        <v>174</v>
      </c>
      <c r="R656"/>
      <c r="U656"/>
      <c r="V656"/>
    </row>
    <row r="657" spans="1:22">
      <c r="A657" s="162">
        <v>6810</v>
      </c>
      <c r="B657" s="162">
        <v>926545.47578317497</v>
      </c>
      <c r="C657" s="162">
        <v>92.654547578317505</v>
      </c>
      <c r="D657" s="162">
        <v>1</v>
      </c>
      <c r="E657" s="163" t="s">
        <v>224</v>
      </c>
      <c r="F657" s="163" t="s">
        <v>225</v>
      </c>
      <c r="G657" s="163" t="s">
        <v>226</v>
      </c>
      <c r="H657" s="162">
        <v>63</v>
      </c>
      <c r="I657" s="163" t="s">
        <v>227</v>
      </c>
      <c r="J657" s="163" t="s">
        <v>227</v>
      </c>
      <c r="K657" s="93">
        <f>IF(J657="N",1,0)</f>
        <v>1</v>
      </c>
      <c r="L657" s="124">
        <f>IF(F657="MT",'Calcs and Notes'!$C$41*K657,IF(N657="Grocery",'Calcs and Notes'!$C$40*K657,'Calcs and Notes'!$C$43*K657))</f>
        <v>122.88780203574613</v>
      </c>
      <c r="M657" s="114">
        <f>IF(F657="MT",'Calcs and Notes'!$E$41*K657,'Calcs and Notes'!$E$40*K657)</f>
        <v>9.1539169192330423</v>
      </c>
      <c r="N657" s="93" t="s">
        <v>97</v>
      </c>
      <c r="P657"/>
      <c r="Q657" s="483">
        <v>534.8561006627807</v>
      </c>
      <c r="R657"/>
      <c r="U657"/>
      <c r="V657"/>
    </row>
    <row r="658" spans="1:22">
      <c r="A658" s="162">
        <v>6810</v>
      </c>
      <c r="B658" s="162">
        <v>926545.47578317497</v>
      </c>
      <c r="C658" s="162">
        <v>92.654547578317505</v>
      </c>
      <c r="D658" s="162">
        <v>2</v>
      </c>
      <c r="E658" s="163" t="s">
        <v>224</v>
      </c>
      <c r="F658" s="163" t="s">
        <v>225</v>
      </c>
      <c r="G658" s="163" t="s">
        <v>234</v>
      </c>
      <c r="H658" s="162">
        <v>66</v>
      </c>
      <c r="I658" s="163" t="s">
        <v>227</v>
      </c>
      <c r="J658" s="163" t="s">
        <v>224</v>
      </c>
      <c r="K658" s="93">
        <f t="shared" ref="K658:K721" si="118">IF(J658="N",1,0)</f>
        <v>0</v>
      </c>
      <c r="L658" s="124">
        <f>IF(F658="MT",'Calcs and Notes'!$C$41*K658,IF(N658="Grocery",'Calcs and Notes'!$C$40*K658,'Calcs and Notes'!$C$43*K658))</f>
        <v>0</v>
      </c>
      <c r="M658" s="114">
        <f>IF(F658="MT",'Calcs and Notes'!$E$41*K658,'Calcs and Notes'!$E$40*K658)</f>
        <v>0</v>
      </c>
      <c r="N658" s="93" t="s">
        <v>97</v>
      </c>
      <c r="P658" s="481" t="s">
        <v>178</v>
      </c>
      <c r="Q658" t="s">
        <v>1308</v>
      </c>
      <c r="R658" t="s">
        <v>1309</v>
      </c>
      <c r="U658"/>
      <c r="V658"/>
    </row>
    <row r="659" spans="1:22">
      <c r="A659" s="162">
        <v>6810</v>
      </c>
      <c r="B659" s="162">
        <v>926545.47578317497</v>
      </c>
      <c r="C659" s="162">
        <v>92.654547578317505</v>
      </c>
      <c r="D659" s="162">
        <v>3</v>
      </c>
      <c r="E659" s="163" t="s">
        <v>224</v>
      </c>
      <c r="F659" s="163" t="s">
        <v>225</v>
      </c>
      <c r="G659" s="163" t="s">
        <v>234</v>
      </c>
      <c r="H659" s="162">
        <v>63</v>
      </c>
      <c r="I659" s="163" t="s">
        <v>227</v>
      </c>
      <c r="J659" s="163" t="s">
        <v>227</v>
      </c>
      <c r="K659" s="93">
        <f t="shared" si="118"/>
        <v>1</v>
      </c>
      <c r="L659" s="124">
        <f>IF(F659="MT",'Calcs and Notes'!$C$41*K659,IF(N659="Grocery",'Calcs and Notes'!$C$40*K659,'Calcs and Notes'!$C$43*K659))</f>
        <v>122.88780203574613</v>
      </c>
      <c r="M659" s="114">
        <f>IF(F659="MT",'Calcs and Notes'!$E$41*K659,'Calcs and Notes'!$E$40*K659)</f>
        <v>9.1539169192330423</v>
      </c>
      <c r="N659" s="93" t="s">
        <v>97</v>
      </c>
      <c r="P659" s="482" t="s">
        <v>404</v>
      </c>
      <c r="Q659" s="337">
        <v>3743.9927046394646</v>
      </c>
      <c r="R659" s="484">
        <v>8.0459770114942541E-2</v>
      </c>
      <c r="U659"/>
      <c r="V659"/>
    </row>
    <row r="660" spans="1:22">
      <c r="A660" s="162">
        <v>6810</v>
      </c>
      <c r="B660" s="162">
        <v>926545.47578317497</v>
      </c>
      <c r="C660" s="162">
        <v>92.654547578317505</v>
      </c>
      <c r="D660" s="162">
        <v>4</v>
      </c>
      <c r="E660" s="163" t="s">
        <v>224</v>
      </c>
      <c r="F660" s="163" t="s">
        <v>225</v>
      </c>
      <c r="G660" s="163" t="s">
        <v>234</v>
      </c>
      <c r="H660" s="162">
        <v>112</v>
      </c>
      <c r="I660" s="163" t="s">
        <v>227</v>
      </c>
      <c r="J660" s="163" t="s">
        <v>227</v>
      </c>
      <c r="K660" s="93">
        <f t="shared" si="118"/>
        <v>1</v>
      </c>
      <c r="L660" s="124">
        <f>IF(F660="MT",'Calcs and Notes'!$C$41*K660,IF(N660="Grocery",'Calcs and Notes'!$C$40*K660,'Calcs and Notes'!$C$43*K660))</f>
        <v>122.88780203574613</v>
      </c>
      <c r="M660" s="114">
        <f>IF(F660="MT",'Calcs and Notes'!$E$41*K660,'Calcs and Notes'!$E$40*K660)</f>
        <v>9.1539169192330423</v>
      </c>
      <c r="N660" s="93" t="s">
        <v>97</v>
      </c>
      <c r="P660" s="482" t="s">
        <v>97</v>
      </c>
      <c r="Q660" s="337">
        <v>8557.6976106044913</v>
      </c>
      <c r="R660" s="484">
        <v>0.18390804597701152</v>
      </c>
      <c r="U660"/>
      <c r="V660"/>
    </row>
    <row r="661" spans="1:22">
      <c r="A661" s="162">
        <v>6810</v>
      </c>
      <c r="B661" s="162">
        <v>926545.47578317497</v>
      </c>
      <c r="C661" s="162">
        <v>92.654547578317505</v>
      </c>
      <c r="D661" s="162">
        <v>5</v>
      </c>
      <c r="E661" s="163" t="s">
        <v>224</v>
      </c>
      <c r="F661" s="163" t="s">
        <v>225</v>
      </c>
      <c r="G661" s="163" t="s">
        <v>234</v>
      </c>
      <c r="H661" s="162">
        <v>84</v>
      </c>
      <c r="I661" s="163" t="s">
        <v>227</v>
      </c>
      <c r="J661" s="163" t="s">
        <v>227</v>
      </c>
      <c r="K661" s="93">
        <f t="shared" si="118"/>
        <v>1</v>
      </c>
      <c r="L661" s="124">
        <f>IF(F661="MT",'Calcs and Notes'!$C$41*K661,IF(N661="Grocery",'Calcs and Notes'!$C$40*K661,'Calcs and Notes'!$C$43*K661))</f>
        <v>122.88780203574613</v>
      </c>
      <c r="M661" s="114">
        <f>IF(F661="MT",'Calcs and Notes'!$E$41*K661,'Calcs and Notes'!$E$40*K661)</f>
        <v>9.1539169192330423</v>
      </c>
      <c r="N661" s="93" t="s">
        <v>97</v>
      </c>
      <c r="P661" s="482" t="s">
        <v>406</v>
      </c>
      <c r="Q661" s="337">
        <v>6953.1293086161486</v>
      </c>
      <c r="R661" s="484">
        <v>0.14942528735632185</v>
      </c>
      <c r="U661"/>
      <c r="V661"/>
    </row>
    <row r="662" spans="1:22">
      <c r="A662" s="162">
        <v>6712</v>
      </c>
      <c r="B662" s="162">
        <v>2282293.21240569</v>
      </c>
      <c r="C662" s="162">
        <v>62.6831423346798</v>
      </c>
      <c r="D662" s="162">
        <v>1</v>
      </c>
      <c r="E662" s="163" t="s">
        <v>224</v>
      </c>
      <c r="F662" s="163" t="s">
        <v>225</v>
      </c>
      <c r="G662" s="163" t="s">
        <v>234</v>
      </c>
      <c r="H662" s="162">
        <v>109</v>
      </c>
      <c r="I662" s="163" t="s">
        <v>239</v>
      </c>
      <c r="J662" s="163" t="s">
        <v>254</v>
      </c>
      <c r="K662" s="93">
        <f t="shared" si="118"/>
        <v>0</v>
      </c>
      <c r="L662" s="124">
        <f>IF(F662="MT",'Calcs and Notes'!$C$41*K662,IF(N662="Grocery",'Calcs and Notes'!$C$40*K662,'Calcs and Notes'!$C$43*K662))</f>
        <v>0</v>
      </c>
      <c r="M662" s="114">
        <f>IF(F662="MT",'Calcs and Notes'!$E$41*K662,'Calcs and Notes'!$E$40*K662)</f>
        <v>0</v>
      </c>
      <c r="N662" s="93" t="s">
        <v>406</v>
      </c>
      <c r="P662" s="482" t="s">
        <v>407</v>
      </c>
      <c r="Q662" s="337">
        <v>2139.4244026511228</v>
      </c>
      <c r="R662" s="484">
        <v>4.597701149425288E-2</v>
      </c>
      <c r="U662"/>
      <c r="V662"/>
    </row>
    <row r="663" spans="1:22">
      <c r="A663" s="162">
        <v>6712</v>
      </c>
      <c r="B663" s="162">
        <v>2282293.21240569</v>
      </c>
      <c r="C663" s="162">
        <v>62.6831423346798</v>
      </c>
      <c r="D663" s="162">
        <v>2</v>
      </c>
      <c r="E663" s="163" t="s">
        <v>224</v>
      </c>
      <c r="F663" s="163" t="s">
        <v>241</v>
      </c>
      <c r="G663" s="163" t="s">
        <v>234</v>
      </c>
      <c r="H663" s="162">
        <v>116</v>
      </c>
      <c r="I663" s="163" t="s">
        <v>239</v>
      </c>
      <c r="J663" s="163" t="s">
        <v>254</v>
      </c>
      <c r="K663" s="93">
        <f t="shared" si="118"/>
        <v>0</v>
      </c>
      <c r="L663" s="124">
        <f>IF(F663="MT",'Calcs and Notes'!$C$41*K663,IF(N663="Grocery",'Calcs and Notes'!$C$40*K663,'Calcs and Notes'!$C$43*K663))</f>
        <v>0</v>
      </c>
      <c r="M663" s="114">
        <f>IF(F663="MT",'Calcs and Notes'!$E$41*K663,'Calcs and Notes'!$E$40*K663)</f>
        <v>0</v>
      </c>
      <c r="N663" s="93" t="s">
        <v>406</v>
      </c>
      <c r="P663" s="482" t="s">
        <v>412</v>
      </c>
      <c r="Q663" s="337">
        <v>2674.2805033139034</v>
      </c>
      <c r="R663" s="484">
        <v>5.7471264367816098E-2</v>
      </c>
      <c r="U663"/>
      <c r="V663"/>
    </row>
    <row r="664" spans="1:22">
      <c r="A664" s="162">
        <v>6497</v>
      </c>
      <c r="B664" s="162">
        <v>2029035.6963949201</v>
      </c>
      <c r="C664" s="162">
        <v>450.19651572995701</v>
      </c>
      <c r="D664" s="162">
        <v>1</v>
      </c>
      <c r="E664" s="163" t="s">
        <v>224</v>
      </c>
      <c r="F664" s="163" t="s">
        <v>225</v>
      </c>
      <c r="G664" s="163" t="s">
        <v>234</v>
      </c>
      <c r="H664" s="162">
        <v>50</v>
      </c>
      <c r="I664" s="163" t="s">
        <v>227</v>
      </c>
      <c r="J664" s="163" t="s">
        <v>255</v>
      </c>
      <c r="K664" s="93">
        <f t="shared" si="118"/>
        <v>0</v>
      </c>
      <c r="L664" s="124">
        <f>IF(F664="MT",'Calcs and Notes'!$C$41*K664,IF(N664="Grocery",'Calcs and Notes'!$C$40*K664,'Calcs and Notes'!$C$43*K664))</f>
        <v>0</v>
      </c>
      <c r="M664" s="114">
        <f>IF(F664="MT",'Calcs and Notes'!$E$41*K664,'Calcs and Notes'!$E$40*K664)</f>
        <v>0</v>
      </c>
      <c r="N664" s="93" t="s">
        <v>1014</v>
      </c>
      <c r="P664" s="482" t="s">
        <v>408</v>
      </c>
      <c r="Q664" s="337">
        <v>7487.9854092789292</v>
      </c>
      <c r="R664" s="484">
        <v>0.16091954022988508</v>
      </c>
      <c r="U664"/>
      <c r="V664"/>
    </row>
    <row r="665" spans="1:22">
      <c r="A665" s="162">
        <v>6497</v>
      </c>
      <c r="B665" s="162">
        <v>2029035.6963949201</v>
      </c>
      <c r="C665" s="162">
        <v>450.19651572995701</v>
      </c>
      <c r="D665" s="162">
        <v>2</v>
      </c>
      <c r="E665" s="163" t="s">
        <v>224</v>
      </c>
      <c r="F665" s="163" t="s">
        <v>225</v>
      </c>
      <c r="G665" s="163" t="s">
        <v>234</v>
      </c>
      <c r="H665" s="162">
        <v>54</v>
      </c>
      <c r="I665" s="163" t="s">
        <v>227</v>
      </c>
      <c r="J665" s="163" t="s">
        <v>224</v>
      </c>
      <c r="K665" s="93">
        <f t="shared" si="118"/>
        <v>0</v>
      </c>
      <c r="L665" s="124">
        <f>IF(F665="MT",'Calcs and Notes'!$C$41*K665,IF(N665="Grocery",'Calcs and Notes'!$C$40*K665,'Calcs and Notes'!$C$43*K665))</f>
        <v>0</v>
      </c>
      <c r="M665" s="114">
        <f>IF(F665="MT",'Calcs and Notes'!$E$41*K665,'Calcs and Notes'!$E$40*K665)</f>
        <v>0</v>
      </c>
      <c r="N665" s="93" t="s">
        <v>1014</v>
      </c>
      <c r="P665" s="482" t="s">
        <v>1014</v>
      </c>
      <c r="Q665" s="337">
        <v>5348.5610066278068</v>
      </c>
      <c r="R665" s="484">
        <v>0.1149425287356322</v>
      </c>
      <c r="U665"/>
      <c r="V665"/>
    </row>
    <row r="666" spans="1:22">
      <c r="A666" s="162">
        <v>2229</v>
      </c>
      <c r="B666" s="162">
        <v>7381995.6631287904</v>
      </c>
      <c r="C666" s="162">
        <v>34.400464435103203</v>
      </c>
      <c r="D666" s="162">
        <v>1</v>
      </c>
      <c r="E666" s="163" t="s">
        <v>224</v>
      </c>
      <c r="F666" s="163" t="s">
        <v>225</v>
      </c>
      <c r="G666" s="163" t="s">
        <v>234</v>
      </c>
      <c r="H666" s="162">
        <v>120</v>
      </c>
      <c r="I666" s="163" t="s">
        <v>227</v>
      </c>
      <c r="J666" s="163" t="s">
        <v>227</v>
      </c>
      <c r="K666" s="93">
        <f t="shared" si="118"/>
        <v>1</v>
      </c>
      <c r="L666" s="124">
        <f>IF(F666="MT",'Calcs and Notes'!$C$41*K666,IF(N666="Grocery",'Calcs and Notes'!$C$40*K666,'Calcs and Notes'!$C$43*K666))</f>
        <v>122.88780203574613</v>
      </c>
      <c r="M666" s="114">
        <f>IF(F666="MT",'Calcs and Notes'!$E$41*K666,'Calcs and Notes'!$E$40*K666)</f>
        <v>9.1539169192330423</v>
      </c>
      <c r="N666" s="93" t="s">
        <v>1307</v>
      </c>
      <c r="P666" s="482" t="s">
        <v>1306</v>
      </c>
      <c r="Q666" s="337">
        <v>2674.2805033139034</v>
      </c>
      <c r="R666" s="484">
        <v>5.7471264367816098E-2</v>
      </c>
      <c r="U666"/>
      <c r="V666"/>
    </row>
    <row r="667" spans="1:22">
      <c r="A667" s="162">
        <v>3560</v>
      </c>
      <c r="B667" s="162">
        <v>3541213.1558658802</v>
      </c>
      <c r="C667" s="162">
        <v>158.30188448215799</v>
      </c>
      <c r="D667" s="162">
        <v>1</v>
      </c>
      <c r="E667" s="163" t="s">
        <v>224</v>
      </c>
      <c r="F667" s="163" t="s">
        <v>225</v>
      </c>
      <c r="G667" s="163" t="s">
        <v>234</v>
      </c>
      <c r="H667" s="162">
        <v>100</v>
      </c>
      <c r="I667" s="163" t="s">
        <v>239</v>
      </c>
      <c r="J667" s="163" t="s">
        <v>255</v>
      </c>
      <c r="K667" s="93">
        <f t="shared" si="118"/>
        <v>0</v>
      </c>
      <c r="L667" s="124">
        <f>IF(F667="MT",'Calcs and Notes'!$C$41*K667,IF(N667="Grocery",'Calcs and Notes'!$C$40*K667,'Calcs and Notes'!$C$43*K667))</f>
        <v>0</v>
      </c>
      <c r="M667" s="114">
        <f>IF(F667="MT",'Calcs and Notes'!$E$41*K667,'Calcs and Notes'!$E$40*K667)</f>
        <v>0</v>
      </c>
      <c r="N667" s="93" t="s">
        <v>407</v>
      </c>
      <c r="P667" s="482" t="s">
        <v>1307</v>
      </c>
      <c r="Q667" s="337">
        <v>6953.1293086161486</v>
      </c>
      <c r="R667" s="484">
        <v>0.14942528735632185</v>
      </c>
      <c r="U667"/>
      <c r="V667"/>
    </row>
    <row r="668" spans="1:22">
      <c r="A668" s="162">
        <v>3560</v>
      </c>
      <c r="B668" s="162">
        <v>3541213.1558658802</v>
      </c>
      <c r="C668" s="162">
        <v>158.30188448215799</v>
      </c>
      <c r="D668" s="162">
        <v>2</v>
      </c>
      <c r="E668" s="163" t="s">
        <v>224</v>
      </c>
      <c r="F668" s="163" t="s">
        <v>241</v>
      </c>
      <c r="G668" s="163" t="s">
        <v>234</v>
      </c>
      <c r="H668" s="162">
        <v>49</v>
      </c>
      <c r="I668" s="163" t="s">
        <v>239</v>
      </c>
      <c r="J668" s="163" t="s">
        <v>227</v>
      </c>
      <c r="K668" s="93">
        <f t="shared" si="118"/>
        <v>1</v>
      </c>
      <c r="L668" s="124">
        <f>IF(F668="MT",'Calcs and Notes'!$C$41*K668,IF(N668="Grocery",'Calcs and Notes'!$C$40*K668,'Calcs and Notes'!$C$43*K668))</f>
        <v>128.63184742963827</v>
      </c>
      <c r="M668" s="114">
        <f>IF(F668="MT",'Calcs and Notes'!$E$41*K668,'Calcs and Notes'!$E$40*K668)</f>
        <v>9.1539169192330423</v>
      </c>
      <c r="N668" s="93" t="s">
        <v>407</v>
      </c>
      <c r="P668" s="482" t="s">
        <v>177</v>
      </c>
      <c r="Q668" s="337">
        <v>46532.480757661913</v>
      </c>
      <c r="R668" s="484">
        <v>1</v>
      </c>
      <c r="U668"/>
      <c r="V668"/>
    </row>
    <row r="669" spans="1:22">
      <c r="A669" s="162">
        <v>3560</v>
      </c>
      <c r="B669" s="162">
        <v>3541213.1558658802</v>
      </c>
      <c r="C669" s="162">
        <v>158.30188448215799</v>
      </c>
      <c r="D669" s="162">
        <v>3</v>
      </c>
      <c r="E669" s="163" t="s">
        <v>224</v>
      </c>
      <c r="F669" s="163" t="s">
        <v>225</v>
      </c>
      <c r="G669" s="163" t="s">
        <v>234</v>
      </c>
      <c r="H669" s="162">
        <v>25</v>
      </c>
      <c r="I669" s="163" t="s">
        <v>239</v>
      </c>
      <c r="J669" s="163" t="s">
        <v>255</v>
      </c>
      <c r="K669" s="93">
        <f t="shared" si="118"/>
        <v>0</v>
      </c>
      <c r="L669" s="124">
        <f>IF(F669="MT",'Calcs and Notes'!$C$41*K669,IF(N669="Grocery",'Calcs and Notes'!$C$40*K669,'Calcs and Notes'!$C$43*K669))</f>
        <v>0</v>
      </c>
      <c r="M669" s="114">
        <f>IF(F669="MT",'Calcs and Notes'!$E$41*K669,'Calcs and Notes'!$E$40*K669)</f>
        <v>0</v>
      </c>
      <c r="N669" s="93" t="s">
        <v>407</v>
      </c>
      <c r="R669"/>
      <c r="S669"/>
      <c r="T669"/>
    </row>
    <row r="670" spans="1:22">
      <c r="A670" s="162">
        <v>1154</v>
      </c>
      <c r="B670" s="162">
        <v>1828306.6368555101</v>
      </c>
      <c r="C670" s="162">
        <v>340.720580852686</v>
      </c>
      <c r="D670" s="162">
        <v>1</v>
      </c>
      <c r="E670" s="163" t="s">
        <v>224</v>
      </c>
      <c r="F670" s="163" t="s">
        <v>225</v>
      </c>
      <c r="G670" s="163" t="s">
        <v>234</v>
      </c>
      <c r="H670" s="162">
        <v>80</v>
      </c>
      <c r="I670" s="163" t="s">
        <v>227</v>
      </c>
      <c r="J670" s="163" t="s">
        <v>227</v>
      </c>
      <c r="K670" s="93">
        <f t="shared" si="118"/>
        <v>1</v>
      </c>
      <c r="L670" s="124">
        <f>IF(F670="MT",'Calcs and Notes'!$C$41*K670,IF(N670="Grocery",'Calcs and Notes'!$C$40*K670,'Calcs and Notes'!$C$43*K670))</f>
        <v>122.88780203574613</v>
      </c>
      <c r="M670" s="114">
        <f>IF(F670="MT",'Calcs and Notes'!$E$41*K670,'Calcs and Notes'!$E$40*K670)</f>
        <v>9.1539169192330423</v>
      </c>
      <c r="N670" s="93" t="s">
        <v>1014</v>
      </c>
      <c r="R670"/>
      <c r="S670"/>
      <c r="T670"/>
    </row>
    <row r="671" spans="1:22">
      <c r="A671" s="162">
        <v>6</v>
      </c>
      <c r="B671" s="162">
        <v>2015420.0098593901</v>
      </c>
      <c r="C671" s="162">
        <v>34.400464435103203</v>
      </c>
      <c r="D671" s="162">
        <v>1</v>
      </c>
      <c r="E671" s="163" t="s">
        <v>224</v>
      </c>
      <c r="F671" s="163" t="s">
        <v>225</v>
      </c>
      <c r="G671" s="163" t="s">
        <v>234</v>
      </c>
      <c r="H671" s="162">
        <v>70</v>
      </c>
      <c r="I671" s="163" t="s">
        <v>239</v>
      </c>
      <c r="J671" s="163" t="s">
        <v>247</v>
      </c>
      <c r="K671" s="93">
        <f t="shared" si="118"/>
        <v>0</v>
      </c>
      <c r="L671" s="124">
        <f>IF(F671="MT",'Calcs and Notes'!$C$41*K671,IF(N671="Grocery",'Calcs and Notes'!$C$40*K671,'Calcs and Notes'!$C$43*K671))</f>
        <v>0</v>
      </c>
      <c r="M671" s="114">
        <f>IF(F671="MT",'Calcs and Notes'!$E$41*K671,'Calcs and Notes'!$E$40*K671)</f>
        <v>0</v>
      </c>
      <c r="N671" s="93" t="s">
        <v>1307</v>
      </c>
      <c r="Q671" s="93" t="s">
        <v>174</v>
      </c>
      <c r="R671"/>
      <c r="S671"/>
      <c r="T671"/>
    </row>
    <row r="672" spans="1:22">
      <c r="A672" s="162">
        <v>1920</v>
      </c>
      <c r="B672" s="162">
        <v>4059254.8033421701</v>
      </c>
      <c r="C672" s="162">
        <v>34.400464435103203</v>
      </c>
      <c r="D672" s="162">
        <v>1</v>
      </c>
      <c r="E672" s="163" t="s">
        <v>224</v>
      </c>
      <c r="F672" s="163" t="s">
        <v>225</v>
      </c>
      <c r="G672" s="163" t="s">
        <v>234</v>
      </c>
      <c r="H672" s="162">
        <v>80</v>
      </c>
      <c r="I672" s="163" t="s">
        <v>227</v>
      </c>
      <c r="J672" s="163" t="s">
        <v>227</v>
      </c>
      <c r="K672" s="93">
        <f t="shared" si="118"/>
        <v>1</v>
      </c>
      <c r="L672" s="124">
        <f>IF(F672="MT",'Calcs and Notes'!$C$41*K672,IF(N672="Grocery",'Calcs and Notes'!$C$40*K672,'Calcs and Notes'!$C$43*K672))</f>
        <v>122.88780203574613</v>
      </c>
      <c r="M672" s="114">
        <f>IF(F672="MT",'Calcs and Notes'!$E$41*K672,'Calcs and Notes'!$E$40*K672)</f>
        <v>9.1539169192330423</v>
      </c>
      <c r="N672" s="93" t="s">
        <v>1307</v>
      </c>
      <c r="P672" s="485" t="s">
        <v>1310</v>
      </c>
      <c r="Q672" s="124">
        <v>534.8561006627807</v>
      </c>
      <c r="R672"/>
      <c r="S672"/>
      <c r="T672"/>
    </row>
    <row r="673" spans="1:20">
      <c r="A673" s="162">
        <v>6438</v>
      </c>
      <c r="B673" s="162">
        <v>1882463.6691551199</v>
      </c>
      <c r="C673" s="162">
        <v>14.4804897627317</v>
      </c>
      <c r="D673" s="162">
        <v>1</v>
      </c>
      <c r="E673" s="163" t="s">
        <v>224</v>
      </c>
      <c r="F673" s="163" t="s">
        <v>225</v>
      </c>
      <c r="G673" s="163" t="s">
        <v>234</v>
      </c>
      <c r="H673" s="162">
        <v>150</v>
      </c>
      <c r="I673" s="163" t="s">
        <v>227</v>
      </c>
      <c r="J673" s="163" t="s">
        <v>227</v>
      </c>
      <c r="K673" s="93">
        <f t="shared" si="118"/>
        <v>1</v>
      </c>
      <c r="L673" s="124">
        <f>IF(F673="MT",'Calcs and Notes'!$C$41*K673,IF(N673="Grocery",'Calcs and Notes'!$C$40*K673,'Calcs and Notes'!$C$43*K673))</f>
        <v>122.88780203574613</v>
      </c>
      <c r="M673" s="114">
        <f>IF(F673="MT",'Calcs and Notes'!$E$41*K673,'Calcs and Notes'!$E$40*K673)</f>
        <v>9.1539169192330423</v>
      </c>
      <c r="N673" s="93" t="s">
        <v>404</v>
      </c>
      <c r="P673" s="486" t="s">
        <v>178</v>
      </c>
      <c r="Q673" s="486" t="s">
        <v>1308</v>
      </c>
      <c r="R673" s="486" t="s">
        <v>1309</v>
      </c>
      <c r="S673" s="490" t="s">
        <v>1317</v>
      </c>
      <c r="T673"/>
    </row>
    <row r="674" spans="1:20">
      <c r="A674" s="162">
        <v>6438</v>
      </c>
      <c r="B674" s="162">
        <v>1882463.6691551199</v>
      </c>
      <c r="C674" s="162">
        <v>14.4804897627317</v>
      </c>
      <c r="D674" s="162">
        <v>2</v>
      </c>
      <c r="E674" s="163" t="s">
        <v>224</v>
      </c>
      <c r="F674" s="163" t="s">
        <v>225</v>
      </c>
      <c r="G674" s="163" t="s">
        <v>234</v>
      </c>
      <c r="H674" s="162">
        <v>100</v>
      </c>
      <c r="I674" s="163" t="s">
        <v>227</v>
      </c>
      <c r="J674" s="163" t="s">
        <v>227</v>
      </c>
      <c r="K674" s="93">
        <f t="shared" si="118"/>
        <v>1</v>
      </c>
      <c r="L674" s="124">
        <f>IF(F674="MT",'Calcs and Notes'!$C$41*K674,IF(N674="Grocery",'Calcs and Notes'!$C$40*K674,'Calcs and Notes'!$C$43*K674))</f>
        <v>122.88780203574613</v>
      </c>
      <c r="M674" s="114">
        <f>IF(F674="MT",'Calcs and Notes'!$E$41*K674,'Calcs and Notes'!$E$40*K674)</f>
        <v>9.1539169192330423</v>
      </c>
      <c r="N674" s="93" t="s">
        <v>404</v>
      </c>
      <c r="P674" s="482" t="s">
        <v>404</v>
      </c>
      <c r="Q674" s="337">
        <v>3743.9927046394646</v>
      </c>
      <c r="R674" s="484">
        <v>8.0459770114942541E-2</v>
      </c>
      <c r="S674" s="124">
        <v>128.63184742963827</v>
      </c>
    </row>
    <row r="675" spans="1:20">
      <c r="A675" s="162">
        <v>4006</v>
      </c>
      <c r="B675" s="162">
        <v>4165841.44828788</v>
      </c>
      <c r="C675" s="162">
        <v>57.162636336400801</v>
      </c>
      <c r="D675" s="162">
        <v>1</v>
      </c>
      <c r="E675" s="163" t="s">
        <v>224</v>
      </c>
      <c r="F675" s="163" t="s">
        <v>225</v>
      </c>
      <c r="G675" s="163" t="s">
        <v>226</v>
      </c>
      <c r="H675" s="162">
        <v>187</v>
      </c>
      <c r="I675" s="163" t="s">
        <v>239</v>
      </c>
      <c r="J675" s="163" t="s">
        <v>255</v>
      </c>
      <c r="K675" s="93">
        <f t="shared" si="118"/>
        <v>0</v>
      </c>
      <c r="L675" s="124">
        <f>IF(F675="MT",'Calcs and Notes'!$C$41*K675,IF(N675="Grocery",'Calcs and Notes'!$C$40*K675,'Calcs and Notes'!$C$43*K675))</f>
        <v>0</v>
      </c>
      <c r="M675" s="114">
        <f>IF(F675="MT",'Calcs and Notes'!$E$41*K675,'Calcs and Notes'!$E$40*K675)</f>
        <v>0</v>
      </c>
      <c r="N675" s="93" t="s">
        <v>1307</v>
      </c>
      <c r="P675" s="482" t="s">
        <v>97</v>
      </c>
      <c r="Q675" s="337">
        <v>8557.6976106044913</v>
      </c>
      <c r="R675" s="484">
        <v>0.18390804597701152</v>
      </c>
      <c r="S675" s="124">
        <v>534.8561006627807</v>
      </c>
    </row>
    <row r="676" spans="1:20">
      <c r="A676" s="162">
        <v>4006</v>
      </c>
      <c r="B676" s="162">
        <v>4165841.44828788</v>
      </c>
      <c r="C676" s="162">
        <v>57.162636336400801</v>
      </c>
      <c r="D676" s="162">
        <v>2</v>
      </c>
      <c r="E676" s="163" t="s">
        <v>224</v>
      </c>
      <c r="F676" s="163" t="s">
        <v>241</v>
      </c>
      <c r="G676" s="163" t="s">
        <v>234</v>
      </c>
      <c r="H676" s="162">
        <v>63</v>
      </c>
      <c r="I676" s="163" t="s">
        <v>239</v>
      </c>
      <c r="J676" s="163" t="s">
        <v>255</v>
      </c>
      <c r="K676" s="93">
        <f t="shared" si="118"/>
        <v>0</v>
      </c>
      <c r="L676" s="124">
        <f>IF(F676="MT",'Calcs and Notes'!$C$41*K676,IF(N676="Grocery",'Calcs and Notes'!$C$40*K676,'Calcs and Notes'!$C$43*K676))</f>
        <v>0</v>
      </c>
      <c r="M676" s="114">
        <f>IF(F676="MT",'Calcs and Notes'!$E$41*K676,'Calcs and Notes'!$E$40*K676)</f>
        <v>0</v>
      </c>
      <c r="N676" s="93" t="s">
        <v>1307</v>
      </c>
      <c r="P676" s="482" t="s">
        <v>406</v>
      </c>
      <c r="Q676" s="337">
        <v>6953.1293086161486</v>
      </c>
      <c r="R676" s="484">
        <v>0.14942528735632185</v>
      </c>
      <c r="S676" s="124">
        <v>128.63184742963827</v>
      </c>
    </row>
    <row r="677" spans="1:20">
      <c r="A677" s="162">
        <v>1379</v>
      </c>
      <c r="B677" s="162">
        <v>1440628.8503358599</v>
      </c>
      <c r="C677" s="162">
        <v>450.19651572995701</v>
      </c>
      <c r="D677" s="162">
        <v>1</v>
      </c>
      <c r="E677" s="163" t="s">
        <v>224</v>
      </c>
      <c r="F677" s="163" t="s">
        <v>225</v>
      </c>
      <c r="G677" s="163" t="s">
        <v>234</v>
      </c>
      <c r="H677" s="162">
        <v>36</v>
      </c>
      <c r="I677" s="163" t="s">
        <v>239</v>
      </c>
      <c r="J677" s="163" t="s">
        <v>227</v>
      </c>
      <c r="K677" s="93">
        <f t="shared" si="118"/>
        <v>1</v>
      </c>
      <c r="L677" s="124">
        <f>IF(F677="MT",'Calcs and Notes'!$C$41*K677,IF(N677="Grocery",'Calcs and Notes'!$C$40*K677,'Calcs and Notes'!$C$43*K677))</f>
        <v>122.88780203574613</v>
      </c>
      <c r="M677" s="114">
        <f>IF(F677="MT",'Calcs and Notes'!$E$41*K677,'Calcs and Notes'!$E$40*K677)</f>
        <v>9.1539169192330423</v>
      </c>
      <c r="N677" s="93" t="s">
        <v>1014</v>
      </c>
      <c r="P677" s="482" t="s">
        <v>407</v>
      </c>
      <c r="Q677" s="337">
        <v>2139.4244026511228</v>
      </c>
      <c r="R677" s="484">
        <v>4.597701149425288E-2</v>
      </c>
      <c r="S677" s="124">
        <v>128.63184742963827</v>
      </c>
    </row>
    <row r="678" spans="1:20">
      <c r="A678" s="162">
        <v>5128</v>
      </c>
      <c r="B678" s="162">
        <v>1875486.1607196</v>
      </c>
      <c r="C678" s="162">
        <v>42.418377905631601</v>
      </c>
      <c r="D678" s="162">
        <v>1</v>
      </c>
      <c r="E678" s="163" t="s">
        <v>224</v>
      </c>
      <c r="F678" s="163" t="s">
        <v>241</v>
      </c>
      <c r="G678" s="163" t="s">
        <v>234</v>
      </c>
      <c r="H678" s="162">
        <v>100</v>
      </c>
      <c r="I678" s="163" t="s">
        <v>243</v>
      </c>
      <c r="J678" s="163" t="s">
        <v>227</v>
      </c>
      <c r="K678" s="93">
        <f t="shared" si="118"/>
        <v>1</v>
      </c>
      <c r="L678" s="124">
        <f>IF(F678="MT",'Calcs and Notes'!$C$41*K678,IF(N678="Grocery",'Calcs and Notes'!$C$40*K678,'Calcs and Notes'!$C$43*K678))</f>
        <v>128.63184742963827</v>
      </c>
      <c r="M678" s="114">
        <f>IF(F678="MT",'Calcs and Notes'!$E$41*K678,'Calcs and Notes'!$E$40*K678)</f>
        <v>9.1539169192330423</v>
      </c>
      <c r="N678" s="93" t="s">
        <v>408</v>
      </c>
      <c r="P678" s="482" t="s">
        <v>412</v>
      </c>
      <c r="Q678" s="337">
        <v>2674.2805033139034</v>
      </c>
      <c r="R678" s="484">
        <v>5.7471264367816098E-2</v>
      </c>
      <c r="S678" s="124">
        <v>128.63184742963827</v>
      </c>
    </row>
    <row r="679" spans="1:20">
      <c r="A679" s="162">
        <v>6831</v>
      </c>
      <c r="B679" s="162">
        <v>5644952.6293611499</v>
      </c>
      <c r="C679" s="162">
        <v>127.11566900921299</v>
      </c>
      <c r="D679" s="162">
        <v>1</v>
      </c>
      <c r="E679" s="163" t="s">
        <v>224</v>
      </c>
      <c r="F679" s="163" t="s">
        <v>225</v>
      </c>
      <c r="G679" s="163" t="s">
        <v>234</v>
      </c>
      <c r="H679" s="162">
        <v>73</v>
      </c>
      <c r="I679" s="163" t="s">
        <v>227</v>
      </c>
      <c r="J679" s="163" t="s">
        <v>255</v>
      </c>
      <c r="K679" s="93">
        <f t="shared" si="118"/>
        <v>0</v>
      </c>
      <c r="L679" s="124">
        <f>IF(F679="MT",'Calcs and Notes'!$C$41*K679,IF(N679="Grocery",'Calcs and Notes'!$C$40*K679,'Calcs and Notes'!$C$43*K679))</f>
        <v>0</v>
      </c>
      <c r="M679" s="114">
        <f>IF(F679="MT",'Calcs and Notes'!$E$41*K679,'Calcs and Notes'!$E$40*K679)</f>
        <v>0</v>
      </c>
      <c r="N679" s="93" t="s">
        <v>1307</v>
      </c>
      <c r="P679" s="482" t="s">
        <v>408</v>
      </c>
      <c r="Q679" s="337">
        <v>7487.9854092789292</v>
      </c>
      <c r="R679" s="484">
        <v>0.16091954022988508</v>
      </c>
      <c r="S679" s="124">
        <v>128.63184742963827</v>
      </c>
    </row>
    <row r="680" spans="1:20">
      <c r="A680" s="162">
        <v>1386</v>
      </c>
      <c r="B680" s="162">
        <v>2250982.5786497798</v>
      </c>
      <c r="C680" s="162">
        <v>450.19651572995701</v>
      </c>
      <c r="D680" s="162">
        <v>1</v>
      </c>
      <c r="E680" s="163" t="s">
        <v>224</v>
      </c>
      <c r="F680" s="163" t="s">
        <v>241</v>
      </c>
      <c r="G680" s="163" t="s">
        <v>234</v>
      </c>
      <c r="H680" s="162">
        <v>44</v>
      </c>
      <c r="I680" s="163" t="s">
        <v>227</v>
      </c>
      <c r="J680" s="163" t="s">
        <v>255</v>
      </c>
      <c r="K680" s="93">
        <f t="shared" si="118"/>
        <v>0</v>
      </c>
      <c r="L680" s="124">
        <f>IF(F680="MT",'Calcs and Notes'!$C$41*K680,IF(N680="Grocery",'Calcs and Notes'!$C$40*K680,'Calcs and Notes'!$C$43*K680))</f>
        <v>0</v>
      </c>
      <c r="M680" s="114">
        <f>IF(F680="MT",'Calcs and Notes'!$E$41*K680,'Calcs and Notes'!$E$40*K680)</f>
        <v>0</v>
      </c>
      <c r="N680" s="93" t="s">
        <v>1014</v>
      </c>
      <c r="P680" s="482" t="s">
        <v>1014</v>
      </c>
      <c r="Q680" s="337">
        <v>5348.5610066278068</v>
      </c>
      <c r="R680" s="484">
        <v>0.1149425287356322</v>
      </c>
      <c r="S680" s="124">
        <v>128.63184742963827</v>
      </c>
    </row>
    <row r="681" spans="1:20">
      <c r="A681" s="162">
        <v>1386</v>
      </c>
      <c r="B681" s="162">
        <v>2250982.5786497798</v>
      </c>
      <c r="C681" s="162">
        <v>450.19651572995701</v>
      </c>
      <c r="D681" s="162">
        <v>2</v>
      </c>
      <c r="E681" s="163" t="s">
        <v>224</v>
      </c>
      <c r="F681" s="163" t="s">
        <v>225</v>
      </c>
      <c r="G681" s="163" t="s">
        <v>234</v>
      </c>
      <c r="H681" s="162">
        <v>119</v>
      </c>
      <c r="I681" s="163" t="s">
        <v>227</v>
      </c>
      <c r="J681" s="163" t="s">
        <v>255</v>
      </c>
      <c r="K681" s="93">
        <f t="shared" si="118"/>
        <v>0</v>
      </c>
      <c r="L681" s="124">
        <f>IF(F681="MT",'Calcs and Notes'!$C$41*K681,IF(N681="Grocery",'Calcs and Notes'!$C$40*K681,'Calcs and Notes'!$C$43*K681))</f>
        <v>0</v>
      </c>
      <c r="M681" s="114">
        <f>IF(F681="MT",'Calcs and Notes'!$E$41*K681,'Calcs and Notes'!$E$40*K681)</f>
        <v>0</v>
      </c>
      <c r="N681" s="93" t="s">
        <v>1014</v>
      </c>
      <c r="P681" s="482" t="s">
        <v>1306</v>
      </c>
      <c r="Q681" s="337">
        <v>2674.2805033139034</v>
      </c>
      <c r="R681" s="484">
        <v>5.7471264367816098E-2</v>
      </c>
      <c r="S681" s="124">
        <v>128.63184742963827</v>
      </c>
    </row>
    <row r="682" spans="1:20">
      <c r="A682" s="162">
        <v>6829</v>
      </c>
      <c r="B682" s="162">
        <v>4648238.6686599096</v>
      </c>
      <c r="C682" s="162">
        <v>127.11566900921299</v>
      </c>
      <c r="D682" s="162">
        <v>1</v>
      </c>
      <c r="E682" s="163" t="s">
        <v>224</v>
      </c>
      <c r="F682" s="163" t="s">
        <v>225</v>
      </c>
      <c r="G682" s="163" t="s">
        <v>234</v>
      </c>
      <c r="H682" s="162">
        <v>63</v>
      </c>
      <c r="I682" s="163" t="s">
        <v>239</v>
      </c>
      <c r="J682" s="163" t="s">
        <v>227</v>
      </c>
      <c r="K682" s="93">
        <f t="shared" si="118"/>
        <v>1</v>
      </c>
      <c r="L682" s="124">
        <f>IF(F682="MT",'Calcs and Notes'!$C$41*K682,IF(N682="Grocery",'Calcs and Notes'!$C$40*K682,'Calcs and Notes'!$C$43*K682))</f>
        <v>122.88780203574613</v>
      </c>
      <c r="M682" s="114">
        <f>IF(F682="MT",'Calcs and Notes'!$E$41*K682,'Calcs and Notes'!$E$40*K682)</f>
        <v>9.1539169192330423</v>
      </c>
      <c r="N682" s="93" t="s">
        <v>1307</v>
      </c>
      <c r="P682" s="482" t="s">
        <v>1307</v>
      </c>
      <c r="Q682" s="337">
        <v>6953.1293086161486</v>
      </c>
      <c r="R682" s="484">
        <v>0.14942528735632185</v>
      </c>
      <c r="S682" s="124">
        <v>128.63184742963827</v>
      </c>
    </row>
    <row r="683" spans="1:20">
      <c r="A683" s="162">
        <v>1390</v>
      </c>
      <c r="B683" s="162">
        <v>1566683.8747402499</v>
      </c>
      <c r="C683" s="162">
        <v>450.19651572995701</v>
      </c>
      <c r="D683" s="162">
        <v>1</v>
      </c>
      <c r="E683" s="163" t="s">
        <v>224</v>
      </c>
      <c r="F683" s="163" t="s">
        <v>225</v>
      </c>
      <c r="G683" s="163" t="s">
        <v>234</v>
      </c>
      <c r="H683" s="162">
        <v>52</v>
      </c>
      <c r="I683" s="163" t="s">
        <v>227</v>
      </c>
      <c r="J683" s="163" t="s">
        <v>227</v>
      </c>
      <c r="K683" s="93">
        <f t="shared" si="118"/>
        <v>1</v>
      </c>
      <c r="L683" s="124">
        <f>IF(F683="MT",'Calcs and Notes'!$C$41*K683,IF(N683="Grocery",'Calcs and Notes'!$C$40*K683,'Calcs and Notes'!$C$43*K683))</f>
        <v>122.88780203574613</v>
      </c>
      <c r="M683" s="114">
        <f>IF(F683="MT",'Calcs and Notes'!$E$41*K683,'Calcs and Notes'!$E$40*K683)</f>
        <v>9.1539169192330423</v>
      </c>
      <c r="N683" s="93" t="s">
        <v>1014</v>
      </c>
      <c r="P683" s="487" t="s">
        <v>177</v>
      </c>
      <c r="Q683" s="488">
        <v>46532.480757661913</v>
      </c>
      <c r="R683" s="489">
        <v>1</v>
      </c>
      <c r="S683" s="491">
        <f>SUMPRODUCT(R674:R682,S674:S682)</f>
        <v>203.3397560702162</v>
      </c>
    </row>
    <row r="684" spans="1:20">
      <c r="A684" s="162">
        <v>1390</v>
      </c>
      <c r="B684" s="162">
        <v>1566683.8747402499</v>
      </c>
      <c r="C684" s="162">
        <v>450.19651572995701</v>
      </c>
      <c r="D684" s="162">
        <v>2</v>
      </c>
      <c r="E684" s="163" t="s">
        <v>224</v>
      </c>
      <c r="F684" s="163" t="s">
        <v>241</v>
      </c>
      <c r="G684" s="163" t="s">
        <v>244</v>
      </c>
      <c r="H684" s="162">
        <v>130</v>
      </c>
      <c r="I684" s="163" t="s">
        <v>227</v>
      </c>
      <c r="J684" s="163" t="s">
        <v>227</v>
      </c>
      <c r="K684" s="93">
        <f t="shared" si="118"/>
        <v>1</v>
      </c>
      <c r="L684" s="124">
        <f>IF(F684="MT",'Calcs and Notes'!$C$41*K684,IF(N684="Grocery",'Calcs and Notes'!$C$40*K684,'Calcs and Notes'!$C$43*K684))</f>
        <v>128.63184742963827</v>
      </c>
      <c r="M684" s="114">
        <f>IF(F684="MT",'Calcs and Notes'!$E$41*K684,'Calcs and Notes'!$E$40*K684)</f>
        <v>9.1539169192330423</v>
      </c>
      <c r="N684" s="93" t="s">
        <v>1014</v>
      </c>
    </row>
    <row r="685" spans="1:20">
      <c r="A685" s="162">
        <v>1978</v>
      </c>
      <c r="B685" s="162">
        <v>4963397.2860535895</v>
      </c>
      <c r="C685" s="162">
        <v>158.30188448215799</v>
      </c>
      <c r="D685" s="162">
        <v>1</v>
      </c>
      <c r="E685" s="163" t="s">
        <v>224</v>
      </c>
      <c r="F685" s="163" t="s">
        <v>225</v>
      </c>
      <c r="G685" s="163" t="s">
        <v>226</v>
      </c>
      <c r="H685" s="162">
        <v>1095</v>
      </c>
      <c r="I685" s="163" t="s">
        <v>227</v>
      </c>
      <c r="J685" s="163" t="s">
        <v>255</v>
      </c>
      <c r="K685" s="93">
        <f t="shared" si="118"/>
        <v>0</v>
      </c>
      <c r="L685" s="124">
        <f>IF(F685="MT",'Calcs and Notes'!$C$41*K685,IF(N685="Grocery",'Calcs and Notes'!$C$40*K685,'Calcs and Notes'!$C$43*K685))</f>
        <v>0</v>
      </c>
      <c r="M685" s="114">
        <f>IF(F685="MT",'Calcs and Notes'!$E$41*K685,'Calcs and Notes'!$E$40*K685)</f>
        <v>0</v>
      </c>
      <c r="N685" s="93" t="s">
        <v>407</v>
      </c>
    </row>
    <row r="686" spans="1:20">
      <c r="A686" s="162">
        <v>1978</v>
      </c>
      <c r="B686" s="162">
        <v>4963397.2860535895</v>
      </c>
      <c r="C686" s="162">
        <v>158.30188448215799</v>
      </c>
      <c r="D686" s="162">
        <v>2</v>
      </c>
      <c r="E686" s="163" t="s">
        <v>224</v>
      </c>
      <c r="F686" s="163" t="s">
        <v>245</v>
      </c>
      <c r="G686" s="163" t="s">
        <v>226</v>
      </c>
      <c r="H686" s="162">
        <v>92</v>
      </c>
      <c r="I686" s="163" t="s">
        <v>227</v>
      </c>
      <c r="J686" s="163" t="s">
        <v>255</v>
      </c>
      <c r="K686" s="93">
        <f t="shared" si="118"/>
        <v>0</v>
      </c>
      <c r="L686" s="124">
        <f>IF(F686="MT",'Calcs and Notes'!$C$41*K686,IF(N686="Grocery",'Calcs and Notes'!$C$40*K686,'Calcs and Notes'!$C$43*K686))</f>
        <v>0</v>
      </c>
      <c r="M686" s="114">
        <f>IF(F686="MT",'Calcs and Notes'!$E$41*K686,'Calcs and Notes'!$E$40*K686)</f>
        <v>0</v>
      </c>
      <c r="N686" s="93" t="s">
        <v>407</v>
      </c>
      <c r="P686" s="485" t="s">
        <v>1316</v>
      </c>
    </row>
    <row r="687" spans="1:20">
      <c r="A687" s="162">
        <v>15005</v>
      </c>
      <c r="B687" s="162">
        <v>216942.620715753</v>
      </c>
      <c r="C687" s="162">
        <v>105.006108768516</v>
      </c>
      <c r="D687" s="162">
        <v>1</v>
      </c>
      <c r="E687" s="163" t="s">
        <v>224</v>
      </c>
      <c r="F687" s="163" t="s">
        <v>225</v>
      </c>
      <c r="G687" s="163" t="s">
        <v>234</v>
      </c>
      <c r="H687" s="162">
        <v>492</v>
      </c>
      <c r="I687" s="163" t="s">
        <v>227</v>
      </c>
      <c r="J687" s="163" t="s">
        <v>227</v>
      </c>
      <c r="K687" s="93">
        <f t="shared" si="118"/>
        <v>1</v>
      </c>
      <c r="L687" s="124">
        <f>IF(F687="MT",'Calcs and Notes'!$C$41*K687,IF(N687="Grocery",'Calcs and Notes'!$C$40*K687,'Calcs and Notes'!$C$43*K687))</f>
        <v>122.88780203574613</v>
      </c>
      <c r="M687" s="114">
        <f>IF(F687="MT",'Calcs and Notes'!$E$41*K687,'Calcs and Notes'!$E$40*K687)</f>
        <v>9.1539169192330423</v>
      </c>
      <c r="N687" s="93" t="s">
        <v>97</v>
      </c>
      <c r="P687" s="124" t="s">
        <v>1312</v>
      </c>
      <c r="Q687" s="124">
        <v>534.8561006627807</v>
      </c>
    </row>
    <row r="688" spans="1:20">
      <c r="A688" s="162">
        <v>15005</v>
      </c>
      <c r="B688" s="162">
        <v>216942.620715753</v>
      </c>
      <c r="C688" s="162">
        <v>105.006108768516</v>
      </c>
      <c r="D688" s="162">
        <v>2</v>
      </c>
      <c r="E688" s="163" t="s">
        <v>224</v>
      </c>
      <c r="F688" s="163" t="s">
        <v>241</v>
      </c>
      <c r="G688" s="163" t="s">
        <v>234</v>
      </c>
      <c r="H688" s="162">
        <v>99</v>
      </c>
      <c r="I688" s="163" t="s">
        <v>227</v>
      </c>
      <c r="J688" s="163" t="s">
        <v>227</v>
      </c>
      <c r="K688" s="93">
        <f t="shared" si="118"/>
        <v>1</v>
      </c>
      <c r="L688" s="124">
        <f>IF(F688="MT",'Calcs and Notes'!$C$41*K688,IF(N688="Grocery",'Calcs and Notes'!$C$40*K688,'Calcs and Notes'!$C$43*K688))</f>
        <v>534.8561006627807</v>
      </c>
      <c r="M688" s="114">
        <f>IF(F688="MT",'Calcs and Notes'!$E$41*K688,'Calcs and Notes'!$E$40*K688)</f>
        <v>9.1539169192330423</v>
      </c>
      <c r="N688" s="93" t="s">
        <v>97</v>
      </c>
      <c r="P688" s="124" t="s">
        <v>1313</v>
      </c>
      <c r="Q688" s="124">
        <v>122.88780203574613</v>
      </c>
    </row>
    <row r="689" spans="1:17">
      <c r="A689" s="162">
        <v>6777</v>
      </c>
      <c r="B689" s="162">
        <v>2500218.4067648202</v>
      </c>
      <c r="C689" s="162">
        <v>121.369825571108</v>
      </c>
      <c r="D689" s="162">
        <v>1</v>
      </c>
      <c r="E689" s="163" t="s">
        <v>224</v>
      </c>
      <c r="F689" s="163" t="s">
        <v>225</v>
      </c>
      <c r="G689" s="163" t="s">
        <v>234</v>
      </c>
      <c r="H689" s="162">
        <v>63</v>
      </c>
      <c r="I689" s="163" t="s">
        <v>239</v>
      </c>
      <c r="J689" s="163" t="s">
        <v>255</v>
      </c>
      <c r="K689" s="93">
        <f t="shared" si="118"/>
        <v>0</v>
      </c>
      <c r="L689" s="124">
        <f>IF(F689="MT",'Calcs and Notes'!$C$41*K689,IF(N689="Grocery",'Calcs and Notes'!$C$40*K689,'Calcs and Notes'!$C$43*K689))</f>
        <v>0</v>
      </c>
      <c r="M689" s="114">
        <f>IF(F689="MT",'Calcs and Notes'!$E$41*K689,'Calcs and Notes'!$E$40*K689)</f>
        <v>0</v>
      </c>
      <c r="N689" s="93" t="s">
        <v>408</v>
      </c>
      <c r="P689" s="124" t="s">
        <v>1314</v>
      </c>
      <c r="Q689" s="124">
        <v>31.083376476844848</v>
      </c>
    </row>
    <row r="690" spans="1:17">
      <c r="A690" s="162">
        <v>3749</v>
      </c>
      <c r="B690" s="162">
        <v>1898986.51659345</v>
      </c>
      <c r="C690" s="162">
        <v>24.082310556134701</v>
      </c>
      <c r="D690" s="162">
        <v>1</v>
      </c>
      <c r="E690" s="163" t="s">
        <v>224</v>
      </c>
      <c r="F690" s="163" t="s">
        <v>245</v>
      </c>
      <c r="G690" s="163" t="s">
        <v>234</v>
      </c>
      <c r="H690" s="162">
        <v>45</v>
      </c>
      <c r="I690" s="163" t="s">
        <v>239</v>
      </c>
      <c r="J690" s="163" t="s">
        <v>255</v>
      </c>
      <c r="K690" s="93">
        <f t="shared" si="118"/>
        <v>0</v>
      </c>
      <c r="L690" s="124">
        <f>IF(F690="MT",'Calcs and Notes'!$C$41*K690,IF(N690="Grocery",'Calcs and Notes'!$C$40*K690,'Calcs and Notes'!$C$43*K690))</f>
        <v>0</v>
      </c>
      <c r="M690" s="114">
        <f>IF(F690="MT",'Calcs and Notes'!$E$41*K690,'Calcs and Notes'!$E$40*K690)</f>
        <v>0</v>
      </c>
      <c r="N690" s="93" t="s">
        <v>408</v>
      </c>
      <c r="P690" s="124" t="s">
        <v>1315</v>
      </c>
      <c r="Q690" s="124">
        <v>128.63184742963827</v>
      </c>
    </row>
    <row r="691" spans="1:17">
      <c r="A691" s="162">
        <v>3749</v>
      </c>
      <c r="B691" s="162">
        <v>1898986.51659345</v>
      </c>
      <c r="C691" s="162">
        <v>24.082310556134701</v>
      </c>
      <c r="D691" s="162">
        <v>2</v>
      </c>
      <c r="E691" s="163" t="s">
        <v>224</v>
      </c>
      <c r="F691" s="163" t="s">
        <v>225</v>
      </c>
      <c r="G691" s="163" t="s">
        <v>234</v>
      </c>
      <c r="H691" s="162">
        <v>45</v>
      </c>
      <c r="I691" s="163" t="s">
        <v>239</v>
      </c>
      <c r="J691" s="163" t="s">
        <v>255</v>
      </c>
      <c r="K691" s="93">
        <f t="shared" si="118"/>
        <v>0</v>
      </c>
      <c r="L691" s="124">
        <f>IF(F691="MT",'Calcs and Notes'!$C$41*K691,IF(N691="Grocery",'Calcs and Notes'!$C$40*K691,'Calcs and Notes'!$C$43*K691))</f>
        <v>0</v>
      </c>
      <c r="M691" s="114">
        <f>IF(F691="MT",'Calcs and Notes'!$E$41*K691,'Calcs and Notes'!$E$40*K691)</f>
        <v>0</v>
      </c>
      <c r="N691" s="93" t="s">
        <v>408</v>
      </c>
    </row>
    <row r="692" spans="1:17">
      <c r="A692" s="162">
        <v>3157</v>
      </c>
      <c r="B692" s="162">
        <v>3705117.32445755</v>
      </c>
      <c r="C692" s="162">
        <v>450.19651572995701</v>
      </c>
      <c r="D692" s="162">
        <v>1</v>
      </c>
      <c r="E692" s="163" t="s">
        <v>224</v>
      </c>
      <c r="F692" s="163" t="s">
        <v>225</v>
      </c>
      <c r="G692" s="163" t="s">
        <v>234</v>
      </c>
      <c r="H692" s="162">
        <v>100</v>
      </c>
      <c r="I692" s="163" t="s">
        <v>227</v>
      </c>
      <c r="J692" s="163" t="s">
        <v>227</v>
      </c>
      <c r="K692" s="93">
        <f t="shared" si="118"/>
        <v>1</v>
      </c>
      <c r="L692" s="124">
        <f>IF(F692="MT",'Calcs and Notes'!$C$41*K692,IF(N692="Grocery",'Calcs and Notes'!$C$40*K692,'Calcs and Notes'!$C$43*K692))</f>
        <v>122.88780203574613</v>
      </c>
      <c r="M692" s="114">
        <f>IF(F692="MT",'Calcs and Notes'!$E$41*K692,'Calcs and Notes'!$E$40*K692)</f>
        <v>9.1539169192330423</v>
      </c>
      <c r="N692" s="93" t="s">
        <v>1014</v>
      </c>
    </row>
    <row r="693" spans="1:17">
      <c r="A693" s="162">
        <v>3264</v>
      </c>
      <c r="B693" s="162">
        <v>3344326.6460603098</v>
      </c>
      <c r="C693" s="162">
        <v>17.690263614514301</v>
      </c>
      <c r="D693" s="162">
        <v>1</v>
      </c>
      <c r="E693" s="163" t="s">
        <v>224</v>
      </c>
      <c r="F693" s="163" t="s">
        <v>241</v>
      </c>
      <c r="G693" s="163" t="s">
        <v>234</v>
      </c>
      <c r="H693" s="162">
        <v>30</v>
      </c>
      <c r="I693" s="163" t="s">
        <v>239</v>
      </c>
      <c r="J693" s="163" t="s">
        <v>255</v>
      </c>
      <c r="K693" s="93">
        <f t="shared" si="118"/>
        <v>0</v>
      </c>
      <c r="L693" s="124">
        <f>IF(F693="MT",'Calcs and Notes'!$C$41*K693,IF(N693="Grocery",'Calcs and Notes'!$C$40*K693,'Calcs and Notes'!$C$43*K693))</f>
        <v>0</v>
      </c>
      <c r="M693" s="114">
        <f>IF(F693="MT",'Calcs and Notes'!$E$41*K693,'Calcs and Notes'!$E$40*K693)</f>
        <v>0</v>
      </c>
      <c r="N693" s="93" t="s">
        <v>406</v>
      </c>
    </row>
    <row r="694" spans="1:17">
      <c r="A694" s="162">
        <v>3264</v>
      </c>
      <c r="B694" s="162">
        <v>3344326.6460603098</v>
      </c>
      <c r="C694" s="162">
        <v>17.690263614514301</v>
      </c>
      <c r="D694" s="162">
        <v>2</v>
      </c>
      <c r="E694" s="163" t="s">
        <v>224</v>
      </c>
      <c r="F694" s="163" t="s">
        <v>225</v>
      </c>
      <c r="G694" s="163" t="s">
        <v>234</v>
      </c>
      <c r="H694" s="162">
        <v>30</v>
      </c>
      <c r="I694" s="163" t="s">
        <v>239</v>
      </c>
      <c r="J694" s="163" t="s">
        <v>255</v>
      </c>
      <c r="K694" s="93">
        <f t="shared" si="118"/>
        <v>0</v>
      </c>
      <c r="L694" s="124">
        <f>IF(F694="MT",'Calcs and Notes'!$C$41*K694,IF(N694="Grocery",'Calcs and Notes'!$C$40*K694,'Calcs and Notes'!$C$43*K694))</f>
        <v>0</v>
      </c>
      <c r="M694" s="114">
        <f>IF(F694="MT",'Calcs and Notes'!$E$41*K694,'Calcs and Notes'!$E$40*K694)</f>
        <v>0</v>
      </c>
      <c r="N694" s="93" t="s">
        <v>406</v>
      </c>
    </row>
    <row r="695" spans="1:17">
      <c r="A695" s="162">
        <v>3352</v>
      </c>
      <c r="B695" s="162">
        <v>3482641.4586074799</v>
      </c>
      <c r="C695" s="162">
        <v>158.30188448215799</v>
      </c>
      <c r="D695" s="162">
        <v>1</v>
      </c>
      <c r="E695" s="163" t="s">
        <v>224</v>
      </c>
      <c r="F695" s="163" t="s">
        <v>241</v>
      </c>
      <c r="G695" s="163" t="s">
        <v>234</v>
      </c>
      <c r="H695" s="162">
        <v>15</v>
      </c>
      <c r="I695" s="163" t="s">
        <v>239</v>
      </c>
      <c r="J695" s="163" t="s">
        <v>227</v>
      </c>
      <c r="K695" s="93">
        <f t="shared" si="118"/>
        <v>1</v>
      </c>
      <c r="L695" s="124">
        <f>IF(F695="MT",'Calcs and Notes'!$C$41*K695,IF(N695="Grocery",'Calcs and Notes'!$C$40*K695,'Calcs and Notes'!$C$43*K695))</f>
        <v>128.63184742963827</v>
      </c>
      <c r="M695" s="114">
        <f>IF(F695="MT",'Calcs and Notes'!$E$41*K695,'Calcs and Notes'!$E$40*K695)</f>
        <v>9.1539169192330423</v>
      </c>
      <c r="N695" s="93" t="s">
        <v>407</v>
      </c>
    </row>
    <row r="696" spans="1:17">
      <c r="A696" s="162">
        <v>3352</v>
      </c>
      <c r="B696" s="162">
        <v>3482641.4586074799</v>
      </c>
      <c r="C696" s="162">
        <v>158.30188448215799</v>
      </c>
      <c r="D696" s="162">
        <v>2</v>
      </c>
      <c r="E696" s="163" t="s">
        <v>224</v>
      </c>
      <c r="F696" s="163" t="s">
        <v>225</v>
      </c>
      <c r="G696" s="163" t="s">
        <v>234</v>
      </c>
      <c r="H696" s="162">
        <v>200</v>
      </c>
      <c r="I696" s="163" t="s">
        <v>239</v>
      </c>
      <c r="J696" s="163" t="s">
        <v>224</v>
      </c>
      <c r="K696" s="93">
        <f t="shared" si="118"/>
        <v>0</v>
      </c>
      <c r="L696" s="124">
        <f>IF(F696="MT",'Calcs and Notes'!$C$41*K696,IF(N696="Grocery",'Calcs and Notes'!$C$40*K696,'Calcs and Notes'!$C$43*K696))</f>
        <v>0</v>
      </c>
      <c r="M696" s="114">
        <f>IF(F696="MT",'Calcs and Notes'!$E$41*K696,'Calcs and Notes'!$E$40*K696)</f>
        <v>0</v>
      </c>
      <c r="N696" s="93" t="s">
        <v>407</v>
      </c>
    </row>
    <row r="697" spans="1:17">
      <c r="A697" s="162">
        <v>8946</v>
      </c>
      <c r="B697" s="162">
        <v>1357388.09298021</v>
      </c>
      <c r="C697" s="162">
        <v>42.418377905631601</v>
      </c>
      <c r="D697" s="162">
        <v>1</v>
      </c>
      <c r="E697" s="163" t="s">
        <v>224</v>
      </c>
      <c r="F697" s="163" t="s">
        <v>225</v>
      </c>
      <c r="G697" s="163" t="s">
        <v>234</v>
      </c>
      <c r="H697" s="162">
        <v>48</v>
      </c>
      <c r="I697" s="163" t="s">
        <v>227</v>
      </c>
      <c r="J697" s="163" t="s">
        <v>227</v>
      </c>
      <c r="K697" s="93">
        <f t="shared" si="118"/>
        <v>1</v>
      </c>
      <c r="L697" s="124">
        <f>IF(F697="MT",'Calcs and Notes'!$C$41*K697,IF(N697="Grocery",'Calcs and Notes'!$C$40*K697,'Calcs and Notes'!$C$43*K697))</f>
        <v>122.88780203574613</v>
      </c>
      <c r="M697" s="114">
        <f>IF(F697="MT",'Calcs and Notes'!$E$41*K697,'Calcs and Notes'!$E$40*K697)</f>
        <v>9.1539169192330423</v>
      </c>
      <c r="N697" s="93" t="s">
        <v>408</v>
      </c>
    </row>
    <row r="698" spans="1:17">
      <c r="A698" s="162">
        <v>2241</v>
      </c>
      <c r="B698" s="162">
        <v>540235.81887594797</v>
      </c>
      <c r="C698" s="162">
        <v>450.19651572995701</v>
      </c>
      <c r="D698" s="162">
        <v>1</v>
      </c>
      <c r="E698" s="163" t="s">
        <v>224</v>
      </c>
      <c r="F698" s="163" t="s">
        <v>225</v>
      </c>
      <c r="G698" s="163" t="s">
        <v>234</v>
      </c>
      <c r="H698" s="162">
        <v>50</v>
      </c>
      <c r="I698" s="163" t="s">
        <v>227</v>
      </c>
      <c r="J698" s="163" t="s">
        <v>227</v>
      </c>
      <c r="K698" s="93">
        <f t="shared" si="118"/>
        <v>1</v>
      </c>
      <c r="L698" s="124">
        <f>IF(F698="MT",'Calcs and Notes'!$C$41*K698,IF(N698="Grocery",'Calcs and Notes'!$C$40*K698,'Calcs and Notes'!$C$43*K698))</f>
        <v>122.88780203574613</v>
      </c>
      <c r="M698" s="114">
        <f>IF(F698="MT",'Calcs and Notes'!$E$41*K698,'Calcs and Notes'!$E$40*K698)</f>
        <v>9.1539169192330423</v>
      </c>
      <c r="N698" s="93" t="s">
        <v>1014</v>
      </c>
    </row>
    <row r="699" spans="1:17">
      <c r="A699" s="162">
        <v>15062</v>
      </c>
      <c r="B699" s="162">
        <v>715812.46001063206</v>
      </c>
      <c r="C699" s="162">
        <v>450.19651572995701</v>
      </c>
      <c r="D699" s="162">
        <v>1</v>
      </c>
      <c r="E699" s="163" t="s">
        <v>224</v>
      </c>
      <c r="F699" s="163" t="s">
        <v>225</v>
      </c>
      <c r="G699" s="163" t="s">
        <v>234</v>
      </c>
      <c r="H699" s="162">
        <v>55</v>
      </c>
      <c r="I699" s="163" t="s">
        <v>227</v>
      </c>
      <c r="J699" s="163" t="s">
        <v>227</v>
      </c>
      <c r="K699" s="93">
        <f t="shared" si="118"/>
        <v>1</v>
      </c>
      <c r="L699" s="124">
        <f>IF(F699="MT",'Calcs and Notes'!$C$41*K699,IF(N699="Grocery",'Calcs and Notes'!$C$40*K699,'Calcs and Notes'!$C$43*K699))</f>
        <v>122.88780203574613</v>
      </c>
      <c r="M699" s="114">
        <f>IF(F699="MT",'Calcs and Notes'!$E$41*K699,'Calcs and Notes'!$E$40*K699)</f>
        <v>9.1539169192330423</v>
      </c>
      <c r="N699" s="93" t="s">
        <v>1014</v>
      </c>
    </row>
    <row r="700" spans="1:17">
      <c r="A700" s="162">
        <v>15062</v>
      </c>
      <c r="B700" s="162">
        <v>715812.46001063206</v>
      </c>
      <c r="C700" s="162">
        <v>450.19651572995701</v>
      </c>
      <c r="D700" s="162">
        <v>2</v>
      </c>
      <c r="E700" s="163" t="s">
        <v>224</v>
      </c>
      <c r="F700" s="163" t="s">
        <v>241</v>
      </c>
      <c r="G700" s="163" t="s">
        <v>234</v>
      </c>
      <c r="H700" s="162">
        <v>77</v>
      </c>
      <c r="I700" s="163" t="s">
        <v>227</v>
      </c>
      <c r="J700" s="163" t="s">
        <v>255</v>
      </c>
      <c r="K700" s="93">
        <f t="shared" si="118"/>
        <v>0</v>
      </c>
      <c r="L700" s="124">
        <f>IF(F700="MT",'Calcs and Notes'!$C$41*K700,IF(N700="Grocery",'Calcs and Notes'!$C$40*K700,'Calcs and Notes'!$C$43*K700))</f>
        <v>0</v>
      </c>
      <c r="M700" s="114">
        <f>IF(F700="MT",'Calcs and Notes'!$E$41*K700,'Calcs and Notes'!$E$40*K700)</f>
        <v>0</v>
      </c>
      <c r="N700" s="93" t="s">
        <v>1014</v>
      </c>
    </row>
    <row r="701" spans="1:17">
      <c r="A701" s="162">
        <v>15006</v>
      </c>
      <c r="B701" s="162">
        <v>802700.387546513</v>
      </c>
      <c r="C701" s="162">
        <v>450.19651572995701</v>
      </c>
      <c r="D701" s="162">
        <v>1</v>
      </c>
      <c r="E701" s="163" t="s">
        <v>224</v>
      </c>
      <c r="F701" s="163" t="s">
        <v>225</v>
      </c>
      <c r="G701" s="163" t="s">
        <v>234</v>
      </c>
      <c r="H701" s="162">
        <v>155</v>
      </c>
      <c r="I701" s="163" t="s">
        <v>227</v>
      </c>
      <c r="J701" s="163" t="s">
        <v>255</v>
      </c>
      <c r="K701" s="93">
        <f t="shared" si="118"/>
        <v>0</v>
      </c>
      <c r="L701" s="124">
        <f>IF(F701="MT",'Calcs and Notes'!$C$41*K701,IF(N701="Grocery",'Calcs and Notes'!$C$40*K701,'Calcs and Notes'!$C$43*K701))</f>
        <v>0</v>
      </c>
      <c r="M701" s="114">
        <f>IF(F701="MT",'Calcs and Notes'!$E$41*K701,'Calcs and Notes'!$E$40*K701)</f>
        <v>0</v>
      </c>
      <c r="N701" s="93" t="s">
        <v>1014</v>
      </c>
    </row>
    <row r="702" spans="1:17">
      <c r="A702" s="162">
        <v>8231</v>
      </c>
      <c r="B702" s="162">
        <v>474934.17094957799</v>
      </c>
      <c r="C702" s="162">
        <v>9.3202930107655106</v>
      </c>
      <c r="D702" s="162">
        <v>1</v>
      </c>
      <c r="E702" s="163" t="s">
        <v>224</v>
      </c>
      <c r="F702" s="163" t="s">
        <v>225</v>
      </c>
      <c r="G702" s="163" t="s">
        <v>234</v>
      </c>
      <c r="H702" s="162">
        <v>38</v>
      </c>
      <c r="I702" s="163" t="s">
        <v>227</v>
      </c>
      <c r="J702" s="163" t="s">
        <v>227</v>
      </c>
      <c r="K702" s="93">
        <f t="shared" si="118"/>
        <v>1</v>
      </c>
      <c r="L702" s="124">
        <f>IF(F702="MT",'Calcs and Notes'!$C$41*K702,IF(N702="Grocery",'Calcs and Notes'!$C$40*K702,'Calcs and Notes'!$C$43*K702))</f>
        <v>122.88780203574613</v>
      </c>
      <c r="M702" s="114">
        <f>IF(F702="MT",'Calcs and Notes'!$E$41*K702,'Calcs and Notes'!$E$40*K702)</f>
        <v>9.1539169192330423</v>
      </c>
      <c r="N702" s="93" t="s">
        <v>408</v>
      </c>
    </row>
    <row r="703" spans="1:17">
      <c r="A703" s="162">
        <v>8231</v>
      </c>
      <c r="B703" s="162">
        <v>474934.17094957799</v>
      </c>
      <c r="C703" s="162">
        <v>9.3202930107655106</v>
      </c>
      <c r="D703" s="162">
        <v>2</v>
      </c>
      <c r="E703" s="163" t="s">
        <v>224</v>
      </c>
      <c r="F703" s="163" t="s">
        <v>241</v>
      </c>
      <c r="G703" s="163" t="s">
        <v>234</v>
      </c>
      <c r="H703" s="162">
        <v>38</v>
      </c>
      <c r="I703" s="163" t="s">
        <v>227</v>
      </c>
      <c r="J703" s="163" t="s">
        <v>227</v>
      </c>
      <c r="K703" s="93">
        <f t="shared" si="118"/>
        <v>1</v>
      </c>
      <c r="L703" s="124">
        <f>IF(F703="MT",'Calcs and Notes'!$C$41*K703,IF(N703="Grocery",'Calcs and Notes'!$C$40*K703,'Calcs and Notes'!$C$43*K703))</f>
        <v>128.63184742963827</v>
      </c>
      <c r="M703" s="114">
        <f>IF(F703="MT",'Calcs and Notes'!$E$41*K703,'Calcs and Notes'!$E$40*K703)</f>
        <v>9.1539169192330423</v>
      </c>
      <c r="N703" s="93" t="s">
        <v>408</v>
      </c>
    </row>
    <row r="704" spans="1:17">
      <c r="A704" s="162">
        <v>1919</v>
      </c>
      <c r="B704" s="162">
        <v>2222270.0025076699</v>
      </c>
      <c r="C704" s="162">
        <v>34.400464435103203</v>
      </c>
      <c r="D704" s="162">
        <v>1</v>
      </c>
      <c r="E704" s="163" t="s">
        <v>224</v>
      </c>
      <c r="F704" s="163" t="s">
        <v>241</v>
      </c>
      <c r="G704" s="163" t="s">
        <v>234</v>
      </c>
      <c r="H704" s="162">
        <v>60</v>
      </c>
      <c r="I704" s="163" t="s">
        <v>239</v>
      </c>
      <c r="J704" s="163" t="s">
        <v>227</v>
      </c>
      <c r="K704" s="93">
        <f t="shared" si="118"/>
        <v>1</v>
      </c>
      <c r="L704" s="124">
        <f>IF(F704="MT",'Calcs and Notes'!$C$41*K704,IF(N704="Grocery",'Calcs and Notes'!$C$40*K704,'Calcs and Notes'!$C$43*K704))</f>
        <v>128.63184742963827</v>
      </c>
      <c r="M704" s="114">
        <f>IF(F704="MT",'Calcs and Notes'!$E$41*K704,'Calcs and Notes'!$E$40*K704)</f>
        <v>9.1539169192330423</v>
      </c>
      <c r="N704" s="93" t="s">
        <v>1307</v>
      </c>
    </row>
    <row r="705" spans="1:14">
      <c r="A705" s="162">
        <v>15125</v>
      </c>
      <c r="B705" s="162">
        <v>9336591.7589205299</v>
      </c>
      <c r="C705" s="162">
        <v>22.786347018073499</v>
      </c>
      <c r="D705" s="162">
        <v>1</v>
      </c>
      <c r="E705" s="163" t="s">
        <v>224</v>
      </c>
      <c r="F705" s="163" t="s">
        <v>225</v>
      </c>
      <c r="G705" s="163" t="s">
        <v>234</v>
      </c>
      <c r="H705" s="162">
        <v>96</v>
      </c>
      <c r="I705" s="163" t="s">
        <v>239</v>
      </c>
      <c r="J705" s="163" t="s">
        <v>227</v>
      </c>
      <c r="K705" s="93">
        <f t="shared" si="118"/>
        <v>1</v>
      </c>
      <c r="L705" s="124">
        <f>IF(F705="MT",'Calcs and Notes'!$C$41*K705,IF(N705="Grocery",'Calcs and Notes'!$C$40*K705,'Calcs and Notes'!$C$43*K705))</f>
        <v>122.88780203574613</v>
      </c>
      <c r="M705" s="114">
        <f>IF(F705="MT",'Calcs and Notes'!$E$41*K705,'Calcs and Notes'!$E$40*K705)</f>
        <v>9.1539169192330423</v>
      </c>
      <c r="N705" s="93" t="s">
        <v>407</v>
      </c>
    </row>
    <row r="706" spans="1:14">
      <c r="A706" s="162">
        <v>15056</v>
      </c>
      <c r="B706" s="162">
        <v>990271.90781797003</v>
      </c>
      <c r="C706" s="162">
        <v>160.36792029440801</v>
      </c>
      <c r="D706" s="162">
        <v>1</v>
      </c>
      <c r="E706" s="163" t="s">
        <v>224</v>
      </c>
      <c r="F706" s="163" t="s">
        <v>225</v>
      </c>
      <c r="G706" s="163" t="s">
        <v>234</v>
      </c>
      <c r="H706" s="162">
        <v>84</v>
      </c>
      <c r="I706" s="163" t="s">
        <v>227</v>
      </c>
      <c r="J706" s="163" t="s">
        <v>255</v>
      </c>
      <c r="K706" s="93">
        <f t="shared" si="118"/>
        <v>0</v>
      </c>
      <c r="L706" s="124">
        <f>IF(F706="MT",'Calcs and Notes'!$C$41*K706,IF(N706="Grocery",'Calcs and Notes'!$C$40*K706,'Calcs and Notes'!$C$43*K706))</f>
        <v>0</v>
      </c>
      <c r="M706" s="114">
        <f>IF(F706="MT",'Calcs and Notes'!$E$41*K706,'Calcs and Notes'!$E$40*K706)</f>
        <v>0</v>
      </c>
      <c r="N706" s="93" t="s">
        <v>1014</v>
      </c>
    </row>
    <row r="707" spans="1:14">
      <c r="A707" s="162">
        <v>15056</v>
      </c>
      <c r="B707" s="162">
        <v>990271.90781797003</v>
      </c>
      <c r="C707" s="162">
        <v>160.36792029440801</v>
      </c>
      <c r="D707" s="162">
        <v>2</v>
      </c>
      <c r="E707" s="163" t="s">
        <v>224</v>
      </c>
      <c r="F707" s="163" t="s">
        <v>225</v>
      </c>
      <c r="G707" s="163" t="s">
        <v>234</v>
      </c>
      <c r="H707" s="162">
        <v>126</v>
      </c>
      <c r="I707" s="163" t="s">
        <v>227</v>
      </c>
      <c r="J707" s="163" t="s">
        <v>255</v>
      </c>
      <c r="K707" s="93">
        <f t="shared" si="118"/>
        <v>0</v>
      </c>
      <c r="L707" s="124">
        <f>IF(F707="MT",'Calcs and Notes'!$C$41*K707,IF(N707="Grocery",'Calcs and Notes'!$C$40*K707,'Calcs and Notes'!$C$43*K707))</f>
        <v>0</v>
      </c>
      <c r="M707" s="114">
        <f>IF(F707="MT",'Calcs and Notes'!$E$41*K707,'Calcs and Notes'!$E$40*K707)</f>
        <v>0</v>
      </c>
      <c r="N707" s="93" t="s">
        <v>1014</v>
      </c>
    </row>
    <row r="708" spans="1:14">
      <c r="A708" s="162">
        <v>15056</v>
      </c>
      <c r="B708" s="162">
        <v>990271.90781797003</v>
      </c>
      <c r="C708" s="162">
        <v>160.36792029440801</v>
      </c>
      <c r="D708" s="162">
        <v>3</v>
      </c>
      <c r="E708" s="163" t="s">
        <v>224</v>
      </c>
      <c r="F708" s="163" t="s">
        <v>241</v>
      </c>
      <c r="G708" s="163" t="s">
        <v>234</v>
      </c>
      <c r="H708" s="162">
        <v>77</v>
      </c>
      <c r="I708" s="163" t="s">
        <v>227</v>
      </c>
      <c r="J708" s="163" t="s">
        <v>255</v>
      </c>
      <c r="K708" s="93">
        <f t="shared" si="118"/>
        <v>0</v>
      </c>
      <c r="L708" s="124">
        <f>IF(F708="MT",'Calcs and Notes'!$C$41*K708,IF(N708="Grocery",'Calcs and Notes'!$C$40*K708,'Calcs and Notes'!$C$43*K708))</f>
        <v>0</v>
      </c>
      <c r="M708" s="114">
        <f>IF(F708="MT",'Calcs and Notes'!$E$41*K708,'Calcs and Notes'!$E$40*K708)</f>
        <v>0</v>
      </c>
      <c r="N708" s="93" t="s">
        <v>1014</v>
      </c>
    </row>
    <row r="709" spans="1:14">
      <c r="A709" s="162">
        <v>3761</v>
      </c>
      <c r="B709" s="162">
        <v>2904595.6280749398</v>
      </c>
      <c r="C709" s="162">
        <v>16.381546498344399</v>
      </c>
      <c r="D709" s="162">
        <v>1</v>
      </c>
      <c r="E709" s="163" t="s">
        <v>224</v>
      </c>
      <c r="F709" s="163" t="s">
        <v>225</v>
      </c>
      <c r="G709" s="163" t="s">
        <v>234</v>
      </c>
      <c r="H709" s="162">
        <v>128</v>
      </c>
      <c r="I709" s="163" t="s">
        <v>243</v>
      </c>
      <c r="J709" s="163" t="s">
        <v>255</v>
      </c>
      <c r="K709" s="93">
        <f t="shared" si="118"/>
        <v>0</v>
      </c>
      <c r="L709" s="124">
        <f>IF(F709="MT",'Calcs and Notes'!$C$41*K709,IF(N709="Grocery",'Calcs and Notes'!$C$40*K709,'Calcs and Notes'!$C$43*K709))</f>
        <v>0</v>
      </c>
      <c r="M709" s="114">
        <f>IF(F709="MT",'Calcs and Notes'!$E$41*K709,'Calcs and Notes'!$E$40*K709)</f>
        <v>0</v>
      </c>
      <c r="N709" s="93" t="s">
        <v>408</v>
      </c>
    </row>
    <row r="710" spans="1:14">
      <c r="A710" s="162">
        <v>3761</v>
      </c>
      <c r="B710" s="162">
        <v>2904595.6280749398</v>
      </c>
      <c r="C710" s="162">
        <v>16.381546498344399</v>
      </c>
      <c r="D710" s="162">
        <v>2</v>
      </c>
      <c r="E710" s="163" t="s">
        <v>224</v>
      </c>
      <c r="F710" s="163" t="s">
        <v>245</v>
      </c>
      <c r="G710" s="163" t="s">
        <v>234</v>
      </c>
      <c r="H710" s="162">
        <v>64</v>
      </c>
      <c r="I710" s="163" t="s">
        <v>243</v>
      </c>
      <c r="J710" s="163" t="s">
        <v>255</v>
      </c>
      <c r="K710" s="93">
        <f t="shared" si="118"/>
        <v>0</v>
      </c>
      <c r="L710" s="124">
        <f>IF(F710="MT",'Calcs and Notes'!$C$41*K710,IF(N710="Grocery",'Calcs and Notes'!$C$40*K710,'Calcs and Notes'!$C$43*K710))</f>
        <v>0</v>
      </c>
      <c r="M710" s="114">
        <f>IF(F710="MT",'Calcs and Notes'!$E$41*K710,'Calcs and Notes'!$E$40*K710)</f>
        <v>0</v>
      </c>
      <c r="N710" s="93" t="s">
        <v>408</v>
      </c>
    </row>
    <row r="711" spans="1:14">
      <c r="A711" s="162">
        <v>2413</v>
      </c>
      <c r="B711" s="162">
        <v>3520872.8079760699</v>
      </c>
      <c r="C711" s="162">
        <v>92.654547578317505</v>
      </c>
      <c r="D711" s="162">
        <v>1</v>
      </c>
      <c r="E711" s="163" t="s">
        <v>224</v>
      </c>
      <c r="F711" s="163" t="s">
        <v>225</v>
      </c>
      <c r="G711" s="163" t="s">
        <v>234</v>
      </c>
      <c r="H711" s="162">
        <v>462</v>
      </c>
      <c r="I711" s="163" t="s">
        <v>239</v>
      </c>
      <c r="J711" s="163" t="s">
        <v>224</v>
      </c>
      <c r="K711" s="93">
        <f t="shared" si="118"/>
        <v>0</v>
      </c>
      <c r="L711" s="124">
        <f>IF(F711="MT",'Calcs and Notes'!$C$41*K711,IF(N711="Grocery",'Calcs and Notes'!$C$40*K711,'Calcs and Notes'!$C$43*K711))</f>
        <v>0</v>
      </c>
      <c r="M711" s="114">
        <f>IF(F711="MT",'Calcs and Notes'!$E$41*K711,'Calcs and Notes'!$E$40*K711)</f>
        <v>0</v>
      </c>
      <c r="N711" s="93" t="s">
        <v>97</v>
      </c>
    </row>
    <row r="712" spans="1:14">
      <c r="A712" s="162">
        <v>2413</v>
      </c>
      <c r="B712" s="162">
        <v>3520872.8079760699</v>
      </c>
      <c r="C712" s="162">
        <v>92.654547578317505</v>
      </c>
      <c r="D712" s="162">
        <v>2</v>
      </c>
      <c r="E712" s="163" t="s">
        <v>224</v>
      </c>
      <c r="F712" s="163" t="s">
        <v>225</v>
      </c>
      <c r="G712" s="163" t="s">
        <v>234</v>
      </c>
      <c r="H712" s="162">
        <v>459</v>
      </c>
      <c r="I712" s="163" t="s">
        <v>239</v>
      </c>
      <c r="J712" s="163" t="s">
        <v>224</v>
      </c>
      <c r="K712" s="93">
        <f t="shared" si="118"/>
        <v>0</v>
      </c>
      <c r="L712" s="124">
        <f>IF(F712="MT",'Calcs and Notes'!$C$41*K712,IF(N712="Grocery",'Calcs and Notes'!$C$40*K712,'Calcs and Notes'!$C$43*K712))</f>
        <v>0</v>
      </c>
      <c r="M712" s="114">
        <f>IF(F712="MT",'Calcs and Notes'!$E$41*K712,'Calcs and Notes'!$E$40*K712)</f>
        <v>0</v>
      </c>
      <c r="N712" s="93" t="s">
        <v>97</v>
      </c>
    </row>
    <row r="713" spans="1:14">
      <c r="A713" s="162">
        <v>2413</v>
      </c>
      <c r="B713" s="162">
        <v>3520872.8079760699</v>
      </c>
      <c r="C713" s="162">
        <v>92.654547578317505</v>
      </c>
      <c r="D713" s="162">
        <v>3</v>
      </c>
      <c r="E713" s="163" t="s">
        <v>224</v>
      </c>
      <c r="F713" s="163" t="s">
        <v>225</v>
      </c>
      <c r="G713" s="163" t="s">
        <v>234</v>
      </c>
      <c r="H713" s="162">
        <v>240</v>
      </c>
      <c r="I713" s="163" t="s">
        <v>239</v>
      </c>
      <c r="J713" s="163" t="s">
        <v>224</v>
      </c>
      <c r="K713" s="93">
        <f t="shared" si="118"/>
        <v>0</v>
      </c>
      <c r="L713" s="124">
        <f>IF(F713="MT",'Calcs and Notes'!$C$41*K713,IF(N713="Grocery",'Calcs and Notes'!$C$40*K713,'Calcs and Notes'!$C$43*K713))</f>
        <v>0</v>
      </c>
      <c r="M713" s="114">
        <f>IF(F713="MT",'Calcs and Notes'!$E$41*K713,'Calcs and Notes'!$E$40*K713)</f>
        <v>0</v>
      </c>
      <c r="N713" s="93" t="s">
        <v>97</v>
      </c>
    </row>
    <row r="714" spans="1:14">
      <c r="A714" s="162">
        <v>2413</v>
      </c>
      <c r="B714" s="162">
        <v>3520872.8079760699</v>
      </c>
      <c r="C714" s="162">
        <v>92.654547578317505</v>
      </c>
      <c r="D714" s="162">
        <v>4</v>
      </c>
      <c r="E714" s="163" t="s">
        <v>224</v>
      </c>
      <c r="F714" s="163" t="s">
        <v>225</v>
      </c>
      <c r="G714" s="163" t="s">
        <v>234</v>
      </c>
      <c r="H714" s="162">
        <v>615</v>
      </c>
      <c r="I714" s="163" t="s">
        <v>239</v>
      </c>
      <c r="J714" s="163" t="s">
        <v>224</v>
      </c>
      <c r="K714" s="93">
        <f t="shared" si="118"/>
        <v>0</v>
      </c>
      <c r="L714" s="124">
        <f>IF(F714="MT",'Calcs and Notes'!$C$41*K714,IF(N714="Grocery",'Calcs and Notes'!$C$40*K714,'Calcs and Notes'!$C$43*K714))</f>
        <v>0</v>
      </c>
      <c r="M714" s="114">
        <f>IF(F714="MT",'Calcs and Notes'!$E$41*K714,'Calcs and Notes'!$E$40*K714)</f>
        <v>0</v>
      </c>
      <c r="N714" s="93" t="s">
        <v>97</v>
      </c>
    </row>
    <row r="715" spans="1:14">
      <c r="A715" s="162">
        <v>2413</v>
      </c>
      <c r="B715" s="162">
        <v>3520872.8079760699</v>
      </c>
      <c r="C715" s="162">
        <v>92.654547578317505</v>
      </c>
      <c r="D715" s="162">
        <v>5</v>
      </c>
      <c r="E715" s="163" t="s">
        <v>224</v>
      </c>
      <c r="F715" s="163" t="s">
        <v>245</v>
      </c>
      <c r="G715" s="163" t="s">
        <v>234</v>
      </c>
      <c r="H715" s="162">
        <v>286</v>
      </c>
      <c r="I715" s="163" t="s">
        <v>239</v>
      </c>
      <c r="J715" s="163" t="s">
        <v>224</v>
      </c>
      <c r="K715" s="93">
        <f t="shared" si="118"/>
        <v>0</v>
      </c>
      <c r="L715" s="124">
        <f>IF(F715="MT",'Calcs and Notes'!$C$41*K715,IF(N715="Grocery",'Calcs and Notes'!$C$40*K715,'Calcs and Notes'!$C$43*K715))</f>
        <v>0</v>
      </c>
      <c r="M715" s="114">
        <f>IF(F715="MT",'Calcs and Notes'!$E$41*K715,'Calcs and Notes'!$E$40*K715)</f>
        <v>0</v>
      </c>
      <c r="N715" s="93" t="s">
        <v>97</v>
      </c>
    </row>
    <row r="716" spans="1:14">
      <c r="A716" s="162">
        <v>2926</v>
      </c>
      <c r="B716" s="162">
        <v>630145.99583196803</v>
      </c>
      <c r="C716" s="162">
        <v>4.3309003149963399</v>
      </c>
      <c r="D716" s="162">
        <v>1</v>
      </c>
      <c r="E716" s="163" t="s">
        <v>224</v>
      </c>
      <c r="F716" s="163" t="s">
        <v>225</v>
      </c>
      <c r="G716" s="163" t="s">
        <v>234</v>
      </c>
      <c r="H716" s="162">
        <v>100</v>
      </c>
      <c r="I716" s="163" t="s">
        <v>227</v>
      </c>
      <c r="J716" s="163" t="s">
        <v>227</v>
      </c>
      <c r="K716" s="93">
        <f t="shared" si="118"/>
        <v>1</v>
      </c>
      <c r="L716" s="124">
        <f>IF(F716="MT",'Calcs and Notes'!$C$41*K716,IF(N716="Grocery",'Calcs and Notes'!$C$40*K716,'Calcs and Notes'!$C$43*K716))</f>
        <v>122.88780203574613</v>
      </c>
      <c r="M716" s="114">
        <f>IF(F716="MT",'Calcs and Notes'!$E$41*K716,'Calcs and Notes'!$E$40*K716)</f>
        <v>9.1539169192330423</v>
      </c>
      <c r="N716" s="93" t="s">
        <v>406</v>
      </c>
    </row>
    <row r="717" spans="1:14">
      <c r="A717" s="162">
        <v>2926</v>
      </c>
      <c r="B717" s="162">
        <v>630145.99583196803</v>
      </c>
      <c r="C717" s="162">
        <v>4.3309003149963399</v>
      </c>
      <c r="D717" s="162">
        <v>2</v>
      </c>
      <c r="E717" s="163" t="s">
        <v>224</v>
      </c>
      <c r="F717" s="163" t="s">
        <v>225</v>
      </c>
      <c r="G717" s="163" t="s">
        <v>234</v>
      </c>
      <c r="H717" s="162">
        <v>64</v>
      </c>
      <c r="I717" s="163" t="s">
        <v>227</v>
      </c>
      <c r="J717" s="163" t="s">
        <v>227</v>
      </c>
      <c r="K717" s="93">
        <f t="shared" si="118"/>
        <v>1</v>
      </c>
      <c r="L717" s="124">
        <f>IF(F717="MT",'Calcs and Notes'!$C$41*K717,IF(N717="Grocery",'Calcs and Notes'!$C$40*K717,'Calcs and Notes'!$C$43*K717))</f>
        <v>122.88780203574613</v>
      </c>
      <c r="M717" s="114">
        <f>IF(F717="MT",'Calcs and Notes'!$E$41*K717,'Calcs and Notes'!$E$40*K717)</f>
        <v>9.1539169192330423</v>
      </c>
      <c r="N717" s="93" t="s">
        <v>406</v>
      </c>
    </row>
    <row r="718" spans="1:14">
      <c r="A718" s="162">
        <v>2926</v>
      </c>
      <c r="B718" s="162">
        <v>630145.99583196803</v>
      </c>
      <c r="C718" s="162">
        <v>4.3309003149963399</v>
      </c>
      <c r="D718" s="162">
        <v>3</v>
      </c>
      <c r="E718" s="163" t="s">
        <v>224</v>
      </c>
      <c r="F718" s="163" t="s">
        <v>225</v>
      </c>
      <c r="G718" s="163" t="s">
        <v>234</v>
      </c>
      <c r="H718" s="162">
        <v>320</v>
      </c>
      <c r="I718" s="163" t="s">
        <v>227</v>
      </c>
      <c r="J718" s="163" t="s">
        <v>227</v>
      </c>
      <c r="K718" s="93">
        <f t="shared" si="118"/>
        <v>1</v>
      </c>
      <c r="L718" s="124">
        <f>IF(F718="MT",'Calcs and Notes'!$C$41*K718,IF(N718="Grocery",'Calcs and Notes'!$C$40*K718,'Calcs and Notes'!$C$43*K718))</f>
        <v>122.88780203574613</v>
      </c>
      <c r="M718" s="114">
        <f>IF(F718="MT",'Calcs and Notes'!$E$41*K718,'Calcs and Notes'!$E$40*K718)</f>
        <v>9.1539169192330423</v>
      </c>
      <c r="N718" s="93" t="s">
        <v>406</v>
      </c>
    </row>
    <row r="719" spans="1:14">
      <c r="A719" s="162">
        <v>2926</v>
      </c>
      <c r="B719" s="162">
        <v>630145.99583196803</v>
      </c>
      <c r="C719" s="162">
        <v>4.3309003149963399</v>
      </c>
      <c r="D719" s="162">
        <v>4</v>
      </c>
      <c r="E719" s="163" t="s">
        <v>224</v>
      </c>
      <c r="F719" s="163" t="s">
        <v>241</v>
      </c>
      <c r="G719" s="163" t="s">
        <v>234</v>
      </c>
      <c r="H719" s="162">
        <v>80</v>
      </c>
      <c r="I719" s="163" t="s">
        <v>227</v>
      </c>
      <c r="J719" s="163" t="s">
        <v>227</v>
      </c>
      <c r="K719" s="93">
        <f t="shared" si="118"/>
        <v>1</v>
      </c>
      <c r="L719" s="124">
        <f>IF(F719="MT",'Calcs and Notes'!$C$41*K719,IF(N719="Grocery",'Calcs and Notes'!$C$40*K719,'Calcs and Notes'!$C$43*K719))</f>
        <v>128.63184742963827</v>
      </c>
      <c r="M719" s="114">
        <f>IF(F719="MT",'Calcs and Notes'!$E$41*K719,'Calcs and Notes'!$E$40*K719)</f>
        <v>9.1539169192330423</v>
      </c>
      <c r="N719" s="93" t="s">
        <v>406</v>
      </c>
    </row>
    <row r="720" spans="1:14">
      <c r="A720" s="162">
        <v>2926</v>
      </c>
      <c r="B720" s="162">
        <v>630145.99583196803</v>
      </c>
      <c r="C720" s="162">
        <v>4.3309003149963399</v>
      </c>
      <c r="D720" s="162">
        <v>5</v>
      </c>
      <c r="E720" s="163" t="s">
        <v>224</v>
      </c>
      <c r="F720" s="163" t="s">
        <v>241</v>
      </c>
      <c r="G720" s="163" t="s">
        <v>234</v>
      </c>
      <c r="H720" s="162">
        <v>48</v>
      </c>
      <c r="I720" s="163" t="s">
        <v>243</v>
      </c>
      <c r="J720" s="163" t="s">
        <v>227</v>
      </c>
      <c r="K720" s="93">
        <f t="shared" si="118"/>
        <v>1</v>
      </c>
      <c r="L720" s="124">
        <f>IF(F720="MT",'Calcs and Notes'!$C$41*K720,IF(N720="Grocery",'Calcs and Notes'!$C$40*K720,'Calcs and Notes'!$C$43*K720))</f>
        <v>128.63184742963827</v>
      </c>
      <c r="M720" s="114">
        <f>IF(F720="MT",'Calcs and Notes'!$E$41*K720,'Calcs and Notes'!$E$40*K720)</f>
        <v>9.1539169192330423</v>
      </c>
      <c r="N720" s="93" t="s">
        <v>406</v>
      </c>
    </row>
    <row r="721" spans="1:14">
      <c r="A721" s="162">
        <v>4247</v>
      </c>
      <c r="B721" s="162">
        <v>3844680.00755915</v>
      </c>
      <c r="C721" s="162">
        <v>100.987103242866</v>
      </c>
      <c r="D721" s="162">
        <v>1</v>
      </c>
      <c r="E721" s="163" t="s">
        <v>246</v>
      </c>
      <c r="F721" s="163" t="s">
        <v>225</v>
      </c>
      <c r="G721" s="163" t="s">
        <v>234</v>
      </c>
      <c r="H721" s="162">
        <v>20</v>
      </c>
      <c r="I721" s="163" t="s">
        <v>239</v>
      </c>
      <c r="J721" s="163" t="s">
        <v>227</v>
      </c>
      <c r="K721" s="93">
        <f t="shared" si="118"/>
        <v>1</v>
      </c>
      <c r="L721" s="124">
        <f>IF(F721="MT",'Calcs and Notes'!$C$41*K721,IF(N721="Grocery",'Calcs and Notes'!$C$40*K721,'Calcs and Notes'!$C$43*K721))</f>
        <v>122.88780203574613</v>
      </c>
      <c r="M721" s="114">
        <f>IF(F721="MT",'Calcs and Notes'!$E$41*K721,'Calcs and Notes'!$E$40*K721)</f>
        <v>9.1539169192330423</v>
      </c>
      <c r="N721" s="93" t="s">
        <v>404</v>
      </c>
    </row>
    <row r="722" spans="1:14">
      <c r="A722" s="162">
        <v>4247</v>
      </c>
      <c r="B722" s="162">
        <v>3844680.00755915</v>
      </c>
      <c r="C722" s="162">
        <v>100.987103242866</v>
      </c>
      <c r="D722" s="162">
        <v>2</v>
      </c>
      <c r="E722" s="163" t="s">
        <v>246</v>
      </c>
      <c r="F722" s="163" t="s">
        <v>241</v>
      </c>
      <c r="G722" s="163" t="s">
        <v>234</v>
      </c>
      <c r="H722" s="162">
        <v>20</v>
      </c>
      <c r="I722" s="163" t="s">
        <v>239</v>
      </c>
      <c r="J722" s="163" t="s">
        <v>227</v>
      </c>
      <c r="K722" s="93">
        <f t="shared" ref="K722:K785" si="119">IF(J722="N",1,0)</f>
        <v>1</v>
      </c>
      <c r="L722" s="124">
        <f>IF(F722="MT",'Calcs and Notes'!$C$41*K722,IF(N722="Grocery",'Calcs and Notes'!$C$40*K722,'Calcs and Notes'!$C$43*K722))</f>
        <v>128.63184742963827</v>
      </c>
      <c r="M722" s="114">
        <f>IF(F722="MT",'Calcs and Notes'!$E$41*K722,'Calcs and Notes'!$E$40*K722)</f>
        <v>9.1539169192330423</v>
      </c>
      <c r="N722" s="93" t="s">
        <v>404</v>
      </c>
    </row>
    <row r="723" spans="1:14">
      <c r="A723" s="162">
        <v>1877</v>
      </c>
      <c r="B723" s="162">
        <v>8052740.60888121</v>
      </c>
      <c r="C723" s="162">
        <v>22.786347018073499</v>
      </c>
      <c r="D723" s="162">
        <v>1</v>
      </c>
      <c r="E723" s="163" t="s">
        <v>224</v>
      </c>
      <c r="F723" s="163" t="s">
        <v>225</v>
      </c>
      <c r="G723" s="163" t="s">
        <v>234</v>
      </c>
      <c r="H723" s="162">
        <v>94</v>
      </c>
      <c r="I723" s="163" t="s">
        <v>239</v>
      </c>
      <c r="J723" s="163" t="s">
        <v>224</v>
      </c>
      <c r="K723" s="93">
        <f t="shared" si="119"/>
        <v>0</v>
      </c>
      <c r="L723" s="124">
        <f>IF(F723="MT",'Calcs and Notes'!$C$41*K723,IF(N723="Grocery",'Calcs and Notes'!$C$40*K723,'Calcs and Notes'!$C$43*K723))</f>
        <v>0</v>
      </c>
      <c r="M723" s="114">
        <f>IF(F723="MT",'Calcs and Notes'!$E$41*K723,'Calcs and Notes'!$E$40*K723)</f>
        <v>0</v>
      </c>
      <c r="N723" s="93" t="s">
        <v>407</v>
      </c>
    </row>
    <row r="724" spans="1:14">
      <c r="A724" s="162">
        <v>15080</v>
      </c>
      <c r="B724" s="162">
        <v>2301346.8540179199</v>
      </c>
      <c r="C724" s="162">
        <v>11.7918010607328</v>
      </c>
      <c r="D724" s="162">
        <v>1</v>
      </c>
      <c r="E724" s="163" t="s">
        <v>224</v>
      </c>
      <c r="F724" s="163" t="s">
        <v>225</v>
      </c>
      <c r="G724" s="163" t="s">
        <v>234</v>
      </c>
      <c r="H724" s="162">
        <v>144</v>
      </c>
      <c r="I724" s="163" t="s">
        <v>227</v>
      </c>
      <c r="J724" s="163" t="s">
        <v>227</v>
      </c>
      <c r="K724" s="93">
        <f t="shared" si="119"/>
        <v>1</v>
      </c>
      <c r="L724" s="124">
        <f>IF(F724="MT",'Calcs and Notes'!$C$41*K724,IF(N724="Grocery",'Calcs and Notes'!$C$40*K724,'Calcs and Notes'!$C$43*K724))</f>
        <v>122.88780203574613</v>
      </c>
      <c r="M724" s="114">
        <f>IF(F724="MT",'Calcs and Notes'!$E$41*K724,'Calcs and Notes'!$E$40*K724)</f>
        <v>9.1539169192330423</v>
      </c>
      <c r="N724" s="93" t="s">
        <v>1306</v>
      </c>
    </row>
    <row r="725" spans="1:14">
      <c r="A725" s="162">
        <v>8255</v>
      </c>
      <c r="B725" s="162">
        <v>1058428.2739430901</v>
      </c>
      <c r="C725" s="162">
        <v>160.36792029440801</v>
      </c>
      <c r="D725" s="162">
        <v>1</v>
      </c>
      <c r="E725" s="163" t="s">
        <v>224</v>
      </c>
      <c r="F725" s="163" t="s">
        <v>245</v>
      </c>
      <c r="G725" s="163" t="s">
        <v>234</v>
      </c>
      <c r="H725" s="162">
        <v>173</v>
      </c>
      <c r="I725" s="163" t="s">
        <v>243</v>
      </c>
      <c r="J725" s="163" t="s">
        <v>224</v>
      </c>
      <c r="K725" s="93">
        <f t="shared" si="119"/>
        <v>0</v>
      </c>
      <c r="L725" s="124">
        <f>IF(F725="MT",'Calcs and Notes'!$C$41*K725,IF(N725="Grocery",'Calcs and Notes'!$C$40*K725,'Calcs and Notes'!$C$43*K725))</f>
        <v>0</v>
      </c>
      <c r="M725" s="114">
        <f>IF(F725="MT",'Calcs and Notes'!$E$41*K725,'Calcs and Notes'!$E$40*K725)</f>
        <v>0</v>
      </c>
      <c r="N725" s="93" t="s">
        <v>1014</v>
      </c>
    </row>
    <row r="726" spans="1:14">
      <c r="A726" s="162">
        <v>8255</v>
      </c>
      <c r="B726" s="162">
        <v>1058428.2739430901</v>
      </c>
      <c r="C726" s="162">
        <v>160.36792029440801</v>
      </c>
      <c r="D726" s="162">
        <v>2</v>
      </c>
      <c r="E726" s="163" t="s">
        <v>224</v>
      </c>
      <c r="F726" s="163" t="s">
        <v>241</v>
      </c>
      <c r="G726" s="163" t="s">
        <v>234</v>
      </c>
      <c r="H726" s="162">
        <v>36</v>
      </c>
      <c r="I726" s="163" t="s">
        <v>243</v>
      </c>
      <c r="J726" s="163" t="s">
        <v>224</v>
      </c>
      <c r="K726" s="93">
        <f t="shared" si="119"/>
        <v>0</v>
      </c>
      <c r="L726" s="124">
        <f>IF(F726="MT",'Calcs and Notes'!$C$41*K726,IF(N726="Grocery",'Calcs and Notes'!$C$40*K726,'Calcs and Notes'!$C$43*K726))</f>
        <v>0</v>
      </c>
      <c r="M726" s="114">
        <f>IF(F726="MT",'Calcs and Notes'!$E$41*K726,'Calcs and Notes'!$E$40*K726)</f>
        <v>0</v>
      </c>
      <c r="N726" s="93" t="s">
        <v>1014</v>
      </c>
    </row>
    <row r="727" spans="1:14">
      <c r="A727" s="162">
        <v>6580</v>
      </c>
      <c r="B727" s="162">
        <v>4459025.34791175</v>
      </c>
      <c r="C727" s="162">
        <v>58.9288120197673</v>
      </c>
      <c r="D727" s="162">
        <v>1</v>
      </c>
      <c r="E727" s="163" t="s">
        <v>224</v>
      </c>
      <c r="F727" s="163" t="s">
        <v>225</v>
      </c>
      <c r="G727" s="163" t="s">
        <v>226</v>
      </c>
      <c r="H727" s="162">
        <v>72</v>
      </c>
      <c r="I727" s="163" t="s">
        <v>227</v>
      </c>
      <c r="J727" s="163" t="s">
        <v>227</v>
      </c>
      <c r="K727" s="93">
        <f t="shared" si="119"/>
        <v>1</v>
      </c>
      <c r="L727" s="124">
        <f>IF(F727="MT",'Calcs and Notes'!$C$41*K727,IF(N727="Grocery",'Calcs and Notes'!$C$40*K727,'Calcs and Notes'!$C$43*K727))</f>
        <v>122.88780203574613</v>
      </c>
      <c r="M727" s="114">
        <f>IF(F727="MT",'Calcs and Notes'!$E$41*K727,'Calcs and Notes'!$E$40*K727)</f>
        <v>9.1539169192330423</v>
      </c>
      <c r="N727" s="93" t="s">
        <v>406</v>
      </c>
    </row>
    <row r="728" spans="1:14">
      <c r="A728" s="162">
        <v>6580</v>
      </c>
      <c r="B728" s="162">
        <v>4459025.34791175</v>
      </c>
      <c r="C728" s="162">
        <v>58.9288120197673</v>
      </c>
      <c r="D728" s="162">
        <v>2</v>
      </c>
      <c r="E728" s="163" t="s">
        <v>224</v>
      </c>
      <c r="F728" s="163" t="s">
        <v>241</v>
      </c>
      <c r="G728" s="163" t="s">
        <v>226</v>
      </c>
      <c r="H728" s="162">
        <v>40</v>
      </c>
      <c r="I728" s="163" t="s">
        <v>239</v>
      </c>
      <c r="J728" s="163" t="s">
        <v>227</v>
      </c>
      <c r="K728" s="93">
        <f t="shared" si="119"/>
        <v>1</v>
      </c>
      <c r="L728" s="124">
        <f>IF(F728="MT",'Calcs and Notes'!$C$41*K728,IF(N728="Grocery",'Calcs and Notes'!$C$40*K728,'Calcs and Notes'!$C$43*K728))</f>
        <v>128.63184742963827</v>
      </c>
      <c r="M728" s="114">
        <f>IF(F728="MT",'Calcs and Notes'!$E$41*K728,'Calcs and Notes'!$E$40*K728)</f>
        <v>9.1539169192330423</v>
      </c>
      <c r="N728" s="93" t="s">
        <v>406</v>
      </c>
    </row>
    <row r="729" spans="1:14">
      <c r="A729" s="162">
        <v>6580</v>
      </c>
      <c r="B729" s="162">
        <v>4459025.34791175</v>
      </c>
      <c r="C729" s="162">
        <v>58.9288120197673</v>
      </c>
      <c r="D729" s="162">
        <v>3</v>
      </c>
      <c r="E729" s="163" t="s">
        <v>224</v>
      </c>
      <c r="F729" s="163" t="s">
        <v>225</v>
      </c>
      <c r="G729" s="163" t="s">
        <v>226</v>
      </c>
      <c r="H729" s="162">
        <v>120</v>
      </c>
      <c r="I729" s="163" t="s">
        <v>239</v>
      </c>
      <c r="J729" s="163" t="s">
        <v>224</v>
      </c>
      <c r="K729" s="93">
        <f t="shared" si="119"/>
        <v>0</v>
      </c>
      <c r="L729" s="124">
        <f>IF(F729="MT",'Calcs and Notes'!$C$41*K729,IF(N729="Grocery",'Calcs and Notes'!$C$40*K729,'Calcs and Notes'!$C$43*K729))</f>
        <v>0</v>
      </c>
      <c r="M729" s="114">
        <f>IF(F729="MT",'Calcs and Notes'!$E$41*K729,'Calcs and Notes'!$E$40*K729)</f>
        <v>0</v>
      </c>
      <c r="N729" s="93" t="s">
        <v>406</v>
      </c>
    </row>
    <row r="730" spans="1:14">
      <c r="A730" s="162">
        <v>15162</v>
      </c>
      <c r="B730" s="162">
        <v>215353.18227875399</v>
      </c>
      <c r="C730" s="162">
        <v>115.532823110919</v>
      </c>
      <c r="D730" s="162">
        <v>1</v>
      </c>
      <c r="E730" s="163" t="s">
        <v>224</v>
      </c>
      <c r="F730" s="163" t="s">
        <v>225</v>
      </c>
      <c r="G730" s="163" t="s">
        <v>234</v>
      </c>
      <c r="H730" s="162">
        <v>126</v>
      </c>
      <c r="I730" s="163" t="s">
        <v>227</v>
      </c>
      <c r="J730" s="163" t="s">
        <v>227</v>
      </c>
      <c r="K730" s="93">
        <f t="shared" si="119"/>
        <v>1</v>
      </c>
      <c r="L730" s="124">
        <f>IF(F730="MT",'Calcs and Notes'!$C$41*K730,IF(N730="Grocery",'Calcs and Notes'!$C$40*K730,'Calcs and Notes'!$C$43*K730))</f>
        <v>122.88780203574613</v>
      </c>
      <c r="M730" s="114">
        <f>IF(F730="MT",'Calcs and Notes'!$E$41*K730,'Calcs and Notes'!$E$40*K730)</f>
        <v>9.1539169192330423</v>
      </c>
      <c r="N730" s="93" t="s">
        <v>97</v>
      </c>
    </row>
    <row r="731" spans="1:14">
      <c r="A731" s="162">
        <v>15162</v>
      </c>
      <c r="B731" s="162">
        <v>215353.18227875399</v>
      </c>
      <c r="C731" s="162">
        <v>115.532823110919</v>
      </c>
      <c r="D731" s="162">
        <v>2</v>
      </c>
      <c r="E731" s="163" t="s">
        <v>224</v>
      </c>
      <c r="F731" s="163" t="s">
        <v>225</v>
      </c>
      <c r="G731" s="163" t="s">
        <v>234</v>
      </c>
      <c r="H731" s="162">
        <v>135</v>
      </c>
      <c r="I731" s="163" t="s">
        <v>227</v>
      </c>
      <c r="J731" s="163" t="s">
        <v>227</v>
      </c>
      <c r="K731" s="93">
        <f t="shared" si="119"/>
        <v>1</v>
      </c>
      <c r="L731" s="124">
        <f>IF(F731="MT",'Calcs and Notes'!$C$41*K731,IF(N731="Grocery",'Calcs and Notes'!$C$40*K731,'Calcs and Notes'!$C$43*K731))</f>
        <v>122.88780203574613</v>
      </c>
      <c r="M731" s="114">
        <f>IF(F731="MT",'Calcs and Notes'!$E$41*K731,'Calcs and Notes'!$E$40*K731)</f>
        <v>9.1539169192330423</v>
      </c>
      <c r="N731" s="93" t="s">
        <v>97</v>
      </c>
    </row>
    <row r="732" spans="1:14">
      <c r="A732" s="162">
        <v>1811</v>
      </c>
      <c r="B732" s="162">
        <v>1529139.7189444599</v>
      </c>
      <c r="C732" s="162">
        <v>14.4804897627317</v>
      </c>
      <c r="D732" s="162">
        <v>1</v>
      </c>
      <c r="E732" s="163" t="s">
        <v>246</v>
      </c>
      <c r="F732" s="163" t="s">
        <v>225</v>
      </c>
      <c r="G732" s="163" t="s">
        <v>234</v>
      </c>
      <c r="H732" s="162">
        <v>60</v>
      </c>
      <c r="I732" s="163" t="s">
        <v>239</v>
      </c>
      <c r="J732" s="163" t="s">
        <v>255</v>
      </c>
      <c r="K732" s="93">
        <f t="shared" si="119"/>
        <v>0</v>
      </c>
      <c r="L732" s="124">
        <f>IF(F732="MT",'Calcs and Notes'!$C$41*K732,IF(N732="Grocery",'Calcs and Notes'!$C$40*K732,'Calcs and Notes'!$C$43*K732))</f>
        <v>0</v>
      </c>
      <c r="M732" s="114">
        <f>IF(F732="MT",'Calcs and Notes'!$E$41*K732,'Calcs and Notes'!$E$40*K732)</f>
        <v>0</v>
      </c>
      <c r="N732" s="93" t="s">
        <v>404</v>
      </c>
    </row>
    <row r="733" spans="1:14">
      <c r="A733" s="162">
        <v>8345</v>
      </c>
      <c r="B733" s="162">
        <v>2565886.7247105301</v>
      </c>
      <c r="C733" s="162">
        <v>160.36792029440801</v>
      </c>
      <c r="D733" s="162">
        <v>1</v>
      </c>
      <c r="E733" s="163" t="s">
        <v>224</v>
      </c>
      <c r="F733" s="163" t="s">
        <v>245</v>
      </c>
      <c r="G733" s="163" t="s">
        <v>234</v>
      </c>
      <c r="H733" s="162">
        <v>32</v>
      </c>
      <c r="I733" s="163" t="s">
        <v>243</v>
      </c>
      <c r="J733" s="163" t="s">
        <v>227</v>
      </c>
      <c r="K733" s="93">
        <f t="shared" si="119"/>
        <v>1</v>
      </c>
      <c r="L733" s="124">
        <f>IF(F733="MT",'Calcs and Notes'!$C$41*K733,IF(N733="Grocery",'Calcs and Notes'!$C$40*K733,'Calcs and Notes'!$C$43*K733))</f>
        <v>128.63184742963827</v>
      </c>
      <c r="M733" s="114">
        <f>IF(F733="MT",'Calcs and Notes'!$E$41*K733,'Calcs and Notes'!$E$40*K733)</f>
        <v>9.1539169192330423</v>
      </c>
      <c r="N733" s="93" t="s">
        <v>1014</v>
      </c>
    </row>
    <row r="734" spans="1:14">
      <c r="A734" s="162">
        <v>8345</v>
      </c>
      <c r="B734" s="162">
        <v>2565886.7247105301</v>
      </c>
      <c r="C734" s="162">
        <v>160.36792029440801</v>
      </c>
      <c r="D734" s="162">
        <v>2</v>
      </c>
      <c r="E734" s="163" t="s">
        <v>224</v>
      </c>
      <c r="F734" s="163" t="s">
        <v>241</v>
      </c>
      <c r="G734" s="163" t="s">
        <v>234</v>
      </c>
      <c r="H734" s="162">
        <v>9</v>
      </c>
      <c r="I734" s="163" t="s">
        <v>243</v>
      </c>
      <c r="J734" s="163" t="s">
        <v>227</v>
      </c>
      <c r="K734" s="93">
        <f t="shared" si="119"/>
        <v>1</v>
      </c>
      <c r="L734" s="124">
        <f>IF(F734="MT",'Calcs and Notes'!$C$41*K734,IF(N734="Grocery",'Calcs and Notes'!$C$40*K734,'Calcs and Notes'!$C$43*K734))</f>
        <v>128.63184742963827</v>
      </c>
      <c r="M734" s="114">
        <f>IF(F734="MT",'Calcs and Notes'!$E$41*K734,'Calcs and Notes'!$E$40*K734)</f>
        <v>9.1539169192330423</v>
      </c>
      <c r="N734" s="93" t="s">
        <v>1014</v>
      </c>
    </row>
    <row r="735" spans="1:14">
      <c r="A735" s="162">
        <v>8345</v>
      </c>
      <c r="B735" s="162">
        <v>2565886.7247105301</v>
      </c>
      <c r="C735" s="162">
        <v>160.36792029440801</v>
      </c>
      <c r="D735" s="162">
        <v>3</v>
      </c>
      <c r="E735" s="163" t="s">
        <v>224</v>
      </c>
      <c r="F735" s="163" t="s">
        <v>241</v>
      </c>
      <c r="G735" s="163" t="s">
        <v>234</v>
      </c>
      <c r="H735" s="162">
        <v>32</v>
      </c>
      <c r="I735" s="163" t="s">
        <v>243</v>
      </c>
      <c r="J735" s="163" t="s">
        <v>227</v>
      </c>
      <c r="K735" s="93">
        <f t="shared" si="119"/>
        <v>1</v>
      </c>
      <c r="L735" s="124">
        <f>IF(F735="MT",'Calcs and Notes'!$C$41*K735,IF(N735="Grocery",'Calcs and Notes'!$C$40*K735,'Calcs and Notes'!$C$43*K735))</f>
        <v>128.63184742963827</v>
      </c>
      <c r="M735" s="114">
        <f>IF(F735="MT",'Calcs and Notes'!$E$41*K735,'Calcs and Notes'!$E$40*K735)</f>
        <v>9.1539169192330423</v>
      </c>
      <c r="N735" s="93" t="s">
        <v>1014</v>
      </c>
    </row>
    <row r="736" spans="1:14">
      <c r="A736" s="162">
        <v>2861</v>
      </c>
      <c r="B736" s="162">
        <v>925130.46672807401</v>
      </c>
      <c r="C736" s="162">
        <v>18.3557632287316</v>
      </c>
      <c r="D736" s="162">
        <v>1</v>
      </c>
      <c r="E736" s="163" t="s">
        <v>224</v>
      </c>
      <c r="F736" s="163" t="s">
        <v>225</v>
      </c>
      <c r="G736" s="163" t="s">
        <v>234</v>
      </c>
      <c r="H736" s="162">
        <v>80</v>
      </c>
      <c r="I736" s="163" t="s">
        <v>227</v>
      </c>
      <c r="J736" s="163" t="s">
        <v>227</v>
      </c>
      <c r="K736" s="93">
        <f t="shared" si="119"/>
        <v>1</v>
      </c>
      <c r="L736" s="124">
        <f>IF(F736="MT",'Calcs and Notes'!$C$41*K736,IF(N736="Grocery",'Calcs and Notes'!$C$40*K736,'Calcs and Notes'!$C$43*K736))</f>
        <v>122.88780203574613</v>
      </c>
      <c r="M736" s="114">
        <f>IF(F736="MT",'Calcs and Notes'!$E$41*K736,'Calcs and Notes'!$E$40*K736)</f>
        <v>9.1539169192330423</v>
      </c>
      <c r="N736" s="93" t="s">
        <v>1307</v>
      </c>
    </row>
    <row r="737" spans="1:14">
      <c r="A737" s="162">
        <v>2861</v>
      </c>
      <c r="B737" s="162">
        <v>925130.46672807401</v>
      </c>
      <c r="C737" s="162">
        <v>18.3557632287316</v>
      </c>
      <c r="D737" s="162">
        <v>2</v>
      </c>
      <c r="E737" s="163" t="s">
        <v>224</v>
      </c>
      <c r="F737" s="163" t="s">
        <v>241</v>
      </c>
      <c r="G737" s="163" t="s">
        <v>234</v>
      </c>
      <c r="H737" s="162">
        <v>80</v>
      </c>
      <c r="I737" s="163" t="s">
        <v>227</v>
      </c>
      <c r="J737" s="163" t="s">
        <v>227</v>
      </c>
      <c r="K737" s="93">
        <f t="shared" si="119"/>
        <v>1</v>
      </c>
      <c r="L737" s="124">
        <f>IF(F737="MT",'Calcs and Notes'!$C$41*K737,IF(N737="Grocery",'Calcs and Notes'!$C$40*K737,'Calcs and Notes'!$C$43*K737))</f>
        <v>128.63184742963827</v>
      </c>
      <c r="M737" s="114">
        <f>IF(F737="MT",'Calcs and Notes'!$E$41*K737,'Calcs and Notes'!$E$40*K737)</f>
        <v>9.1539169192330423</v>
      </c>
      <c r="N737" s="93" t="s">
        <v>1307</v>
      </c>
    </row>
    <row r="738" spans="1:14">
      <c r="A738" s="162">
        <v>2751</v>
      </c>
      <c r="B738" s="162">
        <v>3679787.5515194698</v>
      </c>
      <c r="C738" s="162">
        <v>57.162636336400801</v>
      </c>
      <c r="D738" s="162">
        <v>1</v>
      </c>
      <c r="E738" s="163" t="s">
        <v>224</v>
      </c>
      <c r="F738" s="163" t="s">
        <v>225</v>
      </c>
      <c r="G738" s="163" t="s">
        <v>234</v>
      </c>
      <c r="H738" s="162">
        <v>150</v>
      </c>
      <c r="I738" s="163" t="s">
        <v>227</v>
      </c>
      <c r="J738" s="163" t="s">
        <v>227</v>
      </c>
      <c r="K738" s="93">
        <f t="shared" si="119"/>
        <v>1</v>
      </c>
      <c r="L738" s="124">
        <f>IF(F738="MT",'Calcs and Notes'!$C$41*K738,IF(N738="Grocery",'Calcs and Notes'!$C$40*K738,'Calcs and Notes'!$C$43*K738))</f>
        <v>122.88780203574613</v>
      </c>
      <c r="M738" s="114">
        <f>IF(F738="MT",'Calcs and Notes'!$E$41*K738,'Calcs and Notes'!$E$40*K738)</f>
        <v>9.1539169192330423</v>
      </c>
      <c r="N738" s="93" t="s">
        <v>1307</v>
      </c>
    </row>
    <row r="739" spans="1:14">
      <c r="A739" s="162">
        <v>2751</v>
      </c>
      <c r="B739" s="162">
        <v>3679787.5515194698</v>
      </c>
      <c r="C739" s="162">
        <v>57.162636336400801</v>
      </c>
      <c r="D739" s="162">
        <v>2</v>
      </c>
      <c r="E739" s="163" t="s">
        <v>224</v>
      </c>
      <c r="F739" s="163" t="s">
        <v>241</v>
      </c>
      <c r="G739" s="163" t="s">
        <v>234</v>
      </c>
      <c r="H739" s="162">
        <v>150</v>
      </c>
      <c r="I739" s="163" t="s">
        <v>227</v>
      </c>
      <c r="J739" s="163" t="s">
        <v>227</v>
      </c>
      <c r="K739" s="93">
        <f t="shared" si="119"/>
        <v>1</v>
      </c>
      <c r="L739" s="124">
        <f>IF(F739="MT",'Calcs and Notes'!$C$41*K739,IF(N739="Grocery",'Calcs and Notes'!$C$40*K739,'Calcs and Notes'!$C$43*K739))</f>
        <v>128.63184742963827</v>
      </c>
      <c r="M739" s="114">
        <f>IF(F739="MT",'Calcs and Notes'!$E$41*K739,'Calcs and Notes'!$E$40*K739)</f>
        <v>9.1539169192330423</v>
      </c>
      <c r="N739" s="93" t="s">
        <v>1307</v>
      </c>
    </row>
    <row r="740" spans="1:14">
      <c r="A740" s="162">
        <v>8954</v>
      </c>
      <c r="B740" s="162">
        <v>259948.85199956899</v>
      </c>
      <c r="C740" s="162">
        <v>115.532823110919</v>
      </c>
      <c r="D740" s="162">
        <v>1</v>
      </c>
      <c r="E740" s="163" t="s">
        <v>224</v>
      </c>
      <c r="F740" s="163" t="s">
        <v>245</v>
      </c>
      <c r="G740" s="163" t="s">
        <v>244</v>
      </c>
      <c r="H740" s="162">
        <v>30</v>
      </c>
      <c r="I740" s="163" t="s">
        <v>227</v>
      </c>
      <c r="J740" s="163" t="s">
        <v>227</v>
      </c>
      <c r="K740" s="93">
        <f t="shared" si="119"/>
        <v>1</v>
      </c>
      <c r="L740" s="124">
        <f>IF(F740="MT",'Calcs and Notes'!$C$41*K740,IF(N740="Grocery",'Calcs and Notes'!$C$40*K740,'Calcs and Notes'!$C$43*K740))</f>
        <v>534.8561006627807</v>
      </c>
      <c r="M740" s="114">
        <f>IF(F740="MT",'Calcs and Notes'!$E$41*K740,'Calcs and Notes'!$E$40*K740)</f>
        <v>9.1539169192330423</v>
      </c>
      <c r="N740" s="93" t="s">
        <v>97</v>
      </c>
    </row>
    <row r="741" spans="1:14">
      <c r="A741" s="162">
        <v>1941</v>
      </c>
      <c r="B741" s="162">
        <v>7000148.0947283199</v>
      </c>
      <c r="C741" s="162">
        <v>22.786347018073499</v>
      </c>
      <c r="D741" s="162">
        <v>1</v>
      </c>
      <c r="E741" s="163" t="s">
        <v>224</v>
      </c>
      <c r="F741" s="163" t="s">
        <v>225</v>
      </c>
      <c r="G741" s="163" t="s">
        <v>234</v>
      </c>
      <c r="H741" s="162">
        <v>105</v>
      </c>
      <c r="I741" s="163" t="s">
        <v>243</v>
      </c>
      <c r="J741" s="163" t="s">
        <v>255</v>
      </c>
      <c r="K741" s="93">
        <f t="shared" si="119"/>
        <v>0</v>
      </c>
      <c r="L741" s="124">
        <f>IF(F741="MT",'Calcs and Notes'!$C$41*K741,IF(N741="Grocery",'Calcs and Notes'!$C$40*K741,'Calcs and Notes'!$C$43*K741))</f>
        <v>0</v>
      </c>
      <c r="M741" s="114">
        <f>IF(F741="MT",'Calcs and Notes'!$E$41*K741,'Calcs and Notes'!$E$40*K741)</f>
        <v>0</v>
      </c>
      <c r="N741" s="93" t="s">
        <v>407</v>
      </c>
    </row>
    <row r="742" spans="1:14">
      <c r="A742" s="162">
        <v>1941</v>
      </c>
      <c r="B742" s="162">
        <v>7000148.0947283199</v>
      </c>
      <c r="C742" s="162">
        <v>22.786347018073499</v>
      </c>
      <c r="D742" s="162">
        <v>2</v>
      </c>
      <c r="E742" s="163" t="s">
        <v>224</v>
      </c>
      <c r="F742" s="163" t="s">
        <v>241</v>
      </c>
      <c r="G742" s="163" t="s">
        <v>234</v>
      </c>
      <c r="H742" s="162">
        <v>56</v>
      </c>
      <c r="I742" s="163" t="s">
        <v>243</v>
      </c>
      <c r="J742" s="163" t="s">
        <v>227</v>
      </c>
      <c r="K742" s="93">
        <f t="shared" si="119"/>
        <v>1</v>
      </c>
      <c r="L742" s="124">
        <f>IF(F742="MT",'Calcs and Notes'!$C$41*K742,IF(N742="Grocery",'Calcs and Notes'!$C$40*K742,'Calcs and Notes'!$C$43*K742))</f>
        <v>128.63184742963827</v>
      </c>
      <c r="M742" s="114">
        <f>IF(F742="MT",'Calcs and Notes'!$E$41*K742,'Calcs and Notes'!$E$40*K742)</f>
        <v>9.1539169192330423</v>
      </c>
      <c r="N742" s="93" t="s">
        <v>407</v>
      </c>
    </row>
    <row r="743" spans="1:14">
      <c r="A743" s="162">
        <v>1941</v>
      </c>
      <c r="B743" s="162">
        <v>7000148.0947283199</v>
      </c>
      <c r="C743" s="162">
        <v>22.786347018073499</v>
      </c>
      <c r="D743" s="162">
        <v>3</v>
      </c>
      <c r="E743" s="163" t="s">
        <v>224</v>
      </c>
      <c r="F743" s="163" t="s">
        <v>225</v>
      </c>
      <c r="G743" s="163" t="s">
        <v>234</v>
      </c>
      <c r="H743" s="162">
        <v>100</v>
      </c>
      <c r="I743" s="163" t="s">
        <v>243</v>
      </c>
      <c r="J743" s="163" t="s">
        <v>227</v>
      </c>
      <c r="K743" s="93">
        <f t="shared" si="119"/>
        <v>1</v>
      </c>
      <c r="L743" s="124">
        <f>IF(F743="MT",'Calcs and Notes'!$C$41*K743,IF(N743="Grocery",'Calcs and Notes'!$C$40*K743,'Calcs and Notes'!$C$43*K743))</f>
        <v>122.88780203574613</v>
      </c>
      <c r="M743" s="114">
        <f>IF(F743="MT",'Calcs and Notes'!$E$41*K743,'Calcs and Notes'!$E$40*K743)</f>
        <v>9.1539169192330423</v>
      </c>
      <c r="N743" s="93" t="s">
        <v>407</v>
      </c>
    </row>
    <row r="744" spans="1:14">
      <c r="A744" s="162">
        <v>15265</v>
      </c>
      <c r="B744" s="162">
        <v>1454676.3969795899</v>
      </c>
      <c r="C744" s="162">
        <v>92.654547578317505</v>
      </c>
      <c r="D744" s="162">
        <v>1</v>
      </c>
      <c r="E744" s="163" t="s">
        <v>224</v>
      </c>
      <c r="F744" s="163" t="s">
        <v>225</v>
      </c>
      <c r="G744" s="163" t="s">
        <v>234</v>
      </c>
      <c r="H744" s="162">
        <v>120</v>
      </c>
      <c r="I744" s="163" t="s">
        <v>227</v>
      </c>
      <c r="J744" s="163" t="s">
        <v>224</v>
      </c>
      <c r="K744" s="93">
        <f t="shared" si="119"/>
        <v>0</v>
      </c>
      <c r="L744" s="124">
        <f>IF(F744="MT",'Calcs and Notes'!$C$41*K744,IF(N744="Grocery",'Calcs and Notes'!$C$40*K744,'Calcs and Notes'!$C$43*K744))</f>
        <v>0</v>
      </c>
      <c r="M744" s="114">
        <f>IF(F744="MT",'Calcs and Notes'!$E$41*K744,'Calcs and Notes'!$E$40*K744)</f>
        <v>0</v>
      </c>
      <c r="N744" s="93" t="s">
        <v>97</v>
      </c>
    </row>
    <row r="745" spans="1:14">
      <c r="A745" s="162">
        <v>15265</v>
      </c>
      <c r="B745" s="162">
        <v>1454676.3969795899</v>
      </c>
      <c r="C745" s="162">
        <v>92.654547578317505</v>
      </c>
      <c r="D745" s="162">
        <v>2</v>
      </c>
      <c r="E745" s="163" t="s">
        <v>224</v>
      </c>
      <c r="F745" s="163" t="s">
        <v>245</v>
      </c>
      <c r="G745" s="163" t="s">
        <v>234</v>
      </c>
      <c r="H745" s="162">
        <v>375</v>
      </c>
      <c r="I745" s="163" t="s">
        <v>227</v>
      </c>
      <c r="J745" s="163" t="s">
        <v>224</v>
      </c>
      <c r="K745" s="93">
        <f t="shared" si="119"/>
        <v>0</v>
      </c>
      <c r="L745" s="124">
        <f>IF(F745="MT",'Calcs and Notes'!$C$41*K745,IF(N745="Grocery",'Calcs and Notes'!$C$40*K745,'Calcs and Notes'!$C$43*K745))</f>
        <v>0</v>
      </c>
      <c r="M745" s="114">
        <f>IF(F745="MT",'Calcs and Notes'!$E$41*K745,'Calcs and Notes'!$E$40*K745)</f>
        <v>0</v>
      </c>
      <c r="N745" s="93" t="s">
        <v>97</v>
      </c>
    </row>
    <row r="746" spans="1:14">
      <c r="A746" s="162">
        <v>8978</v>
      </c>
      <c r="B746" s="162">
        <v>967752.54894518899</v>
      </c>
      <c r="C746" s="162">
        <v>18.3557632287316</v>
      </c>
      <c r="D746" s="162">
        <v>1</v>
      </c>
      <c r="E746" s="163" t="s">
        <v>224</v>
      </c>
      <c r="F746" s="163" t="s">
        <v>241</v>
      </c>
      <c r="G746" s="163" t="s">
        <v>234</v>
      </c>
      <c r="H746" s="162">
        <v>41</v>
      </c>
      <c r="I746" s="163" t="s">
        <v>243</v>
      </c>
      <c r="J746" s="163" t="s">
        <v>227</v>
      </c>
      <c r="K746" s="93">
        <f t="shared" si="119"/>
        <v>1</v>
      </c>
      <c r="L746" s="124">
        <f>IF(F746="MT",'Calcs and Notes'!$C$41*K746,IF(N746="Grocery",'Calcs and Notes'!$C$40*K746,'Calcs and Notes'!$C$43*K746))</f>
        <v>128.63184742963827</v>
      </c>
      <c r="M746" s="114">
        <f>IF(F746="MT",'Calcs and Notes'!$E$41*K746,'Calcs and Notes'!$E$40*K746)</f>
        <v>9.1539169192330423</v>
      </c>
      <c r="N746" s="93" t="s">
        <v>1307</v>
      </c>
    </row>
    <row r="747" spans="1:14">
      <c r="A747" s="162">
        <v>8978</v>
      </c>
      <c r="B747" s="162">
        <v>967752.54894518899</v>
      </c>
      <c r="C747" s="162">
        <v>18.3557632287316</v>
      </c>
      <c r="D747" s="162">
        <v>2</v>
      </c>
      <c r="E747" s="163" t="s">
        <v>224</v>
      </c>
      <c r="F747" s="163" t="s">
        <v>245</v>
      </c>
      <c r="G747" s="163" t="s">
        <v>234</v>
      </c>
      <c r="H747" s="162">
        <v>36</v>
      </c>
      <c r="I747" s="163" t="s">
        <v>227</v>
      </c>
      <c r="J747" s="163" t="s">
        <v>227</v>
      </c>
      <c r="K747" s="93">
        <f t="shared" si="119"/>
        <v>1</v>
      </c>
      <c r="L747" s="124">
        <f>IF(F747="MT",'Calcs and Notes'!$C$41*K747,IF(N747="Grocery",'Calcs and Notes'!$C$40*K747,'Calcs and Notes'!$C$43*K747))</f>
        <v>128.63184742963827</v>
      </c>
      <c r="M747" s="114">
        <f>IF(F747="MT",'Calcs and Notes'!$E$41*K747,'Calcs and Notes'!$E$40*K747)</f>
        <v>9.1539169192330423</v>
      </c>
      <c r="N747" s="93" t="s">
        <v>1307</v>
      </c>
    </row>
    <row r="748" spans="1:14">
      <c r="A748" s="162">
        <v>6529</v>
      </c>
      <c r="B748" s="162">
        <v>703803.94340490003</v>
      </c>
      <c r="C748" s="162">
        <v>92.654547578317505</v>
      </c>
      <c r="D748" s="162">
        <v>1</v>
      </c>
      <c r="E748" s="163" t="s">
        <v>224</v>
      </c>
      <c r="F748" s="163" t="s">
        <v>225</v>
      </c>
      <c r="G748" s="163" t="s">
        <v>234</v>
      </c>
      <c r="H748" s="162">
        <v>96</v>
      </c>
      <c r="I748" s="163" t="s">
        <v>243</v>
      </c>
      <c r="J748" s="163" t="s">
        <v>255</v>
      </c>
      <c r="K748" s="93">
        <f t="shared" si="119"/>
        <v>0</v>
      </c>
      <c r="L748" s="124">
        <f>IF(F748="MT",'Calcs and Notes'!$C$41*K748,IF(N748="Grocery",'Calcs and Notes'!$C$40*K748,'Calcs and Notes'!$C$43*K748))</f>
        <v>0</v>
      </c>
      <c r="M748" s="114">
        <f>IF(F748="MT",'Calcs and Notes'!$E$41*K748,'Calcs and Notes'!$E$40*K748)</f>
        <v>0</v>
      </c>
      <c r="N748" s="93" t="s">
        <v>97</v>
      </c>
    </row>
    <row r="749" spans="1:14">
      <c r="A749" s="162">
        <v>6529</v>
      </c>
      <c r="B749" s="162">
        <v>703803.94340490003</v>
      </c>
      <c r="C749" s="162">
        <v>92.654547578317505</v>
      </c>
      <c r="D749" s="162">
        <v>2</v>
      </c>
      <c r="E749" s="163" t="s">
        <v>224</v>
      </c>
      <c r="F749" s="163" t="s">
        <v>225</v>
      </c>
      <c r="G749" s="163" t="s">
        <v>234</v>
      </c>
      <c r="H749" s="162">
        <v>80</v>
      </c>
      <c r="I749" s="163" t="s">
        <v>243</v>
      </c>
      <c r="J749" s="163" t="s">
        <v>227</v>
      </c>
      <c r="K749" s="93">
        <f t="shared" si="119"/>
        <v>1</v>
      </c>
      <c r="L749" s="124">
        <f>IF(F749="MT",'Calcs and Notes'!$C$41*K749,IF(N749="Grocery",'Calcs and Notes'!$C$40*K749,'Calcs and Notes'!$C$43*K749))</f>
        <v>122.88780203574613</v>
      </c>
      <c r="M749" s="114">
        <f>IF(F749="MT",'Calcs and Notes'!$E$41*K749,'Calcs and Notes'!$E$40*K749)</f>
        <v>9.1539169192330423</v>
      </c>
      <c r="N749" s="93" t="s">
        <v>97</v>
      </c>
    </row>
    <row r="750" spans="1:14">
      <c r="A750" s="162">
        <v>6529</v>
      </c>
      <c r="B750" s="162">
        <v>703803.94340490003</v>
      </c>
      <c r="C750" s="162">
        <v>92.654547578317505</v>
      </c>
      <c r="D750" s="162">
        <v>3</v>
      </c>
      <c r="E750" s="163" t="s">
        <v>224</v>
      </c>
      <c r="F750" s="163" t="s">
        <v>241</v>
      </c>
      <c r="G750" s="163" t="s">
        <v>234</v>
      </c>
      <c r="H750" s="162">
        <v>80</v>
      </c>
      <c r="I750" s="163" t="s">
        <v>243</v>
      </c>
      <c r="J750" s="163" t="s">
        <v>224</v>
      </c>
      <c r="K750" s="93">
        <f t="shared" si="119"/>
        <v>0</v>
      </c>
      <c r="L750" s="124">
        <f>IF(F750="MT",'Calcs and Notes'!$C$41*K750,IF(N750="Grocery",'Calcs and Notes'!$C$40*K750,'Calcs and Notes'!$C$43*K750))</f>
        <v>0</v>
      </c>
      <c r="M750" s="114">
        <f>IF(F750="MT",'Calcs and Notes'!$E$41*K750,'Calcs and Notes'!$E$40*K750)</f>
        <v>0</v>
      </c>
      <c r="N750" s="93" t="s">
        <v>97</v>
      </c>
    </row>
    <row r="751" spans="1:14">
      <c r="A751" s="162">
        <v>6529</v>
      </c>
      <c r="B751" s="162">
        <v>703803.94340490003</v>
      </c>
      <c r="C751" s="162">
        <v>92.654547578317505</v>
      </c>
      <c r="D751" s="162">
        <v>4</v>
      </c>
      <c r="E751" s="163" t="s">
        <v>224</v>
      </c>
      <c r="F751" s="163" t="s">
        <v>225</v>
      </c>
      <c r="G751" s="163" t="s">
        <v>234</v>
      </c>
      <c r="H751" s="162">
        <v>160</v>
      </c>
      <c r="I751" s="163" t="s">
        <v>243</v>
      </c>
      <c r="J751" s="163" t="s">
        <v>227</v>
      </c>
      <c r="K751" s="93">
        <f t="shared" si="119"/>
        <v>1</v>
      </c>
      <c r="L751" s="124">
        <f>IF(F751="MT",'Calcs and Notes'!$C$41*K751,IF(N751="Grocery",'Calcs and Notes'!$C$40*K751,'Calcs and Notes'!$C$43*K751))</f>
        <v>122.88780203574613</v>
      </c>
      <c r="M751" s="114">
        <f>IF(F751="MT",'Calcs and Notes'!$E$41*K751,'Calcs and Notes'!$E$40*K751)</f>
        <v>9.1539169192330423</v>
      </c>
      <c r="N751" s="93" t="s">
        <v>97</v>
      </c>
    </row>
    <row r="752" spans="1:14">
      <c r="A752" s="162">
        <v>3274</v>
      </c>
      <c r="B752" s="162">
        <v>1101218.02309412</v>
      </c>
      <c r="C752" s="162">
        <v>4.3309003149963399</v>
      </c>
      <c r="D752" s="162">
        <v>1</v>
      </c>
      <c r="E752" s="163" t="s">
        <v>224</v>
      </c>
      <c r="F752" s="163" t="s">
        <v>245</v>
      </c>
      <c r="G752" s="163" t="s">
        <v>234</v>
      </c>
      <c r="H752" s="162">
        <v>160</v>
      </c>
      <c r="I752" s="163" t="s">
        <v>243</v>
      </c>
      <c r="J752" s="163" t="s">
        <v>255</v>
      </c>
      <c r="K752" s="93">
        <f t="shared" si="119"/>
        <v>0</v>
      </c>
      <c r="L752" s="124">
        <f>IF(F752="MT",'Calcs and Notes'!$C$41*K752,IF(N752="Grocery",'Calcs and Notes'!$C$40*K752,'Calcs and Notes'!$C$43*K752))</f>
        <v>0</v>
      </c>
      <c r="M752" s="114">
        <f>IF(F752="MT",'Calcs and Notes'!$E$41*K752,'Calcs and Notes'!$E$40*K752)</f>
        <v>0</v>
      </c>
      <c r="N752" s="93" t="s">
        <v>406</v>
      </c>
    </row>
    <row r="753" spans="1:14">
      <c r="A753" s="162">
        <v>3274</v>
      </c>
      <c r="B753" s="162">
        <v>1101218.02309412</v>
      </c>
      <c r="C753" s="162">
        <v>4.3309003149963399</v>
      </c>
      <c r="D753" s="162">
        <v>2</v>
      </c>
      <c r="E753" s="163" t="s">
        <v>224</v>
      </c>
      <c r="F753" s="163" t="s">
        <v>225</v>
      </c>
      <c r="G753" s="163" t="s">
        <v>234</v>
      </c>
      <c r="H753" s="162">
        <v>510</v>
      </c>
      <c r="I753" s="163" t="s">
        <v>243</v>
      </c>
      <c r="J753" s="163" t="s">
        <v>255</v>
      </c>
      <c r="K753" s="93">
        <f t="shared" si="119"/>
        <v>0</v>
      </c>
      <c r="L753" s="124">
        <f>IF(F753="MT",'Calcs and Notes'!$C$41*K753,IF(N753="Grocery",'Calcs and Notes'!$C$40*K753,'Calcs and Notes'!$C$43*K753))</f>
        <v>0</v>
      </c>
      <c r="M753" s="114">
        <f>IF(F753="MT",'Calcs and Notes'!$E$41*K753,'Calcs and Notes'!$E$40*K753)</f>
        <v>0</v>
      </c>
      <c r="N753" s="93" t="s">
        <v>406</v>
      </c>
    </row>
    <row r="754" spans="1:14">
      <c r="A754" s="162">
        <v>6480</v>
      </c>
      <c r="B754" s="162">
        <v>1035451.9861789</v>
      </c>
      <c r="C754" s="162">
        <v>450.19651572995701</v>
      </c>
      <c r="D754" s="162">
        <v>1</v>
      </c>
      <c r="E754" s="163" t="s">
        <v>224</v>
      </c>
      <c r="F754" s="163" t="s">
        <v>225</v>
      </c>
      <c r="G754" s="163" t="s">
        <v>234</v>
      </c>
      <c r="H754" s="162">
        <v>90</v>
      </c>
      <c r="I754" s="163" t="s">
        <v>227</v>
      </c>
      <c r="J754" s="163" t="s">
        <v>255</v>
      </c>
      <c r="K754" s="93">
        <f t="shared" si="119"/>
        <v>0</v>
      </c>
      <c r="L754" s="124">
        <f>IF(F754="MT",'Calcs and Notes'!$C$41*K754,IF(N754="Grocery",'Calcs and Notes'!$C$40*K754,'Calcs and Notes'!$C$43*K754))</f>
        <v>0</v>
      </c>
      <c r="M754" s="114">
        <f>IF(F754="MT",'Calcs and Notes'!$E$41*K754,'Calcs and Notes'!$E$40*K754)</f>
        <v>0</v>
      </c>
      <c r="N754" s="93" t="s">
        <v>1014</v>
      </c>
    </row>
    <row r="755" spans="1:14">
      <c r="A755" s="162">
        <v>6480</v>
      </c>
      <c r="B755" s="162">
        <v>1035451.9861789</v>
      </c>
      <c r="C755" s="162">
        <v>450.19651572995701</v>
      </c>
      <c r="D755" s="162">
        <v>2</v>
      </c>
      <c r="E755" s="163" t="s">
        <v>224</v>
      </c>
      <c r="F755" s="163" t="s">
        <v>241</v>
      </c>
      <c r="G755" s="163" t="s">
        <v>244</v>
      </c>
      <c r="H755" s="162">
        <v>60</v>
      </c>
      <c r="I755" s="163" t="s">
        <v>227</v>
      </c>
      <c r="J755" s="163" t="s">
        <v>227</v>
      </c>
      <c r="K755" s="93">
        <f t="shared" si="119"/>
        <v>1</v>
      </c>
      <c r="L755" s="124">
        <f>IF(F755="MT",'Calcs and Notes'!$C$41*K755,IF(N755="Grocery",'Calcs and Notes'!$C$40*K755,'Calcs and Notes'!$C$43*K755))</f>
        <v>128.63184742963827</v>
      </c>
      <c r="M755" s="114">
        <f>IF(F755="MT",'Calcs and Notes'!$E$41*K755,'Calcs and Notes'!$E$40*K755)</f>
        <v>9.1539169192330423</v>
      </c>
      <c r="N755" s="93" t="s">
        <v>1014</v>
      </c>
    </row>
    <row r="756" spans="1:14">
      <c r="A756" s="162">
        <v>15268</v>
      </c>
      <c r="B756" s="162">
        <v>4368661.91831767</v>
      </c>
      <c r="C756" s="162">
        <v>92.654547578317505</v>
      </c>
      <c r="D756" s="162">
        <v>1</v>
      </c>
      <c r="E756" s="163" t="s">
        <v>224</v>
      </c>
      <c r="F756" s="163" t="s">
        <v>241</v>
      </c>
      <c r="G756" s="163" t="s">
        <v>234</v>
      </c>
      <c r="H756" s="162">
        <v>525</v>
      </c>
      <c r="I756" s="163" t="s">
        <v>227</v>
      </c>
      <c r="J756" s="163" t="s">
        <v>224</v>
      </c>
      <c r="K756" s="93">
        <f t="shared" si="119"/>
        <v>0</v>
      </c>
      <c r="L756" s="124">
        <f>IF(F756="MT",'Calcs and Notes'!$C$41*K756,IF(N756="Grocery",'Calcs and Notes'!$C$40*K756,'Calcs and Notes'!$C$43*K756))</f>
        <v>0</v>
      </c>
      <c r="M756" s="114">
        <f>IF(F756="MT",'Calcs and Notes'!$E$41*K756,'Calcs and Notes'!$E$40*K756)</f>
        <v>0</v>
      </c>
      <c r="N756" s="93" t="s">
        <v>97</v>
      </c>
    </row>
    <row r="757" spans="1:14">
      <c r="A757" s="162">
        <v>15268</v>
      </c>
      <c r="B757" s="162">
        <v>4368661.91831767</v>
      </c>
      <c r="C757" s="162">
        <v>92.654547578317505</v>
      </c>
      <c r="D757" s="162">
        <v>2</v>
      </c>
      <c r="E757" s="163" t="s">
        <v>224</v>
      </c>
      <c r="F757" s="163" t="s">
        <v>225</v>
      </c>
      <c r="G757" s="163" t="s">
        <v>234</v>
      </c>
      <c r="H757" s="162">
        <v>1230</v>
      </c>
      <c r="I757" s="163" t="s">
        <v>227</v>
      </c>
      <c r="J757" s="163" t="s">
        <v>224</v>
      </c>
      <c r="K757" s="93">
        <f t="shared" si="119"/>
        <v>0</v>
      </c>
      <c r="L757" s="124">
        <f>IF(F757="MT",'Calcs and Notes'!$C$41*K757,IF(N757="Grocery",'Calcs and Notes'!$C$40*K757,'Calcs and Notes'!$C$43*K757))</f>
        <v>0</v>
      </c>
      <c r="M757" s="114">
        <f>IF(F757="MT",'Calcs and Notes'!$E$41*K757,'Calcs and Notes'!$E$40*K757)</f>
        <v>0</v>
      </c>
      <c r="N757" s="93" t="s">
        <v>97</v>
      </c>
    </row>
    <row r="758" spans="1:14">
      <c r="A758" s="162">
        <v>4096</v>
      </c>
      <c r="B758" s="162">
        <v>1604954.45645382</v>
      </c>
      <c r="C758" s="162">
        <v>9.3202930107655106</v>
      </c>
      <c r="D758" s="162">
        <v>1</v>
      </c>
      <c r="E758" s="163" t="s">
        <v>224</v>
      </c>
      <c r="F758" s="163" t="s">
        <v>225</v>
      </c>
      <c r="G758" s="163" t="s">
        <v>234</v>
      </c>
      <c r="H758" s="162">
        <v>192</v>
      </c>
      <c r="I758" s="163" t="s">
        <v>243</v>
      </c>
      <c r="J758" s="163" t="s">
        <v>227</v>
      </c>
      <c r="K758" s="93">
        <f t="shared" si="119"/>
        <v>1</v>
      </c>
      <c r="L758" s="124">
        <f>IF(F758="MT",'Calcs and Notes'!$C$41*K758,IF(N758="Grocery",'Calcs and Notes'!$C$40*K758,'Calcs and Notes'!$C$43*K758))</f>
        <v>122.88780203574613</v>
      </c>
      <c r="M758" s="114">
        <f>IF(F758="MT",'Calcs and Notes'!$E$41*K758,'Calcs and Notes'!$E$40*K758)</f>
        <v>9.1539169192330423</v>
      </c>
      <c r="N758" s="93" t="s">
        <v>408</v>
      </c>
    </row>
    <row r="759" spans="1:14">
      <c r="A759" s="162">
        <v>4096</v>
      </c>
      <c r="B759" s="162">
        <v>1604954.45645382</v>
      </c>
      <c r="C759" s="162">
        <v>9.3202930107655106</v>
      </c>
      <c r="D759" s="162">
        <v>2</v>
      </c>
      <c r="E759" s="163" t="s">
        <v>224</v>
      </c>
      <c r="F759" s="163" t="s">
        <v>241</v>
      </c>
      <c r="G759" s="163" t="s">
        <v>234</v>
      </c>
      <c r="H759" s="162">
        <v>96</v>
      </c>
      <c r="I759" s="163" t="s">
        <v>243</v>
      </c>
      <c r="J759" s="163" t="s">
        <v>227</v>
      </c>
      <c r="K759" s="93">
        <f t="shared" si="119"/>
        <v>1</v>
      </c>
      <c r="L759" s="124">
        <f>IF(F759="MT",'Calcs and Notes'!$C$41*K759,IF(N759="Grocery",'Calcs and Notes'!$C$40*K759,'Calcs and Notes'!$C$43*K759))</f>
        <v>128.63184742963827</v>
      </c>
      <c r="M759" s="114">
        <f>IF(F759="MT",'Calcs and Notes'!$E$41*K759,'Calcs and Notes'!$E$40*K759)</f>
        <v>9.1539169192330423</v>
      </c>
      <c r="N759" s="93" t="s">
        <v>408</v>
      </c>
    </row>
    <row r="760" spans="1:14">
      <c r="A760" s="162">
        <v>15171</v>
      </c>
      <c r="B760" s="162">
        <v>164649.57854903201</v>
      </c>
      <c r="C760" s="162">
        <v>105.006108768516</v>
      </c>
      <c r="D760" s="162">
        <v>1</v>
      </c>
      <c r="E760" s="163" t="s">
        <v>246</v>
      </c>
      <c r="F760" s="163" t="s">
        <v>225</v>
      </c>
      <c r="G760" s="163" t="s">
        <v>226</v>
      </c>
      <c r="H760" s="162">
        <v>171</v>
      </c>
      <c r="I760" s="163" t="s">
        <v>239</v>
      </c>
      <c r="J760" s="163" t="s">
        <v>227</v>
      </c>
      <c r="K760" s="93">
        <f t="shared" si="119"/>
        <v>1</v>
      </c>
      <c r="L760" s="124">
        <f>IF(F760="MT",'Calcs and Notes'!$C$41*K760,IF(N760="Grocery",'Calcs and Notes'!$C$40*K760,'Calcs and Notes'!$C$43*K760))</f>
        <v>122.88780203574613</v>
      </c>
      <c r="M760" s="114">
        <f>IF(F760="MT",'Calcs and Notes'!$E$41*K760,'Calcs and Notes'!$E$40*K760)</f>
        <v>9.1539169192330423</v>
      </c>
      <c r="N760" s="93" t="s">
        <v>97</v>
      </c>
    </row>
    <row r="761" spans="1:14">
      <c r="A761" s="162">
        <v>15164</v>
      </c>
      <c r="B761" s="162">
        <v>3060933.8651727098</v>
      </c>
      <c r="C761" s="162">
        <v>59.7383607246963</v>
      </c>
      <c r="D761" s="162">
        <v>1</v>
      </c>
      <c r="E761" s="163" t="s">
        <v>224</v>
      </c>
      <c r="F761" s="163" t="s">
        <v>225</v>
      </c>
      <c r="G761" s="163" t="s">
        <v>234</v>
      </c>
      <c r="H761" s="162">
        <v>652</v>
      </c>
      <c r="I761" s="163" t="s">
        <v>239</v>
      </c>
      <c r="J761" s="163" t="s">
        <v>224</v>
      </c>
      <c r="K761" s="93">
        <f t="shared" si="119"/>
        <v>0</v>
      </c>
      <c r="L761" s="124">
        <f>IF(F761="MT",'Calcs and Notes'!$C$41*K761,IF(N761="Grocery",'Calcs and Notes'!$C$40*K761,'Calcs and Notes'!$C$43*K761))</f>
        <v>0</v>
      </c>
      <c r="M761" s="114">
        <f>IF(F761="MT",'Calcs and Notes'!$E$41*K761,'Calcs and Notes'!$E$40*K761)</f>
        <v>0</v>
      </c>
      <c r="N761" s="93" t="s">
        <v>97</v>
      </c>
    </row>
    <row r="762" spans="1:14">
      <c r="A762" s="162">
        <v>15164</v>
      </c>
      <c r="B762" s="162">
        <v>3060933.8651727098</v>
      </c>
      <c r="C762" s="162">
        <v>59.7383607246963</v>
      </c>
      <c r="D762" s="162">
        <v>2</v>
      </c>
      <c r="E762" s="163" t="s">
        <v>224</v>
      </c>
      <c r="F762" s="163" t="s">
        <v>225</v>
      </c>
      <c r="G762" s="163" t="s">
        <v>234</v>
      </c>
      <c r="H762" s="162">
        <v>686</v>
      </c>
      <c r="I762" s="163" t="s">
        <v>239</v>
      </c>
      <c r="J762" s="163" t="s">
        <v>224</v>
      </c>
      <c r="K762" s="93">
        <f t="shared" si="119"/>
        <v>0</v>
      </c>
      <c r="L762" s="124">
        <f>IF(F762="MT",'Calcs and Notes'!$C$41*K762,IF(N762="Grocery",'Calcs and Notes'!$C$40*K762,'Calcs and Notes'!$C$43*K762))</f>
        <v>0</v>
      </c>
      <c r="M762" s="114">
        <f>IF(F762="MT",'Calcs and Notes'!$E$41*K762,'Calcs and Notes'!$E$40*K762)</f>
        <v>0</v>
      </c>
      <c r="N762" s="93" t="s">
        <v>97</v>
      </c>
    </row>
    <row r="763" spans="1:14">
      <c r="A763" s="162">
        <v>15164</v>
      </c>
      <c r="B763" s="162">
        <v>3060933.8651727098</v>
      </c>
      <c r="C763" s="162">
        <v>59.7383607246963</v>
      </c>
      <c r="D763" s="162">
        <v>3</v>
      </c>
      <c r="E763" s="163" t="s">
        <v>224</v>
      </c>
      <c r="F763" s="163" t="s">
        <v>241</v>
      </c>
      <c r="G763" s="163" t="s">
        <v>234</v>
      </c>
      <c r="H763" s="162">
        <v>522</v>
      </c>
      <c r="I763" s="163" t="s">
        <v>239</v>
      </c>
      <c r="J763" s="163" t="s">
        <v>224</v>
      </c>
      <c r="K763" s="93">
        <f t="shared" si="119"/>
        <v>0</v>
      </c>
      <c r="L763" s="124">
        <f>IF(F763="MT",'Calcs and Notes'!$C$41*K763,IF(N763="Grocery",'Calcs and Notes'!$C$40*K763,'Calcs and Notes'!$C$43*K763))</f>
        <v>0</v>
      </c>
      <c r="M763" s="114">
        <f>IF(F763="MT",'Calcs and Notes'!$E$41*K763,'Calcs and Notes'!$E$40*K763)</f>
        <v>0</v>
      </c>
      <c r="N763" s="93" t="s">
        <v>97</v>
      </c>
    </row>
    <row r="764" spans="1:14">
      <c r="A764" s="162">
        <v>15164</v>
      </c>
      <c r="B764" s="162">
        <v>3060933.8651727098</v>
      </c>
      <c r="C764" s="162">
        <v>59.7383607246963</v>
      </c>
      <c r="D764" s="162">
        <v>4</v>
      </c>
      <c r="E764" s="163" t="s">
        <v>224</v>
      </c>
      <c r="F764" s="163" t="s">
        <v>245</v>
      </c>
      <c r="G764" s="163" t="s">
        <v>234</v>
      </c>
      <c r="H764" s="162">
        <v>415</v>
      </c>
      <c r="I764" s="163" t="s">
        <v>243</v>
      </c>
      <c r="J764" s="163" t="s">
        <v>224</v>
      </c>
      <c r="K764" s="93">
        <f t="shared" si="119"/>
        <v>0</v>
      </c>
      <c r="L764" s="124">
        <f>IF(F764="MT",'Calcs and Notes'!$C$41*K764,IF(N764="Grocery",'Calcs and Notes'!$C$40*K764,'Calcs and Notes'!$C$43*K764))</f>
        <v>0</v>
      </c>
      <c r="M764" s="114">
        <f>IF(F764="MT",'Calcs and Notes'!$E$41*K764,'Calcs and Notes'!$E$40*K764)</f>
        <v>0</v>
      </c>
      <c r="N764" s="93" t="s">
        <v>97</v>
      </c>
    </row>
    <row r="765" spans="1:14">
      <c r="A765" s="162">
        <v>15164</v>
      </c>
      <c r="B765" s="162">
        <v>3060933.8651727098</v>
      </c>
      <c r="C765" s="162">
        <v>59.7383607246963</v>
      </c>
      <c r="D765" s="162">
        <v>5</v>
      </c>
      <c r="E765" s="163" t="s">
        <v>224</v>
      </c>
      <c r="F765" s="163" t="s">
        <v>225</v>
      </c>
      <c r="G765" s="163" t="s">
        <v>234</v>
      </c>
      <c r="H765" s="162">
        <v>738</v>
      </c>
      <c r="I765" s="163" t="s">
        <v>239</v>
      </c>
      <c r="J765" s="163" t="s">
        <v>227</v>
      </c>
      <c r="K765" s="93">
        <f t="shared" si="119"/>
        <v>1</v>
      </c>
      <c r="L765" s="124">
        <f>IF(F765="MT",'Calcs and Notes'!$C$41*K765,IF(N765="Grocery",'Calcs and Notes'!$C$40*K765,'Calcs and Notes'!$C$43*K765))</f>
        <v>122.88780203574613</v>
      </c>
      <c r="M765" s="114">
        <f>IF(F765="MT",'Calcs and Notes'!$E$41*K765,'Calcs and Notes'!$E$40*K765)</f>
        <v>9.1539169192330423</v>
      </c>
      <c r="N765" s="93" t="s">
        <v>97</v>
      </c>
    </row>
    <row r="766" spans="1:14">
      <c r="A766" s="162">
        <v>15136</v>
      </c>
      <c r="B766" s="162">
        <v>2053595.3925258301</v>
      </c>
      <c r="C766" s="162">
        <v>92.654547578317505</v>
      </c>
      <c r="D766" s="162">
        <v>1</v>
      </c>
      <c r="E766" s="163" t="s">
        <v>224</v>
      </c>
      <c r="F766" s="163" t="s">
        <v>225</v>
      </c>
      <c r="G766" s="163" t="s">
        <v>234</v>
      </c>
      <c r="H766" s="162">
        <v>367</v>
      </c>
      <c r="I766" s="163" t="s">
        <v>227</v>
      </c>
      <c r="J766" s="163" t="s">
        <v>227</v>
      </c>
      <c r="K766" s="93">
        <f t="shared" si="119"/>
        <v>1</v>
      </c>
      <c r="L766" s="124">
        <f>IF(F766="MT",'Calcs and Notes'!$C$41*K766,IF(N766="Grocery",'Calcs and Notes'!$C$40*K766,'Calcs and Notes'!$C$43*K766))</f>
        <v>122.88780203574613</v>
      </c>
      <c r="M766" s="114">
        <f>IF(F766="MT",'Calcs and Notes'!$E$41*K766,'Calcs and Notes'!$E$40*K766)</f>
        <v>9.1539169192330423</v>
      </c>
      <c r="N766" s="93" t="s">
        <v>97</v>
      </c>
    </row>
    <row r="767" spans="1:14">
      <c r="A767" s="162">
        <v>15136</v>
      </c>
      <c r="B767" s="162">
        <v>2053595.3925258301</v>
      </c>
      <c r="C767" s="162">
        <v>92.654547578317505</v>
      </c>
      <c r="D767" s="162">
        <v>2</v>
      </c>
      <c r="E767" s="163" t="s">
        <v>224</v>
      </c>
      <c r="F767" s="163" t="s">
        <v>241</v>
      </c>
      <c r="G767" s="163" t="s">
        <v>234</v>
      </c>
      <c r="H767" s="162">
        <v>380</v>
      </c>
      <c r="I767" s="163" t="s">
        <v>227</v>
      </c>
      <c r="J767" s="163" t="s">
        <v>227</v>
      </c>
      <c r="K767" s="93">
        <f t="shared" si="119"/>
        <v>1</v>
      </c>
      <c r="L767" s="124">
        <f>IF(F767="MT",'Calcs and Notes'!$C$41*K767,IF(N767="Grocery",'Calcs and Notes'!$C$40*K767,'Calcs and Notes'!$C$43*K767))</f>
        <v>534.8561006627807</v>
      </c>
      <c r="M767" s="114">
        <f>IF(F767="MT",'Calcs and Notes'!$E$41*K767,'Calcs and Notes'!$E$40*K767)</f>
        <v>9.1539169192330423</v>
      </c>
      <c r="N767" s="93" t="s">
        <v>97</v>
      </c>
    </row>
    <row r="768" spans="1:14">
      <c r="A768" s="162">
        <v>15136</v>
      </c>
      <c r="B768" s="162">
        <v>2053595.3925258301</v>
      </c>
      <c r="C768" s="162">
        <v>92.654547578317505</v>
      </c>
      <c r="D768" s="162">
        <v>3</v>
      </c>
      <c r="E768" s="163" t="s">
        <v>224</v>
      </c>
      <c r="F768" s="163" t="s">
        <v>225</v>
      </c>
      <c r="G768" s="163" t="s">
        <v>234</v>
      </c>
      <c r="H768" s="162">
        <v>210</v>
      </c>
      <c r="I768" s="163" t="s">
        <v>227</v>
      </c>
      <c r="J768" s="163" t="s">
        <v>227</v>
      </c>
      <c r="K768" s="93">
        <f t="shared" si="119"/>
        <v>1</v>
      </c>
      <c r="L768" s="124">
        <f>IF(F768="MT",'Calcs and Notes'!$C$41*K768,IF(N768="Grocery",'Calcs and Notes'!$C$40*K768,'Calcs and Notes'!$C$43*K768))</f>
        <v>122.88780203574613</v>
      </c>
      <c r="M768" s="114">
        <f>IF(F768="MT",'Calcs and Notes'!$E$41*K768,'Calcs and Notes'!$E$40*K768)</f>
        <v>9.1539169192330423</v>
      </c>
      <c r="N768" s="93" t="s">
        <v>97</v>
      </c>
    </row>
    <row r="769" spans="1:14">
      <c r="A769" s="162">
        <v>15136</v>
      </c>
      <c r="B769" s="162">
        <v>2053595.3925258301</v>
      </c>
      <c r="C769" s="162">
        <v>92.654547578317505</v>
      </c>
      <c r="D769" s="162">
        <v>4</v>
      </c>
      <c r="E769" s="163" t="s">
        <v>224</v>
      </c>
      <c r="F769" s="163" t="s">
        <v>241</v>
      </c>
      <c r="G769" s="163" t="s">
        <v>234</v>
      </c>
      <c r="H769" s="162">
        <v>55</v>
      </c>
      <c r="I769" s="163" t="s">
        <v>227</v>
      </c>
      <c r="J769" s="163" t="s">
        <v>227</v>
      </c>
      <c r="K769" s="93">
        <f t="shared" si="119"/>
        <v>1</v>
      </c>
      <c r="L769" s="124">
        <f>IF(F769="MT",'Calcs and Notes'!$C$41*K769,IF(N769="Grocery",'Calcs and Notes'!$C$40*K769,'Calcs and Notes'!$C$43*K769))</f>
        <v>534.8561006627807</v>
      </c>
      <c r="M769" s="114">
        <f>IF(F769="MT",'Calcs and Notes'!$E$41*K769,'Calcs and Notes'!$E$40*K769)</f>
        <v>9.1539169192330423</v>
      </c>
      <c r="N769" s="93" t="s">
        <v>97</v>
      </c>
    </row>
    <row r="770" spans="1:14">
      <c r="A770" s="162">
        <v>15205</v>
      </c>
      <c r="B770" s="162">
        <v>4025653.75775684</v>
      </c>
      <c r="C770" s="162">
        <v>335.47114647973598</v>
      </c>
      <c r="D770" s="162">
        <v>1</v>
      </c>
      <c r="E770" s="163" t="s">
        <v>246</v>
      </c>
      <c r="F770" s="163" t="s">
        <v>225</v>
      </c>
      <c r="G770" s="163" t="s">
        <v>234</v>
      </c>
      <c r="H770" s="162">
        <v>56</v>
      </c>
      <c r="I770" s="163" t="s">
        <v>239</v>
      </c>
      <c r="J770" s="163" t="s">
        <v>224</v>
      </c>
      <c r="K770" s="93">
        <f t="shared" si="119"/>
        <v>0</v>
      </c>
      <c r="L770" s="124">
        <f>IF(F770="MT",'Calcs and Notes'!$C$41*K770,IF(N770="Grocery",'Calcs and Notes'!$C$40*K770,'Calcs and Notes'!$C$43*K770))</f>
        <v>0</v>
      </c>
      <c r="M770" s="114">
        <f>IF(F770="MT",'Calcs and Notes'!$E$41*K770,'Calcs and Notes'!$E$40*K770)</f>
        <v>0</v>
      </c>
      <c r="N770" s="93" t="s">
        <v>404</v>
      </c>
    </row>
    <row r="771" spans="1:14">
      <c r="A771" s="162">
        <v>15221</v>
      </c>
      <c r="B771" s="162">
        <v>1509508.9172425501</v>
      </c>
      <c r="C771" s="162">
        <v>450.19651572995701</v>
      </c>
      <c r="D771" s="162">
        <v>1</v>
      </c>
      <c r="E771" s="163" t="s">
        <v>224</v>
      </c>
      <c r="F771" s="163" t="s">
        <v>225</v>
      </c>
      <c r="G771" s="163" t="s">
        <v>234</v>
      </c>
      <c r="H771" s="162">
        <v>100</v>
      </c>
      <c r="I771" s="163" t="s">
        <v>239</v>
      </c>
      <c r="J771" s="163" t="s">
        <v>255</v>
      </c>
      <c r="K771" s="93">
        <f t="shared" si="119"/>
        <v>0</v>
      </c>
      <c r="L771" s="124">
        <f>IF(F771="MT",'Calcs and Notes'!$C$41*K771,IF(N771="Grocery",'Calcs and Notes'!$C$40*K771,'Calcs and Notes'!$C$43*K771))</f>
        <v>0</v>
      </c>
      <c r="M771" s="114">
        <f>IF(F771="MT",'Calcs and Notes'!$E$41*K771,'Calcs and Notes'!$E$40*K771)</f>
        <v>0</v>
      </c>
      <c r="N771" s="93" t="s">
        <v>1014</v>
      </c>
    </row>
    <row r="772" spans="1:14">
      <c r="A772" s="162">
        <v>15167</v>
      </c>
      <c r="B772" s="162">
        <v>1637126.4920679</v>
      </c>
      <c r="C772" s="162">
        <v>11.7918010607328</v>
      </c>
      <c r="D772" s="162">
        <v>2</v>
      </c>
      <c r="E772" s="163" t="s">
        <v>224</v>
      </c>
      <c r="F772" s="163" t="s">
        <v>225</v>
      </c>
      <c r="G772" s="163" t="s">
        <v>234</v>
      </c>
      <c r="H772" s="162">
        <v>1640</v>
      </c>
      <c r="I772" s="163" t="s">
        <v>239</v>
      </c>
      <c r="J772" s="163" t="s">
        <v>255</v>
      </c>
      <c r="K772" s="93">
        <f t="shared" si="119"/>
        <v>0</v>
      </c>
      <c r="L772" s="124">
        <f>IF(F772="MT",'Calcs and Notes'!$C$41*K772,IF(N772="Grocery",'Calcs and Notes'!$C$40*K772,'Calcs and Notes'!$C$43*K772))</f>
        <v>0</v>
      </c>
      <c r="M772" s="114">
        <f>IF(F772="MT",'Calcs and Notes'!$E$41*K772,'Calcs and Notes'!$E$40*K772)</f>
        <v>0</v>
      </c>
      <c r="N772" s="93" t="s">
        <v>1306</v>
      </c>
    </row>
    <row r="773" spans="1:14">
      <c r="A773" s="162">
        <v>15167</v>
      </c>
      <c r="B773" s="162">
        <v>1637126.4920679</v>
      </c>
      <c r="C773" s="162">
        <v>11.7918010607328</v>
      </c>
      <c r="D773" s="162">
        <v>3</v>
      </c>
      <c r="E773" s="163" t="s">
        <v>224</v>
      </c>
      <c r="F773" s="163" t="s">
        <v>241</v>
      </c>
      <c r="G773" s="163" t="s">
        <v>234</v>
      </c>
      <c r="H773" s="162">
        <v>360</v>
      </c>
      <c r="I773" s="163" t="s">
        <v>247</v>
      </c>
      <c r="J773" s="163" t="s">
        <v>255</v>
      </c>
      <c r="K773" s="93">
        <f t="shared" si="119"/>
        <v>0</v>
      </c>
      <c r="L773" s="124">
        <f>IF(F773="MT",'Calcs and Notes'!$C$41*K773,IF(N773="Grocery",'Calcs and Notes'!$C$40*K773,'Calcs and Notes'!$C$43*K773))</f>
        <v>0</v>
      </c>
      <c r="M773" s="114">
        <f>IF(F773="MT",'Calcs and Notes'!$E$41*K773,'Calcs and Notes'!$E$40*K773)</f>
        <v>0</v>
      </c>
      <c r="N773" s="93" t="s">
        <v>1306</v>
      </c>
    </row>
    <row r="774" spans="1:14">
      <c r="A774" s="162">
        <v>15167</v>
      </c>
      <c r="B774" s="162">
        <v>1637126.4920679</v>
      </c>
      <c r="C774" s="162">
        <v>11.7918010607328</v>
      </c>
      <c r="D774" s="162">
        <v>4</v>
      </c>
      <c r="E774" s="163" t="s">
        <v>246</v>
      </c>
      <c r="F774" s="163" t="s">
        <v>225</v>
      </c>
      <c r="G774" s="163" t="s">
        <v>234</v>
      </c>
      <c r="H774" s="162">
        <v>1100</v>
      </c>
      <c r="I774" s="163" t="s">
        <v>239</v>
      </c>
      <c r="J774" s="163" t="s">
        <v>227</v>
      </c>
      <c r="K774" s="93">
        <f t="shared" si="119"/>
        <v>1</v>
      </c>
      <c r="L774" s="124">
        <f>IF(F774="MT",'Calcs and Notes'!$C$41*K774,IF(N774="Grocery",'Calcs and Notes'!$C$40*K774,'Calcs and Notes'!$C$43*K774))</f>
        <v>122.88780203574613</v>
      </c>
      <c r="M774" s="114">
        <f>IF(F774="MT",'Calcs and Notes'!$E$41*K774,'Calcs and Notes'!$E$40*K774)</f>
        <v>9.1539169192330423</v>
      </c>
      <c r="N774" s="93" t="s">
        <v>1306</v>
      </c>
    </row>
    <row r="775" spans="1:14">
      <c r="A775" s="162">
        <v>15167</v>
      </c>
      <c r="B775" s="162">
        <v>1637126.4920679</v>
      </c>
      <c r="C775" s="162">
        <v>11.7918010607328</v>
      </c>
      <c r="D775" s="162">
        <v>5</v>
      </c>
      <c r="E775" s="163" t="s">
        <v>246</v>
      </c>
      <c r="F775" s="163" t="s">
        <v>245</v>
      </c>
      <c r="G775" s="163" t="s">
        <v>234</v>
      </c>
      <c r="H775" s="162">
        <v>450</v>
      </c>
      <c r="I775" s="163" t="s">
        <v>239</v>
      </c>
      <c r="J775" s="163" t="s">
        <v>224</v>
      </c>
      <c r="K775" s="93">
        <f t="shared" si="119"/>
        <v>0</v>
      </c>
      <c r="L775" s="124">
        <f>IF(F775="MT",'Calcs and Notes'!$C$41*K775,IF(N775="Grocery",'Calcs and Notes'!$C$40*K775,'Calcs and Notes'!$C$43*K775))</f>
        <v>0</v>
      </c>
      <c r="M775" s="114">
        <f>IF(F775="MT",'Calcs and Notes'!$E$41*K775,'Calcs and Notes'!$E$40*K775)</f>
        <v>0</v>
      </c>
      <c r="N775" s="93" t="s">
        <v>1306</v>
      </c>
    </row>
    <row r="776" spans="1:14">
      <c r="A776" s="162">
        <v>15167</v>
      </c>
      <c r="B776" s="162">
        <v>1637126.4920679</v>
      </c>
      <c r="C776" s="162">
        <v>11.7918010607328</v>
      </c>
      <c r="D776" s="162">
        <v>6</v>
      </c>
      <c r="E776" s="163" t="s">
        <v>224</v>
      </c>
      <c r="F776" s="163" t="s">
        <v>241</v>
      </c>
      <c r="G776" s="163" t="s">
        <v>234</v>
      </c>
      <c r="H776" s="162">
        <v>1200</v>
      </c>
      <c r="I776" s="163" t="s">
        <v>239</v>
      </c>
      <c r="J776" s="163" t="s">
        <v>224</v>
      </c>
      <c r="K776" s="93">
        <f t="shared" si="119"/>
        <v>0</v>
      </c>
      <c r="L776" s="124">
        <f>IF(F776="MT",'Calcs and Notes'!$C$41*K776,IF(N776="Grocery",'Calcs and Notes'!$C$40*K776,'Calcs and Notes'!$C$43*K776))</f>
        <v>0</v>
      </c>
      <c r="M776" s="114">
        <f>IF(F776="MT",'Calcs and Notes'!$E$41*K776,'Calcs and Notes'!$E$40*K776)</f>
        <v>0</v>
      </c>
      <c r="N776" s="93" t="s">
        <v>1306</v>
      </c>
    </row>
    <row r="777" spans="1:14">
      <c r="A777" s="162">
        <v>15167</v>
      </c>
      <c r="B777" s="162">
        <v>1637126.4920679</v>
      </c>
      <c r="C777" s="162">
        <v>11.7918010607328</v>
      </c>
      <c r="D777" s="162">
        <v>7</v>
      </c>
      <c r="E777" s="163" t="s">
        <v>224</v>
      </c>
      <c r="F777" s="163" t="s">
        <v>225</v>
      </c>
      <c r="G777" s="163" t="s">
        <v>234</v>
      </c>
      <c r="H777" s="162">
        <v>1200</v>
      </c>
      <c r="I777" s="163" t="s">
        <v>239</v>
      </c>
      <c r="J777" s="163" t="s">
        <v>224</v>
      </c>
      <c r="K777" s="93">
        <f t="shared" si="119"/>
        <v>0</v>
      </c>
      <c r="L777" s="124">
        <f>IF(F777="MT",'Calcs and Notes'!$C$41*K777,IF(N777="Grocery",'Calcs and Notes'!$C$40*K777,'Calcs and Notes'!$C$43*K777))</f>
        <v>0</v>
      </c>
      <c r="M777" s="114">
        <f>IF(F777="MT",'Calcs and Notes'!$E$41*K777,'Calcs and Notes'!$E$40*K777)</f>
        <v>0</v>
      </c>
      <c r="N777" s="93" t="s">
        <v>1306</v>
      </c>
    </row>
    <row r="778" spans="1:14">
      <c r="A778" s="162">
        <v>1918</v>
      </c>
      <c r="B778" s="162">
        <v>1971834.6214201101</v>
      </c>
      <c r="C778" s="162">
        <v>34.400464435103203</v>
      </c>
      <c r="D778" s="162">
        <v>1</v>
      </c>
      <c r="E778" s="163" t="s">
        <v>224</v>
      </c>
      <c r="F778" s="163" t="s">
        <v>225</v>
      </c>
      <c r="G778" s="163" t="s">
        <v>234</v>
      </c>
      <c r="H778" s="162">
        <v>105</v>
      </c>
      <c r="I778" s="163" t="s">
        <v>239</v>
      </c>
      <c r="J778" s="163" t="s">
        <v>255</v>
      </c>
      <c r="K778" s="93">
        <f t="shared" si="119"/>
        <v>0</v>
      </c>
      <c r="L778" s="124">
        <f>IF(F778="MT",'Calcs and Notes'!$C$41*K778,IF(N778="Grocery",'Calcs and Notes'!$C$40*K778,'Calcs and Notes'!$C$43*K778))</f>
        <v>0</v>
      </c>
      <c r="M778" s="114">
        <f>IF(F778="MT",'Calcs and Notes'!$E$41*K778,'Calcs and Notes'!$E$40*K778)</f>
        <v>0</v>
      </c>
      <c r="N778" s="93" t="s">
        <v>1307</v>
      </c>
    </row>
    <row r="779" spans="1:14">
      <c r="A779" s="162">
        <v>1918</v>
      </c>
      <c r="B779" s="162">
        <v>1971834.6214201101</v>
      </c>
      <c r="C779" s="162">
        <v>34.400464435103203</v>
      </c>
      <c r="D779" s="162">
        <v>2</v>
      </c>
      <c r="E779" s="163" t="s">
        <v>224</v>
      </c>
      <c r="F779" s="163" t="s">
        <v>241</v>
      </c>
      <c r="G779" s="163" t="s">
        <v>234</v>
      </c>
      <c r="H779" s="162">
        <v>105</v>
      </c>
      <c r="I779" s="163" t="s">
        <v>239</v>
      </c>
      <c r="J779" s="163" t="s">
        <v>255</v>
      </c>
      <c r="K779" s="93">
        <f t="shared" si="119"/>
        <v>0</v>
      </c>
      <c r="L779" s="124">
        <f>IF(F779="MT",'Calcs and Notes'!$C$41*K779,IF(N779="Grocery",'Calcs and Notes'!$C$40*K779,'Calcs and Notes'!$C$43*K779))</f>
        <v>0</v>
      </c>
      <c r="M779" s="114">
        <f>IF(F779="MT",'Calcs and Notes'!$E$41*K779,'Calcs and Notes'!$E$40*K779)</f>
        <v>0</v>
      </c>
      <c r="N779" s="93" t="s">
        <v>1307</v>
      </c>
    </row>
    <row r="780" spans="1:14">
      <c r="A780" s="162">
        <v>15398</v>
      </c>
      <c r="B780" s="162">
        <v>360827.82066241797</v>
      </c>
      <c r="C780" s="162">
        <v>160.36792029440801</v>
      </c>
      <c r="D780" s="162">
        <v>1</v>
      </c>
      <c r="E780" s="163" t="s">
        <v>224</v>
      </c>
      <c r="F780" s="163" t="s">
        <v>225</v>
      </c>
      <c r="G780" s="163" t="s">
        <v>234</v>
      </c>
      <c r="H780" s="162">
        <v>60</v>
      </c>
      <c r="I780" s="163" t="s">
        <v>227</v>
      </c>
      <c r="J780" s="163" t="s">
        <v>255</v>
      </c>
      <c r="K780" s="93">
        <f t="shared" si="119"/>
        <v>0</v>
      </c>
      <c r="L780" s="124">
        <f>IF(F780="MT",'Calcs and Notes'!$C$41*K780,IF(N780="Grocery",'Calcs and Notes'!$C$40*K780,'Calcs and Notes'!$C$43*K780))</f>
        <v>0</v>
      </c>
      <c r="M780" s="114">
        <f>IF(F780="MT",'Calcs and Notes'!$E$41*K780,'Calcs and Notes'!$E$40*K780)</f>
        <v>0</v>
      </c>
      <c r="N780" s="93" t="s">
        <v>1014</v>
      </c>
    </row>
    <row r="781" spans="1:14">
      <c r="A781" s="162">
        <v>15398</v>
      </c>
      <c r="B781" s="162">
        <v>360827.82066241797</v>
      </c>
      <c r="C781" s="162">
        <v>160.36792029440801</v>
      </c>
      <c r="D781" s="162">
        <v>2</v>
      </c>
      <c r="E781" s="163" t="s">
        <v>224</v>
      </c>
      <c r="F781" s="163" t="s">
        <v>241</v>
      </c>
      <c r="G781" s="163" t="s">
        <v>234</v>
      </c>
      <c r="H781" s="162">
        <v>66</v>
      </c>
      <c r="I781" s="163" t="s">
        <v>227</v>
      </c>
      <c r="J781" s="163" t="s">
        <v>255</v>
      </c>
      <c r="K781" s="93">
        <f t="shared" si="119"/>
        <v>0</v>
      </c>
      <c r="L781" s="124">
        <f>IF(F781="MT",'Calcs and Notes'!$C$41*K781,IF(N781="Grocery",'Calcs and Notes'!$C$40*K781,'Calcs and Notes'!$C$43*K781))</f>
        <v>0</v>
      </c>
      <c r="M781" s="114">
        <f>IF(F781="MT",'Calcs and Notes'!$E$41*K781,'Calcs and Notes'!$E$40*K781)</f>
        <v>0</v>
      </c>
      <c r="N781" s="93" t="s">
        <v>1014</v>
      </c>
    </row>
    <row r="782" spans="1:14">
      <c r="A782" s="162">
        <v>15399</v>
      </c>
      <c r="B782" s="162">
        <v>481103.76088322402</v>
      </c>
      <c r="C782" s="162">
        <v>160.36792029440801</v>
      </c>
      <c r="D782" s="162">
        <v>1</v>
      </c>
      <c r="E782" s="163" t="s">
        <v>224</v>
      </c>
      <c r="F782" s="163" t="s">
        <v>225</v>
      </c>
      <c r="G782" s="163" t="s">
        <v>234</v>
      </c>
      <c r="H782" s="162">
        <v>25</v>
      </c>
      <c r="I782" s="163" t="s">
        <v>227</v>
      </c>
      <c r="J782" s="163" t="s">
        <v>255</v>
      </c>
      <c r="K782" s="93">
        <f t="shared" si="119"/>
        <v>0</v>
      </c>
      <c r="L782" s="124">
        <f>IF(F782="MT",'Calcs and Notes'!$C$41*K782,IF(N782="Grocery",'Calcs and Notes'!$C$40*K782,'Calcs and Notes'!$C$43*K782))</f>
        <v>0</v>
      </c>
      <c r="M782" s="114">
        <f>IF(F782="MT",'Calcs and Notes'!$E$41*K782,'Calcs and Notes'!$E$40*K782)</f>
        <v>0</v>
      </c>
      <c r="N782" s="93" t="s">
        <v>1014</v>
      </c>
    </row>
    <row r="783" spans="1:14">
      <c r="A783" s="162">
        <v>15399</v>
      </c>
      <c r="B783" s="162">
        <v>481103.76088322402</v>
      </c>
      <c r="C783" s="162">
        <v>160.36792029440801</v>
      </c>
      <c r="D783" s="162">
        <v>2</v>
      </c>
      <c r="E783" s="163" t="s">
        <v>224</v>
      </c>
      <c r="F783" s="163" t="s">
        <v>241</v>
      </c>
      <c r="G783" s="163" t="s">
        <v>234</v>
      </c>
      <c r="H783" s="162">
        <v>49</v>
      </c>
      <c r="I783" s="163" t="s">
        <v>227</v>
      </c>
      <c r="J783" s="163" t="s">
        <v>255</v>
      </c>
      <c r="K783" s="93">
        <f t="shared" si="119"/>
        <v>0</v>
      </c>
      <c r="L783" s="124">
        <f>IF(F783="MT",'Calcs and Notes'!$C$41*K783,IF(N783="Grocery",'Calcs and Notes'!$C$40*K783,'Calcs and Notes'!$C$43*K783))</f>
        <v>0</v>
      </c>
      <c r="M783" s="114">
        <f>IF(F783="MT",'Calcs and Notes'!$E$41*K783,'Calcs and Notes'!$E$40*K783)</f>
        <v>0</v>
      </c>
      <c r="N783" s="93" t="s">
        <v>1014</v>
      </c>
    </row>
    <row r="784" spans="1:14">
      <c r="A784" s="162">
        <v>15206</v>
      </c>
      <c r="B784" s="162">
        <v>3625391.0305332299</v>
      </c>
      <c r="C784" s="162">
        <v>97.814348978341002</v>
      </c>
      <c r="D784" s="162">
        <v>3</v>
      </c>
      <c r="E784" s="163" t="s">
        <v>224</v>
      </c>
      <c r="F784" s="163" t="s">
        <v>241</v>
      </c>
      <c r="G784" s="163" t="s">
        <v>234</v>
      </c>
      <c r="H784" s="162">
        <v>187</v>
      </c>
      <c r="I784" s="163" t="s">
        <v>243</v>
      </c>
      <c r="J784" s="163" t="s">
        <v>255</v>
      </c>
      <c r="K784" s="93">
        <f t="shared" si="119"/>
        <v>0</v>
      </c>
      <c r="L784" s="124">
        <f>IF(F784="MT",'Calcs and Notes'!$C$41*K784,IF(N784="Grocery",'Calcs and Notes'!$C$40*K784,'Calcs and Notes'!$C$43*K784))</f>
        <v>0</v>
      </c>
      <c r="M784" s="114">
        <f>IF(F784="MT",'Calcs and Notes'!$E$41*K784,'Calcs and Notes'!$E$40*K784)</f>
        <v>0</v>
      </c>
      <c r="N784" s="93" t="s">
        <v>97</v>
      </c>
    </row>
    <row r="785" spans="1:14">
      <c r="A785" s="162">
        <v>15206</v>
      </c>
      <c r="B785" s="162">
        <v>3625391.0305332299</v>
      </c>
      <c r="C785" s="162">
        <v>97.814348978341002</v>
      </c>
      <c r="D785" s="162">
        <v>5</v>
      </c>
      <c r="E785" s="163" t="s">
        <v>224</v>
      </c>
      <c r="F785" s="163" t="s">
        <v>225</v>
      </c>
      <c r="G785" s="163" t="s">
        <v>234</v>
      </c>
      <c r="H785" s="162">
        <v>587</v>
      </c>
      <c r="I785" s="163" t="s">
        <v>227</v>
      </c>
      <c r="J785" s="163" t="s">
        <v>224</v>
      </c>
      <c r="K785" s="93">
        <f t="shared" si="119"/>
        <v>0</v>
      </c>
      <c r="L785" s="124">
        <f>IF(F785="MT",'Calcs and Notes'!$C$41*K785,IF(N785="Grocery",'Calcs and Notes'!$C$40*K785,'Calcs and Notes'!$C$43*K785))</f>
        <v>0</v>
      </c>
      <c r="M785" s="114">
        <f>IF(F785="MT",'Calcs and Notes'!$E$41*K785,'Calcs and Notes'!$E$40*K785)</f>
        <v>0</v>
      </c>
      <c r="N785" s="93" t="s">
        <v>97</v>
      </c>
    </row>
    <row r="786" spans="1:14">
      <c r="A786" s="162">
        <v>15206</v>
      </c>
      <c r="B786" s="162">
        <v>3625391.0305332299</v>
      </c>
      <c r="C786" s="162">
        <v>97.814348978341002</v>
      </c>
      <c r="D786" s="162">
        <v>7</v>
      </c>
      <c r="E786" s="163" t="s">
        <v>224</v>
      </c>
      <c r="F786" s="163" t="s">
        <v>241</v>
      </c>
      <c r="G786" s="163" t="s">
        <v>234</v>
      </c>
      <c r="H786" s="162">
        <v>387</v>
      </c>
      <c r="I786" s="163" t="s">
        <v>243</v>
      </c>
      <c r="J786" s="163" t="s">
        <v>224</v>
      </c>
      <c r="K786" s="93">
        <f t="shared" ref="K786:K849" si="120">IF(J786="N",1,0)</f>
        <v>0</v>
      </c>
      <c r="L786" s="124">
        <f>IF(F786="MT",'Calcs and Notes'!$C$41*K786,IF(N786="Grocery",'Calcs and Notes'!$C$40*K786,'Calcs and Notes'!$C$43*K786))</f>
        <v>0</v>
      </c>
      <c r="M786" s="114">
        <f>IF(F786="MT",'Calcs and Notes'!$E$41*K786,'Calcs and Notes'!$E$40*K786)</f>
        <v>0</v>
      </c>
      <c r="N786" s="93" t="s">
        <v>97</v>
      </c>
    </row>
    <row r="787" spans="1:14">
      <c r="A787" s="162">
        <v>15206</v>
      </c>
      <c r="B787" s="162">
        <v>3625391.0305332299</v>
      </c>
      <c r="C787" s="162">
        <v>97.814348978341002</v>
      </c>
      <c r="D787" s="162">
        <v>8</v>
      </c>
      <c r="E787" s="163" t="s">
        <v>224</v>
      </c>
      <c r="F787" s="163" t="s">
        <v>225</v>
      </c>
      <c r="G787" s="163" t="s">
        <v>234</v>
      </c>
      <c r="H787" s="162">
        <v>555</v>
      </c>
      <c r="I787" s="163" t="s">
        <v>227</v>
      </c>
      <c r="J787" s="163" t="s">
        <v>224</v>
      </c>
      <c r="K787" s="93">
        <f t="shared" si="120"/>
        <v>0</v>
      </c>
      <c r="L787" s="124">
        <f>IF(F787="MT",'Calcs and Notes'!$C$41*K787,IF(N787="Grocery",'Calcs and Notes'!$C$40*K787,'Calcs and Notes'!$C$43*K787))</f>
        <v>0</v>
      </c>
      <c r="M787" s="114">
        <f>IF(F787="MT",'Calcs and Notes'!$E$41*K787,'Calcs and Notes'!$E$40*K787)</f>
        <v>0</v>
      </c>
      <c r="N787" s="93" t="s">
        <v>97</v>
      </c>
    </row>
    <row r="788" spans="1:14">
      <c r="A788" s="162">
        <v>15318</v>
      </c>
      <c r="B788" s="162">
        <v>323491.90471057501</v>
      </c>
      <c r="C788" s="162">
        <v>115.532823110919</v>
      </c>
      <c r="D788" s="162">
        <v>1</v>
      </c>
      <c r="E788" s="163" t="s">
        <v>246</v>
      </c>
      <c r="F788" s="163" t="s">
        <v>225</v>
      </c>
      <c r="G788" s="163" t="s">
        <v>234</v>
      </c>
      <c r="H788" s="162">
        <v>400</v>
      </c>
      <c r="I788" s="163" t="s">
        <v>227</v>
      </c>
      <c r="J788" s="163" t="s">
        <v>227</v>
      </c>
      <c r="K788" s="93">
        <f t="shared" si="120"/>
        <v>1</v>
      </c>
      <c r="L788" s="124">
        <f>IF(F788="MT",'Calcs and Notes'!$C$41*K788,IF(N788="Grocery",'Calcs and Notes'!$C$40*K788,'Calcs and Notes'!$C$43*K788))</f>
        <v>122.88780203574613</v>
      </c>
      <c r="M788" s="114">
        <f>IF(F788="MT",'Calcs and Notes'!$E$41*K788,'Calcs and Notes'!$E$40*K788)</f>
        <v>9.1539169192330423</v>
      </c>
      <c r="N788" s="93" t="s">
        <v>97</v>
      </c>
    </row>
    <row r="789" spans="1:14">
      <c r="A789" s="162">
        <v>15318</v>
      </c>
      <c r="B789" s="162">
        <v>323491.90471057501</v>
      </c>
      <c r="C789" s="162">
        <v>115.532823110919</v>
      </c>
      <c r="D789" s="162">
        <v>2</v>
      </c>
      <c r="E789" s="163" t="s">
        <v>224</v>
      </c>
      <c r="F789" s="163" t="s">
        <v>241</v>
      </c>
      <c r="G789" s="163" t="s">
        <v>234</v>
      </c>
      <c r="H789" s="162">
        <v>40</v>
      </c>
      <c r="I789" s="163" t="s">
        <v>239</v>
      </c>
      <c r="J789" s="163" t="s">
        <v>255</v>
      </c>
      <c r="K789" s="93">
        <f t="shared" si="120"/>
        <v>0</v>
      </c>
      <c r="L789" s="124">
        <f>IF(F789="MT",'Calcs and Notes'!$C$41*K789,IF(N789="Grocery",'Calcs and Notes'!$C$40*K789,'Calcs and Notes'!$C$43*K789))</f>
        <v>0</v>
      </c>
      <c r="M789" s="114">
        <f>IF(F789="MT",'Calcs and Notes'!$E$41*K789,'Calcs and Notes'!$E$40*K789)</f>
        <v>0</v>
      </c>
      <c r="N789" s="93" t="s">
        <v>97</v>
      </c>
    </row>
    <row r="790" spans="1:14">
      <c r="A790" s="162">
        <v>15317</v>
      </c>
      <c r="B790" s="162">
        <v>661602.345026011</v>
      </c>
      <c r="C790" s="162">
        <v>59.7383607246963</v>
      </c>
      <c r="D790" s="162">
        <v>1</v>
      </c>
      <c r="E790" s="163" t="s">
        <v>224</v>
      </c>
      <c r="F790" s="163" t="s">
        <v>225</v>
      </c>
      <c r="G790" s="163" t="s">
        <v>226</v>
      </c>
      <c r="H790" s="162">
        <v>84</v>
      </c>
      <c r="I790" s="163" t="s">
        <v>239</v>
      </c>
      <c r="J790" s="163" t="s">
        <v>227</v>
      </c>
      <c r="K790" s="93">
        <f t="shared" si="120"/>
        <v>1</v>
      </c>
      <c r="L790" s="124">
        <f>IF(F790="MT",'Calcs and Notes'!$C$41*K790,IF(N790="Grocery",'Calcs and Notes'!$C$40*K790,'Calcs and Notes'!$C$43*K790))</f>
        <v>122.88780203574613</v>
      </c>
      <c r="M790" s="114">
        <f>IF(F790="MT",'Calcs and Notes'!$E$41*K790,'Calcs and Notes'!$E$40*K790)</f>
        <v>9.1539169192330423</v>
      </c>
      <c r="N790" s="93" t="s">
        <v>97</v>
      </c>
    </row>
    <row r="791" spans="1:14">
      <c r="A791" s="162">
        <v>15317</v>
      </c>
      <c r="B791" s="162">
        <v>661602.345026011</v>
      </c>
      <c r="C791" s="162">
        <v>59.7383607246963</v>
      </c>
      <c r="D791" s="162">
        <v>2</v>
      </c>
      <c r="E791" s="163" t="s">
        <v>224</v>
      </c>
      <c r="F791" s="163" t="s">
        <v>225</v>
      </c>
      <c r="G791" s="163" t="s">
        <v>226</v>
      </c>
      <c r="H791" s="162">
        <v>195</v>
      </c>
      <c r="I791" s="163" t="s">
        <v>239</v>
      </c>
      <c r="J791" s="163" t="s">
        <v>227</v>
      </c>
      <c r="K791" s="93">
        <f t="shared" si="120"/>
        <v>1</v>
      </c>
      <c r="L791" s="124">
        <f>IF(F791="MT",'Calcs and Notes'!$C$41*K791,IF(N791="Grocery",'Calcs and Notes'!$C$40*K791,'Calcs and Notes'!$C$43*K791))</f>
        <v>122.88780203574613</v>
      </c>
      <c r="M791" s="114">
        <f>IF(F791="MT",'Calcs and Notes'!$E$41*K791,'Calcs and Notes'!$E$40*K791)</f>
        <v>9.1539169192330423</v>
      </c>
      <c r="N791" s="93" t="s">
        <v>97</v>
      </c>
    </row>
    <row r="792" spans="1:14">
      <c r="A792" s="162">
        <v>15317</v>
      </c>
      <c r="B792" s="162">
        <v>661602.345026011</v>
      </c>
      <c r="C792" s="162">
        <v>59.7383607246963</v>
      </c>
      <c r="D792" s="162">
        <v>3</v>
      </c>
      <c r="E792" s="163" t="s">
        <v>224</v>
      </c>
      <c r="F792" s="163" t="s">
        <v>241</v>
      </c>
      <c r="G792" s="163" t="s">
        <v>226</v>
      </c>
      <c r="H792" s="162">
        <v>100</v>
      </c>
      <c r="I792" s="163" t="s">
        <v>239</v>
      </c>
      <c r="J792" s="163" t="s">
        <v>227</v>
      </c>
      <c r="K792" s="93">
        <f t="shared" si="120"/>
        <v>1</v>
      </c>
      <c r="L792" s="124">
        <f>IF(F792="MT",'Calcs and Notes'!$C$41*K792,IF(N792="Grocery",'Calcs and Notes'!$C$40*K792,'Calcs and Notes'!$C$43*K792))</f>
        <v>534.8561006627807</v>
      </c>
      <c r="M792" s="114">
        <f>IF(F792="MT",'Calcs and Notes'!$E$41*K792,'Calcs and Notes'!$E$40*K792)</f>
        <v>9.1539169192330423</v>
      </c>
      <c r="N792" s="93" t="s">
        <v>97</v>
      </c>
    </row>
    <row r="793" spans="1:14">
      <c r="A793" s="162">
        <v>15317</v>
      </c>
      <c r="B793" s="162">
        <v>661602.345026011</v>
      </c>
      <c r="C793" s="162">
        <v>59.7383607246963</v>
      </c>
      <c r="D793" s="162">
        <v>4</v>
      </c>
      <c r="E793" s="163" t="s">
        <v>224</v>
      </c>
      <c r="F793" s="163" t="s">
        <v>225</v>
      </c>
      <c r="G793" s="163" t="s">
        <v>226</v>
      </c>
      <c r="H793" s="162">
        <v>319</v>
      </c>
      <c r="I793" s="163" t="s">
        <v>239</v>
      </c>
      <c r="J793" s="163" t="s">
        <v>227</v>
      </c>
      <c r="K793" s="93">
        <f t="shared" si="120"/>
        <v>1</v>
      </c>
      <c r="L793" s="124">
        <f>IF(F793="MT",'Calcs and Notes'!$C$41*K793,IF(N793="Grocery",'Calcs and Notes'!$C$40*K793,'Calcs and Notes'!$C$43*K793))</f>
        <v>122.88780203574613</v>
      </c>
      <c r="M793" s="114">
        <f>IF(F793="MT",'Calcs and Notes'!$E$41*K793,'Calcs and Notes'!$E$40*K793)</f>
        <v>9.1539169192330423</v>
      </c>
      <c r="N793" s="93" t="s">
        <v>97</v>
      </c>
    </row>
    <row r="794" spans="1:14">
      <c r="A794" s="162">
        <v>15451</v>
      </c>
      <c r="B794" s="162">
        <v>479923.34720275999</v>
      </c>
      <c r="C794" s="162">
        <v>115.532823110919</v>
      </c>
      <c r="D794" s="162">
        <v>2</v>
      </c>
      <c r="E794" s="163" t="s">
        <v>246</v>
      </c>
      <c r="F794" s="163" t="s">
        <v>225</v>
      </c>
      <c r="G794" s="163" t="s">
        <v>234</v>
      </c>
      <c r="H794" s="162">
        <v>121</v>
      </c>
      <c r="I794" s="163" t="s">
        <v>227</v>
      </c>
      <c r="J794" s="163" t="s">
        <v>227</v>
      </c>
      <c r="K794" s="93">
        <f t="shared" si="120"/>
        <v>1</v>
      </c>
      <c r="L794" s="124">
        <f>IF(F794="MT",'Calcs and Notes'!$C$41*K794,IF(N794="Grocery",'Calcs and Notes'!$C$40*K794,'Calcs and Notes'!$C$43*K794))</f>
        <v>122.88780203574613</v>
      </c>
      <c r="M794" s="114">
        <f>IF(F794="MT",'Calcs and Notes'!$E$41*K794,'Calcs and Notes'!$E$40*K794)</f>
        <v>9.1539169192330423</v>
      </c>
      <c r="N794" s="93" t="s">
        <v>97</v>
      </c>
    </row>
    <row r="795" spans="1:14">
      <c r="A795" s="162">
        <v>15435</v>
      </c>
      <c r="B795" s="162">
        <v>2031840.30167976</v>
      </c>
      <c r="C795" s="162">
        <v>42.418377905631601</v>
      </c>
      <c r="D795" s="162">
        <v>1</v>
      </c>
      <c r="E795" s="163" t="s">
        <v>224</v>
      </c>
      <c r="F795" s="163" t="s">
        <v>225</v>
      </c>
      <c r="G795" s="163" t="s">
        <v>234</v>
      </c>
      <c r="H795" s="162">
        <v>110</v>
      </c>
      <c r="I795" s="163" t="s">
        <v>227</v>
      </c>
      <c r="J795" s="163" t="s">
        <v>227</v>
      </c>
      <c r="K795" s="93">
        <f t="shared" si="120"/>
        <v>1</v>
      </c>
      <c r="L795" s="124">
        <f>IF(F795="MT",'Calcs and Notes'!$C$41*K795,IF(N795="Grocery",'Calcs and Notes'!$C$40*K795,'Calcs and Notes'!$C$43*K795))</f>
        <v>122.88780203574613</v>
      </c>
      <c r="M795" s="114">
        <f>IF(F795="MT",'Calcs and Notes'!$E$41*K795,'Calcs and Notes'!$E$40*K795)</f>
        <v>9.1539169192330423</v>
      </c>
      <c r="N795" s="93" t="s">
        <v>408</v>
      </c>
    </row>
    <row r="796" spans="1:14">
      <c r="A796" s="162">
        <v>15435</v>
      </c>
      <c r="B796" s="162">
        <v>2031840.30167976</v>
      </c>
      <c r="C796" s="162">
        <v>42.418377905631601</v>
      </c>
      <c r="D796" s="162">
        <v>2</v>
      </c>
      <c r="E796" s="163" t="s">
        <v>224</v>
      </c>
      <c r="F796" s="163" t="s">
        <v>241</v>
      </c>
      <c r="G796" s="163" t="s">
        <v>234</v>
      </c>
      <c r="H796" s="162">
        <v>110</v>
      </c>
      <c r="I796" s="163" t="s">
        <v>227</v>
      </c>
      <c r="J796" s="163" t="s">
        <v>224</v>
      </c>
      <c r="K796" s="93">
        <f t="shared" si="120"/>
        <v>0</v>
      </c>
      <c r="L796" s="124">
        <f>IF(F796="MT",'Calcs and Notes'!$C$41*K796,IF(N796="Grocery",'Calcs and Notes'!$C$40*K796,'Calcs and Notes'!$C$43*K796))</f>
        <v>0</v>
      </c>
      <c r="M796" s="114">
        <f>IF(F796="MT",'Calcs and Notes'!$E$41*K796,'Calcs and Notes'!$E$40*K796)</f>
        <v>0</v>
      </c>
      <c r="N796" s="93" t="s">
        <v>408</v>
      </c>
    </row>
    <row r="797" spans="1:14">
      <c r="A797" s="162">
        <v>15046</v>
      </c>
      <c r="B797" s="162">
        <v>1357388.09298021</v>
      </c>
      <c r="C797" s="162">
        <v>42.418377905631601</v>
      </c>
      <c r="D797" s="162">
        <v>1</v>
      </c>
      <c r="E797" s="163" t="s">
        <v>224</v>
      </c>
      <c r="F797" s="163" t="s">
        <v>225</v>
      </c>
      <c r="G797" s="163" t="s">
        <v>234</v>
      </c>
      <c r="H797" s="162">
        <v>35</v>
      </c>
      <c r="I797" s="163" t="s">
        <v>239</v>
      </c>
      <c r="J797" s="163" t="s">
        <v>255</v>
      </c>
      <c r="K797" s="93">
        <f t="shared" si="120"/>
        <v>0</v>
      </c>
      <c r="L797" s="124">
        <f>IF(F797="MT",'Calcs and Notes'!$C$41*K797,IF(N797="Grocery",'Calcs and Notes'!$C$40*K797,'Calcs and Notes'!$C$43*K797))</f>
        <v>0</v>
      </c>
      <c r="M797" s="114">
        <f>IF(F797="MT",'Calcs and Notes'!$E$41*K797,'Calcs and Notes'!$E$40*K797)</f>
        <v>0</v>
      </c>
      <c r="N797" s="93" t="s">
        <v>408</v>
      </c>
    </row>
    <row r="798" spans="1:14">
      <c r="A798" s="162">
        <v>15356</v>
      </c>
      <c r="B798" s="162">
        <v>247240.24145736801</v>
      </c>
      <c r="C798" s="162">
        <v>115.532823110919</v>
      </c>
      <c r="D798" s="162">
        <v>1</v>
      </c>
      <c r="E798" s="163" t="s">
        <v>224</v>
      </c>
      <c r="F798" s="163" t="s">
        <v>225</v>
      </c>
      <c r="G798" s="163" t="s">
        <v>234</v>
      </c>
      <c r="H798" s="162">
        <v>72</v>
      </c>
      <c r="I798" s="163" t="s">
        <v>227</v>
      </c>
      <c r="J798" s="163" t="s">
        <v>227</v>
      </c>
      <c r="K798" s="93">
        <f t="shared" si="120"/>
        <v>1</v>
      </c>
      <c r="L798" s="124">
        <f>IF(F798="MT",'Calcs and Notes'!$C$41*K798,IF(N798="Grocery",'Calcs and Notes'!$C$40*K798,'Calcs and Notes'!$C$43*K798))</f>
        <v>122.88780203574613</v>
      </c>
      <c r="M798" s="114">
        <f>IF(F798="MT",'Calcs and Notes'!$E$41*K798,'Calcs and Notes'!$E$40*K798)</f>
        <v>9.1539169192330423</v>
      </c>
      <c r="N798" s="93" t="s">
        <v>97</v>
      </c>
    </row>
    <row r="799" spans="1:14">
      <c r="A799" s="162">
        <v>15358</v>
      </c>
      <c r="B799" s="162">
        <v>349529.14860019798</v>
      </c>
      <c r="C799" s="162">
        <v>59.7383607246963</v>
      </c>
      <c r="D799" s="162">
        <v>1</v>
      </c>
      <c r="E799" s="163" t="s">
        <v>224</v>
      </c>
      <c r="F799" s="163" t="s">
        <v>241</v>
      </c>
      <c r="G799" s="163" t="s">
        <v>226</v>
      </c>
      <c r="H799" s="162">
        <v>446</v>
      </c>
      <c r="I799" s="163" t="s">
        <v>227</v>
      </c>
      <c r="J799" s="163" t="s">
        <v>224</v>
      </c>
      <c r="K799" s="93">
        <f t="shared" si="120"/>
        <v>0</v>
      </c>
      <c r="L799" s="124">
        <f>IF(F799="MT",'Calcs and Notes'!$C$41*K799,IF(N799="Grocery",'Calcs and Notes'!$C$40*K799,'Calcs and Notes'!$C$43*K799))</f>
        <v>0</v>
      </c>
      <c r="M799" s="114">
        <f>IF(F799="MT",'Calcs and Notes'!$E$41*K799,'Calcs and Notes'!$E$40*K799)</f>
        <v>0</v>
      </c>
      <c r="N799" s="93" t="s">
        <v>97</v>
      </c>
    </row>
    <row r="800" spans="1:14">
      <c r="A800" s="162">
        <v>15358</v>
      </c>
      <c r="B800" s="162">
        <v>349529.14860019798</v>
      </c>
      <c r="C800" s="162">
        <v>59.7383607246963</v>
      </c>
      <c r="D800" s="162">
        <v>2</v>
      </c>
      <c r="E800" s="163" t="s">
        <v>224</v>
      </c>
      <c r="F800" s="163" t="s">
        <v>245</v>
      </c>
      <c r="G800" s="163" t="s">
        <v>226</v>
      </c>
      <c r="H800" s="162">
        <v>286</v>
      </c>
      <c r="I800" s="163" t="s">
        <v>239</v>
      </c>
      <c r="J800" s="163" t="s">
        <v>224</v>
      </c>
      <c r="K800" s="93">
        <f t="shared" si="120"/>
        <v>0</v>
      </c>
      <c r="L800" s="124">
        <f>IF(F800="MT",'Calcs and Notes'!$C$41*K800,IF(N800="Grocery",'Calcs and Notes'!$C$40*K800,'Calcs and Notes'!$C$43*K800))</f>
        <v>0</v>
      </c>
      <c r="M800" s="114">
        <f>IF(F800="MT",'Calcs and Notes'!$E$41*K800,'Calcs and Notes'!$E$40*K800)</f>
        <v>0</v>
      </c>
      <c r="N800" s="93" t="s">
        <v>97</v>
      </c>
    </row>
    <row r="801" spans="1:14">
      <c r="A801" s="162">
        <v>15172</v>
      </c>
      <c r="B801" s="162">
        <v>716860.32869635499</v>
      </c>
      <c r="C801" s="162">
        <v>59.7383607246963</v>
      </c>
      <c r="D801" s="162">
        <v>3</v>
      </c>
      <c r="E801" s="163" t="s">
        <v>224</v>
      </c>
      <c r="F801" s="163" t="s">
        <v>245</v>
      </c>
      <c r="G801" s="163" t="s">
        <v>234</v>
      </c>
      <c r="H801" s="162">
        <v>120</v>
      </c>
      <c r="I801" s="163" t="s">
        <v>243</v>
      </c>
      <c r="J801" s="163" t="s">
        <v>227</v>
      </c>
      <c r="K801" s="93">
        <f t="shared" si="120"/>
        <v>1</v>
      </c>
      <c r="L801" s="124">
        <f>IF(F801="MT",'Calcs and Notes'!$C$41*K801,IF(N801="Grocery",'Calcs and Notes'!$C$40*K801,'Calcs and Notes'!$C$43*K801))</f>
        <v>534.8561006627807</v>
      </c>
      <c r="M801" s="114">
        <f>IF(F801="MT",'Calcs and Notes'!$E$41*K801,'Calcs and Notes'!$E$40*K801)</f>
        <v>9.1539169192330423</v>
      </c>
      <c r="N801" s="93" t="s">
        <v>97</v>
      </c>
    </row>
    <row r="802" spans="1:14">
      <c r="A802" s="162">
        <v>15172</v>
      </c>
      <c r="B802" s="162">
        <v>716860.32869635499</v>
      </c>
      <c r="C802" s="162">
        <v>59.7383607246963</v>
      </c>
      <c r="D802" s="162">
        <v>4</v>
      </c>
      <c r="E802" s="163" t="s">
        <v>224</v>
      </c>
      <c r="F802" s="163" t="s">
        <v>241</v>
      </c>
      <c r="G802" s="163" t="s">
        <v>234</v>
      </c>
      <c r="H802" s="162">
        <v>70</v>
      </c>
      <c r="I802" s="163" t="s">
        <v>243</v>
      </c>
      <c r="J802" s="163" t="s">
        <v>227</v>
      </c>
      <c r="K802" s="93">
        <f t="shared" si="120"/>
        <v>1</v>
      </c>
      <c r="L802" s="124">
        <f>IF(F802="MT",'Calcs and Notes'!$C$41*K802,IF(N802="Grocery",'Calcs and Notes'!$C$40*K802,'Calcs and Notes'!$C$43*K802))</f>
        <v>534.8561006627807</v>
      </c>
      <c r="M802" s="114">
        <f>IF(F802="MT",'Calcs and Notes'!$E$41*K802,'Calcs and Notes'!$E$40*K802)</f>
        <v>9.1539169192330423</v>
      </c>
      <c r="N802" s="93" t="s">
        <v>97</v>
      </c>
    </row>
    <row r="803" spans="1:14">
      <c r="A803" s="162">
        <v>15408</v>
      </c>
      <c r="B803" s="162">
        <v>3236845.5181005201</v>
      </c>
      <c r="C803" s="162">
        <v>340.720580852686</v>
      </c>
      <c r="D803" s="162">
        <v>1</v>
      </c>
      <c r="E803" s="163" t="s">
        <v>224</v>
      </c>
      <c r="F803" s="163" t="s">
        <v>225</v>
      </c>
      <c r="G803" s="163" t="s">
        <v>234</v>
      </c>
      <c r="H803" s="162">
        <v>48</v>
      </c>
      <c r="I803" s="163" t="s">
        <v>239</v>
      </c>
      <c r="J803" s="163" t="s">
        <v>227</v>
      </c>
      <c r="K803" s="93">
        <f t="shared" si="120"/>
        <v>1</v>
      </c>
      <c r="L803" s="124">
        <f>IF(F803="MT",'Calcs and Notes'!$C$41*K803,IF(N803="Grocery",'Calcs and Notes'!$C$40*K803,'Calcs and Notes'!$C$43*K803))</f>
        <v>122.88780203574613</v>
      </c>
      <c r="M803" s="114">
        <f>IF(F803="MT",'Calcs and Notes'!$E$41*K803,'Calcs and Notes'!$E$40*K803)</f>
        <v>9.1539169192330423</v>
      </c>
      <c r="N803" s="93" t="s">
        <v>1014</v>
      </c>
    </row>
    <row r="804" spans="1:14">
      <c r="A804" s="162">
        <v>15408</v>
      </c>
      <c r="B804" s="162">
        <v>3236845.5181005201</v>
      </c>
      <c r="C804" s="162">
        <v>340.720580852686</v>
      </c>
      <c r="D804" s="162">
        <v>2</v>
      </c>
      <c r="E804" s="163" t="s">
        <v>224</v>
      </c>
      <c r="F804" s="163" t="s">
        <v>225</v>
      </c>
      <c r="G804" s="163" t="s">
        <v>234</v>
      </c>
      <c r="H804" s="162">
        <v>42</v>
      </c>
      <c r="I804" s="163" t="s">
        <v>239</v>
      </c>
      <c r="J804" s="163" t="s">
        <v>227</v>
      </c>
      <c r="K804" s="93">
        <f t="shared" si="120"/>
        <v>1</v>
      </c>
      <c r="L804" s="124">
        <f>IF(F804="MT",'Calcs and Notes'!$C$41*K804,IF(N804="Grocery",'Calcs and Notes'!$C$40*K804,'Calcs and Notes'!$C$43*K804))</f>
        <v>122.88780203574613</v>
      </c>
      <c r="M804" s="114">
        <f>IF(F804="MT",'Calcs and Notes'!$E$41*K804,'Calcs and Notes'!$E$40*K804)</f>
        <v>9.1539169192330423</v>
      </c>
      <c r="N804" s="93" t="s">
        <v>1014</v>
      </c>
    </row>
    <row r="805" spans="1:14">
      <c r="A805" s="162">
        <v>15387</v>
      </c>
      <c r="B805" s="162">
        <v>4288456.7626801804</v>
      </c>
      <c r="C805" s="162">
        <v>87.243551270067698</v>
      </c>
      <c r="D805" s="162">
        <v>1</v>
      </c>
      <c r="E805" s="163" t="s">
        <v>224</v>
      </c>
      <c r="F805" s="163" t="s">
        <v>225</v>
      </c>
      <c r="G805" s="163" t="s">
        <v>234</v>
      </c>
      <c r="H805" s="162">
        <v>68</v>
      </c>
      <c r="I805" s="163" t="s">
        <v>243</v>
      </c>
      <c r="J805" s="163" t="s">
        <v>255</v>
      </c>
      <c r="K805" s="93">
        <f t="shared" si="120"/>
        <v>0</v>
      </c>
      <c r="L805" s="124">
        <f>IF(F805="MT",'Calcs and Notes'!$C$41*K805,IF(N805="Grocery",'Calcs and Notes'!$C$40*K805,'Calcs and Notes'!$C$43*K805))</f>
        <v>0</v>
      </c>
      <c r="M805" s="114">
        <f>IF(F805="MT",'Calcs and Notes'!$E$41*K805,'Calcs and Notes'!$E$40*K805)</f>
        <v>0</v>
      </c>
      <c r="N805" s="93" t="s">
        <v>1307</v>
      </c>
    </row>
    <row r="806" spans="1:14">
      <c r="A806" s="162">
        <v>15387</v>
      </c>
      <c r="B806" s="162">
        <v>4288456.7626801804</v>
      </c>
      <c r="C806" s="162">
        <v>87.243551270067698</v>
      </c>
      <c r="D806" s="162">
        <v>2</v>
      </c>
      <c r="E806" s="163" t="s">
        <v>224</v>
      </c>
      <c r="F806" s="163" t="s">
        <v>241</v>
      </c>
      <c r="G806" s="163" t="s">
        <v>234</v>
      </c>
      <c r="H806" s="162">
        <v>67</v>
      </c>
      <c r="I806" s="163" t="s">
        <v>243</v>
      </c>
      <c r="J806" s="163" t="s">
        <v>255</v>
      </c>
      <c r="K806" s="93">
        <f t="shared" si="120"/>
        <v>0</v>
      </c>
      <c r="L806" s="124">
        <f>IF(F806="MT",'Calcs and Notes'!$C$41*K806,IF(N806="Grocery",'Calcs and Notes'!$C$40*K806,'Calcs and Notes'!$C$43*K806))</f>
        <v>0</v>
      </c>
      <c r="M806" s="114">
        <f>IF(F806="MT",'Calcs and Notes'!$E$41*K806,'Calcs and Notes'!$E$40*K806)</f>
        <v>0</v>
      </c>
      <c r="N806" s="93" t="s">
        <v>1307</v>
      </c>
    </row>
    <row r="807" spans="1:14">
      <c r="A807" s="162">
        <v>15386</v>
      </c>
      <c r="B807" s="162">
        <v>1538525.0065426</v>
      </c>
      <c r="C807" s="162">
        <v>18.3557632287316</v>
      </c>
      <c r="D807" s="162">
        <v>1</v>
      </c>
      <c r="E807" s="163" t="s">
        <v>224</v>
      </c>
      <c r="F807" s="163" t="s">
        <v>225</v>
      </c>
      <c r="G807" s="163" t="s">
        <v>234</v>
      </c>
      <c r="H807" s="162">
        <v>61</v>
      </c>
      <c r="I807" s="163" t="s">
        <v>227</v>
      </c>
      <c r="J807" s="163" t="s">
        <v>255</v>
      </c>
      <c r="K807" s="93">
        <f t="shared" si="120"/>
        <v>0</v>
      </c>
      <c r="L807" s="124">
        <f>IF(F807="MT",'Calcs and Notes'!$C$41*K807,IF(N807="Grocery",'Calcs and Notes'!$C$40*K807,'Calcs and Notes'!$C$43*K807))</f>
        <v>0</v>
      </c>
      <c r="M807" s="114">
        <f>IF(F807="MT",'Calcs and Notes'!$E$41*K807,'Calcs and Notes'!$E$40*K807)</f>
        <v>0</v>
      </c>
      <c r="N807" s="93" t="s">
        <v>1307</v>
      </c>
    </row>
    <row r="808" spans="1:14">
      <c r="A808" s="162">
        <v>15386</v>
      </c>
      <c r="B808" s="162">
        <v>1538525.0065426</v>
      </c>
      <c r="C808" s="162">
        <v>18.3557632287316</v>
      </c>
      <c r="D808" s="162">
        <v>2</v>
      </c>
      <c r="E808" s="163" t="s">
        <v>224</v>
      </c>
      <c r="F808" s="163" t="s">
        <v>241</v>
      </c>
      <c r="G808" s="163" t="s">
        <v>234</v>
      </c>
      <c r="H808" s="162">
        <v>132</v>
      </c>
      <c r="I808" s="163" t="s">
        <v>227</v>
      </c>
      <c r="J808" s="163" t="s">
        <v>255</v>
      </c>
      <c r="K808" s="93">
        <f t="shared" si="120"/>
        <v>0</v>
      </c>
      <c r="L808" s="124">
        <f>IF(F808="MT",'Calcs and Notes'!$C$41*K808,IF(N808="Grocery",'Calcs and Notes'!$C$40*K808,'Calcs and Notes'!$C$43*K808))</f>
        <v>0</v>
      </c>
      <c r="M808" s="114">
        <f>IF(F808="MT",'Calcs and Notes'!$E$41*K808,'Calcs and Notes'!$E$40*K808)</f>
        <v>0</v>
      </c>
      <c r="N808" s="93" t="s">
        <v>1307</v>
      </c>
    </row>
    <row r="809" spans="1:14">
      <c r="A809" s="162">
        <v>15524</v>
      </c>
      <c r="B809" s="162">
        <v>503450.45419152098</v>
      </c>
      <c r="C809" s="162">
        <v>97.814348978341002</v>
      </c>
      <c r="D809" s="162">
        <v>1</v>
      </c>
      <c r="E809" s="163" t="s">
        <v>224</v>
      </c>
      <c r="F809" s="163" t="s">
        <v>225</v>
      </c>
      <c r="G809" s="163" t="s">
        <v>234</v>
      </c>
      <c r="H809" s="162">
        <v>352</v>
      </c>
      <c r="I809" s="163" t="s">
        <v>227</v>
      </c>
      <c r="J809" s="163" t="s">
        <v>227</v>
      </c>
      <c r="K809" s="93">
        <f t="shared" si="120"/>
        <v>1</v>
      </c>
      <c r="L809" s="124">
        <f>IF(F809="MT",'Calcs and Notes'!$C$41*K809,IF(N809="Grocery",'Calcs and Notes'!$C$40*K809,'Calcs and Notes'!$C$43*K809))</f>
        <v>122.88780203574613</v>
      </c>
      <c r="M809" s="114">
        <f>IF(F809="MT",'Calcs and Notes'!$E$41*K809,'Calcs and Notes'!$E$40*K809)</f>
        <v>9.1539169192330423</v>
      </c>
      <c r="N809" s="93" t="s">
        <v>97</v>
      </c>
    </row>
    <row r="810" spans="1:14">
      <c r="A810" s="162">
        <v>15524</v>
      </c>
      <c r="B810" s="162">
        <v>503450.45419152098</v>
      </c>
      <c r="C810" s="162">
        <v>97.814348978341002</v>
      </c>
      <c r="D810" s="162">
        <v>2</v>
      </c>
      <c r="E810" s="163" t="s">
        <v>224</v>
      </c>
      <c r="F810" s="163" t="s">
        <v>241</v>
      </c>
      <c r="G810" s="163" t="s">
        <v>234</v>
      </c>
      <c r="H810" s="162">
        <v>261</v>
      </c>
      <c r="I810" s="163" t="s">
        <v>227</v>
      </c>
      <c r="J810" s="163" t="s">
        <v>227</v>
      </c>
      <c r="K810" s="93">
        <f t="shared" si="120"/>
        <v>1</v>
      </c>
      <c r="L810" s="124">
        <f>IF(F810="MT",'Calcs and Notes'!$C$41*K810,IF(N810="Grocery",'Calcs and Notes'!$C$40*K810,'Calcs and Notes'!$C$43*K810))</f>
        <v>534.8561006627807</v>
      </c>
      <c r="M810" s="114">
        <f>IF(F810="MT",'Calcs and Notes'!$E$41*K810,'Calcs and Notes'!$E$40*K810)</f>
        <v>9.1539169192330423</v>
      </c>
      <c r="N810" s="93" t="s">
        <v>97</v>
      </c>
    </row>
    <row r="811" spans="1:14">
      <c r="A811" s="162">
        <v>6833</v>
      </c>
      <c r="B811" s="162">
        <v>2775945.4775906499</v>
      </c>
      <c r="C811" s="162">
        <v>34.400464435103203</v>
      </c>
      <c r="D811" s="162">
        <v>1</v>
      </c>
      <c r="E811" s="163" t="s">
        <v>224</v>
      </c>
      <c r="F811" s="163" t="s">
        <v>225</v>
      </c>
      <c r="G811" s="163" t="s">
        <v>234</v>
      </c>
      <c r="H811" s="162">
        <v>86</v>
      </c>
      <c r="I811" s="163" t="s">
        <v>227</v>
      </c>
      <c r="J811" s="163" t="s">
        <v>227</v>
      </c>
      <c r="K811" s="93">
        <f t="shared" si="120"/>
        <v>1</v>
      </c>
      <c r="L811" s="124">
        <f>IF(F811="MT",'Calcs and Notes'!$C$41*K811,IF(N811="Grocery",'Calcs and Notes'!$C$40*K811,'Calcs and Notes'!$C$43*K811))</f>
        <v>122.88780203574613</v>
      </c>
      <c r="M811" s="114">
        <f>IF(F811="MT",'Calcs and Notes'!$E$41*K811,'Calcs and Notes'!$E$40*K811)</f>
        <v>9.1539169192330423</v>
      </c>
      <c r="N811" s="93" t="s">
        <v>1307</v>
      </c>
    </row>
    <row r="812" spans="1:14">
      <c r="A812" s="162">
        <v>8101</v>
      </c>
      <c r="B812" s="162">
        <v>1294160.80426768</v>
      </c>
      <c r="C812" s="162">
        <v>285.812898469012</v>
      </c>
      <c r="D812" s="162">
        <v>1</v>
      </c>
      <c r="E812" s="163" t="s">
        <v>224</v>
      </c>
      <c r="F812" s="163" t="s">
        <v>225</v>
      </c>
      <c r="G812" s="163" t="s">
        <v>244</v>
      </c>
      <c r="H812" s="162">
        <v>60</v>
      </c>
      <c r="I812" s="163" t="s">
        <v>243</v>
      </c>
      <c r="J812" s="163" t="s">
        <v>227</v>
      </c>
      <c r="K812" s="93">
        <f t="shared" si="120"/>
        <v>1</v>
      </c>
      <c r="L812" s="124">
        <f>IF(F812="MT",'Calcs and Notes'!$C$41*K812,IF(N812="Grocery",'Calcs and Notes'!$C$40*K812,'Calcs and Notes'!$C$43*K812))</f>
        <v>122.88780203574613</v>
      </c>
      <c r="M812" s="114">
        <f>IF(F812="MT",'Calcs and Notes'!$E$41*K812,'Calcs and Notes'!$E$40*K812)</f>
        <v>9.1539169192330423</v>
      </c>
      <c r="N812" s="93" t="s">
        <v>412</v>
      </c>
    </row>
    <row r="813" spans="1:14">
      <c r="A813" s="162">
        <v>8101</v>
      </c>
      <c r="B813" s="162">
        <v>1294160.80426768</v>
      </c>
      <c r="C813" s="162">
        <v>285.812898469012</v>
      </c>
      <c r="D813" s="162">
        <v>2</v>
      </c>
      <c r="E813" s="163" t="s">
        <v>224</v>
      </c>
      <c r="F813" s="163" t="s">
        <v>241</v>
      </c>
      <c r="G813" s="163" t="s">
        <v>244</v>
      </c>
      <c r="H813" s="162">
        <v>60</v>
      </c>
      <c r="I813" s="163" t="s">
        <v>243</v>
      </c>
      <c r="J813" s="163" t="s">
        <v>227</v>
      </c>
      <c r="K813" s="93">
        <f t="shared" si="120"/>
        <v>1</v>
      </c>
      <c r="L813" s="124">
        <f>IF(F813="MT",'Calcs and Notes'!$C$41*K813,IF(N813="Grocery",'Calcs and Notes'!$C$40*K813,'Calcs and Notes'!$C$43*K813))</f>
        <v>128.63184742963827</v>
      </c>
      <c r="M813" s="114">
        <f>IF(F813="MT",'Calcs and Notes'!$E$41*K813,'Calcs and Notes'!$E$40*K813)</f>
        <v>9.1539169192330423</v>
      </c>
      <c r="N813" s="93" t="s">
        <v>412</v>
      </c>
    </row>
    <row r="814" spans="1:14">
      <c r="A814" s="162">
        <v>15109</v>
      </c>
      <c r="B814" s="162">
        <v>4776162.7677725097</v>
      </c>
      <c r="C814" s="162">
        <v>334.46517981600198</v>
      </c>
      <c r="D814" s="162">
        <v>1</v>
      </c>
      <c r="E814" s="163" t="s">
        <v>246</v>
      </c>
      <c r="F814" s="163" t="s">
        <v>225</v>
      </c>
      <c r="G814" s="163" t="s">
        <v>234</v>
      </c>
      <c r="H814" s="162">
        <v>172</v>
      </c>
      <c r="I814" s="163" t="s">
        <v>239</v>
      </c>
      <c r="J814" s="163" t="s">
        <v>255</v>
      </c>
      <c r="K814" s="93">
        <f t="shared" si="120"/>
        <v>0</v>
      </c>
      <c r="L814" s="124">
        <f>IF(F814="MT",'Calcs and Notes'!$C$41*K814,IF(N814="Grocery",'Calcs and Notes'!$C$40*K814,'Calcs and Notes'!$C$43*K814))</f>
        <v>0</v>
      </c>
      <c r="M814" s="114">
        <f>IF(F814="MT",'Calcs and Notes'!$E$41*K814,'Calcs and Notes'!$E$40*K814)</f>
        <v>0</v>
      </c>
      <c r="N814" s="93" t="s">
        <v>1306</v>
      </c>
    </row>
    <row r="815" spans="1:14">
      <c r="A815" s="162">
        <v>15109</v>
      </c>
      <c r="B815" s="162">
        <v>4776162.7677725097</v>
      </c>
      <c r="C815" s="162">
        <v>334.46517981600198</v>
      </c>
      <c r="D815" s="162">
        <v>2</v>
      </c>
      <c r="E815" s="163" t="s">
        <v>246</v>
      </c>
      <c r="F815" s="163" t="s">
        <v>245</v>
      </c>
      <c r="G815" s="163" t="s">
        <v>234</v>
      </c>
      <c r="H815" s="162">
        <v>102</v>
      </c>
      <c r="I815" s="163" t="s">
        <v>239</v>
      </c>
      <c r="J815" s="163" t="s">
        <v>255</v>
      </c>
      <c r="K815" s="93">
        <f t="shared" si="120"/>
        <v>0</v>
      </c>
      <c r="L815" s="124">
        <f>IF(F815="MT",'Calcs and Notes'!$C$41*K815,IF(N815="Grocery",'Calcs and Notes'!$C$40*K815,'Calcs and Notes'!$C$43*K815))</f>
        <v>0</v>
      </c>
      <c r="M815" s="114">
        <f>IF(F815="MT",'Calcs and Notes'!$E$41*K815,'Calcs and Notes'!$E$40*K815)</f>
        <v>0</v>
      </c>
      <c r="N815" s="93" t="s">
        <v>1306</v>
      </c>
    </row>
    <row r="816" spans="1:14">
      <c r="A816" s="162">
        <v>15425</v>
      </c>
      <c r="B816" s="162">
        <v>1961449.33603468</v>
      </c>
      <c r="C816" s="162">
        <v>59.7383607246963</v>
      </c>
      <c r="D816" s="162">
        <v>1</v>
      </c>
      <c r="E816" s="163" t="s">
        <v>224</v>
      </c>
      <c r="F816" s="163" t="s">
        <v>241</v>
      </c>
      <c r="G816" s="163" t="s">
        <v>234</v>
      </c>
      <c r="H816" s="162">
        <v>500</v>
      </c>
      <c r="I816" s="163" t="s">
        <v>227</v>
      </c>
      <c r="J816" s="163" t="s">
        <v>224</v>
      </c>
      <c r="K816" s="93">
        <f t="shared" si="120"/>
        <v>0</v>
      </c>
      <c r="L816" s="124">
        <f>IF(F816="MT",'Calcs and Notes'!$C$41*K816,IF(N816="Grocery",'Calcs and Notes'!$C$40*K816,'Calcs and Notes'!$C$43*K816))</f>
        <v>0</v>
      </c>
      <c r="M816" s="114">
        <f>IF(F816="MT",'Calcs and Notes'!$E$41*K816,'Calcs and Notes'!$E$40*K816)</f>
        <v>0</v>
      </c>
      <c r="N816" s="93" t="s">
        <v>97</v>
      </c>
    </row>
    <row r="817" spans="1:14">
      <c r="A817" s="162">
        <v>15425</v>
      </c>
      <c r="B817" s="162">
        <v>1961449.33603468</v>
      </c>
      <c r="C817" s="162">
        <v>59.7383607246963</v>
      </c>
      <c r="D817" s="162">
        <v>2</v>
      </c>
      <c r="E817" s="163" t="s">
        <v>246</v>
      </c>
      <c r="F817" s="163" t="s">
        <v>225</v>
      </c>
      <c r="G817" s="163" t="s">
        <v>234</v>
      </c>
      <c r="H817" s="162">
        <v>200</v>
      </c>
      <c r="I817" s="163" t="s">
        <v>227</v>
      </c>
      <c r="J817" s="163" t="s">
        <v>227</v>
      </c>
      <c r="K817" s="93">
        <f t="shared" si="120"/>
        <v>1</v>
      </c>
      <c r="L817" s="124">
        <f>IF(F817="MT",'Calcs and Notes'!$C$41*K817,IF(N817="Grocery",'Calcs and Notes'!$C$40*K817,'Calcs and Notes'!$C$43*K817))</f>
        <v>122.88780203574613</v>
      </c>
      <c r="M817" s="114">
        <f>IF(F817="MT",'Calcs and Notes'!$E$41*K817,'Calcs and Notes'!$E$40*K817)</f>
        <v>9.1539169192330423</v>
      </c>
      <c r="N817" s="93" t="s">
        <v>97</v>
      </c>
    </row>
    <row r="818" spans="1:14">
      <c r="A818" s="162">
        <v>15286</v>
      </c>
      <c r="B818" s="162">
        <v>890041.95763396495</v>
      </c>
      <c r="C818" s="162">
        <v>160.36792029440801</v>
      </c>
      <c r="D818" s="162">
        <v>1</v>
      </c>
      <c r="E818" s="163" t="s">
        <v>224</v>
      </c>
      <c r="F818" s="163" t="s">
        <v>241</v>
      </c>
      <c r="G818" s="163" t="s">
        <v>234</v>
      </c>
      <c r="H818" s="162">
        <v>160</v>
      </c>
      <c r="I818" s="163" t="s">
        <v>239</v>
      </c>
      <c r="J818" s="163" t="s">
        <v>227</v>
      </c>
      <c r="K818" s="93">
        <f t="shared" si="120"/>
        <v>1</v>
      </c>
      <c r="L818" s="124">
        <f>IF(F818="MT",'Calcs and Notes'!$C$41*K818,IF(N818="Grocery",'Calcs and Notes'!$C$40*K818,'Calcs and Notes'!$C$43*K818))</f>
        <v>128.63184742963827</v>
      </c>
      <c r="M818" s="114">
        <f>IF(F818="MT",'Calcs and Notes'!$E$41*K818,'Calcs and Notes'!$E$40*K818)</f>
        <v>9.1539169192330423</v>
      </c>
      <c r="N818" s="93" t="s">
        <v>1014</v>
      </c>
    </row>
    <row r="819" spans="1:14">
      <c r="A819" s="162">
        <v>15286</v>
      </c>
      <c r="B819" s="162">
        <v>890041.95763396495</v>
      </c>
      <c r="C819" s="162">
        <v>160.36792029440801</v>
      </c>
      <c r="D819" s="162">
        <v>2</v>
      </c>
      <c r="E819" s="163" t="s">
        <v>224</v>
      </c>
      <c r="F819" s="163" t="s">
        <v>225</v>
      </c>
      <c r="G819" s="163" t="s">
        <v>234</v>
      </c>
      <c r="H819" s="162">
        <v>80</v>
      </c>
      <c r="I819" s="163" t="s">
        <v>239</v>
      </c>
      <c r="J819" s="163" t="s">
        <v>227</v>
      </c>
      <c r="K819" s="93">
        <f t="shared" si="120"/>
        <v>1</v>
      </c>
      <c r="L819" s="124">
        <f>IF(F819="MT",'Calcs and Notes'!$C$41*K819,IF(N819="Grocery",'Calcs and Notes'!$C$40*K819,'Calcs and Notes'!$C$43*K819))</f>
        <v>122.88780203574613</v>
      </c>
      <c r="M819" s="114">
        <f>IF(F819="MT",'Calcs and Notes'!$E$41*K819,'Calcs and Notes'!$E$40*K819)</f>
        <v>9.1539169192330423</v>
      </c>
      <c r="N819" s="93" t="s">
        <v>1014</v>
      </c>
    </row>
    <row r="820" spans="1:14">
      <c r="A820" s="162">
        <v>15478</v>
      </c>
      <c r="B820" s="162">
        <v>850431.08132124599</v>
      </c>
      <c r="C820" s="162">
        <v>160.36792029440801</v>
      </c>
      <c r="D820" s="162">
        <v>1</v>
      </c>
      <c r="E820" s="163" t="s">
        <v>224</v>
      </c>
      <c r="F820" s="163" t="s">
        <v>225</v>
      </c>
      <c r="G820" s="163" t="s">
        <v>234</v>
      </c>
      <c r="H820" s="162">
        <v>161</v>
      </c>
      <c r="I820" s="163" t="s">
        <v>227</v>
      </c>
      <c r="J820" s="163" t="s">
        <v>255</v>
      </c>
      <c r="K820" s="93">
        <f t="shared" si="120"/>
        <v>0</v>
      </c>
      <c r="L820" s="124">
        <f>IF(F820="MT",'Calcs and Notes'!$C$41*K820,IF(N820="Grocery",'Calcs and Notes'!$C$40*K820,'Calcs and Notes'!$C$43*K820))</f>
        <v>0</v>
      </c>
      <c r="M820" s="114">
        <f>IF(F820="MT",'Calcs and Notes'!$E$41*K820,'Calcs and Notes'!$E$40*K820)</f>
        <v>0</v>
      </c>
      <c r="N820" s="93" t="s">
        <v>1014</v>
      </c>
    </row>
    <row r="821" spans="1:14">
      <c r="A821" s="162">
        <v>15478</v>
      </c>
      <c r="B821" s="162">
        <v>850431.08132124599</v>
      </c>
      <c r="C821" s="162">
        <v>160.36792029440801</v>
      </c>
      <c r="D821" s="162">
        <v>2</v>
      </c>
      <c r="E821" s="163" t="s">
        <v>224</v>
      </c>
      <c r="F821" s="163" t="s">
        <v>241</v>
      </c>
      <c r="G821" s="163" t="s">
        <v>234</v>
      </c>
      <c r="H821" s="162">
        <v>63</v>
      </c>
      <c r="I821" s="163" t="s">
        <v>227</v>
      </c>
      <c r="J821" s="163" t="s">
        <v>255</v>
      </c>
      <c r="K821" s="93">
        <f t="shared" si="120"/>
        <v>0</v>
      </c>
      <c r="L821" s="124">
        <f>IF(F821="MT",'Calcs and Notes'!$C$41*K821,IF(N821="Grocery",'Calcs and Notes'!$C$40*K821,'Calcs and Notes'!$C$43*K821))</f>
        <v>0</v>
      </c>
      <c r="M821" s="114">
        <f>IF(F821="MT",'Calcs and Notes'!$E$41*K821,'Calcs and Notes'!$E$40*K821)</f>
        <v>0</v>
      </c>
      <c r="N821" s="93" t="s">
        <v>1014</v>
      </c>
    </row>
    <row r="822" spans="1:14">
      <c r="A822" s="162">
        <v>15393</v>
      </c>
      <c r="B822" s="162">
        <v>383424.26807760098</v>
      </c>
      <c r="C822" s="162">
        <v>86.201499118165799</v>
      </c>
      <c r="D822" s="162">
        <v>2</v>
      </c>
      <c r="E822" s="163" t="s">
        <v>224</v>
      </c>
      <c r="F822" s="163" t="s">
        <v>225</v>
      </c>
      <c r="G822" s="163" t="s">
        <v>234</v>
      </c>
      <c r="H822" s="162">
        <v>95</v>
      </c>
      <c r="I822" s="163" t="s">
        <v>239</v>
      </c>
      <c r="J822" s="163" t="s">
        <v>224</v>
      </c>
      <c r="K822" s="93">
        <f t="shared" si="120"/>
        <v>0</v>
      </c>
      <c r="L822" s="124">
        <f>IF(F822="MT",'Calcs and Notes'!$C$41*K822,IF(N822="Grocery",'Calcs and Notes'!$C$40*K822,'Calcs and Notes'!$C$43*K822))</f>
        <v>0</v>
      </c>
      <c r="M822" s="114">
        <f>IF(F822="MT",'Calcs and Notes'!$E$41*K822,'Calcs and Notes'!$E$40*K822)</f>
        <v>0</v>
      </c>
      <c r="N822" s="93" t="s">
        <v>97</v>
      </c>
    </row>
    <row r="823" spans="1:14">
      <c r="A823" s="162">
        <v>15393</v>
      </c>
      <c r="B823" s="162">
        <v>383424.26807760098</v>
      </c>
      <c r="C823" s="162">
        <v>86.201499118165799</v>
      </c>
      <c r="D823" s="162">
        <v>4</v>
      </c>
      <c r="E823" s="163" t="s">
        <v>246</v>
      </c>
      <c r="F823" s="163" t="s">
        <v>241</v>
      </c>
      <c r="G823" s="163" t="s">
        <v>234</v>
      </c>
      <c r="H823" s="162">
        <v>135</v>
      </c>
      <c r="I823" s="163" t="s">
        <v>239</v>
      </c>
      <c r="J823" s="163" t="s">
        <v>255</v>
      </c>
      <c r="K823" s="93">
        <f t="shared" si="120"/>
        <v>0</v>
      </c>
      <c r="L823" s="124">
        <f>IF(F823="MT",'Calcs and Notes'!$C$41*K823,IF(N823="Grocery",'Calcs and Notes'!$C$40*K823,'Calcs and Notes'!$C$43*K823))</f>
        <v>0</v>
      </c>
      <c r="M823" s="114">
        <f>IF(F823="MT",'Calcs and Notes'!$E$41*K823,'Calcs and Notes'!$E$40*K823)</f>
        <v>0</v>
      </c>
      <c r="N823" s="93" t="s">
        <v>97</v>
      </c>
    </row>
    <row r="824" spans="1:14">
      <c r="A824" s="162">
        <v>15214</v>
      </c>
      <c r="B824" s="162">
        <v>909723.95087667101</v>
      </c>
      <c r="C824" s="162">
        <v>340.720580852686</v>
      </c>
      <c r="D824" s="162">
        <v>1</v>
      </c>
      <c r="E824" s="163" t="s">
        <v>224</v>
      </c>
      <c r="F824" s="163" t="s">
        <v>225</v>
      </c>
      <c r="G824" s="163" t="s">
        <v>234</v>
      </c>
      <c r="H824" s="162">
        <v>96</v>
      </c>
      <c r="I824" s="163" t="s">
        <v>227</v>
      </c>
      <c r="J824" s="163" t="s">
        <v>224</v>
      </c>
      <c r="K824" s="93">
        <f t="shared" si="120"/>
        <v>0</v>
      </c>
      <c r="L824" s="124">
        <f>IF(F824="MT",'Calcs and Notes'!$C$41*K824,IF(N824="Grocery",'Calcs and Notes'!$C$40*K824,'Calcs and Notes'!$C$43*K824))</f>
        <v>0</v>
      </c>
      <c r="M824" s="114">
        <f>IF(F824="MT",'Calcs and Notes'!$E$41*K824,'Calcs and Notes'!$E$40*K824)</f>
        <v>0</v>
      </c>
      <c r="N824" s="93" t="s">
        <v>1014</v>
      </c>
    </row>
    <row r="825" spans="1:14">
      <c r="A825" s="162">
        <v>15214</v>
      </c>
      <c r="B825" s="162">
        <v>909723.95087667101</v>
      </c>
      <c r="C825" s="162">
        <v>340.720580852686</v>
      </c>
      <c r="D825" s="162">
        <v>2</v>
      </c>
      <c r="E825" s="163" t="s">
        <v>224</v>
      </c>
      <c r="F825" s="163" t="s">
        <v>241</v>
      </c>
      <c r="G825" s="163" t="s">
        <v>244</v>
      </c>
      <c r="H825" s="162">
        <v>96</v>
      </c>
      <c r="I825" s="163" t="s">
        <v>227</v>
      </c>
      <c r="J825" s="163" t="s">
        <v>224</v>
      </c>
      <c r="K825" s="93">
        <f t="shared" si="120"/>
        <v>0</v>
      </c>
      <c r="L825" s="124">
        <f>IF(F825="MT",'Calcs and Notes'!$C$41*K825,IF(N825="Grocery",'Calcs and Notes'!$C$40*K825,'Calcs and Notes'!$C$43*K825))</f>
        <v>0</v>
      </c>
      <c r="M825" s="114">
        <f>IF(F825="MT",'Calcs and Notes'!$E$41*K825,'Calcs and Notes'!$E$40*K825)</f>
        <v>0</v>
      </c>
      <c r="N825" s="93" t="s">
        <v>1014</v>
      </c>
    </row>
    <row r="826" spans="1:14">
      <c r="A826" s="162">
        <v>15585</v>
      </c>
      <c r="B826" s="162">
        <v>1107341.88777123</v>
      </c>
      <c r="C826" s="162">
        <v>340.720580852686</v>
      </c>
      <c r="D826" s="162">
        <v>1</v>
      </c>
      <c r="E826" s="163" t="s">
        <v>224</v>
      </c>
      <c r="F826" s="163" t="s">
        <v>225</v>
      </c>
      <c r="G826" s="163" t="s">
        <v>234</v>
      </c>
      <c r="H826" s="162">
        <v>60</v>
      </c>
      <c r="I826" s="163" t="s">
        <v>227</v>
      </c>
      <c r="J826" s="163" t="s">
        <v>227</v>
      </c>
      <c r="K826" s="93">
        <f t="shared" si="120"/>
        <v>1</v>
      </c>
      <c r="L826" s="124">
        <f>IF(F826="MT",'Calcs and Notes'!$C$41*K826,IF(N826="Grocery",'Calcs and Notes'!$C$40*K826,'Calcs and Notes'!$C$43*K826))</f>
        <v>122.88780203574613</v>
      </c>
      <c r="M826" s="114">
        <f>IF(F826="MT",'Calcs and Notes'!$E$41*K826,'Calcs and Notes'!$E$40*K826)</f>
        <v>9.1539169192330423</v>
      </c>
      <c r="N826" s="93" t="s">
        <v>1014</v>
      </c>
    </row>
    <row r="827" spans="1:14">
      <c r="A827" s="162">
        <v>15585</v>
      </c>
      <c r="B827" s="162">
        <v>1107341.88777123</v>
      </c>
      <c r="C827" s="162">
        <v>340.720580852686</v>
      </c>
      <c r="D827" s="162">
        <v>2</v>
      </c>
      <c r="E827" s="163" t="s">
        <v>224</v>
      </c>
      <c r="F827" s="163" t="s">
        <v>225</v>
      </c>
      <c r="G827" s="163" t="s">
        <v>234</v>
      </c>
      <c r="H827" s="162">
        <v>50</v>
      </c>
      <c r="I827" s="163" t="s">
        <v>227</v>
      </c>
      <c r="J827" s="163" t="s">
        <v>227</v>
      </c>
      <c r="K827" s="93">
        <f t="shared" si="120"/>
        <v>1</v>
      </c>
      <c r="L827" s="124">
        <f>IF(F827="MT",'Calcs and Notes'!$C$41*K827,IF(N827="Grocery",'Calcs and Notes'!$C$40*K827,'Calcs and Notes'!$C$43*K827))</f>
        <v>122.88780203574613</v>
      </c>
      <c r="M827" s="114">
        <f>IF(F827="MT",'Calcs and Notes'!$E$41*K827,'Calcs and Notes'!$E$40*K827)</f>
        <v>9.1539169192330423</v>
      </c>
      <c r="N827" s="93" t="s">
        <v>1014</v>
      </c>
    </row>
    <row r="828" spans="1:14">
      <c r="A828" s="162">
        <v>15401</v>
      </c>
      <c r="B828" s="162">
        <v>3368287.7311012698</v>
      </c>
      <c r="C828" s="162">
        <v>59.7383607246963</v>
      </c>
      <c r="D828" s="162">
        <v>1</v>
      </c>
      <c r="E828" s="163" t="s">
        <v>246</v>
      </c>
      <c r="F828" s="163" t="s">
        <v>225</v>
      </c>
      <c r="G828" s="163" t="s">
        <v>234</v>
      </c>
      <c r="H828" s="162">
        <v>80</v>
      </c>
      <c r="I828" s="163" t="s">
        <v>239</v>
      </c>
      <c r="J828" s="163" t="s">
        <v>255</v>
      </c>
      <c r="K828" s="93">
        <f t="shared" si="120"/>
        <v>0</v>
      </c>
      <c r="L828" s="124">
        <f>IF(F828="MT",'Calcs and Notes'!$C$41*K828,IF(N828="Grocery",'Calcs and Notes'!$C$40*K828,'Calcs and Notes'!$C$43*K828))</f>
        <v>0</v>
      </c>
      <c r="M828" s="114">
        <f>IF(F828="MT",'Calcs and Notes'!$E$41*K828,'Calcs and Notes'!$E$40*K828)</f>
        <v>0</v>
      </c>
      <c r="N828" s="93" t="s">
        <v>97</v>
      </c>
    </row>
    <row r="829" spans="1:14">
      <c r="A829" s="162">
        <v>15401</v>
      </c>
      <c r="B829" s="162">
        <v>3368287.7311012698</v>
      </c>
      <c r="C829" s="162">
        <v>59.7383607246963</v>
      </c>
      <c r="D829" s="162">
        <v>2</v>
      </c>
      <c r="E829" s="163" t="s">
        <v>224</v>
      </c>
      <c r="F829" s="163" t="s">
        <v>225</v>
      </c>
      <c r="G829" s="163" t="s">
        <v>234</v>
      </c>
      <c r="H829" s="162">
        <v>3927</v>
      </c>
      <c r="I829" s="163" t="s">
        <v>239</v>
      </c>
      <c r="J829" s="163" t="s">
        <v>255</v>
      </c>
      <c r="K829" s="93">
        <f t="shared" si="120"/>
        <v>0</v>
      </c>
      <c r="L829" s="124">
        <f>IF(F829="MT",'Calcs and Notes'!$C$41*K829,IF(N829="Grocery",'Calcs and Notes'!$C$40*K829,'Calcs and Notes'!$C$43*K829))</f>
        <v>0</v>
      </c>
      <c r="M829" s="114">
        <f>IF(F829="MT",'Calcs and Notes'!$E$41*K829,'Calcs and Notes'!$E$40*K829)</f>
        <v>0</v>
      </c>
      <c r="N829" s="93" t="s">
        <v>97</v>
      </c>
    </row>
    <row r="830" spans="1:14">
      <c r="A830" s="162">
        <v>15401</v>
      </c>
      <c r="B830" s="162">
        <v>3368287.7311012698</v>
      </c>
      <c r="C830" s="162">
        <v>59.7383607246963</v>
      </c>
      <c r="D830" s="162">
        <v>3</v>
      </c>
      <c r="E830" s="163" t="s">
        <v>224</v>
      </c>
      <c r="F830" s="163" t="s">
        <v>241</v>
      </c>
      <c r="G830" s="163" t="s">
        <v>234</v>
      </c>
      <c r="H830" s="162">
        <v>168</v>
      </c>
      <c r="I830" s="163" t="s">
        <v>239</v>
      </c>
      <c r="J830" s="163" t="s">
        <v>255</v>
      </c>
      <c r="K830" s="93">
        <f t="shared" si="120"/>
        <v>0</v>
      </c>
      <c r="L830" s="124">
        <f>IF(F830="MT",'Calcs and Notes'!$C$41*K830,IF(N830="Grocery",'Calcs and Notes'!$C$40*K830,'Calcs and Notes'!$C$43*K830))</f>
        <v>0</v>
      </c>
      <c r="M830" s="114">
        <f>IF(F830="MT",'Calcs and Notes'!$E$41*K830,'Calcs and Notes'!$E$40*K830)</f>
        <v>0</v>
      </c>
      <c r="N830" s="93" t="s">
        <v>97</v>
      </c>
    </row>
    <row r="831" spans="1:14">
      <c r="A831" s="162">
        <v>15531</v>
      </c>
      <c r="B831" s="162">
        <v>4016476.2769701201</v>
      </c>
      <c r="C831" s="162">
        <v>852.574034593531</v>
      </c>
      <c r="D831" s="162">
        <v>1</v>
      </c>
      <c r="E831" s="163" t="s">
        <v>224</v>
      </c>
      <c r="F831" s="163" t="s">
        <v>225</v>
      </c>
      <c r="G831" s="163" t="s">
        <v>234</v>
      </c>
      <c r="H831" s="162">
        <v>510</v>
      </c>
      <c r="I831" s="163" t="s">
        <v>243</v>
      </c>
      <c r="J831" s="163" t="s">
        <v>224</v>
      </c>
      <c r="K831" s="93">
        <f t="shared" si="120"/>
        <v>0</v>
      </c>
      <c r="L831" s="124">
        <f>IF(F831="MT",'Calcs and Notes'!$C$41*K831,IF(N831="Grocery",'Calcs and Notes'!$C$40*K831,'Calcs and Notes'!$C$43*K831))</f>
        <v>0</v>
      </c>
      <c r="M831" s="114">
        <f>IF(F831="MT",'Calcs and Notes'!$E$41*K831,'Calcs and Notes'!$E$40*K831)</f>
        <v>0</v>
      </c>
      <c r="N831" s="93" t="s">
        <v>411</v>
      </c>
    </row>
    <row r="832" spans="1:14">
      <c r="A832" s="162">
        <v>15531</v>
      </c>
      <c r="B832" s="162">
        <v>4016476.2769701201</v>
      </c>
      <c r="C832" s="162">
        <v>852.574034593531</v>
      </c>
      <c r="D832" s="162">
        <v>2</v>
      </c>
      <c r="E832" s="163" t="s">
        <v>224</v>
      </c>
      <c r="F832" s="163" t="s">
        <v>241</v>
      </c>
      <c r="G832" s="163" t="s">
        <v>234</v>
      </c>
      <c r="H832" s="162">
        <v>1020</v>
      </c>
      <c r="I832" s="163" t="s">
        <v>243</v>
      </c>
      <c r="J832" s="163" t="s">
        <v>224</v>
      </c>
      <c r="K832" s="93">
        <f t="shared" si="120"/>
        <v>0</v>
      </c>
      <c r="L832" s="124">
        <f>IF(F832="MT",'Calcs and Notes'!$C$41*K832,IF(N832="Grocery",'Calcs and Notes'!$C$40*K832,'Calcs and Notes'!$C$43*K832))</f>
        <v>0</v>
      </c>
      <c r="M832" s="114">
        <f>IF(F832="MT",'Calcs and Notes'!$E$41*K832,'Calcs and Notes'!$E$40*K832)</f>
        <v>0</v>
      </c>
      <c r="N832" s="93" t="s">
        <v>411</v>
      </c>
    </row>
    <row r="833" spans="1:14">
      <c r="A833" s="162">
        <v>15531</v>
      </c>
      <c r="B833" s="162">
        <v>4016476.2769701201</v>
      </c>
      <c r="C833" s="162">
        <v>852.574034593531</v>
      </c>
      <c r="D833" s="162">
        <v>3</v>
      </c>
      <c r="E833" s="163" t="s">
        <v>224</v>
      </c>
      <c r="F833" s="163" t="s">
        <v>225</v>
      </c>
      <c r="G833" s="163" t="s">
        <v>234</v>
      </c>
      <c r="H833" s="162">
        <v>350</v>
      </c>
      <c r="I833" s="163" t="s">
        <v>239</v>
      </c>
      <c r="J833" s="163" t="s">
        <v>227</v>
      </c>
      <c r="K833" s="93">
        <f t="shared" si="120"/>
        <v>1</v>
      </c>
      <c r="L833" s="124">
        <f>IF(F833="MT",'Calcs and Notes'!$C$41*K833,IF(N833="Grocery",'Calcs and Notes'!$C$40*K833,'Calcs and Notes'!$C$43*K833))</f>
        <v>122.88780203574613</v>
      </c>
      <c r="M833" s="114">
        <f>IF(F833="MT",'Calcs and Notes'!$E$41*K833,'Calcs and Notes'!$E$40*K833)</f>
        <v>9.1539169192330423</v>
      </c>
      <c r="N833" s="93" t="s">
        <v>411</v>
      </c>
    </row>
    <row r="834" spans="1:14">
      <c r="A834" s="162">
        <v>15322</v>
      </c>
      <c r="B834" s="162">
        <v>570038.44083142898</v>
      </c>
      <c r="C834" s="162">
        <v>9.3202930107655106</v>
      </c>
      <c r="D834" s="162">
        <v>1</v>
      </c>
      <c r="E834" s="163" t="s">
        <v>224</v>
      </c>
      <c r="F834" s="163" t="s">
        <v>225</v>
      </c>
      <c r="G834" s="163" t="s">
        <v>234</v>
      </c>
      <c r="H834" s="162">
        <v>72</v>
      </c>
      <c r="I834" s="163" t="s">
        <v>227</v>
      </c>
      <c r="J834" s="163" t="s">
        <v>227</v>
      </c>
      <c r="K834" s="93">
        <f t="shared" si="120"/>
        <v>1</v>
      </c>
      <c r="L834" s="124">
        <f>IF(F834="MT",'Calcs and Notes'!$C$41*K834,IF(N834="Grocery",'Calcs and Notes'!$C$40*K834,'Calcs and Notes'!$C$43*K834))</f>
        <v>122.88780203574613</v>
      </c>
      <c r="M834" s="114">
        <f>IF(F834="MT",'Calcs and Notes'!$E$41*K834,'Calcs and Notes'!$E$40*K834)</f>
        <v>9.1539169192330423</v>
      </c>
      <c r="N834" s="93" t="s">
        <v>408</v>
      </c>
    </row>
    <row r="835" spans="1:14">
      <c r="A835" s="162">
        <v>15322</v>
      </c>
      <c r="B835" s="162">
        <v>570038.44083142898</v>
      </c>
      <c r="C835" s="162">
        <v>9.3202930107655106</v>
      </c>
      <c r="D835" s="162">
        <v>2</v>
      </c>
      <c r="E835" s="163" t="s">
        <v>224</v>
      </c>
      <c r="F835" s="163" t="s">
        <v>225</v>
      </c>
      <c r="G835" s="163" t="s">
        <v>234</v>
      </c>
      <c r="H835" s="162">
        <v>97</v>
      </c>
      <c r="I835" s="163" t="s">
        <v>227</v>
      </c>
      <c r="J835" s="163" t="s">
        <v>227</v>
      </c>
      <c r="K835" s="93">
        <f t="shared" si="120"/>
        <v>1</v>
      </c>
      <c r="L835" s="124">
        <f>IF(F835="MT",'Calcs and Notes'!$C$41*K835,IF(N835="Grocery",'Calcs and Notes'!$C$40*K835,'Calcs and Notes'!$C$43*K835))</f>
        <v>122.88780203574613</v>
      </c>
      <c r="M835" s="114">
        <f>IF(F835="MT",'Calcs and Notes'!$E$41*K835,'Calcs and Notes'!$E$40*K835)</f>
        <v>9.1539169192330423</v>
      </c>
      <c r="N835" s="93" t="s">
        <v>408</v>
      </c>
    </row>
    <row r="836" spans="1:14">
      <c r="A836" s="162">
        <v>15322</v>
      </c>
      <c r="B836" s="162">
        <v>570038.44083142898</v>
      </c>
      <c r="C836" s="162">
        <v>9.3202930107655106</v>
      </c>
      <c r="D836" s="162">
        <v>3</v>
      </c>
      <c r="E836" s="163" t="s">
        <v>224</v>
      </c>
      <c r="F836" s="163" t="s">
        <v>241</v>
      </c>
      <c r="G836" s="163" t="s">
        <v>234</v>
      </c>
      <c r="H836" s="162">
        <v>35</v>
      </c>
      <c r="I836" s="163" t="s">
        <v>227</v>
      </c>
      <c r="J836" s="163" t="s">
        <v>227</v>
      </c>
      <c r="K836" s="93">
        <f t="shared" si="120"/>
        <v>1</v>
      </c>
      <c r="L836" s="124">
        <f>IF(F836="MT",'Calcs and Notes'!$C$41*K836,IF(N836="Grocery",'Calcs and Notes'!$C$40*K836,'Calcs and Notes'!$C$43*K836))</f>
        <v>128.63184742963827</v>
      </c>
      <c r="M836" s="114">
        <f>IF(F836="MT",'Calcs and Notes'!$E$41*K836,'Calcs and Notes'!$E$40*K836)</f>
        <v>9.1539169192330423</v>
      </c>
      <c r="N836" s="93" t="s">
        <v>408</v>
      </c>
    </row>
    <row r="837" spans="1:14">
      <c r="A837" s="162">
        <v>15042</v>
      </c>
      <c r="B837" s="162">
        <v>716860.32869635499</v>
      </c>
      <c r="C837" s="162">
        <v>59.7383607246963</v>
      </c>
      <c r="D837" s="162">
        <v>3</v>
      </c>
      <c r="E837" s="163" t="s">
        <v>246</v>
      </c>
      <c r="F837" s="163" t="s">
        <v>241</v>
      </c>
      <c r="G837" s="163" t="s">
        <v>234</v>
      </c>
      <c r="H837" s="162">
        <v>400</v>
      </c>
      <c r="I837" s="163" t="s">
        <v>243</v>
      </c>
      <c r="J837" s="163" t="s">
        <v>227</v>
      </c>
      <c r="K837" s="93">
        <f t="shared" si="120"/>
        <v>1</v>
      </c>
      <c r="L837" s="124">
        <f>IF(F837="MT",'Calcs and Notes'!$C$41*K837,IF(N837="Grocery",'Calcs and Notes'!$C$40*K837,'Calcs and Notes'!$C$43*K837))</f>
        <v>534.8561006627807</v>
      </c>
      <c r="M837" s="114">
        <f>IF(F837="MT",'Calcs and Notes'!$E$41*K837,'Calcs and Notes'!$E$40*K837)</f>
        <v>9.1539169192330423</v>
      </c>
      <c r="N837" s="93" t="s">
        <v>97</v>
      </c>
    </row>
    <row r="838" spans="1:14">
      <c r="A838" s="162">
        <v>15042</v>
      </c>
      <c r="B838" s="162">
        <v>716860.32869635499</v>
      </c>
      <c r="C838" s="162">
        <v>59.7383607246963</v>
      </c>
      <c r="D838" s="162">
        <v>5</v>
      </c>
      <c r="E838" s="163" t="s">
        <v>246</v>
      </c>
      <c r="F838" s="163" t="s">
        <v>245</v>
      </c>
      <c r="G838" s="163" t="s">
        <v>234</v>
      </c>
      <c r="H838" s="162">
        <v>400</v>
      </c>
      <c r="I838" s="163" t="s">
        <v>243</v>
      </c>
      <c r="J838" s="163" t="s">
        <v>224</v>
      </c>
      <c r="K838" s="93">
        <f t="shared" si="120"/>
        <v>0</v>
      </c>
      <c r="L838" s="124">
        <f>IF(F838="MT",'Calcs and Notes'!$C$41*K838,IF(N838="Grocery",'Calcs and Notes'!$C$40*K838,'Calcs and Notes'!$C$43*K838))</f>
        <v>0</v>
      </c>
      <c r="M838" s="114">
        <f>IF(F838="MT",'Calcs and Notes'!$E$41*K838,'Calcs and Notes'!$E$40*K838)</f>
        <v>0</v>
      </c>
      <c r="N838" s="93" t="s">
        <v>97</v>
      </c>
    </row>
    <row r="839" spans="1:14">
      <c r="A839" s="162">
        <v>15063</v>
      </c>
      <c r="B839" s="162">
        <v>1187714.58135769</v>
      </c>
      <c r="C839" s="162">
        <v>42.418377905631601</v>
      </c>
      <c r="D839" s="162">
        <v>1</v>
      </c>
      <c r="E839" s="163" t="s">
        <v>224</v>
      </c>
      <c r="F839" s="163" t="s">
        <v>241</v>
      </c>
      <c r="G839" s="163" t="s">
        <v>234</v>
      </c>
      <c r="H839" s="162">
        <v>36</v>
      </c>
      <c r="I839" s="163" t="s">
        <v>243</v>
      </c>
      <c r="J839" s="163" t="s">
        <v>227</v>
      </c>
      <c r="K839" s="93">
        <f t="shared" si="120"/>
        <v>1</v>
      </c>
      <c r="L839" s="124">
        <f>IF(F839="MT",'Calcs and Notes'!$C$41*K839,IF(N839="Grocery",'Calcs and Notes'!$C$40*K839,'Calcs and Notes'!$C$43*K839))</f>
        <v>128.63184742963827</v>
      </c>
      <c r="M839" s="114">
        <f>IF(F839="MT",'Calcs and Notes'!$E$41*K839,'Calcs and Notes'!$E$40*K839)</f>
        <v>9.1539169192330423</v>
      </c>
      <c r="N839" s="93" t="s">
        <v>408</v>
      </c>
    </row>
    <row r="840" spans="1:14">
      <c r="A840" s="162">
        <v>15063</v>
      </c>
      <c r="B840" s="162">
        <v>1187714.58135769</v>
      </c>
      <c r="C840" s="162">
        <v>42.418377905631601</v>
      </c>
      <c r="D840" s="162">
        <v>2</v>
      </c>
      <c r="E840" s="163" t="s">
        <v>224</v>
      </c>
      <c r="F840" s="163" t="s">
        <v>225</v>
      </c>
      <c r="G840" s="163" t="s">
        <v>234</v>
      </c>
      <c r="H840" s="162">
        <v>36</v>
      </c>
      <c r="I840" s="163" t="s">
        <v>243</v>
      </c>
      <c r="J840" s="163" t="s">
        <v>227</v>
      </c>
      <c r="K840" s="93">
        <f t="shared" si="120"/>
        <v>1</v>
      </c>
      <c r="L840" s="124">
        <f>IF(F840="MT",'Calcs and Notes'!$C$41*K840,IF(N840="Grocery",'Calcs and Notes'!$C$40*K840,'Calcs and Notes'!$C$43*K840))</f>
        <v>122.88780203574613</v>
      </c>
      <c r="M840" s="114">
        <f>IF(F840="MT",'Calcs and Notes'!$E$41*K840,'Calcs and Notes'!$E$40*K840)</f>
        <v>9.1539169192330423</v>
      </c>
      <c r="N840" s="93" t="s">
        <v>408</v>
      </c>
    </row>
    <row r="841" spans="1:14">
      <c r="A841" s="162">
        <v>15234</v>
      </c>
      <c r="B841" s="162">
        <v>5074457.5068477998</v>
      </c>
      <c r="C841" s="162">
        <v>127.11566900921299</v>
      </c>
      <c r="D841" s="162">
        <v>1</v>
      </c>
      <c r="E841" s="163" t="s">
        <v>224</v>
      </c>
      <c r="F841" s="163" t="s">
        <v>225</v>
      </c>
      <c r="G841" s="163" t="s">
        <v>226</v>
      </c>
      <c r="H841" s="162">
        <v>56</v>
      </c>
      <c r="I841" s="163" t="s">
        <v>227</v>
      </c>
      <c r="J841" s="163" t="s">
        <v>227</v>
      </c>
      <c r="K841" s="93">
        <f t="shared" si="120"/>
        <v>1</v>
      </c>
      <c r="L841" s="124">
        <f>IF(F841="MT",'Calcs and Notes'!$C$41*K841,IF(N841="Grocery",'Calcs and Notes'!$C$40*K841,'Calcs and Notes'!$C$43*K841))</f>
        <v>122.88780203574613</v>
      </c>
      <c r="M841" s="114">
        <f>IF(F841="MT",'Calcs and Notes'!$E$41*K841,'Calcs and Notes'!$E$40*K841)</f>
        <v>9.1539169192330423</v>
      </c>
      <c r="N841" s="93" t="s">
        <v>1307</v>
      </c>
    </row>
    <row r="842" spans="1:14">
      <c r="A842" s="162">
        <v>15332</v>
      </c>
      <c r="B842" s="162">
        <v>415918.16319931002</v>
      </c>
      <c r="C842" s="162">
        <v>115.532823110919</v>
      </c>
      <c r="D842" s="162">
        <v>1</v>
      </c>
      <c r="E842" s="163" t="s">
        <v>224</v>
      </c>
      <c r="F842" s="163" t="s">
        <v>241</v>
      </c>
      <c r="G842" s="163" t="s">
        <v>226</v>
      </c>
      <c r="H842" s="162">
        <v>628</v>
      </c>
      <c r="I842" s="163" t="s">
        <v>227</v>
      </c>
      <c r="J842" s="163" t="s">
        <v>255</v>
      </c>
      <c r="K842" s="93">
        <f t="shared" si="120"/>
        <v>0</v>
      </c>
      <c r="L842" s="124">
        <f>IF(F842="MT",'Calcs and Notes'!$C$41*K842,IF(N842="Grocery",'Calcs and Notes'!$C$40*K842,'Calcs and Notes'!$C$43*K842))</f>
        <v>0</v>
      </c>
      <c r="M842" s="114">
        <f>IF(F842="MT",'Calcs and Notes'!$E$41*K842,'Calcs and Notes'!$E$40*K842)</f>
        <v>0</v>
      </c>
      <c r="N842" s="93" t="s">
        <v>97</v>
      </c>
    </row>
    <row r="843" spans="1:14">
      <c r="A843" s="162">
        <v>15332</v>
      </c>
      <c r="B843" s="162">
        <v>415918.16319931002</v>
      </c>
      <c r="C843" s="162">
        <v>115.532823110919</v>
      </c>
      <c r="D843" s="162">
        <v>2</v>
      </c>
      <c r="E843" s="163" t="s">
        <v>246</v>
      </c>
      <c r="F843" s="163" t="s">
        <v>225</v>
      </c>
      <c r="G843" s="163" t="s">
        <v>226</v>
      </c>
      <c r="H843" s="162">
        <v>360</v>
      </c>
      <c r="I843" s="163" t="s">
        <v>227</v>
      </c>
      <c r="J843" s="163" t="s">
        <v>255</v>
      </c>
      <c r="K843" s="93">
        <f t="shared" si="120"/>
        <v>0</v>
      </c>
      <c r="L843" s="124">
        <f>IF(F843="MT",'Calcs and Notes'!$C$41*K843,IF(N843="Grocery",'Calcs and Notes'!$C$40*K843,'Calcs and Notes'!$C$43*K843))</f>
        <v>0</v>
      </c>
      <c r="M843" s="114">
        <f>IF(F843="MT",'Calcs and Notes'!$E$41*K843,'Calcs and Notes'!$E$40*K843)</f>
        <v>0</v>
      </c>
      <c r="N843" s="93" t="s">
        <v>97</v>
      </c>
    </row>
    <row r="844" spans="1:14">
      <c r="A844" s="162">
        <v>15285</v>
      </c>
      <c r="B844" s="162">
        <v>1111854.57093981</v>
      </c>
      <c r="C844" s="162">
        <v>92.654547578317505</v>
      </c>
      <c r="D844" s="162">
        <v>1</v>
      </c>
      <c r="E844" s="163" t="s">
        <v>224</v>
      </c>
      <c r="F844" s="163" t="s">
        <v>225</v>
      </c>
      <c r="G844" s="163" t="s">
        <v>226</v>
      </c>
      <c r="H844" s="162">
        <v>80</v>
      </c>
      <c r="I844" s="163" t="s">
        <v>239</v>
      </c>
      <c r="J844" s="163" t="s">
        <v>224</v>
      </c>
      <c r="K844" s="93">
        <f t="shared" si="120"/>
        <v>0</v>
      </c>
      <c r="L844" s="124">
        <f>IF(F844="MT",'Calcs and Notes'!$C$41*K844,IF(N844="Grocery",'Calcs and Notes'!$C$40*K844,'Calcs and Notes'!$C$43*K844))</f>
        <v>0</v>
      </c>
      <c r="M844" s="114">
        <f>IF(F844="MT",'Calcs and Notes'!$E$41*K844,'Calcs and Notes'!$E$40*K844)</f>
        <v>0</v>
      </c>
      <c r="N844" s="93" t="s">
        <v>97</v>
      </c>
    </row>
    <row r="845" spans="1:14">
      <c r="A845" s="162">
        <v>15285</v>
      </c>
      <c r="B845" s="162">
        <v>1111854.57093981</v>
      </c>
      <c r="C845" s="162">
        <v>92.654547578317505</v>
      </c>
      <c r="D845" s="162">
        <v>2</v>
      </c>
      <c r="E845" s="163" t="s">
        <v>224</v>
      </c>
      <c r="F845" s="163" t="s">
        <v>225</v>
      </c>
      <c r="G845" s="163" t="s">
        <v>226</v>
      </c>
      <c r="H845" s="162">
        <v>300</v>
      </c>
      <c r="I845" s="163" t="s">
        <v>239</v>
      </c>
      <c r="J845" s="163" t="s">
        <v>224</v>
      </c>
      <c r="K845" s="93">
        <f t="shared" si="120"/>
        <v>0</v>
      </c>
      <c r="L845" s="124">
        <f>IF(F845="MT",'Calcs and Notes'!$C$41*K845,IF(N845="Grocery",'Calcs and Notes'!$C$40*K845,'Calcs and Notes'!$C$43*K845))</f>
        <v>0</v>
      </c>
      <c r="M845" s="114">
        <f>IF(F845="MT",'Calcs and Notes'!$E$41*K845,'Calcs and Notes'!$E$40*K845)</f>
        <v>0</v>
      </c>
      <c r="N845" s="93" t="s">
        <v>97</v>
      </c>
    </row>
    <row r="846" spans="1:14">
      <c r="A846" s="162">
        <v>15285</v>
      </c>
      <c r="B846" s="162">
        <v>1111854.57093981</v>
      </c>
      <c r="C846" s="162">
        <v>92.654547578317505</v>
      </c>
      <c r="D846" s="162">
        <v>3</v>
      </c>
      <c r="E846" s="163" t="s">
        <v>224</v>
      </c>
      <c r="F846" s="163" t="s">
        <v>241</v>
      </c>
      <c r="G846" s="163" t="s">
        <v>226</v>
      </c>
      <c r="H846" s="162">
        <v>150</v>
      </c>
      <c r="I846" s="163" t="s">
        <v>239</v>
      </c>
      <c r="J846" s="163" t="s">
        <v>224</v>
      </c>
      <c r="K846" s="93">
        <f t="shared" si="120"/>
        <v>0</v>
      </c>
      <c r="L846" s="124">
        <f>IF(F846="MT",'Calcs and Notes'!$C$41*K846,IF(N846="Grocery",'Calcs and Notes'!$C$40*K846,'Calcs and Notes'!$C$43*K846))</f>
        <v>0</v>
      </c>
      <c r="M846" s="114">
        <f>IF(F846="MT",'Calcs and Notes'!$E$41*K846,'Calcs and Notes'!$E$40*K846)</f>
        <v>0</v>
      </c>
      <c r="N846" s="93" t="s">
        <v>97</v>
      </c>
    </row>
    <row r="847" spans="1:14">
      <c r="A847" s="162">
        <v>15579</v>
      </c>
      <c r="B847" s="162">
        <v>1499170.5557518201</v>
      </c>
      <c r="C847" s="162">
        <v>340.720580852686</v>
      </c>
      <c r="D847" s="162">
        <v>1</v>
      </c>
      <c r="E847" s="163" t="s">
        <v>224</v>
      </c>
      <c r="F847" s="163" t="s">
        <v>241</v>
      </c>
      <c r="G847" s="163" t="s">
        <v>234</v>
      </c>
      <c r="H847" s="162">
        <v>75</v>
      </c>
      <c r="I847" s="163" t="s">
        <v>227</v>
      </c>
      <c r="J847" s="163" t="s">
        <v>224</v>
      </c>
      <c r="K847" s="93">
        <f t="shared" si="120"/>
        <v>0</v>
      </c>
      <c r="L847" s="124">
        <f>IF(F847="MT",'Calcs and Notes'!$C$41*K847,IF(N847="Grocery",'Calcs and Notes'!$C$40*K847,'Calcs and Notes'!$C$43*K847))</f>
        <v>0</v>
      </c>
      <c r="M847" s="114">
        <f>IF(F847="MT",'Calcs and Notes'!$E$41*K847,'Calcs and Notes'!$E$40*K847)</f>
        <v>0</v>
      </c>
      <c r="N847" s="93" t="s">
        <v>1014</v>
      </c>
    </row>
    <row r="848" spans="1:14">
      <c r="A848" s="162">
        <v>15579</v>
      </c>
      <c r="B848" s="162">
        <v>1499170.5557518201</v>
      </c>
      <c r="C848" s="162">
        <v>340.720580852686</v>
      </c>
      <c r="D848" s="162">
        <v>2</v>
      </c>
      <c r="E848" s="163" t="s">
        <v>224</v>
      </c>
      <c r="F848" s="163" t="s">
        <v>225</v>
      </c>
      <c r="G848" s="163" t="s">
        <v>234</v>
      </c>
      <c r="H848" s="162">
        <v>142</v>
      </c>
      <c r="I848" s="163" t="s">
        <v>227</v>
      </c>
      <c r="J848" s="163" t="s">
        <v>224</v>
      </c>
      <c r="K848" s="93">
        <f t="shared" si="120"/>
        <v>0</v>
      </c>
      <c r="L848" s="124">
        <f>IF(F848="MT",'Calcs and Notes'!$C$41*K848,IF(N848="Grocery",'Calcs and Notes'!$C$40*K848,'Calcs and Notes'!$C$43*K848))</f>
        <v>0</v>
      </c>
      <c r="M848" s="114">
        <f>IF(F848="MT",'Calcs and Notes'!$E$41*K848,'Calcs and Notes'!$E$40*K848)</f>
        <v>0</v>
      </c>
      <c r="N848" s="93" t="s">
        <v>1014</v>
      </c>
    </row>
    <row r="849" spans="1:14">
      <c r="A849" s="162">
        <v>15364</v>
      </c>
      <c r="B849" s="162">
        <v>284464.947089947</v>
      </c>
      <c r="C849" s="162">
        <v>86.201499118165799</v>
      </c>
      <c r="D849" s="162">
        <v>1</v>
      </c>
      <c r="E849" s="163" t="s">
        <v>224</v>
      </c>
      <c r="F849" s="163" t="s">
        <v>225</v>
      </c>
      <c r="G849" s="163" t="s">
        <v>234</v>
      </c>
      <c r="H849" s="162">
        <v>160</v>
      </c>
      <c r="I849" s="163" t="s">
        <v>227</v>
      </c>
      <c r="J849" s="163" t="s">
        <v>227</v>
      </c>
      <c r="K849" s="93">
        <f t="shared" si="120"/>
        <v>1</v>
      </c>
      <c r="L849" s="124">
        <f>IF(F849="MT",'Calcs and Notes'!$C$41*K849,IF(N849="Grocery",'Calcs and Notes'!$C$40*K849,'Calcs and Notes'!$C$43*K849))</f>
        <v>122.88780203574613</v>
      </c>
      <c r="M849" s="114">
        <f>IF(F849="MT",'Calcs and Notes'!$E$41*K849,'Calcs and Notes'!$E$40*K849)</f>
        <v>9.1539169192330423</v>
      </c>
      <c r="N849" s="93" t="s">
        <v>97</v>
      </c>
    </row>
    <row r="850" spans="1:14">
      <c r="A850" s="162">
        <v>15364</v>
      </c>
      <c r="B850" s="162">
        <v>284464.947089947</v>
      </c>
      <c r="C850" s="162">
        <v>86.201499118165799</v>
      </c>
      <c r="D850" s="162">
        <v>2</v>
      </c>
      <c r="E850" s="163" t="s">
        <v>224</v>
      </c>
      <c r="F850" s="163" t="s">
        <v>241</v>
      </c>
      <c r="G850" s="163" t="s">
        <v>234</v>
      </c>
      <c r="H850" s="162">
        <v>160</v>
      </c>
      <c r="I850" s="163" t="s">
        <v>227</v>
      </c>
      <c r="J850" s="163" t="s">
        <v>227</v>
      </c>
      <c r="K850" s="93">
        <f t="shared" ref="K850:K913" si="121">IF(J850="N",1,0)</f>
        <v>1</v>
      </c>
      <c r="L850" s="124">
        <f>IF(F850="MT",'Calcs and Notes'!$C$41*K850,IF(N850="Grocery",'Calcs and Notes'!$C$40*K850,'Calcs and Notes'!$C$43*K850))</f>
        <v>534.8561006627807</v>
      </c>
      <c r="M850" s="114">
        <f>IF(F850="MT",'Calcs and Notes'!$E$41*K850,'Calcs and Notes'!$E$40*K850)</f>
        <v>9.1539169192330423</v>
      </c>
      <c r="N850" s="93" t="s">
        <v>97</v>
      </c>
    </row>
    <row r="851" spans="1:14">
      <c r="A851" s="162">
        <v>15502</v>
      </c>
      <c r="B851" s="162">
        <v>3711672.4951454899</v>
      </c>
      <c r="C851" s="162">
        <v>21.175192802226601</v>
      </c>
      <c r="D851" s="162">
        <v>1</v>
      </c>
      <c r="E851" s="163" t="s">
        <v>224</v>
      </c>
      <c r="F851" s="163" t="s">
        <v>241</v>
      </c>
      <c r="G851" s="163" t="s">
        <v>226</v>
      </c>
      <c r="H851" s="162">
        <v>410</v>
      </c>
      <c r="I851" s="163" t="s">
        <v>239</v>
      </c>
      <c r="J851" s="163" t="s">
        <v>224</v>
      </c>
      <c r="K851" s="93">
        <f t="shared" si="121"/>
        <v>0</v>
      </c>
      <c r="L851" s="124">
        <f>IF(F851="MT",'Calcs and Notes'!$C$41*K851,IF(N851="Grocery",'Calcs and Notes'!$C$40*K851,'Calcs and Notes'!$C$43*K851))</f>
        <v>0</v>
      </c>
      <c r="M851" s="114">
        <f>IF(F851="MT",'Calcs and Notes'!$E$41*K851,'Calcs and Notes'!$E$40*K851)</f>
        <v>0</v>
      </c>
      <c r="N851" s="93" t="s">
        <v>1306</v>
      </c>
    </row>
    <row r="852" spans="1:14">
      <c r="A852" s="162">
        <v>15502</v>
      </c>
      <c r="B852" s="162">
        <v>3711672.4951454899</v>
      </c>
      <c r="C852" s="162">
        <v>21.175192802226601</v>
      </c>
      <c r="D852" s="162">
        <v>2</v>
      </c>
      <c r="E852" s="163" t="s">
        <v>246</v>
      </c>
      <c r="F852" s="163" t="s">
        <v>225</v>
      </c>
      <c r="G852" s="163" t="s">
        <v>226</v>
      </c>
      <c r="H852" s="162">
        <v>800</v>
      </c>
      <c r="I852" s="163" t="s">
        <v>239</v>
      </c>
      <c r="J852" s="163" t="s">
        <v>224</v>
      </c>
      <c r="K852" s="93">
        <f t="shared" si="121"/>
        <v>0</v>
      </c>
      <c r="L852" s="124">
        <f>IF(F852="MT",'Calcs and Notes'!$C$41*K852,IF(N852="Grocery",'Calcs and Notes'!$C$40*K852,'Calcs and Notes'!$C$43*K852))</f>
        <v>0</v>
      </c>
      <c r="M852" s="114">
        <f>IF(F852="MT",'Calcs and Notes'!$E$41*K852,'Calcs and Notes'!$E$40*K852)</f>
        <v>0</v>
      </c>
      <c r="N852" s="93" t="s">
        <v>1306</v>
      </c>
    </row>
    <row r="853" spans="1:14">
      <c r="A853" s="162">
        <v>15502</v>
      </c>
      <c r="B853" s="162">
        <v>3711672.4951454899</v>
      </c>
      <c r="C853" s="162">
        <v>21.175192802226601</v>
      </c>
      <c r="D853" s="162">
        <v>3</v>
      </c>
      <c r="E853" s="163" t="s">
        <v>246</v>
      </c>
      <c r="F853" s="163" t="s">
        <v>241</v>
      </c>
      <c r="G853" s="163" t="s">
        <v>226</v>
      </c>
      <c r="H853" s="162">
        <v>530</v>
      </c>
      <c r="I853" s="163" t="s">
        <v>239</v>
      </c>
      <c r="J853" s="163" t="s">
        <v>224</v>
      </c>
      <c r="K853" s="93">
        <f t="shared" si="121"/>
        <v>0</v>
      </c>
      <c r="L853" s="124">
        <f>IF(F853="MT",'Calcs and Notes'!$C$41*K853,IF(N853="Grocery",'Calcs and Notes'!$C$40*K853,'Calcs and Notes'!$C$43*K853))</f>
        <v>0</v>
      </c>
      <c r="M853" s="114">
        <f>IF(F853="MT",'Calcs and Notes'!$E$41*K853,'Calcs and Notes'!$E$40*K853)</f>
        <v>0</v>
      </c>
      <c r="N853" s="93" t="s">
        <v>1306</v>
      </c>
    </row>
    <row r="854" spans="1:14">
      <c r="A854" s="162">
        <v>15502</v>
      </c>
      <c r="B854" s="162">
        <v>3711672.4951454899</v>
      </c>
      <c r="C854" s="162">
        <v>21.175192802226601</v>
      </c>
      <c r="D854" s="162">
        <v>4</v>
      </c>
      <c r="E854" s="163" t="s">
        <v>224</v>
      </c>
      <c r="F854" s="163" t="s">
        <v>241</v>
      </c>
      <c r="G854" s="163" t="s">
        <v>226</v>
      </c>
      <c r="H854" s="162">
        <v>110</v>
      </c>
      <c r="I854" s="163" t="s">
        <v>239</v>
      </c>
      <c r="J854" s="163" t="s">
        <v>224</v>
      </c>
      <c r="K854" s="93">
        <f t="shared" si="121"/>
        <v>0</v>
      </c>
      <c r="L854" s="124">
        <f>IF(F854="MT",'Calcs and Notes'!$C$41*K854,IF(N854="Grocery",'Calcs and Notes'!$C$40*K854,'Calcs and Notes'!$C$43*K854))</f>
        <v>0</v>
      </c>
      <c r="M854" s="114">
        <f>IF(F854="MT",'Calcs and Notes'!$E$41*K854,'Calcs and Notes'!$E$40*K854)</f>
        <v>0</v>
      </c>
      <c r="N854" s="93" t="s">
        <v>1306</v>
      </c>
    </row>
    <row r="855" spans="1:14">
      <c r="A855" s="162">
        <v>15502</v>
      </c>
      <c r="B855" s="162">
        <v>3711672.4951454899</v>
      </c>
      <c r="C855" s="162">
        <v>21.175192802226601</v>
      </c>
      <c r="D855" s="162">
        <v>5</v>
      </c>
      <c r="E855" s="163" t="s">
        <v>246</v>
      </c>
      <c r="F855" s="163" t="s">
        <v>225</v>
      </c>
      <c r="G855" s="163" t="s">
        <v>226</v>
      </c>
      <c r="H855" s="162">
        <v>650</v>
      </c>
      <c r="I855" s="163" t="s">
        <v>239</v>
      </c>
      <c r="J855" s="163" t="s">
        <v>224</v>
      </c>
      <c r="K855" s="93">
        <f t="shared" si="121"/>
        <v>0</v>
      </c>
      <c r="L855" s="124">
        <f>IF(F855="MT",'Calcs and Notes'!$C$41*K855,IF(N855="Grocery",'Calcs and Notes'!$C$40*K855,'Calcs and Notes'!$C$43*K855))</f>
        <v>0</v>
      </c>
      <c r="M855" s="114">
        <f>IF(F855="MT",'Calcs and Notes'!$E$41*K855,'Calcs and Notes'!$E$40*K855)</f>
        <v>0</v>
      </c>
      <c r="N855" s="93" t="s">
        <v>1306</v>
      </c>
    </row>
    <row r="856" spans="1:14">
      <c r="A856" s="162">
        <v>15502</v>
      </c>
      <c r="B856" s="162">
        <v>3711672.4951454899</v>
      </c>
      <c r="C856" s="162">
        <v>21.175192802226601</v>
      </c>
      <c r="D856" s="162">
        <v>6</v>
      </c>
      <c r="E856" s="163" t="s">
        <v>224</v>
      </c>
      <c r="F856" s="163" t="s">
        <v>241</v>
      </c>
      <c r="G856" s="163" t="s">
        <v>234</v>
      </c>
      <c r="H856" s="162">
        <v>160</v>
      </c>
      <c r="I856" s="163" t="s">
        <v>239</v>
      </c>
      <c r="J856" s="163" t="s">
        <v>224</v>
      </c>
      <c r="K856" s="93">
        <f t="shared" si="121"/>
        <v>0</v>
      </c>
      <c r="L856" s="124">
        <f>IF(F856="MT",'Calcs and Notes'!$C$41*K856,IF(N856="Grocery",'Calcs and Notes'!$C$40*K856,'Calcs and Notes'!$C$43*K856))</f>
        <v>0</v>
      </c>
      <c r="M856" s="114">
        <f>IF(F856="MT",'Calcs and Notes'!$E$41*K856,'Calcs and Notes'!$E$40*K856)</f>
        <v>0</v>
      </c>
      <c r="N856" s="93" t="s">
        <v>1306</v>
      </c>
    </row>
    <row r="857" spans="1:14">
      <c r="A857" s="162">
        <v>15502</v>
      </c>
      <c r="B857" s="162">
        <v>3711672.4951454899</v>
      </c>
      <c r="C857" s="162">
        <v>21.175192802226601</v>
      </c>
      <c r="D857" s="162">
        <v>7</v>
      </c>
      <c r="E857" s="163" t="s">
        <v>224</v>
      </c>
      <c r="F857" s="163" t="s">
        <v>241</v>
      </c>
      <c r="G857" s="163" t="s">
        <v>234</v>
      </c>
      <c r="H857" s="162">
        <v>216</v>
      </c>
      <c r="I857" s="163" t="s">
        <v>239</v>
      </c>
      <c r="J857" s="163" t="s">
        <v>224</v>
      </c>
      <c r="K857" s="93">
        <f t="shared" si="121"/>
        <v>0</v>
      </c>
      <c r="L857" s="124">
        <f>IF(F857="MT",'Calcs and Notes'!$C$41*K857,IF(N857="Grocery",'Calcs and Notes'!$C$40*K857,'Calcs and Notes'!$C$43*K857))</f>
        <v>0</v>
      </c>
      <c r="M857" s="114">
        <f>IF(F857="MT",'Calcs and Notes'!$E$41*K857,'Calcs and Notes'!$E$40*K857)</f>
        <v>0</v>
      </c>
      <c r="N857" s="93" t="s">
        <v>1306</v>
      </c>
    </row>
    <row r="858" spans="1:14">
      <c r="A858" s="162">
        <v>15502</v>
      </c>
      <c r="B858" s="162">
        <v>3711672.4951454899</v>
      </c>
      <c r="C858" s="162">
        <v>21.175192802226601</v>
      </c>
      <c r="D858" s="162">
        <v>8</v>
      </c>
      <c r="E858" s="163" t="s">
        <v>224</v>
      </c>
      <c r="F858" s="163" t="s">
        <v>225</v>
      </c>
      <c r="G858" s="163" t="s">
        <v>234</v>
      </c>
      <c r="H858" s="162">
        <v>138</v>
      </c>
      <c r="I858" s="163" t="s">
        <v>239</v>
      </c>
      <c r="J858" s="163" t="s">
        <v>224</v>
      </c>
      <c r="K858" s="93">
        <f t="shared" si="121"/>
        <v>0</v>
      </c>
      <c r="L858" s="124">
        <f>IF(F858="MT",'Calcs and Notes'!$C$41*K858,IF(N858="Grocery",'Calcs and Notes'!$C$40*K858,'Calcs and Notes'!$C$43*K858))</f>
        <v>0</v>
      </c>
      <c r="M858" s="114">
        <f>IF(F858="MT",'Calcs and Notes'!$E$41*K858,'Calcs and Notes'!$E$40*K858)</f>
        <v>0</v>
      </c>
      <c r="N858" s="93" t="s">
        <v>1306</v>
      </c>
    </row>
    <row r="859" spans="1:14">
      <c r="A859" s="162">
        <v>15280</v>
      </c>
      <c r="B859" s="162">
        <v>1621454.58262056</v>
      </c>
      <c r="C859" s="162">
        <v>92.654547578317505</v>
      </c>
      <c r="D859" s="162">
        <v>1</v>
      </c>
      <c r="E859" s="163" t="s">
        <v>224</v>
      </c>
      <c r="F859" s="163" t="s">
        <v>241</v>
      </c>
      <c r="G859" s="163" t="s">
        <v>234</v>
      </c>
      <c r="H859" s="162">
        <v>130</v>
      </c>
      <c r="I859" s="163" t="s">
        <v>227</v>
      </c>
      <c r="J859" s="163" t="s">
        <v>227</v>
      </c>
      <c r="K859" s="93">
        <f t="shared" si="121"/>
        <v>1</v>
      </c>
      <c r="L859" s="124">
        <f>IF(F859="MT",'Calcs and Notes'!$C$41*K859,IF(N859="Grocery",'Calcs and Notes'!$C$40*K859,'Calcs and Notes'!$C$43*K859))</f>
        <v>534.8561006627807</v>
      </c>
      <c r="M859" s="114">
        <f>IF(F859="MT",'Calcs and Notes'!$E$41*K859,'Calcs and Notes'!$E$40*K859)</f>
        <v>9.1539169192330423</v>
      </c>
      <c r="N859" s="93" t="s">
        <v>97</v>
      </c>
    </row>
    <row r="860" spans="1:14">
      <c r="A860" s="162">
        <v>15363</v>
      </c>
      <c r="B860" s="162">
        <v>1642023.8921829399</v>
      </c>
      <c r="C860" s="162">
        <v>92.654547578317505</v>
      </c>
      <c r="D860" s="162">
        <v>1</v>
      </c>
      <c r="E860" s="163" t="s">
        <v>246</v>
      </c>
      <c r="F860" s="163" t="s">
        <v>225</v>
      </c>
      <c r="G860" s="163" t="s">
        <v>226</v>
      </c>
      <c r="H860" s="162">
        <v>500</v>
      </c>
      <c r="I860" s="163" t="s">
        <v>239</v>
      </c>
      <c r="J860" s="163" t="s">
        <v>224</v>
      </c>
      <c r="K860" s="93">
        <f t="shared" si="121"/>
        <v>0</v>
      </c>
      <c r="L860" s="124">
        <f>IF(F860="MT",'Calcs and Notes'!$C$41*K860,IF(N860="Grocery",'Calcs and Notes'!$C$40*K860,'Calcs and Notes'!$C$43*K860))</f>
        <v>0</v>
      </c>
      <c r="M860" s="114">
        <f>IF(F860="MT",'Calcs and Notes'!$E$41*K860,'Calcs and Notes'!$E$40*K860)</f>
        <v>0</v>
      </c>
      <c r="N860" s="93" t="s">
        <v>97</v>
      </c>
    </row>
    <row r="861" spans="1:14">
      <c r="A861" s="162">
        <v>15363</v>
      </c>
      <c r="B861" s="162">
        <v>1642023.8921829399</v>
      </c>
      <c r="C861" s="162">
        <v>92.654547578317505</v>
      </c>
      <c r="D861" s="162">
        <v>2</v>
      </c>
      <c r="E861" s="163" t="s">
        <v>224</v>
      </c>
      <c r="F861" s="163" t="s">
        <v>241</v>
      </c>
      <c r="G861" s="163" t="s">
        <v>226</v>
      </c>
      <c r="H861" s="162">
        <v>360</v>
      </c>
      <c r="I861" s="163" t="s">
        <v>243</v>
      </c>
      <c r="J861" s="163" t="s">
        <v>224</v>
      </c>
      <c r="K861" s="93">
        <f t="shared" si="121"/>
        <v>0</v>
      </c>
      <c r="L861" s="124">
        <f>IF(F861="MT",'Calcs and Notes'!$C$41*K861,IF(N861="Grocery",'Calcs and Notes'!$C$40*K861,'Calcs and Notes'!$C$43*K861))</f>
        <v>0</v>
      </c>
      <c r="M861" s="114">
        <f>IF(F861="MT",'Calcs and Notes'!$E$41*K861,'Calcs and Notes'!$E$40*K861)</f>
        <v>0</v>
      </c>
      <c r="N861" s="93" t="s">
        <v>97</v>
      </c>
    </row>
    <row r="862" spans="1:14">
      <c r="A862" s="162">
        <v>15363</v>
      </c>
      <c r="B862" s="162">
        <v>1642023.8921829399</v>
      </c>
      <c r="C862" s="162">
        <v>92.654547578317505</v>
      </c>
      <c r="D862" s="162">
        <v>3</v>
      </c>
      <c r="E862" s="163" t="s">
        <v>224</v>
      </c>
      <c r="F862" s="163" t="s">
        <v>225</v>
      </c>
      <c r="G862" s="163" t="s">
        <v>226</v>
      </c>
      <c r="H862" s="162">
        <v>120</v>
      </c>
      <c r="I862" s="163" t="s">
        <v>243</v>
      </c>
      <c r="J862" s="163" t="s">
        <v>224</v>
      </c>
      <c r="K862" s="93">
        <f t="shared" si="121"/>
        <v>0</v>
      </c>
      <c r="L862" s="124">
        <f>IF(F862="MT",'Calcs and Notes'!$C$41*K862,IF(N862="Grocery",'Calcs and Notes'!$C$40*K862,'Calcs and Notes'!$C$43*K862))</f>
        <v>0</v>
      </c>
      <c r="M862" s="114">
        <f>IF(F862="MT",'Calcs and Notes'!$E$41*K862,'Calcs and Notes'!$E$40*K862)</f>
        <v>0</v>
      </c>
      <c r="N862" s="93" t="s">
        <v>97</v>
      </c>
    </row>
    <row r="863" spans="1:14">
      <c r="A863" s="162">
        <v>15273</v>
      </c>
      <c r="B863" s="162">
        <v>3593536.0945018702</v>
      </c>
      <c r="C863" s="162">
        <v>21.175192802226601</v>
      </c>
      <c r="D863" s="162">
        <v>1</v>
      </c>
      <c r="E863" s="163" t="s">
        <v>224</v>
      </c>
      <c r="F863" s="163" t="s">
        <v>241</v>
      </c>
      <c r="G863" s="163" t="s">
        <v>234</v>
      </c>
      <c r="H863" s="162">
        <v>1536</v>
      </c>
      <c r="I863" s="163" t="s">
        <v>239</v>
      </c>
      <c r="J863" s="163" t="s">
        <v>224</v>
      </c>
      <c r="K863" s="93">
        <f t="shared" si="121"/>
        <v>0</v>
      </c>
      <c r="L863" s="124">
        <f>IF(F863="MT",'Calcs and Notes'!$C$41*K863,IF(N863="Grocery",'Calcs and Notes'!$C$40*K863,'Calcs and Notes'!$C$43*K863))</f>
        <v>0</v>
      </c>
      <c r="M863" s="114">
        <f>IF(F863="MT",'Calcs and Notes'!$E$41*K863,'Calcs and Notes'!$E$40*K863)</f>
        <v>0</v>
      </c>
      <c r="N863" s="93" t="s">
        <v>1306</v>
      </c>
    </row>
    <row r="864" spans="1:14">
      <c r="A864" s="162">
        <v>15273</v>
      </c>
      <c r="B864" s="162">
        <v>3593536.0945018702</v>
      </c>
      <c r="C864" s="162">
        <v>21.175192802226601</v>
      </c>
      <c r="D864" s="162">
        <v>2</v>
      </c>
      <c r="E864" s="163" t="s">
        <v>224</v>
      </c>
      <c r="F864" s="163" t="s">
        <v>225</v>
      </c>
      <c r="G864" s="163" t="s">
        <v>234</v>
      </c>
      <c r="H864" s="162">
        <v>440</v>
      </c>
      <c r="I864" s="163" t="s">
        <v>239</v>
      </c>
      <c r="J864" s="163" t="s">
        <v>224</v>
      </c>
      <c r="K864" s="93">
        <f t="shared" si="121"/>
        <v>0</v>
      </c>
      <c r="L864" s="124">
        <f>IF(F864="MT",'Calcs and Notes'!$C$41*K864,IF(N864="Grocery",'Calcs and Notes'!$C$40*K864,'Calcs and Notes'!$C$43*K864))</f>
        <v>0</v>
      </c>
      <c r="M864" s="114">
        <f>IF(F864="MT",'Calcs and Notes'!$E$41*K864,'Calcs and Notes'!$E$40*K864)</f>
        <v>0</v>
      </c>
      <c r="N864" s="93" t="s">
        <v>1306</v>
      </c>
    </row>
    <row r="865" spans="1:14">
      <c r="A865" s="162">
        <v>15273</v>
      </c>
      <c r="B865" s="162">
        <v>3593536.0945018702</v>
      </c>
      <c r="C865" s="162">
        <v>21.175192802226601</v>
      </c>
      <c r="D865" s="162">
        <v>3</v>
      </c>
      <c r="E865" s="163" t="s">
        <v>224</v>
      </c>
      <c r="F865" s="163" t="s">
        <v>225</v>
      </c>
      <c r="G865" s="163" t="s">
        <v>234</v>
      </c>
      <c r="H865" s="162">
        <v>640</v>
      </c>
      <c r="I865" s="163" t="s">
        <v>239</v>
      </c>
      <c r="J865" s="163" t="s">
        <v>224</v>
      </c>
      <c r="K865" s="93">
        <f t="shared" si="121"/>
        <v>0</v>
      </c>
      <c r="L865" s="124">
        <f>IF(F865="MT",'Calcs and Notes'!$C$41*K865,IF(N865="Grocery",'Calcs and Notes'!$C$40*K865,'Calcs and Notes'!$C$43*K865))</f>
        <v>0</v>
      </c>
      <c r="M865" s="114">
        <f>IF(F865="MT",'Calcs and Notes'!$E$41*K865,'Calcs and Notes'!$E$40*K865)</f>
        <v>0</v>
      </c>
      <c r="N865" s="93" t="s">
        <v>1306</v>
      </c>
    </row>
    <row r="866" spans="1:14">
      <c r="A866" s="162">
        <v>15273</v>
      </c>
      <c r="B866" s="162">
        <v>3593536.0945018702</v>
      </c>
      <c r="C866" s="162">
        <v>21.175192802226601</v>
      </c>
      <c r="D866" s="162">
        <v>4</v>
      </c>
      <c r="E866" s="163" t="s">
        <v>224</v>
      </c>
      <c r="F866" s="163" t="s">
        <v>225</v>
      </c>
      <c r="G866" s="163" t="s">
        <v>234</v>
      </c>
      <c r="H866" s="162">
        <v>2400</v>
      </c>
      <c r="I866" s="163" t="s">
        <v>239</v>
      </c>
      <c r="J866" s="163" t="s">
        <v>224</v>
      </c>
      <c r="K866" s="93">
        <f t="shared" si="121"/>
        <v>0</v>
      </c>
      <c r="L866" s="124">
        <f>IF(F866="MT",'Calcs and Notes'!$C$41*K866,IF(N866="Grocery",'Calcs and Notes'!$C$40*K866,'Calcs and Notes'!$C$43*K866))</f>
        <v>0</v>
      </c>
      <c r="M866" s="114">
        <f>IF(F866="MT",'Calcs and Notes'!$E$41*K866,'Calcs and Notes'!$E$40*K866)</f>
        <v>0</v>
      </c>
      <c r="N866" s="93" t="s">
        <v>1306</v>
      </c>
    </row>
    <row r="867" spans="1:14">
      <c r="A867" s="162">
        <v>15273</v>
      </c>
      <c r="B867" s="162">
        <v>3593536.0945018702</v>
      </c>
      <c r="C867" s="162">
        <v>21.175192802226601</v>
      </c>
      <c r="D867" s="162">
        <v>6</v>
      </c>
      <c r="E867" s="163" t="s">
        <v>224</v>
      </c>
      <c r="F867" s="163" t="s">
        <v>241</v>
      </c>
      <c r="G867" s="163" t="s">
        <v>234</v>
      </c>
      <c r="H867" s="162">
        <v>312</v>
      </c>
      <c r="I867" s="163" t="s">
        <v>239</v>
      </c>
      <c r="J867" s="163" t="s">
        <v>224</v>
      </c>
      <c r="K867" s="93">
        <f t="shared" si="121"/>
        <v>0</v>
      </c>
      <c r="L867" s="124">
        <f>IF(F867="MT",'Calcs and Notes'!$C$41*K867,IF(N867="Grocery",'Calcs and Notes'!$C$40*K867,'Calcs and Notes'!$C$43*K867))</f>
        <v>0</v>
      </c>
      <c r="M867" s="114">
        <f>IF(F867="MT",'Calcs and Notes'!$E$41*K867,'Calcs and Notes'!$E$40*K867)</f>
        <v>0</v>
      </c>
      <c r="N867" s="93" t="s">
        <v>1306</v>
      </c>
    </row>
    <row r="868" spans="1:14">
      <c r="A868" s="162">
        <v>15255</v>
      </c>
      <c r="B868" s="162">
        <v>403223.45767109998</v>
      </c>
      <c r="C868" s="162">
        <v>105.006108768516</v>
      </c>
      <c r="D868" s="162">
        <v>1</v>
      </c>
      <c r="E868" s="163" t="s">
        <v>224</v>
      </c>
      <c r="F868" s="163" t="s">
        <v>225</v>
      </c>
      <c r="G868" s="163" t="s">
        <v>226</v>
      </c>
      <c r="H868" s="162">
        <v>220</v>
      </c>
      <c r="I868" s="163" t="s">
        <v>227</v>
      </c>
      <c r="J868" s="163" t="s">
        <v>227</v>
      </c>
      <c r="K868" s="93">
        <f t="shared" si="121"/>
        <v>1</v>
      </c>
      <c r="L868" s="124">
        <f>IF(F868="MT",'Calcs and Notes'!$C$41*K868,IF(N868="Grocery",'Calcs and Notes'!$C$40*K868,'Calcs and Notes'!$C$43*K868))</f>
        <v>122.88780203574613</v>
      </c>
      <c r="M868" s="114">
        <f>IF(F868="MT",'Calcs and Notes'!$E$41*K868,'Calcs and Notes'!$E$40*K868)</f>
        <v>9.1539169192330423</v>
      </c>
      <c r="N868" s="93" t="s">
        <v>97</v>
      </c>
    </row>
    <row r="869" spans="1:14">
      <c r="A869" s="162">
        <v>15158</v>
      </c>
      <c r="B869" s="162">
        <v>519305.569779785</v>
      </c>
      <c r="C869" s="162">
        <v>59.7383607246963</v>
      </c>
      <c r="D869" s="162">
        <v>1</v>
      </c>
      <c r="E869" s="163" t="s">
        <v>224</v>
      </c>
      <c r="F869" s="163" t="s">
        <v>225</v>
      </c>
      <c r="G869" s="163" t="s">
        <v>234</v>
      </c>
      <c r="H869" s="162">
        <v>225</v>
      </c>
      <c r="I869" s="163" t="s">
        <v>239</v>
      </c>
      <c r="J869" s="163" t="s">
        <v>227</v>
      </c>
      <c r="K869" s="93">
        <f t="shared" si="121"/>
        <v>1</v>
      </c>
      <c r="L869" s="124">
        <f>IF(F869="MT",'Calcs and Notes'!$C$41*K869,IF(N869="Grocery",'Calcs and Notes'!$C$40*K869,'Calcs and Notes'!$C$43*K869))</f>
        <v>122.88780203574613</v>
      </c>
      <c r="M869" s="114">
        <f>IF(F869="MT",'Calcs and Notes'!$E$41*K869,'Calcs and Notes'!$E$40*K869)</f>
        <v>9.1539169192330423</v>
      </c>
      <c r="N869" s="93" t="s">
        <v>97</v>
      </c>
    </row>
    <row r="870" spans="1:14">
      <c r="A870" s="162">
        <v>15560</v>
      </c>
      <c r="B870" s="162">
        <v>3593832.5298375301</v>
      </c>
      <c r="C870" s="162">
        <v>58.9288120197673</v>
      </c>
      <c r="D870" s="162">
        <v>1</v>
      </c>
      <c r="E870" s="163" t="s">
        <v>224</v>
      </c>
      <c r="F870" s="163" t="s">
        <v>225</v>
      </c>
      <c r="G870" s="163" t="s">
        <v>234</v>
      </c>
      <c r="H870" s="162">
        <v>60</v>
      </c>
      <c r="I870" s="163" t="s">
        <v>243</v>
      </c>
      <c r="J870" s="163" t="s">
        <v>227</v>
      </c>
      <c r="K870" s="93">
        <f t="shared" si="121"/>
        <v>1</v>
      </c>
      <c r="L870" s="124">
        <f>IF(F870="MT",'Calcs and Notes'!$C$41*K870,IF(N870="Grocery",'Calcs and Notes'!$C$40*K870,'Calcs and Notes'!$C$43*K870))</f>
        <v>122.88780203574613</v>
      </c>
      <c r="M870" s="114">
        <f>IF(F870="MT",'Calcs and Notes'!$E$41*K870,'Calcs and Notes'!$E$40*K870)</f>
        <v>9.1539169192330423</v>
      </c>
      <c r="N870" s="93" t="s">
        <v>406</v>
      </c>
    </row>
    <row r="871" spans="1:14">
      <c r="A871" s="162">
        <v>15370</v>
      </c>
      <c r="B871" s="162">
        <v>5350758.3959729401</v>
      </c>
      <c r="C871" s="162">
        <v>62.6831423346798</v>
      </c>
      <c r="D871" s="162">
        <v>1</v>
      </c>
      <c r="E871" s="163" t="s">
        <v>224</v>
      </c>
      <c r="F871" s="163" t="s">
        <v>225</v>
      </c>
      <c r="G871" s="163" t="s">
        <v>234</v>
      </c>
      <c r="H871" s="162">
        <v>76</v>
      </c>
      <c r="I871" s="163" t="s">
        <v>227</v>
      </c>
      <c r="J871" s="163" t="s">
        <v>224</v>
      </c>
      <c r="K871" s="93">
        <f t="shared" si="121"/>
        <v>0</v>
      </c>
      <c r="L871" s="124">
        <f>IF(F871="MT",'Calcs and Notes'!$C$41*K871,IF(N871="Grocery",'Calcs and Notes'!$C$40*K871,'Calcs and Notes'!$C$43*K871))</f>
        <v>0</v>
      </c>
      <c r="M871" s="114">
        <f>IF(F871="MT",'Calcs and Notes'!$E$41*K871,'Calcs and Notes'!$E$40*K871)</f>
        <v>0</v>
      </c>
      <c r="N871" s="93" t="s">
        <v>406</v>
      </c>
    </row>
    <row r="872" spans="1:14">
      <c r="A872" s="162">
        <v>15370</v>
      </c>
      <c r="B872" s="162">
        <v>5350758.3959729401</v>
      </c>
      <c r="C872" s="162">
        <v>62.6831423346798</v>
      </c>
      <c r="D872" s="162">
        <v>2</v>
      </c>
      <c r="E872" s="163" t="s">
        <v>224</v>
      </c>
      <c r="F872" s="163" t="s">
        <v>241</v>
      </c>
      <c r="G872" s="163" t="s">
        <v>234</v>
      </c>
      <c r="H872" s="162">
        <v>76</v>
      </c>
      <c r="I872" s="163" t="s">
        <v>227</v>
      </c>
      <c r="J872" s="163" t="s">
        <v>224</v>
      </c>
      <c r="K872" s="93">
        <f t="shared" si="121"/>
        <v>0</v>
      </c>
      <c r="L872" s="124">
        <f>IF(F872="MT",'Calcs and Notes'!$C$41*K872,IF(N872="Grocery",'Calcs and Notes'!$C$40*K872,'Calcs and Notes'!$C$43*K872))</f>
        <v>0</v>
      </c>
      <c r="M872" s="114">
        <f>IF(F872="MT",'Calcs and Notes'!$E$41*K872,'Calcs and Notes'!$E$40*K872)</f>
        <v>0</v>
      </c>
      <c r="N872" s="93" t="s">
        <v>406</v>
      </c>
    </row>
    <row r="873" spans="1:14">
      <c r="A873" s="162">
        <v>15074</v>
      </c>
      <c r="B873" s="162">
        <v>5825839.9880818697</v>
      </c>
      <c r="C873" s="162">
        <v>92.654547578317505</v>
      </c>
      <c r="D873" s="162">
        <v>1</v>
      </c>
      <c r="E873" s="163" t="s">
        <v>246</v>
      </c>
      <c r="F873" s="163" t="s">
        <v>225</v>
      </c>
      <c r="G873" s="163" t="s">
        <v>234</v>
      </c>
      <c r="H873" s="162">
        <v>408</v>
      </c>
      <c r="I873" s="163" t="s">
        <v>227</v>
      </c>
      <c r="J873" s="163" t="s">
        <v>255</v>
      </c>
      <c r="K873" s="93">
        <f t="shared" si="121"/>
        <v>0</v>
      </c>
      <c r="L873" s="124">
        <f>IF(F873="MT",'Calcs and Notes'!$C$41*K873,IF(N873="Grocery",'Calcs and Notes'!$C$40*K873,'Calcs and Notes'!$C$43*K873))</f>
        <v>0</v>
      </c>
      <c r="M873" s="114">
        <f>IF(F873="MT",'Calcs and Notes'!$E$41*K873,'Calcs and Notes'!$E$40*K873)</f>
        <v>0</v>
      </c>
      <c r="N873" s="93" t="s">
        <v>97</v>
      </c>
    </row>
    <row r="874" spans="1:14">
      <c r="A874" s="162">
        <v>15074</v>
      </c>
      <c r="B874" s="162">
        <v>5825839.9880818697</v>
      </c>
      <c r="C874" s="162">
        <v>92.654547578317505</v>
      </c>
      <c r="D874" s="162">
        <v>2</v>
      </c>
      <c r="E874" s="163" t="s">
        <v>224</v>
      </c>
      <c r="F874" s="163" t="s">
        <v>225</v>
      </c>
      <c r="G874" s="163" t="s">
        <v>234</v>
      </c>
      <c r="H874" s="162">
        <v>1040</v>
      </c>
      <c r="I874" s="163" t="s">
        <v>227</v>
      </c>
      <c r="J874" s="163" t="s">
        <v>255</v>
      </c>
      <c r="K874" s="93">
        <f t="shared" si="121"/>
        <v>0</v>
      </c>
      <c r="L874" s="124">
        <f>IF(F874="MT",'Calcs and Notes'!$C$41*K874,IF(N874="Grocery",'Calcs and Notes'!$C$40*K874,'Calcs and Notes'!$C$43*K874))</f>
        <v>0</v>
      </c>
      <c r="M874" s="114">
        <f>IF(F874="MT",'Calcs and Notes'!$E$41*K874,'Calcs and Notes'!$E$40*K874)</f>
        <v>0</v>
      </c>
      <c r="N874" s="93" t="s">
        <v>97</v>
      </c>
    </row>
    <row r="875" spans="1:14">
      <c r="A875" s="162">
        <v>15338</v>
      </c>
      <c r="B875" s="162">
        <v>329384.07868923101</v>
      </c>
      <c r="C875" s="162">
        <v>115.532823110919</v>
      </c>
      <c r="D875" s="162">
        <v>1</v>
      </c>
      <c r="E875" s="163" t="s">
        <v>224</v>
      </c>
      <c r="F875" s="163" t="s">
        <v>225</v>
      </c>
      <c r="G875" s="163" t="s">
        <v>234</v>
      </c>
      <c r="H875" s="162">
        <v>429</v>
      </c>
      <c r="I875" s="163" t="s">
        <v>227</v>
      </c>
      <c r="J875" s="163" t="s">
        <v>255</v>
      </c>
      <c r="K875" s="93">
        <f t="shared" si="121"/>
        <v>0</v>
      </c>
      <c r="L875" s="124">
        <f>IF(F875="MT",'Calcs and Notes'!$C$41*K875,IF(N875="Grocery",'Calcs and Notes'!$C$40*K875,'Calcs and Notes'!$C$43*K875))</f>
        <v>0</v>
      </c>
      <c r="M875" s="114">
        <f>IF(F875="MT",'Calcs and Notes'!$E$41*K875,'Calcs and Notes'!$E$40*K875)</f>
        <v>0</v>
      </c>
      <c r="N875" s="93" t="s">
        <v>97</v>
      </c>
    </row>
    <row r="876" spans="1:14">
      <c r="A876" s="162">
        <v>15496</v>
      </c>
      <c r="B876" s="162">
        <v>3430381.23396071</v>
      </c>
      <c r="C876" s="162">
        <v>21.175192802226601</v>
      </c>
      <c r="D876" s="162">
        <v>1</v>
      </c>
      <c r="E876" s="163" t="s">
        <v>224</v>
      </c>
      <c r="F876" s="163" t="s">
        <v>225</v>
      </c>
      <c r="G876" s="163" t="s">
        <v>226</v>
      </c>
      <c r="H876" s="162">
        <v>490</v>
      </c>
      <c r="I876" s="163" t="s">
        <v>239</v>
      </c>
      <c r="J876" s="163" t="s">
        <v>224</v>
      </c>
      <c r="K876" s="93">
        <f t="shared" si="121"/>
        <v>0</v>
      </c>
      <c r="L876" s="124">
        <f>IF(F876="MT",'Calcs and Notes'!$C$41*K876,IF(N876="Grocery",'Calcs and Notes'!$C$40*K876,'Calcs and Notes'!$C$43*K876))</f>
        <v>0</v>
      </c>
      <c r="M876" s="114">
        <f>IF(F876="MT",'Calcs and Notes'!$E$41*K876,'Calcs and Notes'!$E$40*K876)</f>
        <v>0</v>
      </c>
      <c r="N876" s="93" t="s">
        <v>1306</v>
      </c>
    </row>
    <row r="877" spans="1:14">
      <c r="A877" s="162">
        <v>15496</v>
      </c>
      <c r="B877" s="162">
        <v>3430381.23396071</v>
      </c>
      <c r="C877" s="162">
        <v>21.175192802226601</v>
      </c>
      <c r="D877" s="162">
        <v>2</v>
      </c>
      <c r="E877" s="163" t="s">
        <v>246</v>
      </c>
      <c r="F877" s="163" t="s">
        <v>225</v>
      </c>
      <c r="G877" s="163" t="s">
        <v>234</v>
      </c>
      <c r="H877" s="162">
        <v>700</v>
      </c>
      <c r="I877" s="163" t="s">
        <v>239</v>
      </c>
      <c r="J877" s="163" t="s">
        <v>224</v>
      </c>
      <c r="K877" s="93">
        <f t="shared" si="121"/>
        <v>0</v>
      </c>
      <c r="L877" s="124">
        <f>IF(F877="MT",'Calcs and Notes'!$C$41*K877,IF(N877="Grocery",'Calcs and Notes'!$C$40*K877,'Calcs and Notes'!$C$43*K877))</f>
        <v>0</v>
      </c>
      <c r="M877" s="114">
        <f>IF(F877="MT",'Calcs and Notes'!$E$41*K877,'Calcs and Notes'!$E$40*K877)</f>
        <v>0</v>
      </c>
      <c r="N877" s="93" t="s">
        <v>1306</v>
      </c>
    </row>
    <row r="878" spans="1:14">
      <c r="A878" s="162">
        <v>15496</v>
      </c>
      <c r="B878" s="162">
        <v>3430381.23396071</v>
      </c>
      <c r="C878" s="162">
        <v>21.175192802226601</v>
      </c>
      <c r="D878" s="162">
        <v>3</v>
      </c>
      <c r="E878" s="163" t="s">
        <v>224</v>
      </c>
      <c r="F878" s="163" t="s">
        <v>241</v>
      </c>
      <c r="G878" s="163" t="s">
        <v>226</v>
      </c>
      <c r="H878" s="162">
        <v>570</v>
      </c>
      <c r="I878" s="163" t="s">
        <v>239</v>
      </c>
      <c r="J878" s="163" t="s">
        <v>224</v>
      </c>
      <c r="K878" s="93">
        <f t="shared" si="121"/>
        <v>0</v>
      </c>
      <c r="L878" s="124">
        <f>IF(F878="MT",'Calcs and Notes'!$C$41*K878,IF(N878="Grocery",'Calcs and Notes'!$C$40*K878,'Calcs and Notes'!$C$43*K878))</f>
        <v>0</v>
      </c>
      <c r="M878" s="114">
        <f>IF(F878="MT",'Calcs and Notes'!$E$41*K878,'Calcs and Notes'!$E$40*K878)</f>
        <v>0</v>
      </c>
      <c r="N878" s="93" t="s">
        <v>1306</v>
      </c>
    </row>
    <row r="879" spans="1:14">
      <c r="A879" s="162">
        <v>15496</v>
      </c>
      <c r="B879" s="162">
        <v>3430381.23396071</v>
      </c>
      <c r="C879" s="162">
        <v>21.175192802226601</v>
      </c>
      <c r="D879" s="162">
        <v>4</v>
      </c>
      <c r="E879" s="163" t="s">
        <v>224</v>
      </c>
      <c r="F879" s="163" t="s">
        <v>225</v>
      </c>
      <c r="G879" s="163" t="s">
        <v>234</v>
      </c>
      <c r="H879" s="162">
        <v>610</v>
      </c>
      <c r="I879" s="163" t="s">
        <v>239</v>
      </c>
      <c r="J879" s="163" t="s">
        <v>224</v>
      </c>
      <c r="K879" s="93">
        <f t="shared" si="121"/>
        <v>0</v>
      </c>
      <c r="L879" s="124">
        <f>IF(F879="MT",'Calcs and Notes'!$C$41*K879,IF(N879="Grocery",'Calcs and Notes'!$C$40*K879,'Calcs and Notes'!$C$43*K879))</f>
        <v>0</v>
      </c>
      <c r="M879" s="114">
        <f>IF(F879="MT",'Calcs and Notes'!$E$41*K879,'Calcs and Notes'!$E$40*K879)</f>
        <v>0</v>
      </c>
      <c r="N879" s="93" t="s">
        <v>1306</v>
      </c>
    </row>
    <row r="880" spans="1:14">
      <c r="A880" s="162">
        <v>15496</v>
      </c>
      <c r="B880" s="162">
        <v>3430381.23396071</v>
      </c>
      <c r="C880" s="162">
        <v>21.175192802226601</v>
      </c>
      <c r="D880" s="162">
        <v>5</v>
      </c>
      <c r="E880" s="163" t="s">
        <v>224</v>
      </c>
      <c r="F880" s="163" t="s">
        <v>225</v>
      </c>
      <c r="G880" s="163" t="s">
        <v>234</v>
      </c>
      <c r="H880" s="162">
        <v>200</v>
      </c>
      <c r="I880" s="163" t="s">
        <v>239</v>
      </c>
      <c r="J880" s="163" t="s">
        <v>227</v>
      </c>
      <c r="K880" s="93">
        <f t="shared" si="121"/>
        <v>1</v>
      </c>
      <c r="L880" s="124">
        <f>IF(F880="MT",'Calcs and Notes'!$C$41*K880,IF(N880="Grocery",'Calcs and Notes'!$C$40*K880,'Calcs and Notes'!$C$43*K880))</f>
        <v>122.88780203574613</v>
      </c>
      <c r="M880" s="114">
        <f>IF(F880="MT",'Calcs and Notes'!$E$41*K880,'Calcs and Notes'!$E$40*K880)</f>
        <v>9.1539169192330423</v>
      </c>
      <c r="N880" s="93" t="s">
        <v>1306</v>
      </c>
    </row>
    <row r="881" spans="1:14">
      <c r="A881" s="162">
        <v>15496</v>
      </c>
      <c r="B881" s="162">
        <v>3430381.23396071</v>
      </c>
      <c r="C881" s="162">
        <v>21.175192802226601</v>
      </c>
      <c r="D881" s="162">
        <v>6</v>
      </c>
      <c r="E881" s="163" t="s">
        <v>224</v>
      </c>
      <c r="F881" s="163" t="s">
        <v>241</v>
      </c>
      <c r="G881" s="163" t="s">
        <v>234</v>
      </c>
      <c r="H881" s="162">
        <v>150</v>
      </c>
      <c r="I881" s="163" t="s">
        <v>239</v>
      </c>
      <c r="J881" s="163" t="s">
        <v>224</v>
      </c>
      <c r="K881" s="93">
        <f t="shared" si="121"/>
        <v>0</v>
      </c>
      <c r="L881" s="124">
        <f>IF(F881="MT",'Calcs and Notes'!$C$41*K881,IF(N881="Grocery",'Calcs and Notes'!$C$40*K881,'Calcs and Notes'!$C$43*K881))</f>
        <v>0</v>
      </c>
      <c r="M881" s="114">
        <f>IF(F881="MT",'Calcs and Notes'!$E$41*K881,'Calcs and Notes'!$E$40*K881)</f>
        <v>0</v>
      </c>
      <c r="N881" s="93" t="s">
        <v>1306</v>
      </c>
    </row>
    <row r="882" spans="1:14">
      <c r="A882" s="162">
        <v>15496</v>
      </c>
      <c r="B882" s="162">
        <v>3430381.23396071</v>
      </c>
      <c r="C882" s="162">
        <v>21.175192802226601</v>
      </c>
      <c r="D882" s="162">
        <v>7</v>
      </c>
      <c r="E882" s="163" t="s">
        <v>224</v>
      </c>
      <c r="F882" s="163" t="s">
        <v>241</v>
      </c>
      <c r="G882" s="163" t="s">
        <v>234</v>
      </c>
      <c r="H882" s="162">
        <v>200</v>
      </c>
      <c r="I882" s="163" t="s">
        <v>239</v>
      </c>
      <c r="J882" s="163" t="s">
        <v>224</v>
      </c>
      <c r="K882" s="93">
        <f t="shared" si="121"/>
        <v>0</v>
      </c>
      <c r="L882" s="124">
        <f>IF(F882="MT",'Calcs and Notes'!$C$41*K882,IF(N882="Grocery",'Calcs and Notes'!$C$40*K882,'Calcs and Notes'!$C$43*K882))</f>
        <v>0</v>
      </c>
      <c r="M882" s="114">
        <f>IF(F882="MT",'Calcs and Notes'!$E$41*K882,'Calcs and Notes'!$E$40*K882)</f>
        <v>0</v>
      </c>
      <c r="N882" s="93" t="s">
        <v>1306</v>
      </c>
    </row>
    <row r="883" spans="1:14">
      <c r="A883" s="162">
        <v>15544</v>
      </c>
      <c r="B883" s="162">
        <v>1677026.6989569201</v>
      </c>
      <c r="C883" s="162">
        <v>340.720580852686</v>
      </c>
      <c r="D883" s="162">
        <v>1</v>
      </c>
      <c r="E883" s="163" t="s">
        <v>224</v>
      </c>
      <c r="F883" s="163" t="s">
        <v>225</v>
      </c>
      <c r="G883" s="163" t="s">
        <v>234</v>
      </c>
      <c r="H883" s="162">
        <v>112</v>
      </c>
      <c r="I883" s="163" t="s">
        <v>239</v>
      </c>
      <c r="J883" s="163" t="s">
        <v>227</v>
      </c>
      <c r="K883" s="93">
        <f t="shared" si="121"/>
        <v>1</v>
      </c>
      <c r="L883" s="124">
        <f>IF(F883="MT",'Calcs and Notes'!$C$41*K883,IF(N883="Grocery",'Calcs and Notes'!$C$40*K883,'Calcs and Notes'!$C$43*K883))</f>
        <v>122.88780203574613</v>
      </c>
      <c r="M883" s="114">
        <f>IF(F883="MT",'Calcs and Notes'!$E$41*K883,'Calcs and Notes'!$E$40*K883)</f>
        <v>9.1539169192330423</v>
      </c>
      <c r="N883" s="93" t="s">
        <v>1014</v>
      </c>
    </row>
    <row r="884" spans="1:14">
      <c r="A884" s="162">
        <v>2229</v>
      </c>
      <c r="B884" s="162">
        <v>7381995.6631287904</v>
      </c>
      <c r="C884" s="162">
        <v>34.400464435103203</v>
      </c>
      <c r="D884" s="162">
        <v>2</v>
      </c>
      <c r="E884" s="163" t="s">
        <v>224</v>
      </c>
      <c r="F884" s="163" t="s">
        <v>225</v>
      </c>
      <c r="G884" s="163" t="s">
        <v>234</v>
      </c>
      <c r="H884" s="162">
        <v>64</v>
      </c>
      <c r="I884" s="163" t="s">
        <v>227</v>
      </c>
      <c r="J884" s="163" t="s">
        <v>227</v>
      </c>
      <c r="K884" s="93">
        <f t="shared" si="121"/>
        <v>1</v>
      </c>
      <c r="L884" s="124">
        <f>IF(F884="MT",'Calcs and Notes'!$C$41*K884,IF(N884="Grocery",'Calcs and Notes'!$C$40*K884,'Calcs and Notes'!$C$43*K884))</f>
        <v>122.88780203574613</v>
      </c>
      <c r="M884" s="114">
        <f>IF(F884="MT",'Calcs and Notes'!$E$41*K884,'Calcs and Notes'!$E$40*K884)</f>
        <v>9.1539169192330423</v>
      </c>
      <c r="N884" s="93" t="s">
        <v>1307</v>
      </c>
    </row>
    <row r="885" spans="1:14">
      <c r="A885" s="162">
        <v>15515</v>
      </c>
      <c r="B885" s="162">
        <v>1061688.55753088</v>
      </c>
      <c r="C885" s="162">
        <v>111.03205998022101</v>
      </c>
      <c r="D885" s="162">
        <v>1</v>
      </c>
      <c r="E885" s="163" t="s">
        <v>224</v>
      </c>
      <c r="F885" s="163" t="s">
        <v>241</v>
      </c>
      <c r="G885" s="163" t="s">
        <v>234</v>
      </c>
      <c r="H885" s="162">
        <v>25</v>
      </c>
      <c r="I885" s="163" t="s">
        <v>239</v>
      </c>
      <c r="J885" s="163" t="s">
        <v>255</v>
      </c>
      <c r="K885" s="93">
        <f t="shared" si="121"/>
        <v>0</v>
      </c>
      <c r="L885" s="124">
        <f>IF(F885="MT",'Calcs and Notes'!$C$41*K885,IF(N885="Grocery",'Calcs and Notes'!$C$40*K885,'Calcs and Notes'!$C$43*K885))</f>
        <v>0</v>
      </c>
      <c r="M885" s="114">
        <f>IF(F885="MT",'Calcs and Notes'!$E$41*K885,'Calcs and Notes'!$E$40*K885)</f>
        <v>0</v>
      </c>
      <c r="N885" s="93" t="s">
        <v>412</v>
      </c>
    </row>
    <row r="886" spans="1:14">
      <c r="A886" s="162">
        <v>15288</v>
      </c>
      <c r="B886" s="162">
        <v>833913.18553092203</v>
      </c>
      <c r="C886" s="162">
        <v>160.36792029440801</v>
      </c>
      <c r="D886" s="162">
        <v>1</v>
      </c>
      <c r="E886" s="163" t="s">
        <v>224</v>
      </c>
      <c r="F886" s="163" t="s">
        <v>225</v>
      </c>
      <c r="G886" s="163" t="s">
        <v>234</v>
      </c>
      <c r="H886" s="162">
        <v>230</v>
      </c>
      <c r="I886" s="163" t="s">
        <v>239</v>
      </c>
      <c r="J886" s="163" t="s">
        <v>227</v>
      </c>
      <c r="K886" s="93">
        <f t="shared" si="121"/>
        <v>1</v>
      </c>
      <c r="L886" s="124">
        <f>IF(F886="MT",'Calcs and Notes'!$C$41*K886,IF(N886="Grocery",'Calcs and Notes'!$C$40*K886,'Calcs and Notes'!$C$43*K886))</f>
        <v>122.88780203574613</v>
      </c>
      <c r="M886" s="114">
        <f>IF(F886="MT",'Calcs and Notes'!$E$41*K886,'Calcs and Notes'!$E$40*K886)</f>
        <v>9.1539169192330423</v>
      </c>
      <c r="N886" s="93" t="s">
        <v>1014</v>
      </c>
    </row>
    <row r="887" spans="1:14">
      <c r="A887" s="162">
        <v>15288</v>
      </c>
      <c r="B887" s="162">
        <v>833913.18553092203</v>
      </c>
      <c r="C887" s="162">
        <v>160.36792029440801</v>
      </c>
      <c r="D887" s="162">
        <v>2</v>
      </c>
      <c r="E887" s="163" t="s">
        <v>224</v>
      </c>
      <c r="F887" s="163" t="s">
        <v>245</v>
      </c>
      <c r="G887" s="163" t="s">
        <v>234</v>
      </c>
      <c r="H887" s="162">
        <v>85</v>
      </c>
      <c r="I887" s="163" t="s">
        <v>239</v>
      </c>
      <c r="J887" s="163" t="s">
        <v>227</v>
      </c>
      <c r="K887" s="93">
        <f t="shared" si="121"/>
        <v>1</v>
      </c>
      <c r="L887" s="124">
        <f>IF(F887="MT",'Calcs and Notes'!$C$41*K887,IF(N887="Grocery",'Calcs and Notes'!$C$40*K887,'Calcs and Notes'!$C$43*K887))</f>
        <v>128.63184742963827</v>
      </c>
      <c r="M887" s="114">
        <f>IF(F887="MT",'Calcs and Notes'!$E$41*K887,'Calcs and Notes'!$E$40*K887)</f>
        <v>9.1539169192330423</v>
      </c>
      <c r="N887" s="93" t="s">
        <v>1014</v>
      </c>
    </row>
    <row r="888" spans="1:14">
      <c r="A888" s="162">
        <v>15474</v>
      </c>
      <c r="B888" s="162">
        <v>4869068.5928501599</v>
      </c>
      <c r="C888" s="162">
        <v>194.76274371400601</v>
      </c>
      <c r="D888" s="162">
        <v>1</v>
      </c>
      <c r="E888" s="163" t="s">
        <v>224</v>
      </c>
      <c r="F888" s="163" t="s">
        <v>225</v>
      </c>
      <c r="G888" s="163" t="s">
        <v>226</v>
      </c>
      <c r="H888" s="162">
        <v>3000</v>
      </c>
      <c r="I888" s="163" t="s">
        <v>243</v>
      </c>
      <c r="J888" s="163" t="s">
        <v>224</v>
      </c>
      <c r="K888" s="93">
        <f t="shared" si="121"/>
        <v>0</v>
      </c>
      <c r="L888" s="124">
        <f>IF(F888="MT",'Calcs and Notes'!$C$41*K888,IF(N888="Grocery",'Calcs and Notes'!$C$40*K888,'Calcs and Notes'!$C$43*K888))</f>
        <v>0</v>
      </c>
      <c r="M888" s="114">
        <f>IF(F888="MT",'Calcs and Notes'!$E$41*K888,'Calcs and Notes'!$E$40*K888)</f>
        <v>0</v>
      </c>
      <c r="N888" s="93" t="s">
        <v>411</v>
      </c>
    </row>
    <row r="889" spans="1:14">
      <c r="A889" s="162">
        <v>15474</v>
      </c>
      <c r="B889" s="162">
        <v>4869068.5928501599</v>
      </c>
      <c r="C889" s="162">
        <v>194.76274371400601</v>
      </c>
      <c r="D889" s="162">
        <v>2</v>
      </c>
      <c r="E889" s="163" t="s">
        <v>224</v>
      </c>
      <c r="F889" s="163" t="s">
        <v>245</v>
      </c>
      <c r="G889" s="163" t="s">
        <v>226</v>
      </c>
      <c r="H889" s="162">
        <v>5000</v>
      </c>
      <c r="I889" s="163" t="s">
        <v>243</v>
      </c>
      <c r="J889" s="163" t="s">
        <v>224</v>
      </c>
      <c r="K889" s="93">
        <f t="shared" si="121"/>
        <v>0</v>
      </c>
      <c r="L889" s="124">
        <f>IF(F889="MT",'Calcs and Notes'!$C$41*K889,IF(N889="Grocery",'Calcs and Notes'!$C$40*K889,'Calcs and Notes'!$C$43*K889))</f>
        <v>0</v>
      </c>
      <c r="M889" s="114">
        <f>IF(F889="MT",'Calcs and Notes'!$E$41*K889,'Calcs and Notes'!$E$40*K889)</f>
        <v>0</v>
      </c>
      <c r="N889" s="93" t="s">
        <v>411</v>
      </c>
    </row>
    <row r="890" spans="1:14">
      <c r="A890" s="162">
        <v>15497</v>
      </c>
      <c r="B890" s="162">
        <v>4149448.4311387199</v>
      </c>
      <c r="C890" s="162">
        <v>21.175192802226601</v>
      </c>
      <c r="D890" s="162">
        <v>1</v>
      </c>
      <c r="E890" s="163" t="s">
        <v>224</v>
      </c>
      <c r="F890" s="163" t="s">
        <v>245</v>
      </c>
      <c r="G890" s="163" t="s">
        <v>234</v>
      </c>
      <c r="H890" s="162">
        <v>1509</v>
      </c>
      <c r="I890" s="163" t="s">
        <v>243</v>
      </c>
      <c r="J890" s="163" t="s">
        <v>224</v>
      </c>
      <c r="K890" s="93">
        <f t="shared" si="121"/>
        <v>0</v>
      </c>
      <c r="L890" s="124">
        <f>IF(F890="MT",'Calcs and Notes'!$C$41*K890,IF(N890="Grocery",'Calcs and Notes'!$C$40*K890,'Calcs and Notes'!$C$43*K890))</f>
        <v>0</v>
      </c>
      <c r="M890" s="114">
        <f>IF(F890="MT",'Calcs and Notes'!$E$41*K890,'Calcs and Notes'!$E$40*K890)</f>
        <v>0</v>
      </c>
      <c r="N890" s="93" t="s">
        <v>1306</v>
      </c>
    </row>
    <row r="891" spans="1:14">
      <c r="A891" s="162">
        <v>15497</v>
      </c>
      <c r="B891" s="162">
        <v>4149448.4311387199</v>
      </c>
      <c r="C891" s="162">
        <v>21.175192802226601</v>
      </c>
      <c r="D891" s="162">
        <v>2</v>
      </c>
      <c r="E891" s="163" t="s">
        <v>224</v>
      </c>
      <c r="F891" s="163" t="s">
        <v>225</v>
      </c>
      <c r="G891" s="163" t="s">
        <v>234</v>
      </c>
      <c r="H891" s="162">
        <v>2290</v>
      </c>
      <c r="I891" s="163" t="s">
        <v>243</v>
      </c>
      <c r="J891" s="163" t="s">
        <v>224</v>
      </c>
      <c r="K891" s="93">
        <f t="shared" si="121"/>
        <v>0</v>
      </c>
      <c r="L891" s="124">
        <f>IF(F891="MT",'Calcs and Notes'!$C$41*K891,IF(N891="Grocery",'Calcs and Notes'!$C$40*K891,'Calcs and Notes'!$C$43*K891))</f>
        <v>0</v>
      </c>
      <c r="M891" s="114">
        <f>IF(F891="MT",'Calcs and Notes'!$E$41*K891,'Calcs and Notes'!$E$40*K891)</f>
        <v>0</v>
      </c>
      <c r="N891" s="93" t="s">
        <v>1306</v>
      </c>
    </row>
    <row r="892" spans="1:14">
      <c r="A892" s="162">
        <v>15497</v>
      </c>
      <c r="B892" s="162">
        <v>4149448.4311387199</v>
      </c>
      <c r="C892" s="162">
        <v>21.175192802226601</v>
      </c>
      <c r="D892" s="162">
        <v>3</v>
      </c>
      <c r="E892" s="163" t="s">
        <v>246</v>
      </c>
      <c r="F892" s="163" t="s">
        <v>225</v>
      </c>
      <c r="G892" s="163" t="s">
        <v>234</v>
      </c>
      <c r="H892" s="162">
        <v>515</v>
      </c>
      <c r="I892" s="163" t="s">
        <v>243</v>
      </c>
      <c r="J892" s="163" t="s">
        <v>224</v>
      </c>
      <c r="K892" s="93">
        <f t="shared" si="121"/>
        <v>0</v>
      </c>
      <c r="L892" s="124">
        <f>IF(F892="MT",'Calcs and Notes'!$C$41*K892,IF(N892="Grocery",'Calcs and Notes'!$C$40*K892,'Calcs and Notes'!$C$43*K892))</f>
        <v>0</v>
      </c>
      <c r="M892" s="114">
        <f>IF(F892="MT",'Calcs and Notes'!$E$41*K892,'Calcs and Notes'!$E$40*K892)</f>
        <v>0</v>
      </c>
      <c r="N892" s="93" t="s">
        <v>1306</v>
      </c>
    </row>
    <row r="893" spans="1:14">
      <c r="A893" s="162">
        <v>15497</v>
      </c>
      <c r="B893" s="162">
        <v>4149448.4311387199</v>
      </c>
      <c r="C893" s="162">
        <v>21.175192802226601</v>
      </c>
      <c r="D893" s="162">
        <v>4</v>
      </c>
      <c r="E893" s="163" t="s">
        <v>224</v>
      </c>
      <c r="F893" s="163" t="s">
        <v>241</v>
      </c>
      <c r="G893" s="163" t="s">
        <v>234</v>
      </c>
      <c r="H893" s="162">
        <v>504</v>
      </c>
      <c r="I893" s="163" t="s">
        <v>243</v>
      </c>
      <c r="J893" s="163" t="s">
        <v>224</v>
      </c>
      <c r="K893" s="93">
        <f t="shared" si="121"/>
        <v>0</v>
      </c>
      <c r="L893" s="124">
        <f>IF(F893="MT",'Calcs and Notes'!$C$41*K893,IF(N893="Grocery",'Calcs and Notes'!$C$40*K893,'Calcs and Notes'!$C$43*K893))</f>
        <v>0</v>
      </c>
      <c r="M893" s="114">
        <f>IF(F893="MT",'Calcs and Notes'!$E$41*K893,'Calcs and Notes'!$E$40*K893)</f>
        <v>0</v>
      </c>
      <c r="N893" s="93" t="s">
        <v>1306</v>
      </c>
    </row>
    <row r="894" spans="1:14">
      <c r="A894" s="162">
        <v>15523</v>
      </c>
      <c r="B894" s="162">
        <v>277394.308289318</v>
      </c>
      <c r="C894" s="162">
        <v>115.532823110919</v>
      </c>
      <c r="D894" s="162">
        <v>1</v>
      </c>
      <c r="E894" s="163" t="s">
        <v>224</v>
      </c>
      <c r="F894" s="163" t="s">
        <v>241</v>
      </c>
      <c r="G894" s="163" t="s">
        <v>226</v>
      </c>
      <c r="H894" s="162">
        <v>68</v>
      </c>
      <c r="I894" s="163" t="s">
        <v>227</v>
      </c>
      <c r="J894" s="163" t="s">
        <v>255</v>
      </c>
      <c r="K894" s="93">
        <f t="shared" si="121"/>
        <v>0</v>
      </c>
      <c r="L894" s="124">
        <f>IF(F894="MT",'Calcs and Notes'!$C$41*K894,IF(N894="Grocery",'Calcs and Notes'!$C$40*K894,'Calcs and Notes'!$C$43*K894))</f>
        <v>0</v>
      </c>
      <c r="M894" s="114">
        <f>IF(F894="MT",'Calcs and Notes'!$E$41*K894,'Calcs and Notes'!$E$40*K894)</f>
        <v>0</v>
      </c>
      <c r="N894" s="93" t="s">
        <v>97</v>
      </c>
    </row>
    <row r="895" spans="1:14">
      <c r="A895" s="162">
        <v>15385</v>
      </c>
      <c r="B895" s="162">
        <v>958519.60004113696</v>
      </c>
      <c r="C895" s="162">
        <v>18.3557632287316</v>
      </c>
      <c r="D895" s="162">
        <v>1</v>
      </c>
      <c r="E895" s="163" t="s">
        <v>224</v>
      </c>
      <c r="F895" s="163" t="s">
        <v>225</v>
      </c>
      <c r="G895" s="163" t="s">
        <v>234</v>
      </c>
      <c r="H895" s="162">
        <v>91</v>
      </c>
      <c r="I895" s="163" t="s">
        <v>227</v>
      </c>
      <c r="J895" s="163" t="s">
        <v>255</v>
      </c>
      <c r="K895" s="93">
        <f t="shared" si="121"/>
        <v>0</v>
      </c>
      <c r="L895" s="124">
        <f>IF(F895="MT",'Calcs and Notes'!$C$41*K895,IF(N895="Grocery",'Calcs and Notes'!$C$40*K895,'Calcs and Notes'!$C$43*K895))</f>
        <v>0</v>
      </c>
      <c r="M895" s="114">
        <f>IF(F895="MT",'Calcs and Notes'!$E$41*K895,'Calcs and Notes'!$E$40*K895)</f>
        <v>0</v>
      </c>
      <c r="N895" s="93" t="s">
        <v>1307</v>
      </c>
    </row>
    <row r="896" spans="1:14">
      <c r="A896" s="162">
        <v>15385</v>
      </c>
      <c r="B896" s="162">
        <v>958519.60004113696</v>
      </c>
      <c r="C896" s="162">
        <v>18.3557632287316</v>
      </c>
      <c r="D896" s="162">
        <v>2</v>
      </c>
      <c r="E896" s="163" t="s">
        <v>224</v>
      </c>
      <c r="F896" s="163" t="s">
        <v>241</v>
      </c>
      <c r="G896" s="163" t="s">
        <v>234</v>
      </c>
      <c r="H896" s="162">
        <v>70</v>
      </c>
      <c r="I896" s="163" t="s">
        <v>227</v>
      </c>
      <c r="J896" s="163" t="s">
        <v>255</v>
      </c>
      <c r="K896" s="93">
        <f t="shared" si="121"/>
        <v>0</v>
      </c>
      <c r="L896" s="124">
        <f>IF(F896="MT",'Calcs and Notes'!$C$41*K896,IF(N896="Grocery",'Calcs and Notes'!$C$40*K896,'Calcs and Notes'!$C$43*K896))</f>
        <v>0</v>
      </c>
      <c r="M896" s="114">
        <f>IF(F896="MT",'Calcs and Notes'!$E$41*K896,'Calcs and Notes'!$E$40*K896)</f>
        <v>0</v>
      </c>
      <c r="N896" s="93" t="s">
        <v>1307</v>
      </c>
    </row>
    <row r="897" spans="1:14">
      <c r="A897" s="162">
        <v>15147</v>
      </c>
      <c r="B897" s="162">
        <v>1022161.74255806</v>
      </c>
      <c r="C897" s="162">
        <v>340.720580852686</v>
      </c>
      <c r="D897" s="162">
        <v>1</v>
      </c>
      <c r="E897" s="163" t="s">
        <v>224</v>
      </c>
      <c r="F897" s="163" t="s">
        <v>225</v>
      </c>
      <c r="G897" s="163" t="s">
        <v>234</v>
      </c>
      <c r="H897" s="162">
        <v>74</v>
      </c>
      <c r="I897" s="163" t="s">
        <v>239</v>
      </c>
      <c r="J897" s="163" t="s">
        <v>227</v>
      </c>
      <c r="K897" s="93">
        <f t="shared" si="121"/>
        <v>1</v>
      </c>
      <c r="L897" s="124">
        <f>IF(F897="MT",'Calcs and Notes'!$C$41*K897,IF(N897="Grocery",'Calcs and Notes'!$C$40*K897,'Calcs and Notes'!$C$43*K897))</f>
        <v>122.88780203574613</v>
      </c>
      <c r="M897" s="114">
        <f>IF(F897="MT",'Calcs and Notes'!$E$41*K897,'Calcs and Notes'!$E$40*K897)</f>
        <v>9.1539169192330423</v>
      </c>
      <c r="N897" s="93" t="s">
        <v>1014</v>
      </c>
    </row>
    <row r="898" spans="1:14">
      <c r="A898" s="162">
        <v>15147</v>
      </c>
      <c r="B898" s="162">
        <v>1022161.74255806</v>
      </c>
      <c r="C898" s="162">
        <v>340.720580852686</v>
      </c>
      <c r="D898" s="162">
        <v>2</v>
      </c>
      <c r="E898" s="163" t="s">
        <v>224</v>
      </c>
      <c r="F898" s="163" t="s">
        <v>225</v>
      </c>
      <c r="G898" s="163" t="s">
        <v>234</v>
      </c>
      <c r="H898" s="162">
        <v>138</v>
      </c>
      <c r="I898" s="163" t="s">
        <v>239</v>
      </c>
      <c r="J898" s="163" t="s">
        <v>227</v>
      </c>
      <c r="K898" s="93">
        <f t="shared" si="121"/>
        <v>1</v>
      </c>
      <c r="L898" s="124">
        <f>IF(F898="MT",'Calcs and Notes'!$C$41*K898,IF(N898="Grocery",'Calcs and Notes'!$C$40*K898,'Calcs and Notes'!$C$43*K898))</f>
        <v>122.88780203574613</v>
      </c>
      <c r="M898" s="114">
        <f>IF(F898="MT",'Calcs and Notes'!$E$41*K898,'Calcs and Notes'!$E$40*K898)</f>
        <v>9.1539169192330423</v>
      </c>
      <c r="N898" s="93" t="s">
        <v>1014</v>
      </c>
    </row>
    <row r="899" spans="1:14">
      <c r="A899" s="162">
        <v>15147</v>
      </c>
      <c r="B899" s="162">
        <v>1022161.74255806</v>
      </c>
      <c r="C899" s="162">
        <v>340.720580852686</v>
      </c>
      <c r="D899" s="162">
        <v>3</v>
      </c>
      <c r="E899" s="163" t="s">
        <v>224</v>
      </c>
      <c r="F899" s="163" t="s">
        <v>225</v>
      </c>
      <c r="G899" s="163" t="s">
        <v>244</v>
      </c>
      <c r="H899" s="162">
        <v>91</v>
      </c>
      <c r="I899" s="163" t="s">
        <v>239</v>
      </c>
      <c r="J899" s="163" t="s">
        <v>224</v>
      </c>
      <c r="K899" s="93">
        <f t="shared" si="121"/>
        <v>0</v>
      </c>
      <c r="L899" s="124">
        <f>IF(F899="MT",'Calcs and Notes'!$C$41*K899,IF(N899="Grocery",'Calcs and Notes'!$C$40*K899,'Calcs and Notes'!$C$43*K899))</f>
        <v>0</v>
      </c>
      <c r="M899" s="114">
        <f>IF(F899="MT",'Calcs and Notes'!$E$41*K899,'Calcs and Notes'!$E$40*K899)</f>
        <v>0</v>
      </c>
      <c r="N899" s="93" t="s">
        <v>1014</v>
      </c>
    </row>
    <row r="900" spans="1:14">
      <c r="A900" s="162">
        <v>15404</v>
      </c>
      <c r="B900" s="162">
        <v>1596217.1703705001</v>
      </c>
      <c r="C900" s="162">
        <v>18.3557632287316</v>
      </c>
      <c r="D900" s="162">
        <v>1</v>
      </c>
      <c r="E900" s="163" t="s">
        <v>224</v>
      </c>
      <c r="F900" s="163" t="s">
        <v>225</v>
      </c>
      <c r="G900" s="163" t="s">
        <v>234</v>
      </c>
      <c r="H900" s="162">
        <v>81</v>
      </c>
      <c r="I900" s="163" t="s">
        <v>227</v>
      </c>
      <c r="J900" s="163" t="s">
        <v>227</v>
      </c>
      <c r="K900" s="93">
        <f t="shared" si="121"/>
        <v>1</v>
      </c>
      <c r="L900" s="124">
        <f>IF(F900="MT",'Calcs and Notes'!$C$41*K900,IF(N900="Grocery",'Calcs and Notes'!$C$40*K900,'Calcs and Notes'!$C$43*K900))</f>
        <v>122.88780203574613</v>
      </c>
      <c r="M900" s="114">
        <f>IF(F900="MT",'Calcs and Notes'!$E$41*K900,'Calcs and Notes'!$E$40*K900)</f>
        <v>9.1539169192330423</v>
      </c>
      <c r="N900" s="93" t="s">
        <v>1307</v>
      </c>
    </row>
    <row r="901" spans="1:14">
      <c r="A901" s="162">
        <v>15404</v>
      </c>
      <c r="B901" s="162">
        <v>1596217.1703705001</v>
      </c>
      <c r="C901" s="162">
        <v>18.3557632287316</v>
      </c>
      <c r="D901" s="162">
        <v>2</v>
      </c>
      <c r="E901" s="163" t="s">
        <v>224</v>
      </c>
      <c r="F901" s="163" t="s">
        <v>241</v>
      </c>
      <c r="G901" s="163" t="s">
        <v>234</v>
      </c>
      <c r="H901" s="162">
        <v>108</v>
      </c>
      <c r="I901" s="163" t="s">
        <v>227</v>
      </c>
      <c r="J901" s="163" t="s">
        <v>227</v>
      </c>
      <c r="K901" s="93">
        <f t="shared" si="121"/>
        <v>1</v>
      </c>
      <c r="L901" s="124">
        <f>IF(F901="MT",'Calcs and Notes'!$C$41*K901,IF(N901="Grocery",'Calcs and Notes'!$C$40*K901,'Calcs and Notes'!$C$43*K901))</f>
        <v>128.63184742963827</v>
      </c>
      <c r="M901" s="114">
        <f>IF(F901="MT",'Calcs and Notes'!$E$41*K901,'Calcs and Notes'!$E$40*K901)</f>
        <v>9.1539169192330423</v>
      </c>
      <c r="N901" s="93" t="s">
        <v>1307</v>
      </c>
    </row>
    <row r="902" spans="1:14">
      <c r="A902" s="162">
        <v>15580</v>
      </c>
      <c r="B902" s="162">
        <v>4117833.8682849999</v>
      </c>
      <c r="C902" s="162">
        <v>21.175192802226601</v>
      </c>
      <c r="D902" s="162">
        <v>1</v>
      </c>
      <c r="E902" s="163" t="s">
        <v>224</v>
      </c>
      <c r="F902" s="163" t="s">
        <v>241</v>
      </c>
      <c r="G902" s="163" t="s">
        <v>234</v>
      </c>
      <c r="H902" s="162">
        <v>360</v>
      </c>
      <c r="I902" s="163" t="s">
        <v>227</v>
      </c>
      <c r="J902" s="163" t="s">
        <v>224</v>
      </c>
      <c r="K902" s="93">
        <f t="shared" si="121"/>
        <v>0</v>
      </c>
      <c r="L902" s="124">
        <f>IF(F902="MT",'Calcs and Notes'!$C$41*K902,IF(N902="Grocery",'Calcs and Notes'!$C$40*K902,'Calcs and Notes'!$C$43*K902))</f>
        <v>0</v>
      </c>
      <c r="M902" s="114">
        <f>IF(F902="MT",'Calcs and Notes'!$E$41*K902,'Calcs and Notes'!$E$40*K902)</f>
        <v>0</v>
      </c>
      <c r="N902" s="93" t="s">
        <v>1306</v>
      </c>
    </row>
    <row r="903" spans="1:14">
      <c r="A903" s="162">
        <v>15580</v>
      </c>
      <c r="B903" s="162">
        <v>4117833.8682849999</v>
      </c>
      <c r="C903" s="162">
        <v>21.175192802226601</v>
      </c>
      <c r="D903" s="162">
        <v>2</v>
      </c>
      <c r="E903" s="163" t="s">
        <v>224</v>
      </c>
      <c r="F903" s="163" t="s">
        <v>225</v>
      </c>
      <c r="G903" s="163" t="s">
        <v>234</v>
      </c>
      <c r="H903" s="162">
        <v>360</v>
      </c>
      <c r="I903" s="163" t="s">
        <v>227</v>
      </c>
      <c r="J903" s="163" t="s">
        <v>224</v>
      </c>
      <c r="K903" s="93">
        <f t="shared" si="121"/>
        <v>0</v>
      </c>
      <c r="L903" s="124">
        <f>IF(F903="MT",'Calcs and Notes'!$C$41*K903,IF(N903="Grocery",'Calcs and Notes'!$C$40*K903,'Calcs and Notes'!$C$43*K903))</f>
        <v>0</v>
      </c>
      <c r="M903" s="114">
        <f>IF(F903="MT",'Calcs and Notes'!$E$41*K903,'Calcs and Notes'!$E$40*K903)</f>
        <v>0</v>
      </c>
      <c r="N903" s="93" t="s">
        <v>1306</v>
      </c>
    </row>
    <row r="904" spans="1:14">
      <c r="A904" s="162">
        <v>15580</v>
      </c>
      <c r="B904" s="162">
        <v>4117833.8682849999</v>
      </c>
      <c r="C904" s="162">
        <v>21.175192802226601</v>
      </c>
      <c r="D904" s="162">
        <v>3</v>
      </c>
      <c r="E904" s="163" t="s">
        <v>224</v>
      </c>
      <c r="F904" s="163" t="s">
        <v>225</v>
      </c>
      <c r="G904" s="163" t="s">
        <v>234</v>
      </c>
      <c r="H904" s="162">
        <v>240</v>
      </c>
      <c r="I904" s="163" t="s">
        <v>239</v>
      </c>
      <c r="J904" s="163" t="s">
        <v>224</v>
      </c>
      <c r="K904" s="93">
        <f t="shared" si="121"/>
        <v>0</v>
      </c>
      <c r="L904" s="124">
        <f>IF(F904="MT",'Calcs and Notes'!$C$41*K904,IF(N904="Grocery",'Calcs and Notes'!$C$40*K904,'Calcs and Notes'!$C$43*K904))</f>
        <v>0</v>
      </c>
      <c r="M904" s="114">
        <f>IF(F904="MT",'Calcs and Notes'!$E$41*K904,'Calcs and Notes'!$E$40*K904)</f>
        <v>0</v>
      </c>
      <c r="N904" s="93" t="s">
        <v>1306</v>
      </c>
    </row>
    <row r="905" spans="1:14">
      <c r="A905" s="162">
        <v>15580</v>
      </c>
      <c r="B905" s="162">
        <v>4117833.8682849999</v>
      </c>
      <c r="C905" s="162">
        <v>21.175192802226601</v>
      </c>
      <c r="D905" s="162">
        <v>4</v>
      </c>
      <c r="E905" s="163" t="s">
        <v>224</v>
      </c>
      <c r="F905" s="163" t="s">
        <v>225</v>
      </c>
      <c r="G905" s="163" t="s">
        <v>226</v>
      </c>
      <c r="H905" s="162">
        <v>800</v>
      </c>
      <c r="I905" s="163" t="s">
        <v>239</v>
      </c>
      <c r="J905" s="163" t="s">
        <v>224</v>
      </c>
      <c r="K905" s="93">
        <f t="shared" si="121"/>
        <v>0</v>
      </c>
      <c r="L905" s="124">
        <f>IF(F905="MT",'Calcs and Notes'!$C$41*K905,IF(N905="Grocery",'Calcs and Notes'!$C$40*K905,'Calcs and Notes'!$C$43*K905))</f>
        <v>0</v>
      </c>
      <c r="M905" s="114">
        <f>IF(F905="MT",'Calcs and Notes'!$E$41*K905,'Calcs and Notes'!$E$40*K905)</f>
        <v>0</v>
      </c>
      <c r="N905" s="93" t="s">
        <v>1306</v>
      </c>
    </row>
    <row r="906" spans="1:14">
      <c r="A906" s="162">
        <v>15580</v>
      </c>
      <c r="B906" s="162">
        <v>4117833.8682849999</v>
      </c>
      <c r="C906" s="162">
        <v>21.175192802226601</v>
      </c>
      <c r="D906" s="162">
        <v>5</v>
      </c>
      <c r="E906" s="163" t="s">
        <v>224</v>
      </c>
      <c r="F906" s="163" t="s">
        <v>241</v>
      </c>
      <c r="G906" s="163" t="s">
        <v>226</v>
      </c>
      <c r="H906" s="162">
        <v>600</v>
      </c>
      <c r="I906" s="163" t="s">
        <v>239</v>
      </c>
      <c r="J906" s="163" t="s">
        <v>224</v>
      </c>
      <c r="K906" s="93">
        <f t="shared" si="121"/>
        <v>0</v>
      </c>
      <c r="L906" s="124">
        <f>IF(F906="MT",'Calcs and Notes'!$C$41*K906,IF(N906="Grocery",'Calcs and Notes'!$C$40*K906,'Calcs and Notes'!$C$43*K906))</f>
        <v>0</v>
      </c>
      <c r="M906" s="114">
        <f>IF(F906="MT",'Calcs and Notes'!$E$41*K906,'Calcs and Notes'!$E$40*K906)</f>
        <v>0</v>
      </c>
      <c r="N906" s="93" t="s">
        <v>1306</v>
      </c>
    </row>
    <row r="907" spans="1:14">
      <c r="A907" s="162">
        <v>15580</v>
      </c>
      <c r="B907" s="162">
        <v>4117833.8682849999</v>
      </c>
      <c r="C907" s="162">
        <v>21.175192802226601</v>
      </c>
      <c r="D907" s="162">
        <v>6</v>
      </c>
      <c r="E907" s="163" t="s">
        <v>224</v>
      </c>
      <c r="F907" s="163" t="s">
        <v>225</v>
      </c>
      <c r="G907" s="163" t="s">
        <v>226</v>
      </c>
      <c r="H907" s="162">
        <v>1890</v>
      </c>
      <c r="I907" s="163" t="s">
        <v>239</v>
      </c>
      <c r="J907" s="163" t="s">
        <v>224</v>
      </c>
      <c r="K907" s="93">
        <f t="shared" si="121"/>
        <v>0</v>
      </c>
      <c r="L907" s="124">
        <f>IF(F907="MT",'Calcs and Notes'!$C$41*K907,IF(N907="Grocery",'Calcs and Notes'!$C$40*K907,'Calcs and Notes'!$C$43*K907))</f>
        <v>0</v>
      </c>
      <c r="M907" s="114">
        <f>IF(F907="MT",'Calcs and Notes'!$E$41*K907,'Calcs and Notes'!$E$40*K907)</f>
        <v>0</v>
      </c>
      <c r="N907" s="93" t="s">
        <v>1306</v>
      </c>
    </row>
    <row r="908" spans="1:14">
      <c r="A908" s="162">
        <v>15550</v>
      </c>
      <c r="B908" s="162">
        <v>11283352.3347138</v>
      </c>
      <c r="C908" s="162">
        <v>34.400464435103203</v>
      </c>
      <c r="D908" s="162">
        <v>1</v>
      </c>
      <c r="E908" s="163" t="s">
        <v>224</v>
      </c>
      <c r="F908" s="163" t="s">
        <v>241</v>
      </c>
      <c r="G908" s="163" t="s">
        <v>234</v>
      </c>
      <c r="H908" s="162">
        <v>150</v>
      </c>
      <c r="I908" s="163" t="s">
        <v>239</v>
      </c>
      <c r="J908" s="163" t="s">
        <v>255</v>
      </c>
      <c r="K908" s="93">
        <f t="shared" si="121"/>
        <v>0</v>
      </c>
      <c r="L908" s="124">
        <f>IF(F908="MT",'Calcs and Notes'!$C$41*K908,IF(N908="Grocery",'Calcs and Notes'!$C$40*K908,'Calcs and Notes'!$C$43*K908))</f>
        <v>0</v>
      </c>
      <c r="M908" s="114">
        <f>IF(F908="MT",'Calcs and Notes'!$E$41*K908,'Calcs and Notes'!$E$40*K908)</f>
        <v>0</v>
      </c>
      <c r="N908" s="93" t="s">
        <v>1307</v>
      </c>
    </row>
    <row r="909" spans="1:14">
      <c r="A909" s="162">
        <v>15550</v>
      </c>
      <c r="B909" s="162">
        <v>11283352.3347138</v>
      </c>
      <c r="C909" s="162">
        <v>34.400464435103203</v>
      </c>
      <c r="D909" s="162">
        <v>2</v>
      </c>
      <c r="E909" s="163" t="s">
        <v>224</v>
      </c>
      <c r="F909" s="163" t="s">
        <v>225</v>
      </c>
      <c r="G909" s="163" t="s">
        <v>234</v>
      </c>
      <c r="H909" s="162">
        <v>150</v>
      </c>
      <c r="I909" s="163" t="s">
        <v>239</v>
      </c>
      <c r="J909" s="163" t="s">
        <v>255</v>
      </c>
      <c r="K909" s="93">
        <f t="shared" si="121"/>
        <v>0</v>
      </c>
      <c r="L909" s="124">
        <f>IF(F909="MT",'Calcs and Notes'!$C$41*K909,IF(N909="Grocery",'Calcs and Notes'!$C$40*K909,'Calcs and Notes'!$C$43*K909))</f>
        <v>0</v>
      </c>
      <c r="M909" s="114">
        <f>IF(F909="MT",'Calcs and Notes'!$E$41*K909,'Calcs and Notes'!$E$40*K909)</f>
        <v>0</v>
      </c>
      <c r="N909" s="93" t="s">
        <v>1307</v>
      </c>
    </row>
    <row r="910" spans="1:14">
      <c r="A910" s="162">
        <v>15610</v>
      </c>
      <c r="B910" s="162">
        <v>10460706.9648793</v>
      </c>
      <c r="C910" s="162">
        <v>194.76274371400601</v>
      </c>
      <c r="D910" s="162">
        <v>1</v>
      </c>
      <c r="E910" s="163" t="s">
        <v>224</v>
      </c>
      <c r="F910" s="163" t="s">
        <v>245</v>
      </c>
      <c r="G910" s="163" t="s">
        <v>234</v>
      </c>
      <c r="H910" s="162">
        <v>200</v>
      </c>
      <c r="I910" s="163" t="s">
        <v>239</v>
      </c>
      <c r="J910" s="163" t="s">
        <v>255</v>
      </c>
      <c r="K910" s="93">
        <f t="shared" si="121"/>
        <v>0</v>
      </c>
      <c r="L910" s="124">
        <f>IF(F910="MT",'Calcs and Notes'!$C$41*K910,IF(N910="Grocery",'Calcs and Notes'!$C$40*K910,'Calcs and Notes'!$C$43*K910))</f>
        <v>0</v>
      </c>
      <c r="M910" s="114">
        <f>IF(F910="MT",'Calcs and Notes'!$E$41*K910,'Calcs and Notes'!$E$40*K910)</f>
        <v>0</v>
      </c>
      <c r="N910" s="93" t="s">
        <v>411</v>
      </c>
    </row>
    <row r="911" spans="1:14">
      <c r="A911" s="162">
        <v>15562</v>
      </c>
      <c r="B911" s="162">
        <v>5634237.9051271696</v>
      </c>
      <c r="C911" s="162">
        <v>335.47114647973598</v>
      </c>
      <c r="D911" s="162">
        <v>1</v>
      </c>
      <c r="E911" s="163" t="s">
        <v>224</v>
      </c>
      <c r="F911" s="163" t="s">
        <v>225</v>
      </c>
      <c r="G911" s="163" t="s">
        <v>234</v>
      </c>
      <c r="H911" s="162">
        <v>50</v>
      </c>
      <c r="I911" s="163" t="s">
        <v>239</v>
      </c>
      <c r="J911" s="163" t="s">
        <v>255</v>
      </c>
      <c r="K911" s="93">
        <f t="shared" si="121"/>
        <v>0</v>
      </c>
      <c r="L911" s="124">
        <f>IF(F911="MT",'Calcs and Notes'!$C$41*K911,IF(N911="Grocery",'Calcs and Notes'!$C$40*K911,'Calcs and Notes'!$C$43*K911))</f>
        <v>0</v>
      </c>
      <c r="M911" s="114">
        <f>IF(F911="MT",'Calcs and Notes'!$E$41*K911,'Calcs and Notes'!$E$40*K911)</f>
        <v>0</v>
      </c>
      <c r="N911" s="93" t="s">
        <v>404</v>
      </c>
    </row>
    <row r="912" spans="1:14">
      <c r="A912" s="162">
        <v>15562</v>
      </c>
      <c r="B912" s="162">
        <v>5634237.9051271696</v>
      </c>
      <c r="C912" s="162">
        <v>335.47114647973598</v>
      </c>
      <c r="D912" s="162">
        <v>2</v>
      </c>
      <c r="E912" s="163" t="s">
        <v>224</v>
      </c>
      <c r="F912" s="163" t="s">
        <v>241</v>
      </c>
      <c r="G912" s="163" t="s">
        <v>234</v>
      </c>
      <c r="H912" s="162">
        <v>80</v>
      </c>
      <c r="I912" s="163" t="s">
        <v>239</v>
      </c>
      <c r="J912" s="163" t="s">
        <v>255</v>
      </c>
      <c r="K912" s="93">
        <f t="shared" si="121"/>
        <v>0</v>
      </c>
      <c r="L912" s="124">
        <f>IF(F912="MT",'Calcs and Notes'!$C$41*K912,IF(N912="Grocery",'Calcs and Notes'!$C$40*K912,'Calcs and Notes'!$C$43*K912))</f>
        <v>0</v>
      </c>
      <c r="M912" s="114">
        <f>IF(F912="MT",'Calcs and Notes'!$E$41*K912,'Calcs and Notes'!$E$40*K912)</f>
        <v>0</v>
      </c>
      <c r="N912" s="93" t="s">
        <v>404</v>
      </c>
    </row>
    <row r="913" spans="1:14">
      <c r="A913" s="162">
        <v>15170</v>
      </c>
      <c r="B913" s="162">
        <v>800693.36500381201</v>
      </c>
      <c r="C913" s="162">
        <v>340.720580852686</v>
      </c>
      <c r="D913" s="162">
        <v>1</v>
      </c>
      <c r="E913" s="163" t="s">
        <v>224</v>
      </c>
      <c r="F913" s="163" t="s">
        <v>225</v>
      </c>
      <c r="G913" s="163" t="s">
        <v>234</v>
      </c>
      <c r="H913" s="162">
        <v>80</v>
      </c>
      <c r="I913" s="163" t="s">
        <v>239</v>
      </c>
      <c r="J913" s="163" t="s">
        <v>224</v>
      </c>
      <c r="K913" s="93">
        <f t="shared" si="121"/>
        <v>0</v>
      </c>
      <c r="L913" s="124">
        <f>IF(F913="MT",'Calcs and Notes'!$C$41*K913,IF(N913="Grocery",'Calcs and Notes'!$C$40*K913,'Calcs and Notes'!$C$43*K913))</f>
        <v>0</v>
      </c>
      <c r="M913" s="114">
        <f>IF(F913="MT",'Calcs and Notes'!$E$41*K913,'Calcs and Notes'!$E$40*K913)</f>
        <v>0</v>
      </c>
      <c r="N913" s="93" t="s">
        <v>1014</v>
      </c>
    </row>
    <row r="914" spans="1:14">
      <c r="A914" s="162">
        <v>15170</v>
      </c>
      <c r="B914" s="162">
        <v>800693.36500381201</v>
      </c>
      <c r="C914" s="162">
        <v>340.720580852686</v>
      </c>
      <c r="D914" s="162">
        <v>2</v>
      </c>
      <c r="E914" s="163" t="s">
        <v>224</v>
      </c>
      <c r="F914" s="163" t="s">
        <v>241</v>
      </c>
      <c r="G914" s="163" t="s">
        <v>234</v>
      </c>
      <c r="H914" s="162">
        <v>105</v>
      </c>
      <c r="I914" s="163" t="s">
        <v>239</v>
      </c>
      <c r="J914" s="163" t="s">
        <v>224</v>
      </c>
      <c r="K914" s="93">
        <f t="shared" ref="K914:K977" si="122">IF(J914="N",1,0)</f>
        <v>0</v>
      </c>
      <c r="L914" s="124">
        <f>IF(F914="MT",'Calcs and Notes'!$C$41*K914,IF(N914="Grocery",'Calcs and Notes'!$C$40*K914,'Calcs and Notes'!$C$43*K914))</f>
        <v>0</v>
      </c>
      <c r="M914" s="114">
        <f>IF(F914="MT",'Calcs and Notes'!$E$41*K914,'Calcs and Notes'!$E$40*K914)</f>
        <v>0</v>
      </c>
      <c r="N914" s="93" t="s">
        <v>1014</v>
      </c>
    </row>
    <row r="915" spans="1:14">
      <c r="A915" s="162">
        <v>15320</v>
      </c>
      <c r="B915" s="162">
        <v>513996.17011268402</v>
      </c>
      <c r="C915" s="162">
        <v>3.7884089309287101</v>
      </c>
      <c r="D915" s="162">
        <v>1</v>
      </c>
      <c r="E915" s="163" t="s">
        <v>224</v>
      </c>
      <c r="F915" s="163" t="s">
        <v>225</v>
      </c>
      <c r="G915" s="163" t="s">
        <v>234</v>
      </c>
      <c r="H915" s="162">
        <v>58</v>
      </c>
      <c r="I915" s="163" t="s">
        <v>227</v>
      </c>
      <c r="J915" s="163" t="s">
        <v>227</v>
      </c>
      <c r="K915" s="93">
        <f t="shared" si="122"/>
        <v>1</v>
      </c>
      <c r="L915" s="124">
        <f>IF(F915="MT",'Calcs and Notes'!$C$41*K915,IF(N915="Grocery",'Calcs and Notes'!$C$40*K915,'Calcs and Notes'!$C$43*K915))</f>
        <v>122.88780203574613</v>
      </c>
      <c r="M915" s="114">
        <f>IF(F915="MT",'Calcs and Notes'!$E$41*K915,'Calcs and Notes'!$E$40*K915)</f>
        <v>9.1539169192330423</v>
      </c>
      <c r="N915" s="93" t="s">
        <v>406</v>
      </c>
    </row>
    <row r="916" spans="1:14">
      <c r="A916" s="162">
        <v>15320</v>
      </c>
      <c r="B916" s="162">
        <v>513996.17011268402</v>
      </c>
      <c r="C916" s="162">
        <v>3.7884089309287101</v>
      </c>
      <c r="D916" s="162">
        <v>2</v>
      </c>
      <c r="E916" s="163" t="s">
        <v>224</v>
      </c>
      <c r="F916" s="163" t="s">
        <v>241</v>
      </c>
      <c r="G916" s="163" t="s">
        <v>234</v>
      </c>
      <c r="H916" s="162">
        <v>135</v>
      </c>
      <c r="I916" s="163" t="s">
        <v>227</v>
      </c>
      <c r="J916" s="163" t="s">
        <v>227</v>
      </c>
      <c r="K916" s="93">
        <f t="shared" si="122"/>
        <v>1</v>
      </c>
      <c r="L916" s="124">
        <f>IF(F916="MT",'Calcs and Notes'!$C$41*K916,IF(N916="Grocery",'Calcs and Notes'!$C$40*K916,'Calcs and Notes'!$C$43*K916))</f>
        <v>128.63184742963827</v>
      </c>
      <c r="M916" s="114">
        <f>IF(F916="MT",'Calcs and Notes'!$E$41*K916,'Calcs and Notes'!$E$40*K916)</f>
        <v>9.1539169192330423</v>
      </c>
      <c r="N916" s="93" t="s">
        <v>406</v>
      </c>
    </row>
    <row r="917" spans="1:14">
      <c r="A917" s="162">
        <v>15320</v>
      </c>
      <c r="B917" s="162">
        <v>513996.17011268402</v>
      </c>
      <c r="C917" s="162">
        <v>3.7884089309287101</v>
      </c>
      <c r="D917" s="162">
        <v>3</v>
      </c>
      <c r="E917" s="163" t="s">
        <v>224</v>
      </c>
      <c r="F917" s="163" t="s">
        <v>225</v>
      </c>
      <c r="G917" s="163" t="s">
        <v>234</v>
      </c>
      <c r="H917" s="162">
        <v>135</v>
      </c>
      <c r="I917" s="163" t="s">
        <v>227</v>
      </c>
      <c r="J917" s="163" t="s">
        <v>227</v>
      </c>
      <c r="K917" s="93">
        <f t="shared" si="122"/>
        <v>1</v>
      </c>
      <c r="L917" s="124">
        <f>IF(F917="MT",'Calcs and Notes'!$C$41*K917,IF(N917="Grocery",'Calcs and Notes'!$C$40*K917,'Calcs and Notes'!$C$43*K917))</f>
        <v>122.88780203574613</v>
      </c>
      <c r="M917" s="114">
        <f>IF(F917="MT",'Calcs and Notes'!$E$41*K917,'Calcs and Notes'!$E$40*K917)</f>
        <v>9.1539169192330423</v>
      </c>
      <c r="N917" s="93" t="s">
        <v>406</v>
      </c>
    </row>
    <row r="918" spans="1:14">
      <c r="A918" s="162">
        <v>15380</v>
      </c>
      <c r="B918" s="162">
        <v>1465109.82515599</v>
      </c>
      <c r="C918" s="162">
        <v>50.114924753069602</v>
      </c>
      <c r="D918" s="162">
        <v>1</v>
      </c>
      <c r="E918" s="163" t="s">
        <v>246</v>
      </c>
      <c r="F918" s="163" t="s">
        <v>225</v>
      </c>
      <c r="G918" s="163" t="s">
        <v>234</v>
      </c>
      <c r="H918" s="162">
        <v>43</v>
      </c>
      <c r="I918" s="163" t="s">
        <v>239</v>
      </c>
      <c r="J918" s="163" t="s">
        <v>255</v>
      </c>
      <c r="K918" s="93">
        <f t="shared" si="122"/>
        <v>0</v>
      </c>
      <c r="L918" s="124">
        <f>IF(F918="MT",'Calcs and Notes'!$C$41*K918,IF(N918="Grocery",'Calcs and Notes'!$C$40*K918,'Calcs and Notes'!$C$43*K918))</f>
        <v>0</v>
      </c>
      <c r="M918" s="114">
        <f>IF(F918="MT",'Calcs and Notes'!$E$41*K918,'Calcs and Notes'!$E$40*K918)</f>
        <v>0</v>
      </c>
      <c r="N918" s="93" t="s">
        <v>404</v>
      </c>
    </row>
    <row r="919" spans="1:14">
      <c r="A919" s="162">
        <v>15689</v>
      </c>
      <c r="B919" s="162">
        <v>6499044.5504697496</v>
      </c>
      <c r="C919" s="162">
        <v>722.11606116330597</v>
      </c>
      <c r="D919" s="162">
        <v>1</v>
      </c>
      <c r="E919" s="163" t="s">
        <v>224</v>
      </c>
      <c r="F919" s="163" t="s">
        <v>225</v>
      </c>
      <c r="G919" s="163" t="s">
        <v>234</v>
      </c>
      <c r="H919" s="162">
        <v>147</v>
      </c>
      <c r="I919" s="163" t="s">
        <v>227</v>
      </c>
      <c r="J919" s="163" t="s">
        <v>227</v>
      </c>
      <c r="K919" s="93">
        <f t="shared" si="122"/>
        <v>1</v>
      </c>
      <c r="L919" s="124">
        <f>IF(F919="MT",'Calcs and Notes'!$C$41*K919,IF(N919="Grocery",'Calcs and Notes'!$C$40*K919,'Calcs and Notes'!$C$43*K919))</f>
        <v>122.88780203574613</v>
      </c>
      <c r="M919" s="114">
        <f>IF(F919="MT",'Calcs and Notes'!$E$41*K919,'Calcs and Notes'!$E$40*K919)</f>
        <v>9.1539169192330423</v>
      </c>
      <c r="N919" s="93" t="s">
        <v>411</v>
      </c>
    </row>
    <row r="920" spans="1:14">
      <c r="A920" s="162">
        <v>15689</v>
      </c>
      <c r="B920" s="162">
        <v>6499044.5504697496</v>
      </c>
      <c r="C920" s="162">
        <v>722.11606116330597</v>
      </c>
      <c r="D920" s="162">
        <v>2</v>
      </c>
      <c r="E920" s="163" t="s">
        <v>224</v>
      </c>
      <c r="F920" s="163" t="s">
        <v>241</v>
      </c>
      <c r="G920" s="163" t="s">
        <v>234</v>
      </c>
      <c r="H920" s="162">
        <v>147</v>
      </c>
      <c r="I920" s="163" t="s">
        <v>227</v>
      </c>
      <c r="J920" s="163" t="s">
        <v>255</v>
      </c>
      <c r="K920" s="93">
        <f t="shared" si="122"/>
        <v>0</v>
      </c>
      <c r="L920" s="124">
        <f>IF(F920="MT",'Calcs and Notes'!$C$41*K920,IF(N920="Grocery",'Calcs and Notes'!$C$40*K920,'Calcs and Notes'!$C$43*K920))</f>
        <v>0</v>
      </c>
      <c r="M920" s="114">
        <f>IF(F920="MT",'Calcs and Notes'!$E$41*K920,'Calcs and Notes'!$E$40*K920)</f>
        <v>0</v>
      </c>
      <c r="N920" s="93" t="s">
        <v>411</v>
      </c>
    </row>
    <row r="921" spans="1:14">
      <c r="A921" s="162">
        <v>15578</v>
      </c>
      <c r="B921" s="162">
        <v>1443660.6373616799</v>
      </c>
      <c r="C921" s="162">
        <v>50.114924753069602</v>
      </c>
      <c r="D921" s="162">
        <v>1</v>
      </c>
      <c r="E921" s="163" t="s">
        <v>246</v>
      </c>
      <c r="F921" s="163" t="s">
        <v>225</v>
      </c>
      <c r="G921" s="163" t="s">
        <v>234</v>
      </c>
      <c r="H921" s="162">
        <v>30</v>
      </c>
      <c r="I921" s="163" t="s">
        <v>239</v>
      </c>
      <c r="J921" s="163" t="s">
        <v>255</v>
      </c>
      <c r="K921" s="93">
        <f t="shared" si="122"/>
        <v>0</v>
      </c>
      <c r="L921" s="124">
        <f>IF(F921="MT",'Calcs and Notes'!$C$41*K921,IF(N921="Grocery",'Calcs and Notes'!$C$40*K921,'Calcs and Notes'!$C$43*K921))</f>
        <v>0</v>
      </c>
      <c r="M921" s="114">
        <f>IF(F921="MT",'Calcs and Notes'!$E$41*K921,'Calcs and Notes'!$E$40*K921)</f>
        <v>0</v>
      </c>
      <c r="N921" s="93" t="s">
        <v>404</v>
      </c>
    </row>
    <row r="922" spans="1:14">
      <c r="A922" s="162">
        <v>15578</v>
      </c>
      <c r="B922" s="162">
        <v>1443660.6373616799</v>
      </c>
      <c r="C922" s="162">
        <v>50.114924753069602</v>
      </c>
      <c r="D922" s="162">
        <v>2</v>
      </c>
      <c r="E922" s="163" t="s">
        <v>246</v>
      </c>
      <c r="F922" s="163" t="s">
        <v>225</v>
      </c>
      <c r="G922" s="163" t="s">
        <v>234</v>
      </c>
      <c r="H922" s="162">
        <v>118</v>
      </c>
      <c r="I922" s="163" t="s">
        <v>239</v>
      </c>
      <c r="J922" s="163" t="s">
        <v>255</v>
      </c>
      <c r="K922" s="93">
        <f t="shared" si="122"/>
        <v>0</v>
      </c>
      <c r="L922" s="124">
        <f>IF(F922="MT",'Calcs and Notes'!$C$41*K922,IF(N922="Grocery",'Calcs and Notes'!$C$40*K922,'Calcs and Notes'!$C$43*K922))</f>
        <v>0</v>
      </c>
      <c r="M922" s="114">
        <f>IF(F922="MT",'Calcs and Notes'!$E$41*K922,'Calcs and Notes'!$E$40*K922)</f>
        <v>0</v>
      </c>
      <c r="N922" s="93" t="s">
        <v>404</v>
      </c>
    </row>
    <row r="923" spans="1:14">
      <c r="A923" s="162">
        <v>15578</v>
      </c>
      <c r="B923" s="162">
        <v>1443660.6373616799</v>
      </c>
      <c r="C923" s="162">
        <v>50.114924753069602</v>
      </c>
      <c r="D923" s="162">
        <v>3</v>
      </c>
      <c r="E923" s="163" t="s">
        <v>246</v>
      </c>
      <c r="F923" s="163" t="s">
        <v>241</v>
      </c>
      <c r="G923" s="163" t="s">
        <v>234</v>
      </c>
      <c r="H923" s="162">
        <v>41</v>
      </c>
      <c r="I923" s="163" t="s">
        <v>239</v>
      </c>
      <c r="J923" s="163" t="s">
        <v>255</v>
      </c>
      <c r="K923" s="93">
        <f t="shared" si="122"/>
        <v>0</v>
      </c>
      <c r="L923" s="124">
        <f>IF(F923="MT",'Calcs and Notes'!$C$41*K923,IF(N923="Grocery",'Calcs and Notes'!$C$40*K923,'Calcs and Notes'!$C$43*K923))</f>
        <v>0</v>
      </c>
      <c r="M923" s="114">
        <f>IF(F923="MT",'Calcs and Notes'!$E$41*K923,'Calcs and Notes'!$E$40*K923)</f>
        <v>0</v>
      </c>
      <c r="N923" s="93" t="s">
        <v>404</v>
      </c>
    </row>
    <row r="924" spans="1:14">
      <c r="A924" s="162">
        <v>15578</v>
      </c>
      <c r="B924" s="162">
        <v>1443660.6373616799</v>
      </c>
      <c r="C924" s="162">
        <v>50.114924753069602</v>
      </c>
      <c r="D924" s="162">
        <v>4</v>
      </c>
      <c r="E924" s="163" t="s">
        <v>246</v>
      </c>
      <c r="F924" s="163" t="s">
        <v>245</v>
      </c>
      <c r="G924" s="163" t="s">
        <v>244</v>
      </c>
      <c r="H924" s="162">
        <v>40</v>
      </c>
      <c r="I924" s="163" t="s">
        <v>239</v>
      </c>
      <c r="J924" s="163" t="s">
        <v>255</v>
      </c>
      <c r="K924" s="93">
        <f t="shared" si="122"/>
        <v>0</v>
      </c>
      <c r="L924" s="124">
        <f>IF(F924="MT",'Calcs and Notes'!$C$41*K924,IF(N924="Grocery",'Calcs and Notes'!$C$40*K924,'Calcs and Notes'!$C$43*K924))</f>
        <v>0</v>
      </c>
      <c r="M924" s="114">
        <f>IF(F924="MT",'Calcs and Notes'!$E$41*K924,'Calcs and Notes'!$E$40*K924)</f>
        <v>0</v>
      </c>
      <c r="N924" s="93" t="s">
        <v>404</v>
      </c>
    </row>
    <row r="925" spans="1:14">
      <c r="A925" s="162">
        <v>15578</v>
      </c>
      <c r="B925" s="162">
        <v>1443660.6373616799</v>
      </c>
      <c r="C925" s="162">
        <v>50.114924753069602</v>
      </c>
      <c r="D925" s="162">
        <v>5</v>
      </c>
      <c r="E925" s="163" t="s">
        <v>246</v>
      </c>
      <c r="F925" s="163" t="s">
        <v>225</v>
      </c>
      <c r="G925" s="163" t="s">
        <v>244</v>
      </c>
      <c r="H925" s="162">
        <v>40</v>
      </c>
      <c r="I925" s="163" t="s">
        <v>239</v>
      </c>
      <c r="J925" s="163" t="s">
        <v>255</v>
      </c>
      <c r="K925" s="93">
        <f t="shared" si="122"/>
        <v>0</v>
      </c>
      <c r="L925" s="124">
        <f>IF(F925="MT",'Calcs and Notes'!$C$41*K925,IF(N925="Grocery",'Calcs and Notes'!$C$40*K925,'Calcs and Notes'!$C$43*K925))</f>
        <v>0</v>
      </c>
      <c r="M925" s="114">
        <f>IF(F925="MT",'Calcs and Notes'!$E$41*K925,'Calcs and Notes'!$E$40*K925)</f>
        <v>0</v>
      </c>
      <c r="N925" s="93" t="s">
        <v>404</v>
      </c>
    </row>
    <row r="926" spans="1:14">
      <c r="A926" s="162">
        <v>15443</v>
      </c>
      <c r="B926" s="162">
        <v>1928336.81106376</v>
      </c>
      <c r="C926" s="162">
        <v>11.7918010607328</v>
      </c>
      <c r="D926" s="162">
        <v>1</v>
      </c>
      <c r="E926" s="163" t="s">
        <v>224</v>
      </c>
      <c r="F926" s="163" t="s">
        <v>225</v>
      </c>
      <c r="G926" s="163" t="s">
        <v>226</v>
      </c>
      <c r="H926" s="162">
        <v>680</v>
      </c>
      <c r="I926" s="163" t="s">
        <v>227</v>
      </c>
      <c r="J926" s="163" t="s">
        <v>227</v>
      </c>
      <c r="K926" s="93">
        <f t="shared" si="122"/>
        <v>1</v>
      </c>
      <c r="L926" s="124">
        <f>IF(F926="MT",'Calcs and Notes'!$C$41*K926,IF(N926="Grocery",'Calcs and Notes'!$C$40*K926,'Calcs and Notes'!$C$43*K926))</f>
        <v>122.88780203574613</v>
      </c>
      <c r="M926" s="114">
        <f>IF(F926="MT",'Calcs and Notes'!$E$41*K926,'Calcs and Notes'!$E$40*K926)</f>
        <v>9.1539169192330423</v>
      </c>
      <c r="N926" s="93" t="s">
        <v>1306</v>
      </c>
    </row>
    <row r="927" spans="1:14">
      <c r="A927" s="162">
        <v>15443</v>
      </c>
      <c r="B927" s="162">
        <v>1928336.81106376</v>
      </c>
      <c r="C927" s="162">
        <v>11.7918010607328</v>
      </c>
      <c r="D927" s="162">
        <v>2</v>
      </c>
      <c r="E927" s="163" t="s">
        <v>246</v>
      </c>
      <c r="F927" s="163" t="s">
        <v>225</v>
      </c>
      <c r="G927" s="163" t="s">
        <v>226</v>
      </c>
      <c r="H927" s="162">
        <v>315</v>
      </c>
      <c r="I927" s="163" t="s">
        <v>227</v>
      </c>
      <c r="J927" s="163" t="s">
        <v>227</v>
      </c>
      <c r="K927" s="93">
        <f t="shared" si="122"/>
        <v>1</v>
      </c>
      <c r="L927" s="124">
        <f>IF(F927="MT",'Calcs and Notes'!$C$41*K927,IF(N927="Grocery",'Calcs and Notes'!$C$40*K927,'Calcs and Notes'!$C$43*K927))</f>
        <v>122.88780203574613</v>
      </c>
      <c r="M927" s="114">
        <f>IF(F927="MT",'Calcs and Notes'!$E$41*K927,'Calcs and Notes'!$E$40*K927)</f>
        <v>9.1539169192330423</v>
      </c>
      <c r="N927" s="93" t="s">
        <v>1306</v>
      </c>
    </row>
    <row r="928" spans="1:14">
      <c r="A928" s="162">
        <v>15443</v>
      </c>
      <c r="B928" s="162">
        <v>1928336.81106376</v>
      </c>
      <c r="C928" s="162">
        <v>11.7918010607328</v>
      </c>
      <c r="D928" s="162">
        <v>3</v>
      </c>
      <c r="E928" s="163" t="s">
        <v>224</v>
      </c>
      <c r="F928" s="163" t="s">
        <v>241</v>
      </c>
      <c r="G928" s="163" t="s">
        <v>234</v>
      </c>
      <c r="H928" s="162">
        <v>100</v>
      </c>
      <c r="I928" s="163" t="s">
        <v>227</v>
      </c>
      <c r="J928" s="163" t="s">
        <v>227</v>
      </c>
      <c r="K928" s="93">
        <f t="shared" si="122"/>
        <v>1</v>
      </c>
      <c r="L928" s="124">
        <f>IF(F928="MT",'Calcs and Notes'!$C$41*K928,IF(N928="Grocery",'Calcs and Notes'!$C$40*K928,'Calcs and Notes'!$C$43*K928))</f>
        <v>128.63184742963827</v>
      </c>
      <c r="M928" s="114">
        <f>IF(F928="MT",'Calcs and Notes'!$E$41*K928,'Calcs and Notes'!$E$40*K928)</f>
        <v>9.1539169192330423</v>
      </c>
      <c r="N928" s="93" t="s">
        <v>1306</v>
      </c>
    </row>
    <row r="929" spans="1:14">
      <c r="A929" s="162">
        <v>15443</v>
      </c>
      <c r="B929" s="162">
        <v>1928336.81106376</v>
      </c>
      <c r="C929" s="162">
        <v>11.7918010607328</v>
      </c>
      <c r="D929" s="162">
        <v>4</v>
      </c>
      <c r="E929" s="163" t="s">
        <v>224</v>
      </c>
      <c r="F929" s="163" t="s">
        <v>225</v>
      </c>
      <c r="G929" s="163" t="s">
        <v>226</v>
      </c>
      <c r="H929" s="162">
        <v>247</v>
      </c>
      <c r="I929" s="163" t="s">
        <v>227</v>
      </c>
      <c r="J929" s="163" t="s">
        <v>224</v>
      </c>
      <c r="K929" s="93">
        <f t="shared" si="122"/>
        <v>0</v>
      </c>
      <c r="L929" s="124">
        <f>IF(F929="MT",'Calcs and Notes'!$C$41*K929,IF(N929="Grocery",'Calcs and Notes'!$C$40*K929,'Calcs and Notes'!$C$43*K929))</f>
        <v>0</v>
      </c>
      <c r="M929" s="114">
        <f>IF(F929="MT",'Calcs and Notes'!$E$41*K929,'Calcs and Notes'!$E$40*K929)</f>
        <v>0</v>
      </c>
      <c r="N929" s="93" t="s">
        <v>1306</v>
      </c>
    </row>
    <row r="930" spans="1:14">
      <c r="A930" s="162">
        <v>15443</v>
      </c>
      <c r="B930" s="162">
        <v>1928336.81106376</v>
      </c>
      <c r="C930" s="162">
        <v>11.7918010607328</v>
      </c>
      <c r="D930" s="162">
        <v>5</v>
      </c>
      <c r="E930" s="163" t="s">
        <v>224</v>
      </c>
      <c r="F930" s="163" t="s">
        <v>225</v>
      </c>
      <c r="G930" s="163" t="s">
        <v>226</v>
      </c>
      <c r="H930" s="162">
        <v>551</v>
      </c>
      <c r="I930" s="163" t="s">
        <v>227</v>
      </c>
      <c r="J930" s="163" t="s">
        <v>227</v>
      </c>
      <c r="K930" s="93">
        <f t="shared" si="122"/>
        <v>1</v>
      </c>
      <c r="L930" s="124">
        <f>IF(F930="MT",'Calcs and Notes'!$C$41*K930,IF(N930="Grocery",'Calcs and Notes'!$C$40*K930,'Calcs and Notes'!$C$43*K930))</f>
        <v>122.88780203574613</v>
      </c>
      <c r="M930" s="114">
        <f>IF(F930="MT",'Calcs and Notes'!$E$41*K930,'Calcs and Notes'!$E$40*K930)</f>
        <v>9.1539169192330423</v>
      </c>
      <c r="N930" s="93" t="s">
        <v>1306</v>
      </c>
    </row>
    <row r="931" spans="1:14">
      <c r="A931" s="162">
        <v>15443</v>
      </c>
      <c r="B931" s="162">
        <v>1928336.81106376</v>
      </c>
      <c r="C931" s="162">
        <v>11.7918010607328</v>
      </c>
      <c r="D931" s="162">
        <v>6</v>
      </c>
      <c r="E931" s="163" t="s">
        <v>224</v>
      </c>
      <c r="F931" s="163" t="s">
        <v>225</v>
      </c>
      <c r="G931" s="163" t="s">
        <v>226</v>
      </c>
      <c r="H931" s="162">
        <v>285</v>
      </c>
      <c r="I931" s="163" t="s">
        <v>227</v>
      </c>
      <c r="J931" s="163" t="s">
        <v>227</v>
      </c>
      <c r="K931" s="93">
        <f t="shared" si="122"/>
        <v>1</v>
      </c>
      <c r="L931" s="124">
        <f>IF(F931="MT",'Calcs and Notes'!$C$41*K931,IF(N931="Grocery",'Calcs and Notes'!$C$40*K931,'Calcs and Notes'!$C$43*K931))</f>
        <v>122.88780203574613</v>
      </c>
      <c r="M931" s="114">
        <f>IF(F931="MT",'Calcs and Notes'!$E$41*K931,'Calcs and Notes'!$E$40*K931)</f>
        <v>9.1539169192330423</v>
      </c>
      <c r="N931" s="93" t="s">
        <v>1306</v>
      </c>
    </row>
    <row r="932" spans="1:14">
      <c r="A932" s="162">
        <v>15443</v>
      </c>
      <c r="B932" s="162">
        <v>1928336.81106376</v>
      </c>
      <c r="C932" s="162">
        <v>11.7918010607328</v>
      </c>
      <c r="D932" s="162">
        <v>7</v>
      </c>
      <c r="E932" s="163" t="s">
        <v>224</v>
      </c>
      <c r="F932" s="163" t="s">
        <v>241</v>
      </c>
      <c r="G932" s="163" t="s">
        <v>226</v>
      </c>
      <c r="H932" s="162">
        <v>805</v>
      </c>
      <c r="I932" s="163" t="s">
        <v>227</v>
      </c>
      <c r="J932" s="163" t="s">
        <v>224</v>
      </c>
      <c r="K932" s="93">
        <f t="shared" si="122"/>
        <v>0</v>
      </c>
      <c r="L932" s="124">
        <f>IF(F932="MT",'Calcs and Notes'!$C$41*K932,IF(N932="Grocery",'Calcs and Notes'!$C$40*K932,'Calcs and Notes'!$C$43*K932))</f>
        <v>0</v>
      </c>
      <c r="M932" s="114">
        <f>IF(F932="MT",'Calcs and Notes'!$E$41*K932,'Calcs and Notes'!$E$40*K932)</f>
        <v>0</v>
      </c>
      <c r="N932" s="93" t="s">
        <v>1306</v>
      </c>
    </row>
    <row r="933" spans="1:14">
      <c r="A933" s="162">
        <v>15443</v>
      </c>
      <c r="B933" s="162">
        <v>1928336.81106376</v>
      </c>
      <c r="C933" s="162">
        <v>11.7918010607328</v>
      </c>
      <c r="D933" s="162">
        <v>8</v>
      </c>
      <c r="E933" s="163" t="s">
        <v>246</v>
      </c>
      <c r="F933" s="163" t="s">
        <v>225</v>
      </c>
      <c r="G933" s="163" t="s">
        <v>234</v>
      </c>
      <c r="H933" s="162">
        <v>570</v>
      </c>
      <c r="I933" s="163" t="s">
        <v>227</v>
      </c>
      <c r="J933" s="163" t="s">
        <v>227</v>
      </c>
      <c r="K933" s="93">
        <f t="shared" si="122"/>
        <v>1</v>
      </c>
      <c r="L933" s="124">
        <f>IF(F933="MT",'Calcs and Notes'!$C$41*K933,IF(N933="Grocery",'Calcs and Notes'!$C$40*K933,'Calcs and Notes'!$C$43*K933))</f>
        <v>122.88780203574613</v>
      </c>
      <c r="M933" s="114">
        <f>IF(F933="MT",'Calcs and Notes'!$E$41*K933,'Calcs and Notes'!$E$40*K933)</f>
        <v>9.1539169192330423</v>
      </c>
      <c r="N933" s="93" t="s">
        <v>1306</v>
      </c>
    </row>
    <row r="934" spans="1:14">
      <c r="A934" s="162">
        <v>15640</v>
      </c>
      <c r="B934" s="162">
        <v>169348.52383089499</v>
      </c>
      <c r="C934" s="162">
        <v>160.36792029440801</v>
      </c>
      <c r="D934" s="162">
        <v>1</v>
      </c>
      <c r="E934" s="163" t="s">
        <v>224</v>
      </c>
      <c r="F934" s="163" t="s">
        <v>245</v>
      </c>
      <c r="G934" s="163" t="s">
        <v>234</v>
      </c>
      <c r="H934" s="162">
        <v>56</v>
      </c>
      <c r="I934" s="163" t="s">
        <v>239</v>
      </c>
      <c r="J934" s="163" t="s">
        <v>255</v>
      </c>
      <c r="K934" s="93">
        <f t="shared" si="122"/>
        <v>0</v>
      </c>
      <c r="L934" s="124">
        <f>IF(F934="MT",'Calcs and Notes'!$C$41*K934,IF(N934="Grocery",'Calcs and Notes'!$C$40*K934,'Calcs and Notes'!$C$43*K934))</f>
        <v>0</v>
      </c>
      <c r="M934" s="114">
        <f>IF(F934="MT",'Calcs and Notes'!$E$41*K934,'Calcs and Notes'!$E$40*K934)</f>
        <v>0</v>
      </c>
      <c r="N934" s="93" t="s">
        <v>1014</v>
      </c>
    </row>
    <row r="935" spans="1:14">
      <c r="A935" s="162">
        <v>15442</v>
      </c>
      <c r="B935" s="162">
        <v>4658098.42736529</v>
      </c>
      <c r="C935" s="162">
        <v>14.4804897627317</v>
      </c>
      <c r="D935" s="162">
        <v>1</v>
      </c>
      <c r="E935" s="163" t="s">
        <v>224</v>
      </c>
      <c r="F935" s="163" t="s">
        <v>225</v>
      </c>
      <c r="G935" s="163" t="s">
        <v>234</v>
      </c>
      <c r="H935" s="162">
        <v>261</v>
      </c>
      <c r="I935" s="163" t="s">
        <v>243</v>
      </c>
      <c r="J935" s="163" t="s">
        <v>227</v>
      </c>
      <c r="K935" s="93">
        <f t="shared" si="122"/>
        <v>1</v>
      </c>
      <c r="L935" s="124">
        <f>IF(F935="MT",'Calcs and Notes'!$C$41*K935,IF(N935="Grocery",'Calcs and Notes'!$C$40*K935,'Calcs and Notes'!$C$43*K935))</f>
        <v>122.88780203574613</v>
      </c>
      <c r="M935" s="114">
        <f>IF(F935="MT",'Calcs and Notes'!$E$41*K935,'Calcs and Notes'!$E$40*K935)</f>
        <v>9.1539169192330423</v>
      </c>
      <c r="N935" s="93" t="s">
        <v>404</v>
      </c>
    </row>
    <row r="936" spans="1:14">
      <c r="A936" s="162">
        <v>15442</v>
      </c>
      <c r="B936" s="162">
        <v>4658098.42736529</v>
      </c>
      <c r="C936" s="162">
        <v>14.4804897627317</v>
      </c>
      <c r="D936" s="162">
        <v>2</v>
      </c>
      <c r="E936" s="163" t="s">
        <v>224</v>
      </c>
      <c r="F936" s="163" t="s">
        <v>245</v>
      </c>
      <c r="G936" s="163" t="s">
        <v>234</v>
      </c>
      <c r="H936" s="162">
        <v>87</v>
      </c>
      <c r="I936" s="163" t="s">
        <v>243</v>
      </c>
      <c r="J936" s="163" t="s">
        <v>227</v>
      </c>
      <c r="K936" s="93">
        <f t="shared" si="122"/>
        <v>1</v>
      </c>
      <c r="L936" s="124">
        <f>IF(F936="MT",'Calcs and Notes'!$C$41*K936,IF(N936="Grocery",'Calcs and Notes'!$C$40*K936,'Calcs and Notes'!$C$43*K936))</f>
        <v>128.63184742963827</v>
      </c>
      <c r="M936" s="114">
        <f>IF(F936="MT",'Calcs and Notes'!$E$41*K936,'Calcs and Notes'!$E$40*K936)</f>
        <v>9.1539169192330423</v>
      </c>
      <c r="N936" s="93" t="s">
        <v>404</v>
      </c>
    </row>
    <row r="937" spans="1:14">
      <c r="A937" s="162">
        <v>3729</v>
      </c>
      <c r="B937" s="162">
        <v>5942984.6352843503</v>
      </c>
      <c r="C937" s="162">
        <v>138.434303174571</v>
      </c>
      <c r="D937" s="162">
        <v>1</v>
      </c>
      <c r="E937" s="163" t="s">
        <v>224</v>
      </c>
      <c r="F937" s="163" t="s">
        <v>225</v>
      </c>
      <c r="G937" s="163" t="s">
        <v>234</v>
      </c>
      <c r="H937" s="162">
        <v>60</v>
      </c>
      <c r="I937" s="163" t="s">
        <v>239</v>
      </c>
      <c r="J937" s="163" t="s">
        <v>227</v>
      </c>
      <c r="K937" s="93">
        <f t="shared" si="122"/>
        <v>1</v>
      </c>
      <c r="L937" s="124">
        <f>IF(F937="MT",'Calcs and Notes'!$C$41*K937,IF(N937="Grocery",'Calcs and Notes'!$C$40*K937,'Calcs and Notes'!$C$43*K937))</f>
        <v>122.88780203574613</v>
      </c>
      <c r="M937" s="114">
        <f>IF(F937="MT",'Calcs and Notes'!$E$41*K937,'Calcs and Notes'!$E$40*K937)</f>
        <v>9.1539169192330423</v>
      </c>
      <c r="N937" s="93" t="s">
        <v>408</v>
      </c>
    </row>
    <row r="938" spans="1:14">
      <c r="A938" s="162">
        <v>3729</v>
      </c>
      <c r="B938" s="162">
        <v>5942984.6352843503</v>
      </c>
      <c r="C938" s="162">
        <v>138.434303174571</v>
      </c>
      <c r="D938" s="162">
        <v>2</v>
      </c>
      <c r="E938" s="163" t="s">
        <v>224</v>
      </c>
      <c r="F938" s="163" t="s">
        <v>241</v>
      </c>
      <c r="G938" s="163" t="s">
        <v>234</v>
      </c>
      <c r="H938" s="162">
        <v>25</v>
      </c>
      <c r="I938" s="163" t="s">
        <v>239</v>
      </c>
      <c r="J938" s="163" t="s">
        <v>227</v>
      </c>
      <c r="K938" s="93">
        <f t="shared" si="122"/>
        <v>1</v>
      </c>
      <c r="L938" s="124">
        <f>IF(F938="MT",'Calcs and Notes'!$C$41*K938,IF(N938="Grocery",'Calcs and Notes'!$C$40*K938,'Calcs and Notes'!$C$43*K938))</f>
        <v>128.63184742963827</v>
      </c>
      <c r="M938" s="114">
        <f>IF(F938="MT",'Calcs and Notes'!$E$41*K938,'Calcs and Notes'!$E$40*K938)</f>
        <v>9.1539169192330423</v>
      </c>
      <c r="N938" s="93" t="s">
        <v>408</v>
      </c>
    </row>
    <row r="939" spans="1:14">
      <c r="A939" s="162">
        <v>15613</v>
      </c>
      <c r="B939" s="162">
        <v>3254070.1208534399</v>
      </c>
      <c r="C939" s="162">
        <v>335.47114647973598</v>
      </c>
      <c r="D939" s="162">
        <v>1</v>
      </c>
      <c r="E939" s="163" t="s">
        <v>246</v>
      </c>
      <c r="F939" s="163" t="s">
        <v>225</v>
      </c>
      <c r="G939" s="163" t="s">
        <v>234</v>
      </c>
      <c r="H939" s="162">
        <v>60</v>
      </c>
      <c r="I939" s="163" t="s">
        <v>243</v>
      </c>
      <c r="J939" s="163" t="s">
        <v>255</v>
      </c>
      <c r="K939" s="93">
        <f t="shared" si="122"/>
        <v>0</v>
      </c>
      <c r="L939" s="124">
        <f>IF(F939="MT",'Calcs and Notes'!$C$41*K939,IF(N939="Grocery",'Calcs and Notes'!$C$40*K939,'Calcs and Notes'!$C$43*K939))</f>
        <v>0</v>
      </c>
      <c r="M939" s="114">
        <f>IF(F939="MT",'Calcs and Notes'!$E$41*K939,'Calcs and Notes'!$E$40*K939)</f>
        <v>0</v>
      </c>
      <c r="N939" s="93" t="s">
        <v>404</v>
      </c>
    </row>
    <row r="940" spans="1:14">
      <c r="A940" s="162">
        <v>15613</v>
      </c>
      <c r="B940" s="162">
        <v>3254070.1208534399</v>
      </c>
      <c r="C940" s="162">
        <v>335.47114647973598</v>
      </c>
      <c r="D940" s="162">
        <v>2</v>
      </c>
      <c r="E940" s="163" t="s">
        <v>246</v>
      </c>
      <c r="F940" s="163" t="s">
        <v>241</v>
      </c>
      <c r="G940" s="163" t="s">
        <v>234</v>
      </c>
      <c r="H940" s="162">
        <v>30</v>
      </c>
      <c r="I940" s="163" t="s">
        <v>243</v>
      </c>
      <c r="J940" s="163" t="s">
        <v>255</v>
      </c>
      <c r="K940" s="93">
        <f t="shared" si="122"/>
        <v>0</v>
      </c>
      <c r="L940" s="124">
        <f>IF(F940="MT",'Calcs and Notes'!$C$41*K940,IF(N940="Grocery",'Calcs and Notes'!$C$40*K940,'Calcs and Notes'!$C$43*K940))</f>
        <v>0</v>
      </c>
      <c r="M940" s="114">
        <f>IF(F940="MT",'Calcs and Notes'!$E$41*K940,'Calcs and Notes'!$E$40*K940)</f>
        <v>0</v>
      </c>
      <c r="N940" s="93" t="s">
        <v>404</v>
      </c>
    </row>
    <row r="941" spans="1:14">
      <c r="A941" s="162">
        <v>15428</v>
      </c>
      <c r="B941" s="162">
        <v>5285378.7633970603</v>
      </c>
      <c r="C941" s="162">
        <v>14.4804897627317</v>
      </c>
      <c r="D941" s="162">
        <v>1</v>
      </c>
      <c r="E941" s="163" t="s">
        <v>246</v>
      </c>
      <c r="F941" s="163" t="s">
        <v>225</v>
      </c>
      <c r="G941" s="163" t="s">
        <v>234</v>
      </c>
      <c r="H941" s="162">
        <v>630</v>
      </c>
      <c r="I941" s="163" t="s">
        <v>243</v>
      </c>
      <c r="J941" s="163" t="s">
        <v>255</v>
      </c>
      <c r="K941" s="93">
        <f t="shared" si="122"/>
        <v>0</v>
      </c>
      <c r="L941" s="124">
        <f>IF(F941="MT",'Calcs and Notes'!$C$41*K941,IF(N941="Grocery",'Calcs and Notes'!$C$40*K941,'Calcs and Notes'!$C$43*K941))</f>
        <v>0</v>
      </c>
      <c r="M941" s="114">
        <f>IF(F941="MT",'Calcs and Notes'!$E$41*K941,'Calcs and Notes'!$E$40*K941)</f>
        <v>0</v>
      </c>
      <c r="N941" s="93" t="s">
        <v>404</v>
      </c>
    </row>
    <row r="942" spans="1:14">
      <c r="A942" s="162">
        <v>15428</v>
      </c>
      <c r="B942" s="162">
        <v>5285378.7633970603</v>
      </c>
      <c r="C942" s="162">
        <v>14.4804897627317</v>
      </c>
      <c r="D942" s="162">
        <v>2</v>
      </c>
      <c r="E942" s="163" t="s">
        <v>246</v>
      </c>
      <c r="F942" s="163" t="s">
        <v>241</v>
      </c>
      <c r="G942" s="163" t="s">
        <v>234</v>
      </c>
      <c r="H942" s="162">
        <v>252</v>
      </c>
      <c r="I942" s="163" t="s">
        <v>243</v>
      </c>
      <c r="J942" s="163" t="s">
        <v>255</v>
      </c>
      <c r="K942" s="93">
        <f t="shared" si="122"/>
        <v>0</v>
      </c>
      <c r="L942" s="124">
        <f>IF(F942="MT",'Calcs and Notes'!$C$41*K942,IF(N942="Grocery",'Calcs and Notes'!$C$40*K942,'Calcs and Notes'!$C$43*K942))</f>
        <v>0</v>
      </c>
      <c r="M942" s="114">
        <f>IF(F942="MT",'Calcs and Notes'!$E$41*K942,'Calcs and Notes'!$E$40*K942)</f>
        <v>0</v>
      </c>
      <c r="N942" s="93" t="s">
        <v>404</v>
      </c>
    </row>
    <row r="943" spans="1:14">
      <c r="A943" s="162">
        <v>3150</v>
      </c>
      <c r="B943" s="162">
        <v>2360380.3319721599</v>
      </c>
      <c r="C943" s="162">
        <v>450.19651572995701</v>
      </c>
      <c r="D943" s="162">
        <v>1</v>
      </c>
      <c r="E943" s="163" t="s">
        <v>224</v>
      </c>
      <c r="F943" s="163" t="s">
        <v>225</v>
      </c>
      <c r="G943" s="163" t="s">
        <v>234</v>
      </c>
      <c r="H943" s="162">
        <v>100</v>
      </c>
      <c r="I943" s="163" t="s">
        <v>227</v>
      </c>
      <c r="J943" s="163" t="s">
        <v>227</v>
      </c>
      <c r="K943" s="93">
        <f t="shared" si="122"/>
        <v>1</v>
      </c>
      <c r="L943" s="124">
        <f>IF(F943="MT",'Calcs and Notes'!$C$41*K943,IF(N943="Grocery",'Calcs and Notes'!$C$40*K943,'Calcs and Notes'!$C$43*K943))</f>
        <v>122.88780203574613</v>
      </c>
      <c r="M943" s="114">
        <f>IF(F943="MT",'Calcs and Notes'!$E$41*K943,'Calcs and Notes'!$E$40*K943)</f>
        <v>9.1539169192330423</v>
      </c>
      <c r="N943" s="93" t="s">
        <v>1014</v>
      </c>
    </row>
    <row r="944" spans="1:14">
      <c r="A944" s="162">
        <v>3150</v>
      </c>
      <c r="B944" s="162">
        <v>2360380.3319721599</v>
      </c>
      <c r="C944" s="162">
        <v>450.19651572995701</v>
      </c>
      <c r="D944" s="162">
        <v>2</v>
      </c>
      <c r="E944" s="163" t="s">
        <v>224</v>
      </c>
      <c r="F944" s="163" t="s">
        <v>241</v>
      </c>
      <c r="G944" s="163" t="s">
        <v>234</v>
      </c>
      <c r="H944" s="162">
        <v>50</v>
      </c>
      <c r="I944" s="163" t="s">
        <v>227</v>
      </c>
      <c r="J944" s="163" t="s">
        <v>227</v>
      </c>
      <c r="K944" s="93">
        <f t="shared" si="122"/>
        <v>1</v>
      </c>
      <c r="L944" s="124">
        <f>IF(F944="MT",'Calcs and Notes'!$C$41*K944,IF(N944="Grocery",'Calcs and Notes'!$C$40*K944,'Calcs and Notes'!$C$43*K944))</f>
        <v>128.63184742963827</v>
      </c>
      <c r="M944" s="114">
        <f>IF(F944="MT",'Calcs and Notes'!$E$41*K944,'Calcs and Notes'!$E$40*K944)</f>
        <v>9.1539169192330423</v>
      </c>
      <c r="N944" s="93" t="s">
        <v>1014</v>
      </c>
    </row>
    <row r="945" spans="1:14">
      <c r="A945" s="162">
        <v>15376</v>
      </c>
      <c r="B945" s="162">
        <v>4207886.9457488498</v>
      </c>
      <c r="C945" s="162">
        <v>115.111118745694</v>
      </c>
      <c r="D945" s="162">
        <v>1</v>
      </c>
      <c r="E945" s="163" t="s">
        <v>246</v>
      </c>
      <c r="F945" s="163" t="s">
        <v>225</v>
      </c>
      <c r="G945" s="163" t="s">
        <v>234</v>
      </c>
      <c r="H945" s="162">
        <v>65</v>
      </c>
      <c r="I945" s="163" t="s">
        <v>239</v>
      </c>
      <c r="J945" s="163" t="s">
        <v>255</v>
      </c>
      <c r="K945" s="93">
        <f t="shared" si="122"/>
        <v>0</v>
      </c>
      <c r="L945" s="124">
        <f>IF(F945="MT",'Calcs and Notes'!$C$41*K945,IF(N945="Grocery",'Calcs and Notes'!$C$40*K945,'Calcs and Notes'!$C$43*K945))</f>
        <v>0</v>
      </c>
      <c r="M945" s="114">
        <f>IF(F945="MT",'Calcs and Notes'!$E$41*K945,'Calcs and Notes'!$E$40*K945)</f>
        <v>0</v>
      </c>
      <c r="N945" s="93" t="s">
        <v>404</v>
      </c>
    </row>
    <row r="946" spans="1:14">
      <c r="A946" s="162">
        <v>15376</v>
      </c>
      <c r="B946" s="162">
        <v>4207886.9457488498</v>
      </c>
      <c r="C946" s="162">
        <v>115.111118745694</v>
      </c>
      <c r="D946" s="162">
        <v>2</v>
      </c>
      <c r="E946" s="163" t="s">
        <v>246</v>
      </c>
      <c r="F946" s="163" t="s">
        <v>241</v>
      </c>
      <c r="G946" s="163" t="s">
        <v>234</v>
      </c>
      <c r="H946" s="162">
        <v>31</v>
      </c>
      <c r="I946" s="163" t="s">
        <v>239</v>
      </c>
      <c r="J946" s="163" t="s">
        <v>255</v>
      </c>
      <c r="K946" s="93">
        <f t="shared" si="122"/>
        <v>0</v>
      </c>
      <c r="L946" s="124">
        <f>IF(F946="MT",'Calcs and Notes'!$C$41*K946,IF(N946="Grocery",'Calcs and Notes'!$C$40*K946,'Calcs and Notes'!$C$43*K946))</f>
        <v>0</v>
      </c>
      <c r="M946" s="114">
        <f>IF(F946="MT",'Calcs and Notes'!$E$41*K946,'Calcs and Notes'!$E$40*K946)</f>
        <v>0</v>
      </c>
      <c r="N946" s="93" t="s">
        <v>404</v>
      </c>
    </row>
    <row r="947" spans="1:14">
      <c r="A947" s="162">
        <v>3476</v>
      </c>
      <c r="B947" s="162">
        <v>11284154.0615853</v>
      </c>
      <c r="C947" s="162">
        <v>29.685533528845401</v>
      </c>
      <c r="D947" s="162">
        <v>1</v>
      </c>
      <c r="E947" s="163" t="s">
        <v>224</v>
      </c>
      <c r="F947" s="163" t="s">
        <v>225</v>
      </c>
      <c r="G947" s="163" t="s">
        <v>234</v>
      </c>
      <c r="H947" s="162">
        <v>36</v>
      </c>
      <c r="I947" s="163" t="s">
        <v>243</v>
      </c>
      <c r="J947" s="163" t="s">
        <v>255</v>
      </c>
      <c r="K947" s="93">
        <f t="shared" si="122"/>
        <v>0</v>
      </c>
      <c r="L947" s="124">
        <f>IF(F947="MT",'Calcs and Notes'!$C$41*K947,IF(N947="Grocery",'Calcs and Notes'!$C$40*K947,'Calcs and Notes'!$C$43*K947))</f>
        <v>0</v>
      </c>
      <c r="M947" s="114">
        <f>IF(F947="MT",'Calcs and Notes'!$E$41*K947,'Calcs and Notes'!$E$40*K947)</f>
        <v>0</v>
      </c>
      <c r="N947" s="93" t="s">
        <v>1306</v>
      </c>
    </row>
    <row r="948" spans="1:14">
      <c r="A948" s="162">
        <v>3840</v>
      </c>
      <c r="B948" s="162">
        <v>4519993.7947312295</v>
      </c>
      <c r="C948" s="162">
        <v>173.84591518197001</v>
      </c>
      <c r="D948" s="162">
        <v>1</v>
      </c>
      <c r="E948" s="163" t="s">
        <v>224</v>
      </c>
      <c r="F948" s="163" t="s">
        <v>225</v>
      </c>
      <c r="G948" s="163" t="s">
        <v>234</v>
      </c>
      <c r="H948" s="162">
        <v>96</v>
      </c>
      <c r="I948" s="163" t="s">
        <v>227</v>
      </c>
      <c r="J948" s="163" t="s">
        <v>227</v>
      </c>
      <c r="K948" s="93">
        <f t="shared" si="122"/>
        <v>1</v>
      </c>
      <c r="L948" s="124">
        <f>IF(F948="MT",'Calcs and Notes'!$C$41*K948,IF(N948="Grocery",'Calcs and Notes'!$C$40*K948,'Calcs and Notes'!$C$43*K948))</f>
        <v>122.88780203574613</v>
      </c>
      <c r="M948" s="114">
        <f>IF(F948="MT",'Calcs and Notes'!$E$41*K948,'Calcs and Notes'!$E$40*K948)</f>
        <v>9.1539169192330423</v>
      </c>
      <c r="N948" s="93" t="s">
        <v>1306</v>
      </c>
    </row>
    <row r="949" spans="1:14">
      <c r="A949" s="162">
        <v>3840</v>
      </c>
      <c r="B949" s="162">
        <v>4519993.7947312295</v>
      </c>
      <c r="C949" s="162">
        <v>173.84591518197001</v>
      </c>
      <c r="D949" s="162">
        <v>2</v>
      </c>
      <c r="E949" s="163" t="s">
        <v>224</v>
      </c>
      <c r="F949" s="163" t="s">
        <v>241</v>
      </c>
      <c r="G949" s="163" t="s">
        <v>234</v>
      </c>
      <c r="H949" s="162">
        <v>64</v>
      </c>
      <c r="I949" s="163" t="s">
        <v>227</v>
      </c>
      <c r="J949" s="163" t="s">
        <v>227</v>
      </c>
      <c r="K949" s="93">
        <f t="shared" si="122"/>
        <v>1</v>
      </c>
      <c r="L949" s="124">
        <f>IF(F949="MT",'Calcs and Notes'!$C$41*K949,IF(N949="Grocery",'Calcs and Notes'!$C$40*K949,'Calcs and Notes'!$C$43*K949))</f>
        <v>128.63184742963827</v>
      </c>
      <c r="M949" s="114">
        <f>IF(F949="MT",'Calcs and Notes'!$E$41*K949,'Calcs and Notes'!$E$40*K949)</f>
        <v>9.1539169192330423</v>
      </c>
      <c r="N949" s="93" t="s">
        <v>1306</v>
      </c>
    </row>
    <row r="950" spans="1:14">
      <c r="A950" s="162">
        <v>15503</v>
      </c>
      <c r="B950" s="162">
        <v>4596923.6090758201</v>
      </c>
      <c r="C950" s="162">
        <v>29.685533528845401</v>
      </c>
      <c r="D950" s="162">
        <v>1</v>
      </c>
      <c r="E950" s="163" t="s">
        <v>224</v>
      </c>
      <c r="F950" s="163" t="s">
        <v>241</v>
      </c>
      <c r="G950" s="163" t="s">
        <v>234</v>
      </c>
      <c r="H950" s="162">
        <v>136</v>
      </c>
      <c r="I950" s="163" t="s">
        <v>243</v>
      </c>
      <c r="J950" s="163" t="s">
        <v>224</v>
      </c>
      <c r="K950" s="93">
        <f t="shared" si="122"/>
        <v>0</v>
      </c>
      <c r="L950" s="124">
        <f>IF(F950="MT",'Calcs and Notes'!$C$41*K950,IF(N950="Grocery",'Calcs and Notes'!$C$40*K950,'Calcs and Notes'!$C$43*K950))</f>
        <v>0</v>
      </c>
      <c r="M950" s="114">
        <f>IF(F950="MT",'Calcs and Notes'!$E$41*K950,'Calcs and Notes'!$E$40*K950)</f>
        <v>0</v>
      </c>
      <c r="N950" s="93" t="s">
        <v>1306</v>
      </c>
    </row>
    <row r="951" spans="1:14">
      <c r="A951" s="162">
        <v>15503</v>
      </c>
      <c r="B951" s="162">
        <v>4596923.6090758201</v>
      </c>
      <c r="C951" s="162">
        <v>29.685533528845401</v>
      </c>
      <c r="D951" s="162">
        <v>2</v>
      </c>
      <c r="E951" s="163" t="s">
        <v>224</v>
      </c>
      <c r="F951" s="163" t="s">
        <v>241</v>
      </c>
      <c r="G951" s="163" t="s">
        <v>234</v>
      </c>
      <c r="H951" s="162">
        <v>228</v>
      </c>
      <c r="I951" s="163" t="s">
        <v>243</v>
      </c>
      <c r="J951" s="163" t="s">
        <v>224</v>
      </c>
      <c r="K951" s="93">
        <f t="shared" si="122"/>
        <v>0</v>
      </c>
      <c r="L951" s="124">
        <f>IF(F951="MT",'Calcs and Notes'!$C$41*K951,IF(N951="Grocery",'Calcs and Notes'!$C$40*K951,'Calcs and Notes'!$C$43*K951))</f>
        <v>0</v>
      </c>
      <c r="M951" s="114">
        <f>IF(F951="MT",'Calcs and Notes'!$E$41*K951,'Calcs and Notes'!$E$40*K951)</f>
        <v>0</v>
      </c>
      <c r="N951" s="93" t="s">
        <v>1306</v>
      </c>
    </row>
    <row r="952" spans="1:14">
      <c r="A952" s="162">
        <v>15503</v>
      </c>
      <c r="B952" s="162">
        <v>4596923.6090758201</v>
      </c>
      <c r="C952" s="162">
        <v>29.685533528845401</v>
      </c>
      <c r="D952" s="162">
        <v>3</v>
      </c>
      <c r="E952" s="163" t="s">
        <v>224</v>
      </c>
      <c r="F952" s="163" t="s">
        <v>241</v>
      </c>
      <c r="G952" s="163" t="s">
        <v>234</v>
      </c>
      <c r="H952" s="162">
        <v>575</v>
      </c>
      <c r="I952" s="163" t="s">
        <v>243</v>
      </c>
      <c r="J952" s="163" t="s">
        <v>227</v>
      </c>
      <c r="K952" s="93">
        <f t="shared" si="122"/>
        <v>1</v>
      </c>
      <c r="L952" s="124">
        <f>IF(F952="MT",'Calcs and Notes'!$C$41*K952,IF(N952="Grocery",'Calcs and Notes'!$C$40*K952,'Calcs and Notes'!$C$43*K952))</f>
        <v>128.63184742963827</v>
      </c>
      <c r="M952" s="114">
        <f>IF(F952="MT",'Calcs and Notes'!$E$41*K952,'Calcs and Notes'!$E$40*K952)</f>
        <v>9.1539169192330423</v>
      </c>
      <c r="N952" s="93" t="s">
        <v>1306</v>
      </c>
    </row>
    <row r="953" spans="1:14">
      <c r="A953" s="162">
        <v>15503</v>
      </c>
      <c r="B953" s="162">
        <v>4596923.6090758201</v>
      </c>
      <c r="C953" s="162">
        <v>29.685533528845401</v>
      </c>
      <c r="D953" s="162">
        <v>4</v>
      </c>
      <c r="E953" s="163" t="s">
        <v>224</v>
      </c>
      <c r="F953" s="163" t="s">
        <v>225</v>
      </c>
      <c r="G953" s="163" t="s">
        <v>234</v>
      </c>
      <c r="H953" s="162">
        <v>748</v>
      </c>
      <c r="I953" s="163" t="s">
        <v>243</v>
      </c>
      <c r="J953" s="163" t="s">
        <v>255</v>
      </c>
      <c r="K953" s="93">
        <f t="shared" si="122"/>
        <v>0</v>
      </c>
      <c r="L953" s="124">
        <f>IF(F953="MT",'Calcs and Notes'!$C$41*K953,IF(N953="Grocery",'Calcs and Notes'!$C$40*K953,'Calcs and Notes'!$C$43*K953))</f>
        <v>0</v>
      </c>
      <c r="M953" s="114">
        <f>IF(F953="MT",'Calcs and Notes'!$E$41*K953,'Calcs and Notes'!$E$40*K953)</f>
        <v>0</v>
      </c>
      <c r="N953" s="93" t="s">
        <v>1306</v>
      </c>
    </row>
    <row r="954" spans="1:14">
      <c r="A954" s="162">
        <v>15503</v>
      </c>
      <c r="B954" s="162">
        <v>4596923.6090758201</v>
      </c>
      <c r="C954" s="162">
        <v>29.685533528845401</v>
      </c>
      <c r="D954" s="162">
        <v>5</v>
      </c>
      <c r="E954" s="163" t="s">
        <v>224</v>
      </c>
      <c r="F954" s="163" t="s">
        <v>225</v>
      </c>
      <c r="G954" s="163" t="s">
        <v>234</v>
      </c>
      <c r="H954" s="162">
        <v>756</v>
      </c>
      <c r="I954" s="163" t="s">
        <v>243</v>
      </c>
      <c r="J954" s="163" t="s">
        <v>227</v>
      </c>
      <c r="K954" s="93">
        <f t="shared" si="122"/>
        <v>1</v>
      </c>
      <c r="L954" s="124">
        <f>IF(F954="MT",'Calcs and Notes'!$C$41*K954,IF(N954="Grocery",'Calcs and Notes'!$C$40*K954,'Calcs and Notes'!$C$43*K954))</f>
        <v>122.88780203574613</v>
      </c>
      <c r="M954" s="114">
        <f>IF(F954="MT",'Calcs and Notes'!$E$41*K954,'Calcs and Notes'!$E$40*K954)</f>
        <v>9.1539169192330423</v>
      </c>
      <c r="N954" s="93" t="s">
        <v>1306</v>
      </c>
    </row>
    <row r="955" spans="1:14">
      <c r="A955" s="162">
        <v>15438</v>
      </c>
      <c r="B955" s="162">
        <v>628629.47167320503</v>
      </c>
      <c r="C955" s="162">
        <v>340.720580852686</v>
      </c>
      <c r="D955" s="162">
        <v>1</v>
      </c>
      <c r="E955" s="163" t="s">
        <v>224</v>
      </c>
      <c r="F955" s="163" t="s">
        <v>225</v>
      </c>
      <c r="G955" s="163" t="s">
        <v>234</v>
      </c>
      <c r="H955" s="162">
        <v>102</v>
      </c>
      <c r="I955" s="163" t="s">
        <v>239</v>
      </c>
      <c r="J955" s="163" t="s">
        <v>255</v>
      </c>
      <c r="K955" s="93">
        <f t="shared" si="122"/>
        <v>0</v>
      </c>
      <c r="L955" s="124">
        <f>IF(F955="MT",'Calcs and Notes'!$C$41*K955,IF(N955="Grocery",'Calcs and Notes'!$C$40*K955,'Calcs and Notes'!$C$43*K955))</f>
        <v>0</v>
      </c>
      <c r="M955" s="114">
        <f>IF(F955="MT",'Calcs and Notes'!$E$41*K955,'Calcs and Notes'!$E$40*K955)</f>
        <v>0</v>
      </c>
      <c r="N955" s="93" t="s">
        <v>1014</v>
      </c>
    </row>
    <row r="956" spans="1:14">
      <c r="A956" s="162">
        <v>15438</v>
      </c>
      <c r="B956" s="162">
        <v>628629.47167320503</v>
      </c>
      <c r="C956" s="162">
        <v>340.720580852686</v>
      </c>
      <c r="D956" s="162">
        <v>2</v>
      </c>
      <c r="E956" s="163" t="s">
        <v>224</v>
      </c>
      <c r="F956" s="163" t="s">
        <v>245</v>
      </c>
      <c r="G956" s="163" t="s">
        <v>234</v>
      </c>
      <c r="H956" s="162">
        <v>102</v>
      </c>
      <c r="I956" s="163" t="s">
        <v>239</v>
      </c>
      <c r="J956" s="163" t="s">
        <v>255</v>
      </c>
      <c r="K956" s="93">
        <f t="shared" si="122"/>
        <v>0</v>
      </c>
      <c r="L956" s="124">
        <f>IF(F956="MT",'Calcs and Notes'!$C$41*K956,IF(N956="Grocery",'Calcs and Notes'!$C$40*K956,'Calcs and Notes'!$C$43*K956))</f>
        <v>0</v>
      </c>
      <c r="M956" s="114">
        <f>IF(F956="MT",'Calcs and Notes'!$E$41*K956,'Calcs and Notes'!$E$40*K956)</f>
        <v>0</v>
      </c>
      <c r="N956" s="93" t="s">
        <v>1014</v>
      </c>
    </row>
    <row r="957" spans="1:14">
      <c r="A957" s="162">
        <v>15603</v>
      </c>
      <c r="B957" s="162">
        <v>873547.07456837804</v>
      </c>
      <c r="C957" s="162">
        <v>92.654547578317505</v>
      </c>
      <c r="D957" s="162">
        <v>1</v>
      </c>
      <c r="E957" s="163" t="s">
        <v>246</v>
      </c>
      <c r="F957" s="163" t="s">
        <v>241</v>
      </c>
      <c r="G957" s="163" t="s">
        <v>234</v>
      </c>
      <c r="H957" s="162">
        <v>210</v>
      </c>
      <c r="I957" s="163" t="s">
        <v>239</v>
      </c>
      <c r="J957" s="163" t="s">
        <v>224</v>
      </c>
      <c r="K957" s="93">
        <f t="shared" si="122"/>
        <v>0</v>
      </c>
      <c r="L957" s="124">
        <f>IF(F957="MT",'Calcs and Notes'!$C$41*K957,IF(N957="Grocery",'Calcs and Notes'!$C$40*K957,'Calcs and Notes'!$C$43*K957))</f>
        <v>0</v>
      </c>
      <c r="M957" s="114">
        <f>IF(F957="MT",'Calcs and Notes'!$E$41*K957,'Calcs and Notes'!$E$40*K957)</f>
        <v>0</v>
      </c>
      <c r="N957" s="93" t="s">
        <v>97</v>
      </c>
    </row>
    <row r="958" spans="1:14">
      <c r="A958" s="162">
        <v>15603</v>
      </c>
      <c r="B958" s="162">
        <v>873547.07456837804</v>
      </c>
      <c r="C958" s="162">
        <v>92.654547578317505</v>
      </c>
      <c r="D958" s="162">
        <v>2</v>
      </c>
      <c r="E958" s="163" t="s">
        <v>246</v>
      </c>
      <c r="F958" s="163" t="s">
        <v>245</v>
      </c>
      <c r="G958" s="163" t="s">
        <v>234</v>
      </c>
      <c r="H958" s="162">
        <v>275</v>
      </c>
      <c r="I958" s="163" t="s">
        <v>239</v>
      </c>
      <c r="J958" s="163" t="s">
        <v>227</v>
      </c>
      <c r="K958" s="93">
        <f t="shared" si="122"/>
        <v>1</v>
      </c>
      <c r="L958" s="124">
        <f>IF(F958="MT",'Calcs and Notes'!$C$41*K958,IF(N958="Grocery",'Calcs and Notes'!$C$40*K958,'Calcs and Notes'!$C$43*K958))</f>
        <v>534.8561006627807</v>
      </c>
      <c r="M958" s="114">
        <f>IF(F958="MT",'Calcs and Notes'!$E$41*K958,'Calcs and Notes'!$E$40*K958)</f>
        <v>9.1539169192330423</v>
      </c>
      <c r="N958" s="93" t="s">
        <v>97</v>
      </c>
    </row>
    <row r="959" spans="1:14">
      <c r="A959" s="162">
        <v>15603</v>
      </c>
      <c r="B959" s="162">
        <v>873547.07456837804</v>
      </c>
      <c r="C959" s="162">
        <v>92.654547578317505</v>
      </c>
      <c r="D959" s="162">
        <v>3</v>
      </c>
      <c r="E959" s="163" t="s">
        <v>246</v>
      </c>
      <c r="F959" s="163" t="s">
        <v>225</v>
      </c>
      <c r="G959" s="163" t="s">
        <v>234</v>
      </c>
      <c r="H959" s="162">
        <v>112</v>
      </c>
      <c r="I959" s="163" t="s">
        <v>239</v>
      </c>
      <c r="J959" s="163" t="s">
        <v>224</v>
      </c>
      <c r="K959" s="93">
        <f t="shared" si="122"/>
        <v>0</v>
      </c>
      <c r="L959" s="124">
        <f>IF(F959="MT",'Calcs and Notes'!$C$41*K959,IF(N959="Grocery",'Calcs and Notes'!$C$40*K959,'Calcs and Notes'!$C$43*K959))</f>
        <v>0</v>
      </c>
      <c r="M959" s="114">
        <f>IF(F959="MT",'Calcs and Notes'!$E$41*K959,'Calcs and Notes'!$E$40*K959)</f>
        <v>0</v>
      </c>
      <c r="N959" s="93" t="s">
        <v>97</v>
      </c>
    </row>
    <row r="960" spans="1:14">
      <c r="A960" s="162">
        <v>1919</v>
      </c>
      <c r="B960" s="162">
        <v>2222270.0025076699</v>
      </c>
      <c r="C960" s="162">
        <v>34.400464435103203</v>
      </c>
      <c r="D960" s="162">
        <v>2</v>
      </c>
      <c r="E960" s="163" t="s">
        <v>224</v>
      </c>
      <c r="F960" s="163" t="s">
        <v>225</v>
      </c>
      <c r="G960" s="163" t="s">
        <v>234</v>
      </c>
      <c r="H960" s="162">
        <v>80</v>
      </c>
      <c r="I960" s="163" t="s">
        <v>239</v>
      </c>
      <c r="J960" s="163" t="s">
        <v>227</v>
      </c>
      <c r="K960" s="93">
        <f t="shared" si="122"/>
        <v>1</v>
      </c>
      <c r="L960" s="124">
        <f>IF(F960="MT",'Calcs and Notes'!$C$41*K960,IF(N960="Grocery",'Calcs and Notes'!$C$40*K960,'Calcs and Notes'!$C$43*K960))</f>
        <v>122.88780203574613</v>
      </c>
      <c r="M960" s="114">
        <f>IF(F960="MT",'Calcs and Notes'!$E$41*K960,'Calcs and Notes'!$E$40*K960)</f>
        <v>9.1539169192330423</v>
      </c>
      <c r="N960" s="93" t="s">
        <v>1307</v>
      </c>
    </row>
    <row r="961" spans="1:14">
      <c r="A961" s="162">
        <v>15174</v>
      </c>
      <c r="B961" s="162">
        <v>7922117.9294430902</v>
      </c>
      <c r="C961" s="162">
        <v>852.574034593531</v>
      </c>
      <c r="D961" s="162">
        <v>1</v>
      </c>
      <c r="E961" s="163" t="s">
        <v>224</v>
      </c>
      <c r="F961" s="163" t="s">
        <v>225</v>
      </c>
      <c r="G961" s="163" t="s">
        <v>226</v>
      </c>
      <c r="H961" s="162">
        <v>900</v>
      </c>
      <c r="I961" s="163" t="s">
        <v>239</v>
      </c>
      <c r="J961" s="163" t="s">
        <v>227</v>
      </c>
      <c r="K961" s="93">
        <f t="shared" si="122"/>
        <v>1</v>
      </c>
      <c r="L961" s="124">
        <f>IF(F961="MT",'Calcs and Notes'!$C$41*K961,IF(N961="Grocery",'Calcs and Notes'!$C$40*K961,'Calcs and Notes'!$C$43*K961))</f>
        <v>122.88780203574613</v>
      </c>
      <c r="M961" s="114">
        <f>IF(F961="MT",'Calcs and Notes'!$E$41*K961,'Calcs and Notes'!$E$40*K961)</f>
        <v>9.1539169192330423</v>
      </c>
      <c r="N961" s="93" t="s">
        <v>411</v>
      </c>
    </row>
    <row r="962" spans="1:14">
      <c r="A962" s="162">
        <v>15174</v>
      </c>
      <c r="B962" s="162">
        <v>7922117.9294430902</v>
      </c>
      <c r="C962" s="162">
        <v>852.574034593531</v>
      </c>
      <c r="D962" s="162">
        <v>2</v>
      </c>
      <c r="E962" s="163" t="s">
        <v>224</v>
      </c>
      <c r="F962" s="163" t="s">
        <v>225</v>
      </c>
      <c r="G962" s="163" t="s">
        <v>226</v>
      </c>
      <c r="H962" s="162">
        <v>40</v>
      </c>
      <c r="I962" s="163" t="s">
        <v>239</v>
      </c>
      <c r="J962" s="163" t="s">
        <v>227</v>
      </c>
      <c r="K962" s="93">
        <f t="shared" si="122"/>
        <v>1</v>
      </c>
      <c r="L962" s="124">
        <f>IF(F962="MT",'Calcs and Notes'!$C$41*K962,IF(N962="Grocery",'Calcs and Notes'!$C$40*K962,'Calcs and Notes'!$C$43*K962))</f>
        <v>122.88780203574613</v>
      </c>
      <c r="M962" s="114">
        <f>IF(F962="MT",'Calcs and Notes'!$E$41*K962,'Calcs and Notes'!$E$40*K962)</f>
        <v>9.1539169192330423</v>
      </c>
      <c r="N962" s="93" t="s">
        <v>411</v>
      </c>
    </row>
    <row r="963" spans="1:14">
      <c r="A963" s="162">
        <v>15625</v>
      </c>
      <c r="B963" s="162">
        <v>232533.48442689201</v>
      </c>
      <c r="C963" s="162">
        <v>160.36792029440801</v>
      </c>
      <c r="D963" s="162">
        <v>1</v>
      </c>
      <c r="E963" s="163" t="s">
        <v>224</v>
      </c>
      <c r="F963" s="163" t="s">
        <v>225</v>
      </c>
      <c r="G963" s="163" t="s">
        <v>234</v>
      </c>
      <c r="H963" s="162">
        <v>84</v>
      </c>
      <c r="I963" s="163" t="s">
        <v>227</v>
      </c>
      <c r="J963" s="163" t="s">
        <v>227</v>
      </c>
      <c r="K963" s="93">
        <f t="shared" si="122"/>
        <v>1</v>
      </c>
      <c r="L963" s="124">
        <f>IF(F963="MT",'Calcs and Notes'!$C$41*K963,IF(N963="Grocery",'Calcs and Notes'!$C$40*K963,'Calcs and Notes'!$C$43*K963))</f>
        <v>122.88780203574613</v>
      </c>
      <c r="M963" s="114">
        <f>IF(F963="MT",'Calcs and Notes'!$E$41*K963,'Calcs and Notes'!$E$40*K963)</f>
        <v>9.1539169192330423</v>
      </c>
      <c r="N963" s="93" t="s">
        <v>1014</v>
      </c>
    </row>
    <row r="964" spans="1:14">
      <c r="A964" s="162">
        <v>15634</v>
      </c>
      <c r="B964" s="162">
        <v>1347090.5304730299</v>
      </c>
      <c r="C964" s="162">
        <v>160.36792029440801</v>
      </c>
      <c r="D964" s="162">
        <v>1</v>
      </c>
      <c r="E964" s="163" t="s">
        <v>224</v>
      </c>
      <c r="F964" s="163" t="s">
        <v>225</v>
      </c>
      <c r="G964" s="163" t="s">
        <v>234</v>
      </c>
      <c r="H964" s="162">
        <v>112</v>
      </c>
      <c r="I964" s="163" t="s">
        <v>239</v>
      </c>
      <c r="J964" s="163" t="s">
        <v>227</v>
      </c>
      <c r="K964" s="93">
        <f t="shared" si="122"/>
        <v>1</v>
      </c>
      <c r="L964" s="124">
        <f>IF(F964="MT",'Calcs and Notes'!$C$41*K964,IF(N964="Grocery",'Calcs and Notes'!$C$40*K964,'Calcs and Notes'!$C$43*K964))</f>
        <v>122.88780203574613</v>
      </c>
      <c r="M964" s="114">
        <f>IF(F964="MT",'Calcs and Notes'!$E$41*K964,'Calcs and Notes'!$E$40*K964)</f>
        <v>9.1539169192330423</v>
      </c>
      <c r="N964" s="93" t="s">
        <v>1014</v>
      </c>
    </row>
    <row r="965" spans="1:14">
      <c r="A965" s="162">
        <v>15662</v>
      </c>
      <c r="B965" s="162">
        <v>6127834.6152621703</v>
      </c>
      <c r="C965" s="162">
        <v>57.162636336400801</v>
      </c>
      <c r="D965" s="162">
        <v>1</v>
      </c>
      <c r="E965" s="163" t="s">
        <v>224</v>
      </c>
      <c r="F965" s="163" t="s">
        <v>225</v>
      </c>
      <c r="G965" s="163" t="s">
        <v>234</v>
      </c>
      <c r="H965" s="162">
        <v>180</v>
      </c>
      <c r="I965" s="163" t="s">
        <v>239</v>
      </c>
      <c r="J965" s="163" t="s">
        <v>227</v>
      </c>
      <c r="K965" s="93">
        <f t="shared" si="122"/>
        <v>1</v>
      </c>
      <c r="L965" s="124">
        <f>IF(F965="MT",'Calcs and Notes'!$C$41*K965,IF(N965="Grocery",'Calcs and Notes'!$C$40*K965,'Calcs and Notes'!$C$43*K965))</f>
        <v>122.88780203574613</v>
      </c>
      <c r="M965" s="114">
        <f>IF(F965="MT",'Calcs and Notes'!$E$41*K965,'Calcs and Notes'!$E$40*K965)</f>
        <v>9.1539169192330423</v>
      </c>
      <c r="N965" s="93" t="s">
        <v>1307</v>
      </c>
    </row>
    <row r="966" spans="1:14">
      <c r="A966" s="162">
        <v>15662</v>
      </c>
      <c r="B966" s="162">
        <v>6127834.6152621703</v>
      </c>
      <c r="C966" s="162">
        <v>57.162636336400801</v>
      </c>
      <c r="D966" s="162">
        <v>2</v>
      </c>
      <c r="E966" s="163" t="s">
        <v>224</v>
      </c>
      <c r="F966" s="163" t="s">
        <v>241</v>
      </c>
      <c r="G966" s="163" t="s">
        <v>234</v>
      </c>
      <c r="H966" s="162">
        <v>180</v>
      </c>
      <c r="I966" s="163" t="s">
        <v>239</v>
      </c>
      <c r="J966" s="163" t="s">
        <v>227</v>
      </c>
      <c r="K966" s="93">
        <f t="shared" si="122"/>
        <v>1</v>
      </c>
      <c r="L966" s="124">
        <f>IF(F966="MT",'Calcs and Notes'!$C$41*K966,IF(N966="Grocery",'Calcs and Notes'!$C$40*K966,'Calcs and Notes'!$C$43*K966))</f>
        <v>128.63184742963827</v>
      </c>
      <c r="M966" s="114">
        <f>IF(F966="MT",'Calcs and Notes'!$E$41*K966,'Calcs and Notes'!$E$40*K966)</f>
        <v>9.1539169192330423</v>
      </c>
      <c r="N966" s="93" t="s">
        <v>1307</v>
      </c>
    </row>
    <row r="967" spans="1:14">
      <c r="A967" s="162">
        <v>15417</v>
      </c>
      <c r="B967" s="162">
        <v>5747445.8320532804</v>
      </c>
      <c r="C967" s="162">
        <v>29.685533528845401</v>
      </c>
      <c r="D967" s="162">
        <v>1</v>
      </c>
      <c r="E967" s="163" t="s">
        <v>224</v>
      </c>
      <c r="F967" s="163" t="s">
        <v>225</v>
      </c>
      <c r="G967" s="163" t="s">
        <v>234</v>
      </c>
      <c r="H967" s="162">
        <v>144</v>
      </c>
      <c r="I967" s="163" t="s">
        <v>239</v>
      </c>
      <c r="J967" s="163" t="s">
        <v>255</v>
      </c>
      <c r="K967" s="93">
        <f t="shared" si="122"/>
        <v>0</v>
      </c>
      <c r="L967" s="124">
        <f>IF(F967="MT",'Calcs and Notes'!$C$41*K967,IF(N967="Grocery",'Calcs and Notes'!$C$40*K967,'Calcs and Notes'!$C$43*K967))</f>
        <v>0</v>
      </c>
      <c r="M967" s="114">
        <f>IF(F967="MT",'Calcs and Notes'!$E$41*K967,'Calcs and Notes'!$E$40*K967)</f>
        <v>0</v>
      </c>
      <c r="N967" s="93" t="s">
        <v>1306</v>
      </c>
    </row>
    <row r="968" spans="1:14">
      <c r="A968" s="162">
        <v>15417</v>
      </c>
      <c r="B968" s="162">
        <v>5747445.8320532804</v>
      </c>
      <c r="C968" s="162">
        <v>29.685533528845401</v>
      </c>
      <c r="D968" s="162">
        <v>2</v>
      </c>
      <c r="E968" s="163" t="s">
        <v>224</v>
      </c>
      <c r="F968" s="163" t="s">
        <v>241</v>
      </c>
      <c r="G968" s="163" t="s">
        <v>234</v>
      </c>
      <c r="H968" s="162">
        <v>160</v>
      </c>
      <c r="I968" s="163" t="s">
        <v>239</v>
      </c>
      <c r="J968" s="163" t="s">
        <v>255</v>
      </c>
      <c r="K968" s="93">
        <f t="shared" si="122"/>
        <v>0</v>
      </c>
      <c r="L968" s="124">
        <f>IF(F968="MT",'Calcs and Notes'!$C$41*K968,IF(N968="Grocery",'Calcs and Notes'!$C$40*K968,'Calcs and Notes'!$C$43*K968))</f>
        <v>0</v>
      </c>
      <c r="M968" s="114">
        <f>IF(F968="MT",'Calcs and Notes'!$E$41*K968,'Calcs and Notes'!$E$40*K968)</f>
        <v>0</v>
      </c>
      <c r="N968" s="93" t="s">
        <v>1306</v>
      </c>
    </row>
    <row r="969" spans="1:14">
      <c r="A969" s="162">
        <v>6781</v>
      </c>
      <c r="B969" s="162">
        <v>4113223.38860485</v>
      </c>
      <c r="C969" s="162">
        <v>121.369825571108</v>
      </c>
      <c r="D969" s="162">
        <v>1</v>
      </c>
      <c r="E969" s="163" t="s">
        <v>224</v>
      </c>
      <c r="F969" s="163" t="s">
        <v>225</v>
      </c>
      <c r="G969" s="163" t="s">
        <v>234</v>
      </c>
      <c r="H969" s="162">
        <v>56</v>
      </c>
      <c r="I969" s="163" t="s">
        <v>239</v>
      </c>
      <c r="J969" s="163" t="s">
        <v>227</v>
      </c>
      <c r="K969" s="93">
        <f t="shared" si="122"/>
        <v>1</v>
      </c>
      <c r="L969" s="124">
        <f>IF(F969="MT",'Calcs and Notes'!$C$41*K969,IF(N969="Grocery",'Calcs and Notes'!$C$40*K969,'Calcs and Notes'!$C$43*K969))</f>
        <v>122.88780203574613</v>
      </c>
      <c r="M969" s="114">
        <f>IF(F969="MT",'Calcs and Notes'!$E$41*K969,'Calcs and Notes'!$E$40*K969)</f>
        <v>9.1539169192330423</v>
      </c>
      <c r="N969" s="93" t="s">
        <v>408</v>
      </c>
    </row>
    <row r="970" spans="1:14">
      <c r="A970" s="162">
        <v>8270</v>
      </c>
      <c r="B970" s="162">
        <v>1346395.2328274699</v>
      </c>
      <c r="C970" s="162">
        <v>18.3557632287316</v>
      </c>
      <c r="D970" s="162">
        <v>1</v>
      </c>
      <c r="E970" s="163" t="s">
        <v>224</v>
      </c>
      <c r="F970" s="163" t="s">
        <v>225</v>
      </c>
      <c r="G970" s="163" t="s">
        <v>234</v>
      </c>
      <c r="H970" s="162">
        <v>56</v>
      </c>
      <c r="I970" s="163" t="s">
        <v>239</v>
      </c>
      <c r="J970" s="163" t="s">
        <v>227</v>
      </c>
      <c r="K970" s="93">
        <f t="shared" si="122"/>
        <v>1</v>
      </c>
      <c r="L970" s="124">
        <f>IF(F970="MT",'Calcs and Notes'!$C$41*K970,IF(N970="Grocery",'Calcs and Notes'!$C$40*K970,'Calcs and Notes'!$C$43*K970))</f>
        <v>122.88780203574613</v>
      </c>
      <c r="M970" s="114">
        <f>IF(F970="MT",'Calcs and Notes'!$E$41*K970,'Calcs and Notes'!$E$40*K970)</f>
        <v>9.1539169192330423</v>
      </c>
      <c r="N970" s="93" t="s">
        <v>1307</v>
      </c>
    </row>
    <row r="971" spans="1:14">
      <c r="A971" s="162">
        <v>8270</v>
      </c>
      <c r="B971" s="162">
        <v>1346395.2328274699</v>
      </c>
      <c r="C971" s="162">
        <v>18.3557632287316</v>
      </c>
      <c r="D971" s="162">
        <v>2</v>
      </c>
      <c r="E971" s="163" t="s">
        <v>224</v>
      </c>
      <c r="F971" s="163" t="s">
        <v>241</v>
      </c>
      <c r="G971" s="163" t="s">
        <v>234</v>
      </c>
      <c r="H971" s="162">
        <v>56</v>
      </c>
      <c r="I971" s="163" t="s">
        <v>239</v>
      </c>
      <c r="J971" s="163" t="s">
        <v>227</v>
      </c>
      <c r="K971" s="93">
        <f t="shared" si="122"/>
        <v>1</v>
      </c>
      <c r="L971" s="124">
        <f>IF(F971="MT",'Calcs and Notes'!$C$41*K971,IF(N971="Grocery",'Calcs and Notes'!$C$40*K971,'Calcs and Notes'!$C$43*K971))</f>
        <v>128.63184742963827</v>
      </c>
      <c r="M971" s="114">
        <f>IF(F971="MT",'Calcs and Notes'!$E$41*K971,'Calcs and Notes'!$E$40*K971)</f>
        <v>9.1539169192330423</v>
      </c>
      <c r="N971" s="93" t="s">
        <v>1307</v>
      </c>
    </row>
    <row r="972" spans="1:14">
      <c r="A972" s="162">
        <v>15688</v>
      </c>
      <c r="B972" s="162">
        <v>2228650.4004784999</v>
      </c>
      <c r="C972" s="162">
        <v>11.7918010607328</v>
      </c>
      <c r="D972" s="162">
        <v>1</v>
      </c>
      <c r="E972" s="163" t="s">
        <v>224</v>
      </c>
      <c r="F972" s="163" t="s">
        <v>225</v>
      </c>
      <c r="G972" s="163" t="s">
        <v>234</v>
      </c>
      <c r="H972" s="162">
        <v>429</v>
      </c>
      <c r="I972" s="163" t="s">
        <v>239</v>
      </c>
      <c r="J972" s="163" t="s">
        <v>224</v>
      </c>
      <c r="K972" s="93">
        <f t="shared" si="122"/>
        <v>0</v>
      </c>
      <c r="L972" s="124">
        <f>IF(F972="MT",'Calcs and Notes'!$C$41*K972,IF(N972="Grocery",'Calcs and Notes'!$C$40*K972,'Calcs and Notes'!$C$43*K972))</f>
        <v>0</v>
      </c>
      <c r="M972" s="114">
        <f>IF(F972="MT",'Calcs and Notes'!$E$41*K972,'Calcs and Notes'!$E$40*K972)</f>
        <v>0</v>
      </c>
      <c r="N972" s="93" t="s">
        <v>1306</v>
      </c>
    </row>
    <row r="973" spans="1:14">
      <c r="A973" s="162">
        <v>15688</v>
      </c>
      <c r="B973" s="162">
        <v>2228650.4004784999</v>
      </c>
      <c r="C973" s="162">
        <v>11.7918010607328</v>
      </c>
      <c r="D973" s="162">
        <v>2</v>
      </c>
      <c r="E973" s="163" t="s">
        <v>224</v>
      </c>
      <c r="F973" s="163" t="s">
        <v>225</v>
      </c>
      <c r="G973" s="163" t="s">
        <v>234</v>
      </c>
      <c r="H973" s="162">
        <v>244</v>
      </c>
      <c r="I973" s="163" t="s">
        <v>239</v>
      </c>
      <c r="J973" s="163" t="s">
        <v>224</v>
      </c>
      <c r="K973" s="93">
        <f t="shared" si="122"/>
        <v>0</v>
      </c>
      <c r="L973" s="124">
        <f>IF(F973="MT",'Calcs and Notes'!$C$41*K973,IF(N973="Grocery",'Calcs and Notes'!$C$40*K973,'Calcs and Notes'!$C$43*K973))</f>
        <v>0</v>
      </c>
      <c r="M973" s="114">
        <f>IF(F973="MT",'Calcs and Notes'!$E$41*K973,'Calcs and Notes'!$E$40*K973)</f>
        <v>0</v>
      </c>
      <c r="N973" s="93" t="s">
        <v>1306</v>
      </c>
    </row>
    <row r="974" spans="1:14">
      <c r="A974" s="162">
        <v>15688</v>
      </c>
      <c r="B974" s="162">
        <v>2228650.4004784999</v>
      </c>
      <c r="C974" s="162">
        <v>11.7918010607328</v>
      </c>
      <c r="D974" s="162">
        <v>3</v>
      </c>
      <c r="E974" s="163" t="s">
        <v>224</v>
      </c>
      <c r="F974" s="163" t="s">
        <v>245</v>
      </c>
      <c r="G974" s="163" t="s">
        <v>234</v>
      </c>
      <c r="H974" s="162">
        <v>377</v>
      </c>
      <c r="I974" s="163" t="s">
        <v>239</v>
      </c>
      <c r="J974" s="163" t="s">
        <v>224</v>
      </c>
      <c r="K974" s="93">
        <f t="shared" si="122"/>
        <v>0</v>
      </c>
      <c r="L974" s="124">
        <f>IF(F974="MT",'Calcs and Notes'!$C$41*K974,IF(N974="Grocery",'Calcs and Notes'!$C$40*K974,'Calcs and Notes'!$C$43*K974))</f>
        <v>0</v>
      </c>
      <c r="M974" s="114">
        <f>IF(F974="MT",'Calcs and Notes'!$E$41*K974,'Calcs and Notes'!$E$40*K974)</f>
        <v>0</v>
      </c>
      <c r="N974" s="93" t="s">
        <v>1306</v>
      </c>
    </row>
    <row r="975" spans="1:14">
      <c r="A975" s="162">
        <v>15688</v>
      </c>
      <c r="B975" s="162">
        <v>2228650.4004784999</v>
      </c>
      <c r="C975" s="162">
        <v>11.7918010607328</v>
      </c>
      <c r="D975" s="162">
        <v>5</v>
      </c>
      <c r="E975" s="163" t="s">
        <v>224</v>
      </c>
      <c r="F975" s="163" t="s">
        <v>225</v>
      </c>
      <c r="G975" s="163" t="s">
        <v>234</v>
      </c>
      <c r="H975" s="162">
        <v>793</v>
      </c>
      <c r="I975" s="163" t="s">
        <v>239</v>
      </c>
      <c r="J975" s="163" t="s">
        <v>224</v>
      </c>
      <c r="K975" s="93">
        <f t="shared" si="122"/>
        <v>0</v>
      </c>
      <c r="L975" s="124">
        <f>IF(F975="MT",'Calcs and Notes'!$C$41*K975,IF(N975="Grocery",'Calcs and Notes'!$C$40*K975,'Calcs and Notes'!$C$43*K975))</f>
        <v>0</v>
      </c>
      <c r="M975" s="114">
        <f>IF(F975="MT",'Calcs and Notes'!$E$41*K975,'Calcs and Notes'!$E$40*K975)</f>
        <v>0</v>
      </c>
      <c r="N975" s="93" t="s">
        <v>1306</v>
      </c>
    </row>
    <row r="976" spans="1:14">
      <c r="A976" s="162">
        <v>15688</v>
      </c>
      <c r="B976" s="162">
        <v>2228650.4004784999</v>
      </c>
      <c r="C976" s="162">
        <v>11.7918010607328</v>
      </c>
      <c r="D976" s="162">
        <v>6</v>
      </c>
      <c r="E976" s="163" t="s">
        <v>224</v>
      </c>
      <c r="F976" s="163" t="s">
        <v>245</v>
      </c>
      <c r="G976" s="163" t="s">
        <v>234</v>
      </c>
      <c r="H976" s="162">
        <v>75</v>
      </c>
      <c r="I976" s="163" t="s">
        <v>239</v>
      </c>
      <c r="J976" s="163" t="s">
        <v>227</v>
      </c>
      <c r="K976" s="93">
        <f t="shared" si="122"/>
        <v>1</v>
      </c>
      <c r="L976" s="124">
        <f>IF(F976="MT",'Calcs and Notes'!$C$41*K976,IF(N976="Grocery",'Calcs and Notes'!$C$40*K976,'Calcs and Notes'!$C$43*K976))</f>
        <v>128.63184742963827</v>
      </c>
      <c r="M976" s="114">
        <f>IF(F976="MT",'Calcs and Notes'!$E$41*K976,'Calcs and Notes'!$E$40*K976)</f>
        <v>9.1539169192330423</v>
      </c>
      <c r="N976" s="93" t="s">
        <v>1306</v>
      </c>
    </row>
    <row r="977" spans="1:14">
      <c r="A977" s="162">
        <v>15688</v>
      </c>
      <c r="B977" s="162">
        <v>2228650.4004784999</v>
      </c>
      <c r="C977" s="162">
        <v>11.7918010607328</v>
      </c>
      <c r="D977" s="162">
        <v>7</v>
      </c>
      <c r="E977" s="163" t="s">
        <v>224</v>
      </c>
      <c r="F977" s="163" t="s">
        <v>241</v>
      </c>
      <c r="G977" s="163" t="s">
        <v>234</v>
      </c>
      <c r="H977" s="162">
        <v>195</v>
      </c>
      <c r="I977" s="163" t="s">
        <v>239</v>
      </c>
      <c r="J977" s="163" t="s">
        <v>224</v>
      </c>
      <c r="K977" s="93">
        <f t="shared" si="122"/>
        <v>0</v>
      </c>
      <c r="L977" s="124">
        <f>IF(F977="MT",'Calcs and Notes'!$C$41*K977,IF(N977="Grocery",'Calcs and Notes'!$C$40*K977,'Calcs and Notes'!$C$43*K977))</f>
        <v>0</v>
      </c>
      <c r="M977" s="114">
        <f>IF(F977="MT",'Calcs and Notes'!$E$41*K977,'Calcs and Notes'!$E$40*K977)</f>
        <v>0</v>
      </c>
      <c r="N977" s="93" t="s">
        <v>1306</v>
      </c>
    </row>
    <row r="978" spans="1:14">
      <c r="A978" s="162">
        <v>15688</v>
      </c>
      <c r="B978" s="162">
        <v>2228650.4004784999</v>
      </c>
      <c r="C978" s="162">
        <v>11.7918010607328</v>
      </c>
      <c r="D978" s="162">
        <v>8</v>
      </c>
      <c r="E978" s="163" t="s">
        <v>224</v>
      </c>
      <c r="F978" s="163" t="s">
        <v>225</v>
      </c>
      <c r="G978" s="163" t="s">
        <v>234</v>
      </c>
      <c r="H978" s="162">
        <v>665</v>
      </c>
      <c r="I978" s="163" t="s">
        <v>239</v>
      </c>
      <c r="J978" s="163" t="s">
        <v>227</v>
      </c>
      <c r="K978" s="93">
        <f t="shared" ref="K978:K1041" si="123">IF(J978="N",1,0)</f>
        <v>1</v>
      </c>
      <c r="L978" s="124">
        <f>IF(F978="MT",'Calcs and Notes'!$C$41*K978,IF(N978="Grocery",'Calcs and Notes'!$C$40*K978,'Calcs and Notes'!$C$43*K978))</f>
        <v>122.88780203574613</v>
      </c>
      <c r="M978" s="114">
        <f>IF(F978="MT",'Calcs and Notes'!$E$41*K978,'Calcs and Notes'!$E$40*K978)</f>
        <v>9.1539169192330423</v>
      </c>
      <c r="N978" s="93" t="s">
        <v>1306</v>
      </c>
    </row>
    <row r="979" spans="1:14">
      <c r="A979" s="162">
        <v>15688</v>
      </c>
      <c r="B979" s="162">
        <v>2228650.4004784999</v>
      </c>
      <c r="C979" s="162">
        <v>11.7918010607328</v>
      </c>
      <c r="D979" s="162">
        <v>9</v>
      </c>
      <c r="E979" s="163" t="s">
        <v>224</v>
      </c>
      <c r="F979" s="163" t="s">
        <v>225</v>
      </c>
      <c r="G979" s="163" t="s">
        <v>247</v>
      </c>
      <c r="H979" s="162">
        <v>-1</v>
      </c>
      <c r="I979" s="163" t="s">
        <v>239</v>
      </c>
      <c r="J979" s="163" t="s">
        <v>224</v>
      </c>
      <c r="K979" s="93">
        <f t="shared" si="123"/>
        <v>0</v>
      </c>
      <c r="L979" s="124">
        <f>IF(F979="MT",'Calcs and Notes'!$C$41*K979,IF(N979="Grocery",'Calcs and Notes'!$C$40*K979,'Calcs and Notes'!$C$43*K979))</f>
        <v>0</v>
      </c>
      <c r="M979" s="114">
        <f>IF(F979="MT",'Calcs and Notes'!$E$41*K979,'Calcs and Notes'!$E$40*K979)</f>
        <v>0</v>
      </c>
      <c r="N979" s="93" t="s">
        <v>1306</v>
      </c>
    </row>
    <row r="980" spans="1:14">
      <c r="A980" s="162">
        <v>15804</v>
      </c>
      <c r="B980" s="162">
        <v>911995.12497107999</v>
      </c>
      <c r="C980" s="162">
        <v>42.418377905631601</v>
      </c>
      <c r="D980" s="162">
        <v>1</v>
      </c>
      <c r="E980" s="163" t="s">
        <v>224</v>
      </c>
      <c r="F980" s="163" t="s">
        <v>241</v>
      </c>
      <c r="G980" s="163" t="s">
        <v>234</v>
      </c>
      <c r="H980" s="162">
        <v>28</v>
      </c>
      <c r="I980" s="163" t="s">
        <v>243</v>
      </c>
      <c r="J980" s="163" t="s">
        <v>255</v>
      </c>
      <c r="K980" s="93">
        <f t="shared" si="123"/>
        <v>0</v>
      </c>
      <c r="L980" s="124">
        <f>IF(F980="MT",'Calcs and Notes'!$C$41*K980,IF(N980="Grocery",'Calcs and Notes'!$C$40*K980,'Calcs and Notes'!$C$43*K980))</f>
        <v>0</v>
      </c>
      <c r="M980" s="114">
        <f>IF(F980="MT",'Calcs and Notes'!$E$41*K980,'Calcs and Notes'!$E$40*K980)</f>
        <v>0</v>
      </c>
      <c r="N980" s="93" t="s">
        <v>408</v>
      </c>
    </row>
    <row r="981" spans="1:14">
      <c r="A981" s="162">
        <v>15804</v>
      </c>
      <c r="B981" s="162">
        <v>911995.12497107999</v>
      </c>
      <c r="C981" s="162">
        <v>42.418377905631601</v>
      </c>
      <c r="D981" s="162">
        <v>2</v>
      </c>
      <c r="E981" s="163" t="s">
        <v>224</v>
      </c>
      <c r="F981" s="163" t="s">
        <v>225</v>
      </c>
      <c r="G981" s="163" t="s">
        <v>234</v>
      </c>
      <c r="H981" s="162">
        <v>56</v>
      </c>
      <c r="I981" s="163" t="s">
        <v>243</v>
      </c>
      <c r="J981" s="163" t="s">
        <v>255</v>
      </c>
      <c r="K981" s="93">
        <f t="shared" si="123"/>
        <v>0</v>
      </c>
      <c r="L981" s="124">
        <f>IF(F981="MT",'Calcs and Notes'!$C$41*K981,IF(N981="Grocery",'Calcs and Notes'!$C$40*K981,'Calcs and Notes'!$C$43*K981))</f>
        <v>0</v>
      </c>
      <c r="M981" s="114">
        <f>IF(F981="MT",'Calcs and Notes'!$E$41*K981,'Calcs and Notes'!$E$40*K981)</f>
        <v>0</v>
      </c>
      <c r="N981" s="93" t="s">
        <v>408</v>
      </c>
    </row>
    <row r="982" spans="1:14">
      <c r="A982" s="162">
        <v>15654</v>
      </c>
      <c r="B982" s="162">
        <v>4274716.8281537397</v>
      </c>
      <c r="C982" s="162">
        <v>29.685533528845401</v>
      </c>
      <c r="D982" s="162">
        <v>1</v>
      </c>
      <c r="E982" s="163" t="s">
        <v>224</v>
      </c>
      <c r="F982" s="163" t="s">
        <v>225</v>
      </c>
      <c r="G982" s="163" t="s">
        <v>234</v>
      </c>
      <c r="H982" s="162">
        <v>49</v>
      </c>
      <c r="I982" s="163" t="s">
        <v>243</v>
      </c>
      <c r="J982" s="163" t="s">
        <v>255</v>
      </c>
      <c r="K982" s="93">
        <f t="shared" si="123"/>
        <v>0</v>
      </c>
      <c r="L982" s="124">
        <f>IF(F982="MT",'Calcs and Notes'!$C$41*K982,IF(N982="Grocery",'Calcs and Notes'!$C$40*K982,'Calcs and Notes'!$C$43*K982))</f>
        <v>0</v>
      </c>
      <c r="M982" s="114">
        <f>IF(F982="MT",'Calcs and Notes'!$E$41*K982,'Calcs and Notes'!$E$40*K982)</f>
        <v>0</v>
      </c>
      <c r="N982" s="93" t="s">
        <v>1306</v>
      </c>
    </row>
    <row r="983" spans="1:14">
      <c r="A983" s="162">
        <v>15654</v>
      </c>
      <c r="B983" s="162">
        <v>4274716.8281537397</v>
      </c>
      <c r="C983" s="162">
        <v>29.685533528845401</v>
      </c>
      <c r="D983" s="162">
        <v>2</v>
      </c>
      <c r="E983" s="163" t="s">
        <v>224</v>
      </c>
      <c r="F983" s="163" t="s">
        <v>241</v>
      </c>
      <c r="G983" s="163" t="s">
        <v>234</v>
      </c>
      <c r="H983" s="162">
        <v>36</v>
      </c>
      <c r="I983" s="163" t="s">
        <v>243</v>
      </c>
      <c r="J983" s="163" t="s">
        <v>255</v>
      </c>
      <c r="K983" s="93">
        <f t="shared" si="123"/>
        <v>0</v>
      </c>
      <c r="L983" s="124">
        <f>IF(F983="MT",'Calcs and Notes'!$C$41*K983,IF(N983="Grocery",'Calcs and Notes'!$C$40*K983,'Calcs and Notes'!$C$43*K983))</f>
        <v>0</v>
      </c>
      <c r="M983" s="114">
        <f>IF(F983="MT",'Calcs and Notes'!$E$41*K983,'Calcs and Notes'!$E$40*K983)</f>
        <v>0</v>
      </c>
      <c r="N983" s="93" t="s">
        <v>1306</v>
      </c>
    </row>
    <row r="984" spans="1:14">
      <c r="A984" s="162">
        <v>15477</v>
      </c>
      <c r="B984" s="162">
        <v>1515383.2536698701</v>
      </c>
      <c r="C984" s="162">
        <v>14.4804897627317</v>
      </c>
      <c r="D984" s="162">
        <v>1</v>
      </c>
      <c r="E984" s="163" t="s">
        <v>246</v>
      </c>
      <c r="F984" s="163" t="s">
        <v>225</v>
      </c>
      <c r="G984" s="163" t="s">
        <v>226</v>
      </c>
      <c r="H984" s="162">
        <v>56</v>
      </c>
      <c r="I984" s="163" t="s">
        <v>239</v>
      </c>
      <c r="J984" s="163" t="s">
        <v>227</v>
      </c>
      <c r="K984" s="93">
        <f t="shared" si="123"/>
        <v>1</v>
      </c>
      <c r="L984" s="124">
        <f>IF(F984="MT",'Calcs and Notes'!$C$41*K984,IF(N984="Grocery",'Calcs and Notes'!$C$40*K984,'Calcs and Notes'!$C$43*K984))</f>
        <v>122.88780203574613</v>
      </c>
      <c r="M984" s="114">
        <f>IF(F984="MT",'Calcs and Notes'!$E$41*K984,'Calcs and Notes'!$E$40*K984)</f>
        <v>9.1539169192330423</v>
      </c>
      <c r="N984" s="93" t="s">
        <v>404</v>
      </c>
    </row>
    <row r="985" spans="1:14">
      <c r="A985" s="162">
        <v>15477</v>
      </c>
      <c r="B985" s="162">
        <v>1515383.2536698701</v>
      </c>
      <c r="C985" s="162">
        <v>14.4804897627317</v>
      </c>
      <c r="D985" s="162">
        <v>2</v>
      </c>
      <c r="E985" s="163" t="s">
        <v>246</v>
      </c>
      <c r="F985" s="163" t="s">
        <v>225</v>
      </c>
      <c r="G985" s="163" t="s">
        <v>226</v>
      </c>
      <c r="H985" s="162">
        <v>56</v>
      </c>
      <c r="I985" s="163" t="s">
        <v>239</v>
      </c>
      <c r="J985" s="163" t="s">
        <v>227</v>
      </c>
      <c r="K985" s="93">
        <f t="shared" si="123"/>
        <v>1</v>
      </c>
      <c r="L985" s="124">
        <f>IF(F985="MT",'Calcs and Notes'!$C$41*K985,IF(N985="Grocery",'Calcs and Notes'!$C$40*K985,'Calcs and Notes'!$C$43*K985))</f>
        <v>122.88780203574613</v>
      </c>
      <c r="M985" s="114">
        <f>IF(F985="MT",'Calcs and Notes'!$E$41*K985,'Calcs and Notes'!$E$40*K985)</f>
        <v>9.1539169192330423</v>
      </c>
      <c r="N985" s="93" t="s">
        <v>404</v>
      </c>
    </row>
    <row r="986" spans="1:14">
      <c r="A986" s="162">
        <v>15477</v>
      </c>
      <c r="B986" s="162">
        <v>1515383.2536698701</v>
      </c>
      <c r="C986" s="162">
        <v>14.4804897627317</v>
      </c>
      <c r="D986" s="162">
        <v>3</v>
      </c>
      <c r="E986" s="163" t="s">
        <v>246</v>
      </c>
      <c r="F986" s="163" t="s">
        <v>225</v>
      </c>
      <c r="G986" s="163" t="s">
        <v>226</v>
      </c>
      <c r="H986" s="162">
        <v>56</v>
      </c>
      <c r="I986" s="163" t="s">
        <v>239</v>
      </c>
      <c r="J986" s="163" t="s">
        <v>227</v>
      </c>
      <c r="K986" s="93">
        <f t="shared" si="123"/>
        <v>1</v>
      </c>
      <c r="L986" s="124">
        <f>IF(F986="MT",'Calcs and Notes'!$C$41*K986,IF(N986="Grocery",'Calcs and Notes'!$C$40*K986,'Calcs and Notes'!$C$43*K986))</f>
        <v>122.88780203574613</v>
      </c>
      <c r="M986" s="114">
        <f>IF(F986="MT",'Calcs and Notes'!$E$41*K986,'Calcs and Notes'!$E$40*K986)</f>
        <v>9.1539169192330423</v>
      </c>
      <c r="N986" s="93" t="s">
        <v>404</v>
      </c>
    </row>
    <row r="987" spans="1:14">
      <c r="A987" s="162">
        <v>15477</v>
      </c>
      <c r="B987" s="162">
        <v>1515383.2536698701</v>
      </c>
      <c r="C987" s="162">
        <v>14.4804897627317</v>
      </c>
      <c r="D987" s="162">
        <v>4</v>
      </c>
      <c r="E987" s="163" t="s">
        <v>246</v>
      </c>
      <c r="F987" s="163" t="s">
        <v>225</v>
      </c>
      <c r="G987" s="163" t="s">
        <v>226</v>
      </c>
      <c r="H987" s="162">
        <v>56</v>
      </c>
      <c r="I987" s="163" t="s">
        <v>239</v>
      </c>
      <c r="J987" s="163" t="s">
        <v>227</v>
      </c>
      <c r="K987" s="93">
        <f t="shared" si="123"/>
        <v>1</v>
      </c>
      <c r="L987" s="124">
        <f>IF(F987="MT",'Calcs and Notes'!$C$41*K987,IF(N987="Grocery",'Calcs and Notes'!$C$40*K987,'Calcs and Notes'!$C$43*K987))</f>
        <v>122.88780203574613</v>
      </c>
      <c r="M987" s="114">
        <f>IF(F987="MT",'Calcs and Notes'!$E$41*K987,'Calcs and Notes'!$E$40*K987)</f>
        <v>9.1539169192330423</v>
      </c>
      <c r="N987" s="93" t="s">
        <v>404</v>
      </c>
    </row>
    <row r="988" spans="1:14">
      <c r="A988" s="162">
        <v>15477</v>
      </c>
      <c r="B988" s="162">
        <v>1515383.2536698701</v>
      </c>
      <c r="C988" s="162">
        <v>14.4804897627317</v>
      </c>
      <c r="D988" s="162">
        <v>5</v>
      </c>
      <c r="E988" s="163" t="s">
        <v>246</v>
      </c>
      <c r="F988" s="163" t="s">
        <v>225</v>
      </c>
      <c r="G988" s="163" t="s">
        <v>226</v>
      </c>
      <c r="H988" s="162">
        <v>56</v>
      </c>
      <c r="I988" s="163" t="s">
        <v>239</v>
      </c>
      <c r="J988" s="163" t="s">
        <v>227</v>
      </c>
      <c r="K988" s="93">
        <f t="shared" si="123"/>
        <v>1</v>
      </c>
      <c r="L988" s="124">
        <f>IF(F988="MT",'Calcs and Notes'!$C$41*K988,IF(N988="Grocery",'Calcs and Notes'!$C$40*K988,'Calcs and Notes'!$C$43*K988))</f>
        <v>122.88780203574613</v>
      </c>
      <c r="M988" s="114">
        <f>IF(F988="MT",'Calcs and Notes'!$E$41*K988,'Calcs and Notes'!$E$40*K988)</f>
        <v>9.1539169192330423</v>
      </c>
      <c r="N988" s="93" t="s">
        <v>404</v>
      </c>
    </row>
    <row r="989" spans="1:14">
      <c r="A989" s="162">
        <v>15626</v>
      </c>
      <c r="B989" s="162">
        <v>1544085.5059276901</v>
      </c>
      <c r="C989" s="162">
        <v>24.082310556134701</v>
      </c>
      <c r="D989" s="162">
        <v>1</v>
      </c>
      <c r="E989" s="163" t="s">
        <v>224</v>
      </c>
      <c r="F989" s="163" t="s">
        <v>225</v>
      </c>
      <c r="G989" s="163" t="s">
        <v>234</v>
      </c>
      <c r="H989" s="162">
        <v>80</v>
      </c>
      <c r="I989" s="163" t="s">
        <v>239</v>
      </c>
      <c r="J989" s="163" t="s">
        <v>255</v>
      </c>
      <c r="K989" s="93">
        <f t="shared" si="123"/>
        <v>0</v>
      </c>
      <c r="L989" s="124">
        <f>IF(F989="MT",'Calcs and Notes'!$C$41*K989,IF(N989="Grocery",'Calcs and Notes'!$C$40*K989,'Calcs and Notes'!$C$43*K989))</f>
        <v>0</v>
      </c>
      <c r="M989" s="114">
        <f>IF(F989="MT",'Calcs and Notes'!$E$41*K989,'Calcs and Notes'!$E$40*K989)</f>
        <v>0</v>
      </c>
      <c r="N989" s="93" t="s">
        <v>408</v>
      </c>
    </row>
    <row r="990" spans="1:14">
      <c r="A990" s="162">
        <v>15626</v>
      </c>
      <c r="B990" s="162">
        <v>1544085.5059276901</v>
      </c>
      <c r="C990" s="162">
        <v>24.082310556134701</v>
      </c>
      <c r="D990" s="162">
        <v>2</v>
      </c>
      <c r="E990" s="163" t="s">
        <v>224</v>
      </c>
      <c r="F990" s="163" t="s">
        <v>241</v>
      </c>
      <c r="G990" s="163" t="s">
        <v>234</v>
      </c>
      <c r="H990" s="162">
        <v>60</v>
      </c>
      <c r="I990" s="163" t="s">
        <v>239</v>
      </c>
      <c r="J990" s="163" t="s">
        <v>255</v>
      </c>
      <c r="K990" s="93">
        <f t="shared" si="123"/>
        <v>0</v>
      </c>
      <c r="L990" s="124">
        <f>IF(F990="MT",'Calcs and Notes'!$C$41*K990,IF(N990="Grocery",'Calcs and Notes'!$C$40*K990,'Calcs and Notes'!$C$43*K990))</f>
        <v>0</v>
      </c>
      <c r="M990" s="114">
        <f>IF(F990="MT",'Calcs and Notes'!$E$41*K990,'Calcs and Notes'!$E$40*K990)</f>
        <v>0</v>
      </c>
      <c r="N990" s="93" t="s">
        <v>408</v>
      </c>
    </row>
    <row r="991" spans="1:14">
      <c r="A991" s="162">
        <v>15473</v>
      </c>
      <c r="B991" s="162">
        <v>4210426.6706204396</v>
      </c>
      <c r="C991" s="162">
        <v>62.6831423346798</v>
      </c>
      <c r="D991" s="162">
        <v>1</v>
      </c>
      <c r="E991" s="163" t="s">
        <v>224</v>
      </c>
      <c r="F991" s="163" t="s">
        <v>225</v>
      </c>
      <c r="G991" s="163" t="s">
        <v>234</v>
      </c>
      <c r="H991" s="162">
        <v>78</v>
      </c>
      <c r="I991" s="163" t="s">
        <v>239</v>
      </c>
      <c r="J991" s="163" t="s">
        <v>227</v>
      </c>
      <c r="K991" s="93">
        <f t="shared" si="123"/>
        <v>1</v>
      </c>
      <c r="L991" s="124">
        <f>IF(F991="MT",'Calcs and Notes'!$C$41*K991,IF(N991="Grocery",'Calcs and Notes'!$C$40*K991,'Calcs and Notes'!$C$43*K991))</f>
        <v>122.88780203574613</v>
      </c>
      <c r="M991" s="114">
        <f>IF(F991="MT",'Calcs and Notes'!$E$41*K991,'Calcs and Notes'!$E$40*K991)</f>
        <v>9.1539169192330423</v>
      </c>
      <c r="N991" s="93" t="s">
        <v>406</v>
      </c>
    </row>
    <row r="992" spans="1:14">
      <c r="A992" s="162">
        <v>15670</v>
      </c>
      <c r="B992" s="162">
        <v>3627026.43818097</v>
      </c>
      <c r="C992" s="162">
        <v>57.162636336400801</v>
      </c>
      <c r="D992" s="162">
        <v>1</v>
      </c>
      <c r="E992" s="163" t="s">
        <v>224</v>
      </c>
      <c r="F992" s="163" t="s">
        <v>225</v>
      </c>
      <c r="G992" s="163" t="s">
        <v>234</v>
      </c>
      <c r="H992" s="162">
        <v>92</v>
      </c>
      <c r="I992" s="163" t="s">
        <v>239</v>
      </c>
      <c r="J992" s="163" t="s">
        <v>227</v>
      </c>
      <c r="K992" s="93">
        <f t="shared" si="123"/>
        <v>1</v>
      </c>
      <c r="L992" s="124">
        <f>IF(F992="MT",'Calcs and Notes'!$C$41*K992,IF(N992="Grocery",'Calcs and Notes'!$C$40*K992,'Calcs and Notes'!$C$43*K992))</f>
        <v>122.88780203574613</v>
      </c>
      <c r="M992" s="114">
        <f>IF(F992="MT",'Calcs and Notes'!$E$41*K992,'Calcs and Notes'!$E$40*K992)</f>
        <v>9.1539169192330423</v>
      </c>
      <c r="N992" s="93" t="s">
        <v>1307</v>
      </c>
    </row>
    <row r="993" spans="1:14">
      <c r="A993" s="162">
        <v>15672</v>
      </c>
      <c r="B993" s="162">
        <v>3518531.7544144802</v>
      </c>
      <c r="C993" s="162">
        <v>57.162636336400801</v>
      </c>
      <c r="D993" s="162">
        <v>1</v>
      </c>
      <c r="E993" s="163" t="s">
        <v>224</v>
      </c>
      <c r="F993" s="163" t="s">
        <v>225</v>
      </c>
      <c r="G993" s="163" t="s">
        <v>234</v>
      </c>
      <c r="H993" s="162">
        <v>92</v>
      </c>
      <c r="I993" s="163" t="s">
        <v>239</v>
      </c>
      <c r="J993" s="163" t="s">
        <v>227</v>
      </c>
      <c r="K993" s="93">
        <f t="shared" si="123"/>
        <v>1</v>
      </c>
      <c r="L993" s="124">
        <f>IF(F993="MT",'Calcs and Notes'!$C$41*K993,IF(N993="Grocery",'Calcs and Notes'!$C$40*K993,'Calcs and Notes'!$C$43*K993))</f>
        <v>122.88780203574613</v>
      </c>
      <c r="M993" s="114">
        <f>IF(F993="MT",'Calcs and Notes'!$E$41*K993,'Calcs and Notes'!$E$40*K993)</f>
        <v>9.1539169192330423</v>
      </c>
      <c r="N993" s="93" t="s">
        <v>1307</v>
      </c>
    </row>
    <row r="994" spans="1:14">
      <c r="A994" s="162">
        <v>15493</v>
      </c>
      <c r="B994" s="162">
        <v>2628746.7665893198</v>
      </c>
      <c r="C994" s="162">
        <v>16.381546498344399</v>
      </c>
      <c r="D994" s="162">
        <v>1</v>
      </c>
      <c r="E994" s="163" t="s">
        <v>224</v>
      </c>
      <c r="F994" s="163" t="s">
        <v>241</v>
      </c>
      <c r="G994" s="163" t="s">
        <v>234</v>
      </c>
      <c r="H994" s="162">
        <v>55</v>
      </c>
      <c r="I994" s="163" t="s">
        <v>243</v>
      </c>
      <c r="J994" s="163" t="s">
        <v>227</v>
      </c>
      <c r="K994" s="93">
        <f t="shared" si="123"/>
        <v>1</v>
      </c>
      <c r="L994" s="124">
        <f>IF(F994="MT",'Calcs and Notes'!$C$41*K994,IF(N994="Grocery",'Calcs and Notes'!$C$40*K994,'Calcs and Notes'!$C$43*K994))</f>
        <v>128.63184742963827</v>
      </c>
      <c r="M994" s="114">
        <f>IF(F994="MT",'Calcs and Notes'!$E$41*K994,'Calcs and Notes'!$E$40*K994)</f>
        <v>9.1539169192330423</v>
      </c>
      <c r="N994" s="93" t="s">
        <v>408</v>
      </c>
    </row>
    <row r="995" spans="1:14">
      <c r="A995" s="162">
        <v>15493</v>
      </c>
      <c r="B995" s="162">
        <v>2628746.7665893198</v>
      </c>
      <c r="C995" s="162">
        <v>16.381546498344399</v>
      </c>
      <c r="D995" s="162">
        <v>2</v>
      </c>
      <c r="E995" s="163" t="s">
        <v>224</v>
      </c>
      <c r="F995" s="163" t="s">
        <v>225</v>
      </c>
      <c r="G995" s="163" t="s">
        <v>234</v>
      </c>
      <c r="H995" s="162">
        <v>55</v>
      </c>
      <c r="I995" s="163" t="s">
        <v>243</v>
      </c>
      <c r="J995" s="163" t="s">
        <v>227</v>
      </c>
      <c r="K995" s="93">
        <f t="shared" si="123"/>
        <v>1</v>
      </c>
      <c r="L995" s="124">
        <f>IF(F995="MT",'Calcs and Notes'!$C$41*K995,IF(N995="Grocery",'Calcs and Notes'!$C$40*K995,'Calcs and Notes'!$C$43*K995))</f>
        <v>122.88780203574613</v>
      </c>
      <c r="M995" s="114">
        <f>IF(F995="MT",'Calcs and Notes'!$E$41*K995,'Calcs and Notes'!$E$40*K995)</f>
        <v>9.1539169192330423</v>
      </c>
      <c r="N995" s="93" t="s">
        <v>408</v>
      </c>
    </row>
    <row r="996" spans="1:14">
      <c r="A996" s="162">
        <v>15543</v>
      </c>
      <c r="B996" s="162">
        <v>2943786.9397915802</v>
      </c>
      <c r="C996" s="162">
        <v>59.7383607246963</v>
      </c>
      <c r="D996" s="162">
        <v>1</v>
      </c>
      <c r="E996" s="163" t="s">
        <v>224</v>
      </c>
      <c r="F996" s="163" t="s">
        <v>241</v>
      </c>
      <c r="G996" s="163" t="s">
        <v>234</v>
      </c>
      <c r="H996" s="162">
        <v>360</v>
      </c>
      <c r="I996" s="163" t="s">
        <v>227</v>
      </c>
      <c r="J996" s="163" t="s">
        <v>227</v>
      </c>
      <c r="K996" s="93">
        <f t="shared" si="123"/>
        <v>1</v>
      </c>
      <c r="L996" s="124">
        <f>IF(F996="MT",'Calcs and Notes'!$C$41*K996,IF(N996="Grocery",'Calcs and Notes'!$C$40*K996,'Calcs and Notes'!$C$43*K996))</f>
        <v>534.8561006627807</v>
      </c>
      <c r="M996" s="114">
        <f>IF(F996="MT",'Calcs and Notes'!$E$41*K996,'Calcs and Notes'!$E$40*K996)</f>
        <v>9.1539169192330423</v>
      </c>
      <c r="N996" s="93" t="s">
        <v>97</v>
      </c>
    </row>
    <row r="997" spans="1:14">
      <c r="A997" s="162">
        <v>15543</v>
      </c>
      <c r="B997" s="162">
        <v>2943786.9397915802</v>
      </c>
      <c r="C997" s="162">
        <v>59.7383607246963</v>
      </c>
      <c r="D997" s="162">
        <v>2</v>
      </c>
      <c r="E997" s="163" t="s">
        <v>224</v>
      </c>
      <c r="F997" s="163" t="s">
        <v>225</v>
      </c>
      <c r="G997" s="163" t="s">
        <v>234</v>
      </c>
      <c r="H997" s="162">
        <v>204</v>
      </c>
      <c r="I997" s="163" t="s">
        <v>227</v>
      </c>
      <c r="J997" s="163" t="s">
        <v>227</v>
      </c>
      <c r="K997" s="93">
        <f t="shared" si="123"/>
        <v>1</v>
      </c>
      <c r="L997" s="124">
        <f>IF(F997="MT",'Calcs and Notes'!$C$41*K997,IF(N997="Grocery",'Calcs and Notes'!$C$40*K997,'Calcs and Notes'!$C$43*K997))</f>
        <v>122.88780203574613</v>
      </c>
      <c r="M997" s="114">
        <f>IF(F997="MT",'Calcs and Notes'!$E$41*K997,'Calcs and Notes'!$E$40*K997)</f>
        <v>9.1539169192330423</v>
      </c>
      <c r="N997" s="93" t="s">
        <v>97</v>
      </c>
    </row>
    <row r="998" spans="1:14">
      <c r="A998" s="162">
        <v>15543</v>
      </c>
      <c r="B998" s="162">
        <v>2943786.9397915802</v>
      </c>
      <c r="C998" s="162">
        <v>59.7383607246963</v>
      </c>
      <c r="D998" s="162">
        <v>3</v>
      </c>
      <c r="E998" s="163" t="s">
        <v>224</v>
      </c>
      <c r="F998" s="163" t="s">
        <v>225</v>
      </c>
      <c r="G998" s="163" t="s">
        <v>234</v>
      </c>
      <c r="H998" s="162">
        <v>224</v>
      </c>
      <c r="I998" s="163" t="s">
        <v>227</v>
      </c>
      <c r="J998" s="163" t="s">
        <v>227</v>
      </c>
      <c r="K998" s="93">
        <f t="shared" si="123"/>
        <v>1</v>
      </c>
      <c r="L998" s="124">
        <f>IF(F998="MT",'Calcs and Notes'!$C$41*K998,IF(N998="Grocery",'Calcs and Notes'!$C$40*K998,'Calcs and Notes'!$C$43*K998))</f>
        <v>122.88780203574613</v>
      </c>
      <c r="M998" s="114">
        <f>IF(F998="MT",'Calcs and Notes'!$E$41*K998,'Calcs and Notes'!$E$40*K998)</f>
        <v>9.1539169192330423</v>
      </c>
      <c r="N998" s="93" t="s">
        <v>97</v>
      </c>
    </row>
    <row r="999" spans="1:14">
      <c r="A999" s="162">
        <v>15543</v>
      </c>
      <c r="B999" s="162">
        <v>2943786.9397915802</v>
      </c>
      <c r="C999" s="162">
        <v>59.7383607246963</v>
      </c>
      <c r="D999" s="162">
        <v>4</v>
      </c>
      <c r="E999" s="163" t="s">
        <v>224</v>
      </c>
      <c r="F999" s="163" t="s">
        <v>225</v>
      </c>
      <c r="G999" s="163" t="s">
        <v>234</v>
      </c>
      <c r="H999" s="162">
        <v>126</v>
      </c>
      <c r="I999" s="163" t="s">
        <v>227</v>
      </c>
      <c r="J999" s="163" t="s">
        <v>227</v>
      </c>
      <c r="K999" s="93">
        <f t="shared" si="123"/>
        <v>1</v>
      </c>
      <c r="L999" s="124">
        <f>IF(F999="MT",'Calcs and Notes'!$C$41*K999,IF(N999="Grocery",'Calcs and Notes'!$C$40*K999,'Calcs and Notes'!$C$43*K999))</f>
        <v>122.88780203574613</v>
      </c>
      <c r="M999" s="114">
        <f>IF(F999="MT",'Calcs and Notes'!$E$41*K999,'Calcs and Notes'!$E$40*K999)</f>
        <v>9.1539169192330423</v>
      </c>
      <c r="N999" s="93" t="s">
        <v>97</v>
      </c>
    </row>
    <row r="1000" spans="1:14">
      <c r="A1000" s="162">
        <v>15543</v>
      </c>
      <c r="B1000" s="162">
        <v>2943786.9397915802</v>
      </c>
      <c r="C1000" s="162">
        <v>59.7383607246963</v>
      </c>
      <c r="D1000" s="162">
        <v>5</v>
      </c>
      <c r="E1000" s="163" t="s">
        <v>224</v>
      </c>
      <c r="F1000" s="163" t="s">
        <v>245</v>
      </c>
      <c r="G1000" s="163" t="s">
        <v>234</v>
      </c>
      <c r="H1000" s="162">
        <v>288</v>
      </c>
      <c r="I1000" s="163" t="s">
        <v>227</v>
      </c>
      <c r="J1000" s="163" t="s">
        <v>224</v>
      </c>
      <c r="K1000" s="93">
        <f t="shared" si="123"/>
        <v>0</v>
      </c>
      <c r="L1000" s="124">
        <f>IF(F1000="MT",'Calcs and Notes'!$C$41*K1000,IF(N1000="Grocery",'Calcs and Notes'!$C$40*K1000,'Calcs and Notes'!$C$43*K1000))</f>
        <v>0</v>
      </c>
      <c r="M1000" s="114">
        <f>IF(F1000="MT",'Calcs and Notes'!$E$41*K1000,'Calcs and Notes'!$E$40*K1000)</f>
        <v>0</v>
      </c>
      <c r="N1000" s="93" t="s">
        <v>97</v>
      </c>
    </row>
    <row r="1001" spans="1:14">
      <c r="A1001" s="162">
        <v>15543</v>
      </c>
      <c r="B1001" s="162">
        <v>2943786.9397915802</v>
      </c>
      <c r="C1001" s="162">
        <v>59.7383607246963</v>
      </c>
      <c r="D1001" s="162">
        <v>6</v>
      </c>
      <c r="E1001" s="163" t="s">
        <v>224</v>
      </c>
      <c r="F1001" s="163" t="s">
        <v>225</v>
      </c>
      <c r="G1001" s="163" t="s">
        <v>234</v>
      </c>
      <c r="H1001" s="162">
        <v>280</v>
      </c>
      <c r="I1001" s="163" t="s">
        <v>227</v>
      </c>
      <c r="J1001" s="163" t="s">
        <v>227</v>
      </c>
      <c r="K1001" s="93">
        <f t="shared" si="123"/>
        <v>1</v>
      </c>
      <c r="L1001" s="124">
        <f>IF(F1001="MT",'Calcs and Notes'!$C$41*K1001,IF(N1001="Grocery",'Calcs and Notes'!$C$40*K1001,'Calcs and Notes'!$C$43*K1001))</f>
        <v>122.88780203574613</v>
      </c>
      <c r="M1001" s="114">
        <f>IF(F1001="MT",'Calcs and Notes'!$E$41*K1001,'Calcs and Notes'!$E$40*K1001)</f>
        <v>9.1539169192330423</v>
      </c>
      <c r="N1001" s="93" t="s">
        <v>97</v>
      </c>
    </row>
    <row r="1002" spans="1:14">
      <c r="A1002" s="162">
        <v>15778</v>
      </c>
      <c r="B1002" s="162">
        <v>1109114.8682810999</v>
      </c>
      <c r="C1002" s="162">
        <v>9.3202930107655106</v>
      </c>
      <c r="D1002" s="162">
        <v>1</v>
      </c>
      <c r="E1002" s="163" t="s">
        <v>224</v>
      </c>
      <c r="F1002" s="163" t="s">
        <v>241</v>
      </c>
      <c r="G1002" s="163" t="s">
        <v>234</v>
      </c>
      <c r="H1002" s="162">
        <v>42</v>
      </c>
      <c r="I1002" s="163" t="s">
        <v>243</v>
      </c>
      <c r="J1002" s="163" t="s">
        <v>255</v>
      </c>
      <c r="K1002" s="93">
        <f t="shared" si="123"/>
        <v>0</v>
      </c>
      <c r="L1002" s="124">
        <f>IF(F1002="MT",'Calcs and Notes'!$C$41*K1002,IF(N1002="Grocery",'Calcs and Notes'!$C$40*K1002,'Calcs and Notes'!$C$43*K1002))</f>
        <v>0</v>
      </c>
      <c r="M1002" s="114">
        <f>IF(F1002="MT",'Calcs and Notes'!$E$41*K1002,'Calcs and Notes'!$E$40*K1002)</f>
        <v>0</v>
      </c>
      <c r="N1002" s="93" t="s">
        <v>408</v>
      </c>
    </row>
    <row r="1003" spans="1:14">
      <c r="A1003" s="162">
        <v>15778</v>
      </c>
      <c r="B1003" s="162">
        <v>1109114.8682810999</v>
      </c>
      <c r="C1003" s="162">
        <v>9.3202930107655106</v>
      </c>
      <c r="D1003" s="162">
        <v>2</v>
      </c>
      <c r="E1003" s="163" t="s">
        <v>224</v>
      </c>
      <c r="F1003" s="163" t="s">
        <v>225</v>
      </c>
      <c r="G1003" s="163" t="s">
        <v>234</v>
      </c>
      <c r="H1003" s="162">
        <v>63</v>
      </c>
      <c r="I1003" s="163" t="s">
        <v>243</v>
      </c>
      <c r="J1003" s="163" t="s">
        <v>255</v>
      </c>
      <c r="K1003" s="93">
        <f t="shared" si="123"/>
        <v>0</v>
      </c>
      <c r="L1003" s="124">
        <f>IF(F1003="MT",'Calcs and Notes'!$C$41*K1003,IF(N1003="Grocery",'Calcs and Notes'!$C$40*K1003,'Calcs and Notes'!$C$43*K1003))</f>
        <v>0</v>
      </c>
      <c r="M1003" s="114">
        <f>IF(F1003="MT",'Calcs and Notes'!$E$41*K1003,'Calcs and Notes'!$E$40*K1003)</f>
        <v>0</v>
      </c>
      <c r="N1003" s="93" t="s">
        <v>408</v>
      </c>
    </row>
    <row r="1004" spans="1:14">
      <c r="A1004" s="162">
        <v>15377</v>
      </c>
      <c r="B1004" s="162">
        <v>2387151.6415463099</v>
      </c>
      <c r="C1004" s="162">
        <v>13.261953564146101</v>
      </c>
      <c r="D1004" s="162">
        <v>1</v>
      </c>
      <c r="E1004" s="163" t="s">
        <v>224</v>
      </c>
      <c r="F1004" s="163" t="s">
        <v>225</v>
      </c>
      <c r="G1004" s="163" t="s">
        <v>226</v>
      </c>
      <c r="H1004" s="162">
        <v>53</v>
      </c>
      <c r="I1004" s="163" t="s">
        <v>227</v>
      </c>
      <c r="J1004" s="163" t="s">
        <v>227</v>
      </c>
      <c r="K1004" s="93">
        <f t="shared" si="123"/>
        <v>1</v>
      </c>
      <c r="L1004" s="124">
        <f>IF(F1004="MT",'Calcs and Notes'!$C$41*K1004,IF(N1004="Grocery",'Calcs and Notes'!$C$40*K1004,'Calcs and Notes'!$C$43*K1004))</f>
        <v>122.88780203574613</v>
      </c>
      <c r="M1004" s="114">
        <f>IF(F1004="MT",'Calcs and Notes'!$E$41*K1004,'Calcs and Notes'!$E$40*K1004)</f>
        <v>9.1539169192330423</v>
      </c>
      <c r="N1004" s="93" t="s">
        <v>412</v>
      </c>
    </row>
    <row r="1005" spans="1:14">
      <c r="A1005" s="162">
        <v>15715</v>
      </c>
      <c r="B1005" s="162">
        <v>6338458.8243360901</v>
      </c>
      <c r="C1005" s="162">
        <v>143.53394076847999</v>
      </c>
      <c r="D1005" s="162">
        <v>1</v>
      </c>
      <c r="E1005" s="163" t="s">
        <v>224</v>
      </c>
      <c r="F1005" s="163" t="s">
        <v>225</v>
      </c>
      <c r="G1005" s="163" t="s">
        <v>234</v>
      </c>
      <c r="H1005" s="162">
        <v>70</v>
      </c>
      <c r="I1005" s="163" t="s">
        <v>239</v>
      </c>
      <c r="J1005" s="163" t="s">
        <v>255</v>
      </c>
      <c r="K1005" s="93">
        <f t="shared" si="123"/>
        <v>0</v>
      </c>
      <c r="L1005" s="124">
        <f>IF(F1005="MT",'Calcs and Notes'!$C$41*K1005,IF(N1005="Grocery",'Calcs and Notes'!$C$40*K1005,'Calcs and Notes'!$C$43*K1005))</f>
        <v>0</v>
      </c>
      <c r="M1005" s="114">
        <f>IF(F1005="MT",'Calcs and Notes'!$E$41*K1005,'Calcs and Notes'!$E$40*K1005)</f>
        <v>0</v>
      </c>
      <c r="N1005" s="93" t="s">
        <v>1307</v>
      </c>
    </row>
    <row r="1006" spans="1:14">
      <c r="A1006" s="162">
        <v>15715</v>
      </c>
      <c r="B1006" s="162">
        <v>6338458.8243360901</v>
      </c>
      <c r="C1006" s="162">
        <v>143.53394076847999</v>
      </c>
      <c r="D1006" s="162">
        <v>2</v>
      </c>
      <c r="E1006" s="163" t="s">
        <v>224</v>
      </c>
      <c r="F1006" s="163" t="s">
        <v>241</v>
      </c>
      <c r="G1006" s="163" t="s">
        <v>234</v>
      </c>
      <c r="H1006" s="162">
        <v>70</v>
      </c>
      <c r="I1006" s="163" t="s">
        <v>239</v>
      </c>
      <c r="J1006" s="163" t="s">
        <v>255</v>
      </c>
      <c r="K1006" s="93">
        <f t="shared" si="123"/>
        <v>0</v>
      </c>
      <c r="L1006" s="124">
        <f>IF(F1006="MT",'Calcs and Notes'!$C$41*K1006,IF(N1006="Grocery",'Calcs and Notes'!$C$40*K1006,'Calcs and Notes'!$C$43*K1006))</f>
        <v>0</v>
      </c>
      <c r="M1006" s="114">
        <f>IF(F1006="MT",'Calcs and Notes'!$E$41*K1006,'Calcs and Notes'!$E$40*K1006)</f>
        <v>0</v>
      </c>
      <c r="N1006" s="93" t="s">
        <v>1307</v>
      </c>
    </row>
    <row r="1007" spans="1:14">
      <c r="A1007" s="162">
        <v>15693</v>
      </c>
      <c r="B1007" s="162">
        <v>952798.06929919496</v>
      </c>
      <c r="C1007" s="162">
        <v>4.3309003149963399</v>
      </c>
      <c r="D1007" s="162">
        <v>1</v>
      </c>
      <c r="E1007" s="163" t="s">
        <v>224</v>
      </c>
      <c r="F1007" s="163" t="s">
        <v>225</v>
      </c>
      <c r="G1007" s="163" t="s">
        <v>234</v>
      </c>
      <c r="H1007" s="162">
        <v>290</v>
      </c>
      <c r="I1007" s="163" t="s">
        <v>227</v>
      </c>
      <c r="J1007" s="163" t="s">
        <v>227</v>
      </c>
      <c r="K1007" s="93">
        <f t="shared" si="123"/>
        <v>1</v>
      </c>
      <c r="L1007" s="124">
        <f>IF(F1007="MT",'Calcs and Notes'!$C$41*K1007,IF(N1007="Grocery",'Calcs and Notes'!$C$40*K1007,'Calcs and Notes'!$C$43*K1007))</f>
        <v>122.88780203574613</v>
      </c>
      <c r="M1007" s="114">
        <f>IF(F1007="MT",'Calcs and Notes'!$E$41*K1007,'Calcs and Notes'!$E$40*K1007)</f>
        <v>9.1539169192330423</v>
      </c>
      <c r="N1007" s="93" t="s">
        <v>406</v>
      </c>
    </row>
    <row r="1008" spans="1:14">
      <c r="A1008" s="162">
        <v>15693</v>
      </c>
      <c r="B1008" s="162">
        <v>952798.06929919496</v>
      </c>
      <c r="C1008" s="162">
        <v>4.3309003149963399</v>
      </c>
      <c r="D1008" s="162">
        <v>2</v>
      </c>
      <c r="E1008" s="163" t="s">
        <v>224</v>
      </c>
      <c r="F1008" s="163" t="s">
        <v>241</v>
      </c>
      <c r="G1008" s="163" t="s">
        <v>234</v>
      </c>
      <c r="H1008" s="162">
        <v>140</v>
      </c>
      <c r="I1008" s="163" t="s">
        <v>227</v>
      </c>
      <c r="J1008" s="163" t="s">
        <v>227</v>
      </c>
      <c r="K1008" s="93">
        <f t="shared" si="123"/>
        <v>1</v>
      </c>
      <c r="L1008" s="124">
        <f>IF(F1008="MT",'Calcs and Notes'!$C$41*K1008,IF(N1008="Grocery",'Calcs and Notes'!$C$40*K1008,'Calcs and Notes'!$C$43*K1008))</f>
        <v>128.63184742963827</v>
      </c>
      <c r="M1008" s="114">
        <f>IF(F1008="MT",'Calcs and Notes'!$E$41*K1008,'Calcs and Notes'!$E$40*K1008)</f>
        <v>9.1539169192330423</v>
      </c>
      <c r="N1008" s="93" t="s">
        <v>406</v>
      </c>
    </row>
    <row r="1009" spans="1:14">
      <c r="A1009" s="162">
        <v>15693</v>
      </c>
      <c r="B1009" s="162">
        <v>952798.06929919496</v>
      </c>
      <c r="C1009" s="162">
        <v>4.3309003149963399</v>
      </c>
      <c r="D1009" s="162">
        <v>3</v>
      </c>
      <c r="E1009" s="163" t="s">
        <v>224</v>
      </c>
      <c r="F1009" s="163" t="s">
        <v>225</v>
      </c>
      <c r="G1009" s="163" t="s">
        <v>234</v>
      </c>
      <c r="H1009" s="162">
        <v>130</v>
      </c>
      <c r="I1009" s="163" t="s">
        <v>227</v>
      </c>
      <c r="J1009" s="163" t="s">
        <v>227</v>
      </c>
      <c r="K1009" s="93">
        <f t="shared" si="123"/>
        <v>1</v>
      </c>
      <c r="L1009" s="124">
        <f>IF(F1009="MT",'Calcs and Notes'!$C$41*K1009,IF(N1009="Grocery",'Calcs and Notes'!$C$40*K1009,'Calcs and Notes'!$C$43*K1009))</f>
        <v>122.88780203574613</v>
      </c>
      <c r="M1009" s="114">
        <f>IF(F1009="MT",'Calcs and Notes'!$E$41*K1009,'Calcs and Notes'!$E$40*K1009)</f>
        <v>9.1539169192330423</v>
      </c>
      <c r="N1009" s="93" t="s">
        <v>406</v>
      </c>
    </row>
    <row r="1010" spans="1:14">
      <c r="A1010" s="162">
        <v>15693</v>
      </c>
      <c r="B1010" s="162">
        <v>952798.06929919496</v>
      </c>
      <c r="C1010" s="162">
        <v>4.3309003149963399</v>
      </c>
      <c r="D1010" s="162">
        <v>4</v>
      </c>
      <c r="E1010" s="163" t="s">
        <v>224</v>
      </c>
      <c r="F1010" s="163" t="s">
        <v>241</v>
      </c>
      <c r="G1010" s="163" t="s">
        <v>234</v>
      </c>
      <c r="H1010" s="162">
        <v>60</v>
      </c>
      <c r="I1010" s="163" t="s">
        <v>227</v>
      </c>
      <c r="J1010" s="163" t="s">
        <v>227</v>
      </c>
      <c r="K1010" s="93">
        <f t="shared" si="123"/>
        <v>1</v>
      </c>
      <c r="L1010" s="124">
        <f>IF(F1010="MT",'Calcs and Notes'!$C$41*K1010,IF(N1010="Grocery",'Calcs and Notes'!$C$40*K1010,'Calcs and Notes'!$C$43*K1010))</f>
        <v>128.63184742963827</v>
      </c>
      <c r="M1010" s="114">
        <f>IF(F1010="MT",'Calcs and Notes'!$E$41*K1010,'Calcs and Notes'!$E$40*K1010)</f>
        <v>9.1539169192330423</v>
      </c>
      <c r="N1010" s="93" t="s">
        <v>406</v>
      </c>
    </row>
    <row r="1011" spans="1:14">
      <c r="A1011" s="162">
        <v>15693</v>
      </c>
      <c r="B1011" s="162">
        <v>952798.06929919496</v>
      </c>
      <c r="C1011" s="162">
        <v>4.3309003149963399</v>
      </c>
      <c r="D1011" s="162">
        <v>5</v>
      </c>
      <c r="E1011" s="163" t="s">
        <v>224</v>
      </c>
      <c r="F1011" s="163" t="s">
        <v>241</v>
      </c>
      <c r="G1011" s="163" t="s">
        <v>226</v>
      </c>
      <c r="H1011" s="162">
        <v>110</v>
      </c>
      <c r="I1011" s="163" t="s">
        <v>227</v>
      </c>
      <c r="J1011" s="163" t="s">
        <v>227</v>
      </c>
      <c r="K1011" s="93">
        <f t="shared" si="123"/>
        <v>1</v>
      </c>
      <c r="L1011" s="124">
        <f>IF(F1011="MT",'Calcs and Notes'!$C$41*K1011,IF(N1011="Grocery",'Calcs and Notes'!$C$40*K1011,'Calcs and Notes'!$C$43*K1011))</f>
        <v>128.63184742963827</v>
      </c>
      <c r="M1011" s="114">
        <f>IF(F1011="MT",'Calcs and Notes'!$E$41*K1011,'Calcs and Notes'!$E$40*K1011)</f>
        <v>9.1539169192330423</v>
      </c>
      <c r="N1011" s="93" t="s">
        <v>406</v>
      </c>
    </row>
    <row r="1012" spans="1:14">
      <c r="A1012" s="162">
        <v>15678</v>
      </c>
      <c r="B1012" s="162">
        <v>2132877.35408444</v>
      </c>
      <c r="C1012" s="162">
        <v>16.381546498344399</v>
      </c>
      <c r="D1012" s="162">
        <v>1</v>
      </c>
      <c r="E1012" s="163" t="s">
        <v>224</v>
      </c>
      <c r="F1012" s="163" t="s">
        <v>245</v>
      </c>
      <c r="G1012" s="163" t="s">
        <v>234</v>
      </c>
      <c r="H1012" s="162">
        <v>150</v>
      </c>
      <c r="I1012" s="163" t="s">
        <v>239</v>
      </c>
      <c r="J1012" s="163" t="s">
        <v>254</v>
      </c>
      <c r="K1012" s="93">
        <f t="shared" si="123"/>
        <v>0</v>
      </c>
      <c r="L1012" s="124">
        <f>IF(F1012="MT",'Calcs and Notes'!$C$41*K1012,IF(N1012="Grocery",'Calcs and Notes'!$C$40*K1012,'Calcs and Notes'!$C$43*K1012))</f>
        <v>0</v>
      </c>
      <c r="M1012" s="114">
        <f>IF(F1012="MT",'Calcs and Notes'!$E$41*K1012,'Calcs and Notes'!$E$40*K1012)</f>
        <v>0</v>
      </c>
      <c r="N1012" s="93" t="s">
        <v>408</v>
      </c>
    </row>
    <row r="1013" spans="1:14">
      <c r="A1013" s="162">
        <v>15678</v>
      </c>
      <c r="B1013" s="162">
        <v>2132877.35408444</v>
      </c>
      <c r="C1013" s="162">
        <v>16.381546498344399</v>
      </c>
      <c r="D1013" s="162">
        <v>2</v>
      </c>
      <c r="E1013" s="163" t="s">
        <v>224</v>
      </c>
      <c r="F1013" s="163" t="s">
        <v>225</v>
      </c>
      <c r="G1013" s="163" t="s">
        <v>234</v>
      </c>
      <c r="H1013" s="162">
        <v>130</v>
      </c>
      <c r="I1013" s="163" t="s">
        <v>239</v>
      </c>
      <c r="J1013" s="163" t="s">
        <v>254</v>
      </c>
      <c r="K1013" s="93">
        <f t="shared" si="123"/>
        <v>0</v>
      </c>
      <c r="L1013" s="124">
        <f>IF(F1013="MT",'Calcs and Notes'!$C$41*K1013,IF(N1013="Grocery",'Calcs and Notes'!$C$40*K1013,'Calcs and Notes'!$C$43*K1013))</f>
        <v>0</v>
      </c>
      <c r="M1013" s="114">
        <f>IF(F1013="MT",'Calcs and Notes'!$E$41*K1013,'Calcs and Notes'!$E$40*K1013)</f>
        <v>0</v>
      </c>
      <c r="N1013" s="93" t="s">
        <v>408</v>
      </c>
    </row>
    <row r="1014" spans="1:14">
      <c r="A1014" s="162">
        <v>15678</v>
      </c>
      <c r="B1014" s="162">
        <v>2132877.35408444</v>
      </c>
      <c r="C1014" s="162">
        <v>16.381546498344399</v>
      </c>
      <c r="D1014" s="162">
        <v>3</v>
      </c>
      <c r="E1014" s="163" t="s">
        <v>224</v>
      </c>
      <c r="F1014" s="163" t="s">
        <v>225</v>
      </c>
      <c r="G1014" s="163" t="s">
        <v>234</v>
      </c>
      <c r="H1014" s="162">
        <v>130</v>
      </c>
      <c r="I1014" s="163" t="s">
        <v>239</v>
      </c>
      <c r="J1014" s="163" t="s">
        <v>254</v>
      </c>
      <c r="K1014" s="93">
        <f t="shared" si="123"/>
        <v>0</v>
      </c>
      <c r="L1014" s="124">
        <f>IF(F1014="MT",'Calcs and Notes'!$C$41*K1014,IF(N1014="Grocery",'Calcs and Notes'!$C$40*K1014,'Calcs and Notes'!$C$43*K1014))</f>
        <v>0</v>
      </c>
      <c r="M1014" s="114">
        <f>IF(F1014="MT",'Calcs and Notes'!$E$41*K1014,'Calcs and Notes'!$E$40*K1014)</f>
        <v>0</v>
      </c>
      <c r="N1014" s="93" t="s">
        <v>408</v>
      </c>
    </row>
    <row r="1015" spans="1:14">
      <c r="A1015" s="162">
        <v>15011</v>
      </c>
      <c r="B1015" s="162">
        <v>4240222.6688823598</v>
      </c>
      <c r="C1015" s="162">
        <v>58.9288120197673</v>
      </c>
      <c r="D1015" s="162">
        <v>1</v>
      </c>
      <c r="E1015" s="163" t="s">
        <v>224</v>
      </c>
      <c r="F1015" s="163" t="s">
        <v>241</v>
      </c>
      <c r="G1015" s="163" t="s">
        <v>234</v>
      </c>
      <c r="H1015" s="162">
        <v>42</v>
      </c>
      <c r="I1015" s="163" t="s">
        <v>227</v>
      </c>
      <c r="J1015" s="163" t="s">
        <v>227</v>
      </c>
      <c r="K1015" s="93">
        <f t="shared" si="123"/>
        <v>1</v>
      </c>
      <c r="L1015" s="124">
        <f>IF(F1015="MT",'Calcs and Notes'!$C$41*K1015,IF(N1015="Grocery",'Calcs and Notes'!$C$40*K1015,'Calcs and Notes'!$C$43*K1015))</f>
        <v>128.63184742963827</v>
      </c>
      <c r="M1015" s="114">
        <f>IF(F1015="MT",'Calcs and Notes'!$E$41*K1015,'Calcs and Notes'!$E$40*K1015)</f>
        <v>9.1539169192330423</v>
      </c>
      <c r="N1015" s="93" t="s">
        <v>406</v>
      </c>
    </row>
    <row r="1016" spans="1:14">
      <c r="A1016" s="162">
        <v>15011</v>
      </c>
      <c r="B1016" s="162">
        <v>4240222.6688823598</v>
      </c>
      <c r="C1016" s="162">
        <v>58.9288120197673</v>
      </c>
      <c r="D1016" s="162">
        <v>2</v>
      </c>
      <c r="E1016" s="163" t="s">
        <v>224</v>
      </c>
      <c r="F1016" s="163" t="s">
        <v>225</v>
      </c>
      <c r="G1016" s="163" t="s">
        <v>234</v>
      </c>
      <c r="H1016" s="162">
        <v>77</v>
      </c>
      <c r="I1016" s="163" t="s">
        <v>227</v>
      </c>
      <c r="J1016" s="163" t="s">
        <v>227</v>
      </c>
      <c r="K1016" s="93">
        <f t="shared" si="123"/>
        <v>1</v>
      </c>
      <c r="L1016" s="124">
        <f>IF(F1016="MT",'Calcs and Notes'!$C$41*K1016,IF(N1016="Grocery",'Calcs and Notes'!$C$40*K1016,'Calcs and Notes'!$C$43*K1016))</f>
        <v>122.88780203574613</v>
      </c>
      <c r="M1016" s="114">
        <f>IF(F1016="MT",'Calcs and Notes'!$E$41*K1016,'Calcs and Notes'!$E$40*K1016)</f>
        <v>9.1539169192330423</v>
      </c>
      <c r="N1016" s="93" t="s">
        <v>406</v>
      </c>
    </row>
    <row r="1017" spans="1:14">
      <c r="A1017" s="162">
        <v>15396</v>
      </c>
      <c r="B1017" s="162">
        <v>10827059.3611218</v>
      </c>
      <c r="C1017" s="162">
        <v>26.394908180552601</v>
      </c>
      <c r="D1017" s="162">
        <v>1</v>
      </c>
      <c r="E1017" s="163" t="s">
        <v>224</v>
      </c>
      <c r="F1017" s="163" t="s">
        <v>241</v>
      </c>
      <c r="G1017" s="163" t="s">
        <v>234</v>
      </c>
      <c r="H1017" s="162">
        <v>109</v>
      </c>
      <c r="I1017" s="163" t="s">
        <v>227</v>
      </c>
      <c r="J1017" s="163" t="s">
        <v>227</v>
      </c>
      <c r="K1017" s="93">
        <f t="shared" si="123"/>
        <v>1</v>
      </c>
      <c r="L1017" s="124">
        <f>IF(F1017="MT",'Calcs and Notes'!$C$41*K1017,IF(N1017="Grocery",'Calcs and Notes'!$C$40*K1017,'Calcs and Notes'!$C$43*K1017))</f>
        <v>128.63184742963827</v>
      </c>
      <c r="M1017" s="114">
        <f>IF(F1017="MT",'Calcs and Notes'!$E$41*K1017,'Calcs and Notes'!$E$40*K1017)</f>
        <v>9.1539169192330423</v>
      </c>
      <c r="N1017" s="93" t="s">
        <v>407</v>
      </c>
    </row>
    <row r="1018" spans="1:14">
      <c r="A1018" s="162">
        <v>15396</v>
      </c>
      <c r="B1018" s="162">
        <v>10827059.3611218</v>
      </c>
      <c r="C1018" s="162">
        <v>26.394908180552601</v>
      </c>
      <c r="D1018" s="162">
        <v>2</v>
      </c>
      <c r="E1018" s="163" t="s">
        <v>224</v>
      </c>
      <c r="F1018" s="163" t="s">
        <v>225</v>
      </c>
      <c r="G1018" s="163" t="s">
        <v>234</v>
      </c>
      <c r="H1018" s="162">
        <v>158</v>
      </c>
      <c r="I1018" s="163" t="s">
        <v>227</v>
      </c>
      <c r="J1018" s="163" t="s">
        <v>227</v>
      </c>
      <c r="K1018" s="93">
        <f t="shared" si="123"/>
        <v>1</v>
      </c>
      <c r="L1018" s="124">
        <f>IF(F1018="MT",'Calcs and Notes'!$C$41*K1018,IF(N1018="Grocery",'Calcs and Notes'!$C$40*K1018,'Calcs and Notes'!$C$43*K1018))</f>
        <v>122.88780203574613</v>
      </c>
      <c r="M1018" s="114">
        <f>IF(F1018="MT",'Calcs and Notes'!$E$41*K1018,'Calcs and Notes'!$E$40*K1018)</f>
        <v>9.1539169192330423</v>
      </c>
      <c r="N1018" s="93" t="s">
        <v>407</v>
      </c>
    </row>
    <row r="1019" spans="1:14">
      <c r="A1019" s="162">
        <v>15632</v>
      </c>
      <c r="B1019" s="162">
        <v>3283907.1493995399</v>
      </c>
      <c r="C1019" s="162">
        <v>117.282398192841</v>
      </c>
      <c r="D1019" s="162">
        <v>1</v>
      </c>
      <c r="E1019" s="163" t="s">
        <v>224</v>
      </c>
      <c r="F1019" s="163" t="s">
        <v>241</v>
      </c>
      <c r="G1019" s="163" t="s">
        <v>234</v>
      </c>
      <c r="H1019" s="162">
        <v>640</v>
      </c>
      <c r="I1019" s="163" t="s">
        <v>243</v>
      </c>
      <c r="J1019" s="163" t="s">
        <v>254</v>
      </c>
      <c r="K1019" s="93">
        <f t="shared" si="123"/>
        <v>0</v>
      </c>
      <c r="L1019" s="124">
        <f>IF(F1019="MT",'Calcs and Notes'!$C$41*K1019,IF(N1019="Grocery",'Calcs and Notes'!$C$40*K1019,'Calcs and Notes'!$C$43*K1019))</f>
        <v>0</v>
      </c>
      <c r="M1019" s="114">
        <f>IF(F1019="MT",'Calcs and Notes'!$E$41*K1019,'Calcs and Notes'!$E$40*K1019)</f>
        <v>0</v>
      </c>
      <c r="N1019" s="93" t="s">
        <v>412</v>
      </c>
    </row>
    <row r="1020" spans="1:14">
      <c r="A1020" s="162">
        <v>15632</v>
      </c>
      <c r="B1020" s="162">
        <v>3283907.1493995399</v>
      </c>
      <c r="C1020" s="162">
        <v>117.282398192841</v>
      </c>
      <c r="D1020" s="162">
        <v>2</v>
      </c>
      <c r="E1020" s="163" t="s">
        <v>224</v>
      </c>
      <c r="F1020" s="163" t="s">
        <v>225</v>
      </c>
      <c r="G1020" s="163" t="s">
        <v>234</v>
      </c>
      <c r="H1020" s="162">
        <v>512</v>
      </c>
      <c r="I1020" s="163" t="s">
        <v>243</v>
      </c>
      <c r="J1020" s="163" t="s">
        <v>254</v>
      </c>
      <c r="K1020" s="93">
        <f t="shared" si="123"/>
        <v>0</v>
      </c>
      <c r="L1020" s="124">
        <f>IF(F1020="MT",'Calcs and Notes'!$C$41*K1020,IF(N1020="Grocery",'Calcs and Notes'!$C$40*K1020,'Calcs and Notes'!$C$43*K1020))</f>
        <v>0</v>
      </c>
      <c r="M1020" s="114">
        <f>IF(F1020="MT",'Calcs and Notes'!$E$41*K1020,'Calcs and Notes'!$E$40*K1020)</f>
        <v>0</v>
      </c>
      <c r="N1020" s="93" t="s">
        <v>412</v>
      </c>
    </row>
    <row r="1021" spans="1:14">
      <c r="A1021" s="162">
        <v>15632</v>
      </c>
      <c r="B1021" s="162">
        <v>3283907.1493995399</v>
      </c>
      <c r="C1021" s="162">
        <v>117.282398192841</v>
      </c>
      <c r="D1021" s="162">
        <v>3</v>
      </c>
      <c r="E1021" s="163" t="s">
        <v>224</v>
      </c>
      <c r="F1021" s="163" t="s">
        <v>241</v>
      </c>
      <c r="G1021" s="163" t="s">
        <v>234</v>
      </c>
      <c r="H1021" s="162">
        <v>195</v>
      </c>
      <c r="I1021" s="163" t="s">
        <v>243</v>
      </c>
      <c r="J1021" s="163" t="s">
        <v>254</v>
      </c>
      <c r="K1021" s="93">
        <f t="shared" si="123"/>
        <v>0</v>
      </c>
      <c r="L1021" s="124">
        <f>IF(F1021="MT",'Calcs and Notes'!$C$41*K1021,IF(N1021="Grocery",'Calcs and Notes'!$C$40*K1021,'Calcs and Notes'!$C$43*K1021))</f>
        <v>0</v>
      </c>
      <c r="M1021" s="114">
        <f>IF(F1021="MT",'Calcs and Notes'!$E$41*K1021,'Calcs and Notes'!$E$40*K1021)</f>
        <v>0</v>
      </c>
      <c r="N1021" s="93" t="s">
        <v>412</v>
      </c>
    </row>
    <row r="1022" spans="1:14">
      <c r="A1022" s="162">
        <v>15632</v>
      </c>
      <c r="B1022" s="162">
        <v>3283907.1493995399</v>
      </c>
      <c r="C1022" s="162">
        <v>117.282398192841</v>
      </c>
      <c r="D1022" s="162">
        <v>4</v>
      </c>
      <c r="E1022" s="163" t="s">
        <v>224</v>
      </c>
      <c r="F1022" s="163" t="s">
        <v>225</v>
      </c>
      <c r="G1022" s="163" t="s">
        <v>234</v>
      </c>
      <c r="H1022" s="162">
        <v>450</v>
      </c>
      <c r="I1022" s="163" t="s">
        <v>243</v>
      </c>
      <c r="J1022" s="163" t="s">
        <v>254</v>
      </c>
      <c r="K1022" s="93">
        <f t="shared" si="123"/>
        <v>0</v>
      </c>
      <c r="L1022" s="124">
        <f>IF(F1022="MT",'Calcs and Notes'!$C$41*K1022,IF(N1022="Grocery",'Calcs and Notes'!$C$40*K1022,'Calcs and Notes'!$C$43*K1022))</f>
        <v>0</v>
      </c>
      <c r="M1022" s="114">
        <f>IF(F1022="MT",'Calcs and Notes'!$E$41*K1022,'Calcs and Notes'!$E$40*K1022)</f>
        <v>0</v>
      </c>
      <c r="N1022" s="93" t="s">
        <v>412</v>
      </c>
    </row>
    <row r="1023" spans="1:14">
      <c r="A1023" s="162">
        <v>15108</v>
      </c>
      <c r="B1023" s="162">
        <v>1406550.9929728401</v>
      </c>
      <c r="C1023" s="162">
        <v>42.418377905631601</v>
      </c>
      <c r="D1023" s="162">
        <v>1</v>
      </c>
      <c r="E1023" s="163" t="s">
        <v>224</v>
      </c>
      <c r="F1023" s="163" t="s">
        <v>225</v>
      </c>
      <c r="G1023" s="163" t="s">
        <v>234</v>
      </c>
      <c r="H1023" s="162">
        <v>36</v>
      </c>
      <c r="I1023" s="163" t="s">
        <v>239</v>
      </c>
      <c r="J1023" s="163" t="s">
        <v>255</v>
      </c>
      <c r="K1023" s="93">
        <f t="shared" si="123"/>
        <v>0</v>
      </c>
      <c r="L1023" s="124">
        <f>IF(F1023="MT",'Calcs and Notes'!$C$41*K1023,IF(N1023="Grocery",'Calcs and Notes'!$C$40*K1023,'Calcs and Notes'!$C$43*K1023))</f>
        <v>0</v>
      </c>
      <c r="M1023" s="114">
        <f>IF(F1023="MT",'Calcs and Notes'!$E$41*K1023,'Calcs and Notes'!$E$40*K1023)</f>
        <v>0</v>
      </c>
      <c r="N1023" s="93" t="s">
        <v>408</v>
      </c>
    </row>
    <row r="1024" spans="1:14">
      <c r="A1024" s="162">
        <v>15108</v>
      </c>
      <c r="B1024" s="162">
        <v>1406550.9929728401</v>
      </c>
      <c r="C1024" s="162">
        <v>42.418377905631601</v>
      </c>
      <c r="D1024" s="162">
        <v>2</v>
      </c>
      <c r="E1024" s="163" t="s">
        <v>224</v>
      </c>
      <c r="F1024" s="163" t="s">
        <v>241</v>
      </c>
      <c r="G1024" s="163" t="s">
        <v>234</v>
      </c>
      <c r="H1024" s="162">
        <v>36</v>
      </c>
      <c r="I1024" s="163" t="s">
        <v>239</v>
      </c>
      <c r="J1024" s="163" t="s">
        <v>255</v>
      </c>
      <c r="K1024" s="93">
        <f t="shared" si="123"/>
        <v>0</v>
      </c>
      <c r="L1024" s="124">
        <f>IF(F1024="MT",'Calcs and Notes'!$C$41*K1024,IF(N1024="Grocery",'Calcs and Notes'!$C$40*K1024,'Calcs and Notes'!$C$43*K1024))</f>
        <v>0</v>
      </c>
      <c r="M1024" s="114">
        <f>IF(F1024="MT",'Calcs and Notes'!$E$41*K1024,'Calcs and Notes'!$E$40*K1024)</f>
        <v>0</v>
      </c>
      <c r="N1024" s="93" t="s">
        <v>408</v>
      </c>
    </row>
    <row r="1025" spans="1:14">
      <c r="A1025" s="162">
        <v>15182</v>
      </c>
      <c r="B1025" s="162">
        <v>896075.41087044403</v>
      </c>
      <c r="C1025" s="162">
        <v>59.7383607246963</v>
      </c>
      <c r="D1025" s="162">
        <v>1</v>
      </c>
      <c r="E1025" s="163" t="s">
        <v>224</v>
      </c>
      <c r="F1025" s="163" t="s">
        <v>245</v>
      </c>
      <c r="G1025" s="163" t="s">
        <v>226</v>
      </c>
      <c r="H1025" s="162">
        <v>156</v>
      </c>
      <c r="I1025" s="163" t="s">
        <v>239</v>
      </c>
      <c r="J1025" s="163" t="s">
        <v>224</v>
      </c>
      <c r="K1025" s="93">
        <f t="shared" si="123"/>
        <v>0</v>
      </c>
      <c r="L1025" s="124">
        <f>IF(F1025="MT",'Calcs and Notes'!$C$41*K1025,IF(N1025="Grocery",'Calcs and Notes'!$C$40*K1025,'Calcs and Notes'!$C$43*K1025))</f>
        <v>0</v>
      </c>
      <c r="M1025" s="114">
        <f>IF(F1025="MT",'Calcs and Notes'!$E$41*K1025,'Calcs and Notes'!$E$40*K1025)</f>
        <v>0</v>
      </c>
      <c r="N1025" s="93" t="s">
        <v>97</v>
      </c>
    </row>
    <row r="1026" spans="1:14">
      <c r="A1026" s="162">
        <v>15182</v>
      </c>
      <c r="B1026" s="162">
        <v>896075.41087044403</v>
      </c>
      <c r="C1026" s="162">
        <v>59.7383607246963</v>
      </c>
      <c r="D1026" s="162">
        <v>2</v>
      </c>
      <c r="E1026" s="163" t="s">
        <v>224</v>
      </c>
      <c r="F1026" s="163" t="s">
        <v>245</v>
      </c>
      <c r="G1026" s="163" t="s">
        <v>226</v>
      </c>
      <c r="H1026" s="162">
        <v>98</v>
      </c>
      <c r="I1026" s="163" t="s">
        <v>239</v>
      </c>
      <c r="J1026" s="163" t="s">
        <v>224</v>
      </c>
      <c r="K1026" s="93">
        <f t="shared" si="123"/>
        <v>0</v>
      </c>
      <c r="L1026" s="124">
        <f>IF(F1026="MT",'Calcs and Notes'!$C$41*K1026,IF(N1026="Grocery",'Calcs and Notes'!$C$40*K1026,'Calcs and Notes'!$C$43*K1026))</f>
        <v>0</v>
      </c>
      <c r="M1026" s="114">
        <f>IF(F1026="MT",'Calcs and Notes'!$E$41*K1026,'Calcs and Notes'!$E$40*K1026)</f>
        <v>0</v>
      </c>
      <c r="N1026" s="93" t="s">
        <v>97</v>
      </c>
    </row>
    <row r="1027" spans="1:14">
      <c r="A1027" s="162">
        <v>15182</v>
      </c>
      <c r="B1027" s="162">
        <v>896075.41087044403</v>
      </c>
      <c r="C1027" s="162">
        <v>59.7383607246963</v>
      </c>
      <c r="D1027" s="162">
        <v>3</v>
      </c>
      <c r="E1027" s="163" t="s">
        <v>224</v>
      </c>
      <c r="F1027" s="163" t="s">
        <v>225</v>
      </c>
      <c r="G1027" s="163" t="s">
        <v>226</v>
      </c>
      <c r="H1027" s="162">
        <v>142</v>
      </c>
      <c r="I1027" s="163" t="s">
        <v>239</v>
      </c>
      <c r="J1027" s="163" t="s">
        <v>224</v>
      </c>
      <c r="K1027" s="93">
        <f t="shared" si="123"/>
        <v>0</v>
      </c>
      <c r="L1027" s="124">
        <f>IF(F1027="MT",'Calcs and Notes'!$C$41*K1027,IF(N1027="Grocery",'Calcs and Notes'!$C$40*K1027,'Calcs and Notes'!$C$43*K1027))</f>
        <v>0</v>
      </c>
      <c r="M1027" s="114">
        <f>IF(F1027="MT",'Calcs and Notes'!$E$41*K1027,'Calcs and Notes'!$E$40*K1027)</f>
        <v>0</v>
      </c>
      <c r="N1027" s="93" t="s">
        <v>97</v>
      </c>
    </row>
    <row r="1028" spans="1:14">
      <c r="A1028" s="162">
        <v>15182</v>
      </c>
      <c r="B1028" s="162">
        <v>896075.41087044403</v>
      </c>
      <c r="C1028" s="162">
        <v>59.7383607246963</v>
      </c>
      <c r="D1028" s="162">
        <v>4</v>
      </c>
      <c r="E1028" s="163" t="s">
        <v>224</v>
      </c>
      <c r="F1028" s="163" t="s">
        <v>225</v>
      </c>
      <c r="G1028" s="163" t="s">
        <v>226</v>
      </c>
      <c r="H1028" s="162">
        <v>70</v>
      </c>
      <c r="I1028" s="163" t="s">
        <v>239</v>
      </c>
      <c r="J1028" s="163" t="s">
        <v>224</v>
      </c>
      <c r="K1028" s="93">
        <f t="shared" si="123"/>
        <v>0</v>
      </c>
      <c r="L1028" s="124">
        <f>IF(F1028="MT",'Calcs and Notes'!$C$41*K1028,IF(N1028="Grocery",'Calcs and Notes'!$C$40*K1028,'Calcs and Notes'!$C$43*K1028))</f>
        <v>0</v>
      </c>
      <c r="M1028" s="114">
        <f>IF(F1028="MT",'Calcs and Notes'!$E$41*K1028,'Calcs and Notes'!$E$40*K1028)</f>
        <v>0</v>
      </c>
      <c r="N1028" s="93" t="s">
        <v>97</v>
      </c>
    </row>
    <row r="1029" spans="1:14">
      <c r="A1029" s="162">
        <v>15182</v>
      </c>
      <c r="B1029" s="162">
        <v>896075.41087044403</v>
      </c>
      <c r="C1029" s="162">
        <v>59.7383607246963</v>
      </c>
      <c r="D1029" s="162">
        <v>5</v>
      </c>
      <c r="E1029" s="163" t="s">
        <v>224</v>
      </c>
      <c r="F1029" s="163" t="s">
        <v>225</v>
      </c>
      <c r="G1029" s="163" t="s">
        <v>234</v>
      </c>
      <c r="H1029" s="162">
        <v>165</v>
      </c>
      <c r="I1029" s="163" t="s">
        <v>247</v>
      </c>
      <c r="J1029" s="163" t="s">
        <v>224</v>
      </c>
      <c r="K1029" s="93">
        <f t="shared" si="123"/>
        <v>0</v>
      </c>
      <c r="L1029" s="124">
        <f>IF(F1029="MT",'Calcs and Notes'!$C$41*K1029,IF(N1029="Grocery",'Calcs and Notes'!$C$40*K1029,'Calcs and Notes'!$C$43*K1029))</f>
        <v>0</v>
      </c>
      <c r="M1029" s="114">
        <f>IF(F1029="MT",'Calcs and Notes'!$E$41*K1029,'Calcs and Notes'!$E$40*K1029)</f>
        <v>0</v>
      </c>
      <c r="N1029" s="93" t="s">
        <v>97</v>
      </c>
    </row>
    <row r="1030" spans="1:14">
      <c r="A1030" s="162">
        <v>15679</v>
      </c>
      <c r="B1030" s="162">
        <v>3521732.8620493198</v>
      </c>
      <c r="C1030" s="162">
        <v>57.162636336400801</v>
      </c>
      <c r="D1030" s="162">
        <v>1</v>
      </c>
      <c r="E1030" s="163" t="s">
        <v>224</v>
      </c>
      <c r="F1030" s="163" t="s">
        <v>225</v>
      </c>
      <c r="G1030" s="163" t="s">
        <v>234</v>
      </c>
      <c r="H1030" s="162">
        <v>80</v>
      </c>
      <c r="I1030" s="163" t="s">
        <v>243</v>
      </c>
      <c r="J1030" s="163" t="s">
        <v>255</v>
      </c>
      <c r="K1030" s="93">
        <f t="shared" si="123"/>
        <v>0</v>
      </c>
      <c r="L1030" s="124">
        <f>IF(F1030="MT",'Calcs and Notes'!$C$41*K1030,IF(N1030="Grocery",'Calcs and Notes'!$C$40*K1030,'Calcs and Notes'!$C$43*K1030))</f>
        <v>0</v>
      </c>
      <c r="M1030" s="114">
        <f>IF(F1030="MT",'Calcs and Notes'!$E$41*K1030,'Calcs and Notes'!$E$40*K1030)</f>
        <v>0</v>
      </c>
      <c r="N1030" s="93" t="s">
        <v>1307</v>
      </c>
    </row>
    <row r="1031" spans="1:14">
      <c r="A1031" s="162">
        <v>15679</v>
      </c>
      <c r="B1031" s="162">
        <v>3521732.8620493198</v>
      </c>
      <c r="C1031" s="162">
        <v>57.162636336400801</v>
      </c>
      <c r="D1031" s="162">
        <v>2</v>
      </c>
      <c r="E1031" s="163" t="s">
        <v>224</v>
      </c>
      <c r="F1031" s="163" t="s">
        <v>241</v>
      </c>
      <c r="G1031" s="163" t="s">
        <v>234</v>
      </c>
      <c r="H1031" s="162">
        <v>64</v>
      </c>
      <c r="I1031" s="163" t="s">
        <v>243</v>
      </c>
      <c r="J1031" s="163" t="s">
        <v>255</v>
      </c>
      <c r="K1031" s="93">
        <f t="shared" si="123"/>
        <v>0</v>
      </c>
      <c r="L1031" s="124">
        <f>IF(F1031="MT",'Calcs and Notes'!$C$41*K1031,IF(N1031="Grocery",'Calcs and Notes'!$C$40*K1031,'Calcs and Notes'!$C$43*K1031))</f>
        <v>0</v>
      </c>
      <c r="M1031" s="114">
        <f>IF(F1031="MT",'Calcs and Notes'!$E$41*K1031,'Calcs and Notes'!$E$40*K1031)</f>
        <v>0</v>
      </c>
      <c r="N1031" s="93" t="s">
        <v>1307</v>
      </c>
    </row>
    <row r="1032" spans="1:14">
      <c r="A1032" s="162">
        <v>15680</v>
      </c>
      <c r="B1032" s="162">
        <v>4501214.63567355</v>
      </c>
      <c r="C1032" s="162">
        <v>57.162636336400801</v>
      </c>
      <c r="D1032" s="162">
        <v>1</v>
      </c>
      <c r="E1032" s="163" t="s">
        <v>224</v>
      </c>
      <c r="F1032" s="163" t="s">
        <v>225</v>
      </c>
      <c r="G1032" s="163" t="s">
        <v>234</v>
      </c>
      <c r="H1032" s="162">
        <v>80</v>
      </c>
      <c r="I1032" s="163" t="s">
        <v>243</v>
      </c>
      <c r="J1032" s="163" t="s">
        <v>255</v>
      </c>
      <c r="K1032" s="93">
        <f t="shared" si="123"/>
        <v>0</v>
      </c>
      <c r="L1032" s="124">
        <f>IF(F1032="MT",'Calcs and Notes'!$C$41*K1032,IF(N1032="Grocery",'Calcs and Notes'!$C$40*K1032,'Calcs and Notes'!$C$43*K1032))</f>
        <v>0</v>
      </c>
      <c r="M1032" s="114">
        <f>IF(F1032="MT",'Calcs and Notes'!$E$41*K1032,'Calcs and Notes'!$E$40*K1032)</f>
        <v>0</v>
      </c>
      <c r="N1032" s="93" t="s">
        <v>1307</v>
      </c>
    </row>
    <row r="1033" spans="1:14">
      <c r="A1033" s="162">
        <v>15680</v>
      </c>
      <c r="B1033" s="162">
        <v>4501214.63567355</v>
      </c>
      <c r="C1033" s="162">
        <v>57.162636336400801</v>
      </c>
      <c r="D1033" s="162">
        <v>2</v>
      </c>
      <c r="E1033" s="163" t="s">
        <v>224</v>
      </c>
      <c r="F1033" s="163" t="s">
        <v>241</v>
      </c>
      <c r="G1033" s="163" t="s">
        <v>234</v>
      </c>
      <c r="H1033" s="162">
        <v>64</v>
      </c>
      <c r="I1033" s="163" t="s">
        <v>243</v>
      </c>
      <c r="J1033" s="163" t="s">
        <v>255</v>
      </c>
      <c r="K1033" s="93">
        <f t="shared" si="123"/>
        <v>0</v>
      </c>
      <c r="L1033" s="124">
        <f>IF(F1033="MT",'Calcs and Notes'!$C$41*K1033,IF(N1033="Grocery",'Calcs and Notes'!$C$40*K1033,'Calcs and Notes'!$C$43*K1033))</f>
        <v>0</v>
      </c>
      <c r="M1033" s="114">
        <f>IF(F1033="MT",'Calcs and Notes'!$E$41*K1033,'Calcs and Notes'!$E$40*K1033)</f>
        <v>0</v>
      </c>
      <c r="N1033" s="93" t="s">
        <v>1307</v>
      </c>
    </row>
    <row r="1034" spans="1:14">
      <c r="A1034" s="162">
        <v>15762</v>
      </c>
      <c r="B1034" s="162">
        <v>5726610.0708169704</v>
      </c>
      <c r="C1034" s="162">
        <v>57.162636336400801</v>
      </c>
      <c r="D1034" s="162">
        <v>1</v>
      </c>
      <c r="E1034" s="163" t="s">
        <v>224</v>
      </c>
      <c r="F1034" s="163" t="s">
        <v>241</v>
      </c>
      <c r="G1034" s="163" t="s">
        <v>234</v>
      </c>
      <c r="H1034" s="162">
        <v>64</v>
      </c>
      <c r="I1034" s="163" t="s">
        <v>239</v>
      </c>
      <c r="J1034" s="163" t="s">
        <v>255</v>
      </c>
      <c r="K1034" s="93">
        <f t="shared" si="123"/>
        <v>0</v>
      </c>
      <c r="L1034" s="124">
        <f>IF(F1034="MT",'Calcs and Notes'!$C$41*K1034,IF(N1034="Grocery",'Calcs and Notes'!$C$40*K1034,'Calcs and Notes'!$C$43*K1034))</f>
        <v>0</v>
      </c>
      <c r="M1034" s="114">
        <f>IF(F1034="MT",'Calcs and Notes'!$E$41*K1034,'Calcs and Notes'!$E$40*K1034)</f>
        <v>0</v>
      </c>
      <c r="N1034" s="93" t="s">
        <v>1307</v>
      </c>
    </row>
    <row r="1035" spans="1:14">
      <c r="A1035" s="162">
        <v>15815</v>
      </c>
      <c r="B1035" s="162">
        <v>2656110.2781677698</v>
      </c>
      <c r="C1035" s="162">
        <v>24.082310556134701</v>
      </c>
      <c r="D1035" s="162">
        <v>1</v>
      </c>
      <c r="E1035" s="163" t="s">
        <v>224</v>
      </c>
      <c r="F1035" s="163" t="s">
        <v>225</v>
      </c>
      <c r="G1035" s="163" t="s">
        <v>234</v>
      </c>
      <c r="H1035" s="162">
        <v>90</v>
      </c>
      <c r="I1035" s="163" t="s">
        <v>239</v>
      </c>
      <c r="J1035" s="163" t="s">
        <v>227</v>
      </c>
      <c r="K1035" s="93">
        <f t="shared" si="123"/>
        <v>1</v>
      </c>
      <c r="L1035" s="124">
        <f>IF(F1035="MT",'Calcs and Notes'!$C$41*K1035,IF(N1035="Grocery",'Calcs and Notes'!$C$40*K1035,'Calcs and Notes'!$C$43*K1035))</f>
        <v>122.88780203574613</v>
      </c>
      <c r="M1035" s="114">
        <f>IF(F1035="MT",'Calcs and Notes'!$E$41*K1035,'Calcs and Notes'!$E$40*K1035)</f>
        <v>9.1539169192330423</v>
      </c>
      <c r="N1035" s="93" t="s">
        <v>408</v>
      </c>
    </row>
    <row r="1036" spans="1:14">
      <c r="A1036" s="162">
        <v>15691</v>
      </c>
      <c r="B1036" s="162">
        <v>4775571.14985241</v>
      </c>
      <c r="C1036" s="162">
        <v>29.685533528845401</v>
      </c>
      <c r="D1036" s="162">
        <v>1</v>
      </c>
      <c r="E1036" s="163" t="s">
        <v>224</v>
      </c>
      <c r="F1036" s="163" t="s">
        <v>225</v>
      </c>
      <c r="G1036" s="163" t="s">
        <v>234</v>
      </c>
      <c r="H1036" s="162">
        <v>516</v>
      </c>
      <c r="I1036" s="163" t="s">
        <v>239</v>
      </c>
      <c r="J1036" s="163" t="s">
        <v>255</v>
      </c>
      <c r="K1036" s="93">
        <f t="shared" si="123"/>
        <v>0</v>
      </c>
      <c r="L1036" s="124">
        <f>IF(F1036="MT",'Calcs and Notes'!$C$41*K1036,IF(N1036="Grocery",'Calcs and Notes'!$C$40*K1036,'Calcs and Notes'!$C$43*K1036))</f>
        <v>0</v>
      </c>
      <c r="M1036" s="114">
        <f>IF(F1036="MT",'Calcs and Notes'!$E$41*K1036,'Calcs and Notes'!$E$40*K1036)</f>
        <v>0</v>
      </c>
      <c r="N1036" s="93" t="s">
        <v>1306</v>
      </c>
    </row>
    <row r="1037" spans="1:14">
      <c r="A1037" s="162">
        <v>15691</v>
      </c>
      <c r="B1037" s="162">
        <v>4775571.14985241</v>
      </c>
      <c r="C1037" s="162">
        <v>29.685533528845401</v>
      </c>
      <c r="D1037" s="162">
        <v>2</v>
      </c>
      <c r="E1037" s="163" t="s">
        <v>224</v>
      </c>
      <c r="F1037" s="163" t="s">
        <v>241</v>
      </c>
      <c r="G1037" s="163" t="s">
        <v>234</v>
      </c>
      <c r="H1037" s="162">
        <v>1034</v>
      </c>
      <c r="I1037" s="163" t="s">
        <v>239</v>
      </c>
      <c r="J1037" s="163" t="s">
        <v>255</v>
      </c>
      <c r="K1037" s="93">
        <f t="shared" si="123"/>
        <v>0</v>
      </c>
      <c r="L1037" s="124">
        <f>IF(F1037="MT",'Calcs and Notes'!$C$41*K1037,IF(N1037="Grocery",'Calcs and Notes'!$C$40*K1037,'Calcs and Notes'!$C$43*K1037))</f>
        <v>0</v>
      </c>
      <c r="M1037" s="114">
        <f>IF(F1037="MT",'Calcs and Notes'!$E$41*K1037,'Calcs and Notes'!$E$40*K1037)</f>
        <v>0</v>
      </c>
      <c r="N1037" s="93" t="s">
        <v>1306</v>
      </c>
    </row>
    <row r="1038" spans="1:14">
      <c r="A1038" s="162">
        <v>15691</v>
      </c>
      <c r="B1038" s="162">
        <v>4775571.14985241</v>
      </c>
      <c r="C1038" s="162">
        <v>29.685533528845401</v>
      </c>
      <c r="D1038" s="162">
        <v>3</v>
      </c>
      <c r="E1038" s="163" t="s">
        <v>224</v>
      </c>
      <c r="F1038" s="163" t="s">
        <v>245</v>
      </c>
      <c r="G1038" s="163" t="s">
        <v>234</v>
      </c>
      <c r="H1038" s="162">
        <v>324</v>
      </c>
      <c r="I1038" s="163" t="s">
        <v>239</v>
      </c>
      <c r="J1038" s="163" t="s">
        <v>255</v>
      </c>
      <c r="K1038" s="93">
        <f t="shared" si="123"/>
        <v>0</v>
      </c>
      <c r="L1038" s="124">
        <f>IF(F1038="MT",'Calcs and Notes'!$C$41*K1038,IF(N1038="Grocery",'Calcs and Notes'!$C$40*K1038,'Calcs and Notes'!$C$43*K1038))</f>
        <v>0</v>
      </c>
      <c r="M1038" s="114">
        <f>IF(F1038="MT",'Calcs and Notes'!$E$41*K1038,'Calcs and Notes'!$E$40*K1038)</f>
        <v>0</v>
      </c>
      <c r="N1038" s="93" t="s">
        <v>1306</v>
      </c>
    </row>
    <row r="1039" spans="1:14">
      <c r="A1039" s="162">
        <v>15650</v>
      </c>
      <c r="B1039" s="162">
        <v>3066088.5881669102</v>
      </c>
      <c r="C1039" s="162">
        <v>29.997051139942201</v>
      </c>
      <c r="D1039" s="162">
        <v>1</v>
      </c>
      <c r="E1039" s="163" t="s">
        <v>224</v>
      </c>
      <c r="F1039" s="163" t="s">
        <v>225</v>
      </c>
      <c r="G1039" s="163" t="s">
        <v>234</v>
      </c>
      <c r="H1039" s="162">
        <v>200</v>
      </c>
      <c r="I1039" s="163" t="s">
        <v>239</v>
      </c>
      <c r="J1039" s="163" t="s">
        <v>227</v>
      </c>
      <c r="K1039" s="93">
        <f t="shared" si="123"/>
        <v>1</v>
      </c>
      <c r="L1039" s="124">
        <f>IF(F1039="MT",'Calcs and Notes'!$C$41*K1039,IF(N1039="Grocery",'Calcs and Notes'!$C$40*K1039,'Calcs and Notes'!$C$43*K1039))</f>
        <v>122.88780203574613</v>
      </c>
      <c r="M1039" s="114">
        <f>IF(F1039="MT",'Calcs and Notes'!$E$41*K1039,'Calcs and Notes'!$E$40*K1039)</f>
        <v>9.1539169192330423</v>
      </c>
      <c r="N1039" s="93" t="s">
        <v>412</v>
      </c>
    </row>
    <row r="1040" spans="1:14">
      <c r="A1040" s="162">
        <v>15650</v>
      </c>
      <c r="B1040" s="162">
        <v>3066088.5881669102</v>
      </c>
      <c r="C1040" s="162">
        <v>29.997051139942201</v>
      </c>
      <c r="D1040" s="162">
        <v>2</v>
      </c>
      <c r="E1040" s="163" t="s">
        <v>224</v>
      </c>
      <c r="F1040" s="163" t="s">
        <v>241</v>
      </c>
      <c r="G1040" s="163" t="s">
        <v>234</v>
      </c>
      <c r="H1040" s="162">
        <v>200</v>
      </c>
      <c r="I1040" s="163" t="s">
        <v>239</v>
      </c>
      <c r="J1040" s="163" t="s">
        <v>227</v>
      </c>
      <c r="K1040" s="93">
        <f t="shared" si="123"/>
        <v>1</v>
      </c>
      <c r="L1040" s="124">
        <f>IF(F1040="MT",'Calcs and Notes'!$C$41*K1040,IF(N1040="Grocery",'Calcs and Notes'!$C$40*K1040,'Calcs and Notes'!$C$43*K1040))</f>
        <v>128.63184742963827</v>
      </c>
      <c r="M1040" s="114">
        <f>IF(F1040="MT",'Calcs and Notes'!$E$41*K1040,'Calcs and Notes'!$E$40*K1040)</f>
        <v>9.1539169192330423</v>
      </c>
      <c r="N1040" s="93" t="s">
        <v>412</v>
      </c>
    </row>
    <row r="1041" spans="1:14">
      <c r="A1041" s="162">
        <v>15760</v>
      </c>
      <c r="B1041" s="162">
        <v>5501185.5281244097</v>
      </c>
      <c r="C1041" s="162">
        <v>18.3557632287316</v>
      </c>
      <c r="D1041" s="162">
        <v>1</v>
      </c>
      <c r="E1041" s="163" t="s">
        <v>224</v>
      </c>
      <c r="F1041" s="163" t="s">
        <v>225</v>
      </c>
      <c r="G1041" s="163" t="s">
        <v>234</v>
      </c>
      <c r="H1041" s="162">
        <v>70</v>
      </c>
      <c r="I1041" s="163" t="s">
        <v>227</v>
      </c>
      <c r="J1041" s="163" t="s">
        <v>255</v>
      </c>
      <c r="K1041" s="93">
        <f t="shared" si="123"/>
        <v>0</v>
      </c>
      <c r="L1041" s="124">
        <f>IF(F1041="MT",'Calcs and Notes'!$C$41*K1041,IF(N1041="Grocery",'Calcs and Notes'!$C$40*K1041,'Calcs and Notes'!$C$43*K1041))</f>
        <v>0</v>
      </c>
      <c r="M1041" s="114">
        <f>IF(F1041="MT",'Calcs and Notes'!$E$41*K1041,'Calcs and Notes'!$E$40*K1041)</f>
        <v>0</v>
      </c>
      <c r="N1041" s="93" t="s">
        <v>1307</v>
      </c>
    </row>
    <row r="1042" spans="1:14">
      <c r="A1042" s="162">
        <v>15760</v>
      </c>
      <c r="B1042" s="162">
        <v>5501185.5281244097</v>
      </c>
      <c r="C1042" s="162">
        <v>18.3557632287316</v>
      </c>
      <c r="D1042" s="162">
        <v>2</v>
      </c>
      <c r="E1042" s="163" t="s">
        <v>224</v>
      </c>
      <c r="F1042" s="163" t="s">
        <v>241</v>
      </c>
      <c r="G1042" s="163" t="s">
        <v>234</v>
      </c>
      <c r="H1042" s="162">
        <v>70</v>
      </c>
      <c r="I1042" s="163" t="s">
        <v>227</v>
      </c>
      <c r="J1042" s="163" t="s">
        <v>255</v>
      </c>
      <c r="K1042" s="93">
        <f t="shared" ref="K1042:K1105" si="124">IF(J1042="N",1,0)</f>
        <v>0</v>
      </c>
      <c r="L1042" s="124">
        <f>IF(F1042="MT",'Calcs and Notes'!$C$41*K1042,IF(N1042="Grocery",'Calcs and Notes'!$C$40*K1042,'Calcs and Notes'!$C$43*K1042))</f>
        <v>0</v>
      </c>
      <c r="M1042" s="114">
        <f>IF(F1042="MT",'Calcs and Notes'!$E$41*K1042,'Calcs and Notes'!$E$40*K1042)</f>
        <v>0</v>
      </c>
      <c r="N1042" s="93" t="s">
        <v>1307</v>
      </c>
    </row>
    <row r="1043" spans="1:14">
      <c r="A1043" s="162">
        <v>15825</v>
      </c>
      <c r="B1043" s="162">
        <v>841159.64959698694</v>
      </c>
      <c r="C1043" s="162">
        <v>16.381546498344399</v>
      </c>
      <c r="D1043" s="162">
        <v>1</v>
      </c>
      <c r="E1043" s="163" t="s">
        <v>224</v>
      </c>
      <c r="F1043" s="163" t="s">
        <v>225</v>
      </c>
      <c r="G1043" s="163" t="s">
        <v>226</v>
      </c>
      <c r="H1043" s="162">
        <v>80</v>
      </c>
      <c r="I1043" s="163" t="s">
        <v>227</v>
      </c>
      <c r="J1043" s="163" t="s">
        <v>227</v>
      </c>
      <c r="K1043" s="93">
        <f t="shared" si="124"/>
        <v>1</v>
      </c>
      <c r="L1043" s="124">
        <f>IF(F1043="MT",'Calcs and Notes'!$C$41*K1043,IF(N1043="Grocery",'Calcs and Notes'!$C$40*K1043,'Calcs and Notes'!$C$43*K1043))</f>
        <v>122.88780203574613</v>
      </c>
      <c r="M1043" s="114">
        <f>IF(F1043="MT",'Calcs and Notes'!$E$41*K1043,'Calcs and Notes'!$E$40*K1043)</f>
        <v>9.1539169192330423</v>
      </c>
      <c r="N1043" s="93" t="s">
        <v>408</v>
      </c>
    </row>
    <row r="1044" spans="1:14">
      <c r="A1044" s="162">
        <v>15825</v>
      </c>
      <c r="B1044" s="162">
        <v>841159.64959698694</v>
      </c>
      <c r="C1044" s="162">
        <v>16.381546498344399</v>
      </c>
      <c r="D1044" s="162">
        <v>2</v>
      </c>
      <c r="E1044" s="163" t="s">
        <v>224</v>
      </c>
      <c r="F1044" s="163" t="s">
        <v>241</v>
      </c>
      <c r="G1044" s="163" t="s">
        <v>226</v>
      </c>
      <c r="H1044" s="162">
        <v>40</v>
      </c>
      <c r="I1044" s="163" t="s">
        <v>227</v>
      </c>
      <c r="J1044" s="163" t="s">
        <v>227</v>
      </c>
      <c r="K1044" s="93">
        <f t="shared" si="124"/>
        <v>1</v>
      </c>
      <c r="L1044" s="124">
        <f>IF(F1044="MT",'Calcs and Notes'!$C$41*K1044,IF(N1044="Grocery",'Calcs and Notes'!$C$40*K1044,'Calcs and Notes'!$C$43*K1044))</f>
        <v>128.63184742963827</v>
      </c>
      <c r="M1044" s="114">
        <f>IF(F1044="MT",'Calcs and Notes'!$E$41*K1044,'Calcs and Notes'!$E$40*K1044)</f>
        <v>9.1539169192330423</v>
      </c>
      <c r="N1044" s="93" t="s">
        <v>408</v>
      </c>
    </row>
    <row r="1045" spans="1:14">
      <c r="A1045" s="162">
        <v>15796</v>
      </c>
      <c r="B1045" s="162">
        <v>10920895.7843627</v>
      </c>
      <c r="C1045" s="162">
        <v>66.187247177955896</v>
      </c>
      <c r="D1045" s="162">
        <v>1</v>
      </c>
      <c r="E1045" s="163" t="s">
        <v>224</v>
      </c>
      <c r="F1045" s="163" t="s">
        <v>225</v>
      </c>
      <c r="G1045" s="163" t="s">
        <v>234</v>
      </c>
      <c r="H1045" s="162">
        <v>38</v>
      </c>
      <c r="I1045" s="163" t="s">
        <v>239</v>
      </c>
      <c r="J1045" s="163" t="s">
        <v>227</v>
      </c>
      <c r="K1045" s="93">
        <f t="shared" si="124"/>
        <v>1</v>
      </c>
      <c r="L1045" s="124">
        <f>IF(F1045="MT",'Calcs and Notes'!$C$41*K1045,IF(N1045="Grocery",'Calcs and Notes'!$C$40*K1045,'Calcs and Notes'!$C$43*K1045))</f>
        <v>122.88780203574613</v>
      </c>
      <c r="M1045" s="114">
        <f>IF(F1045="MT",'Calcs and Notes'!$E$41*K1045,'Calcs and Notes'!$E$40*K1045)</f>
        <v>9.1539169192330423</v>
      </c>
      <c r="N1045" s="93" t="s">
        <v>404</v>
      </c>
    </row>
    <row r="1046" spans="1:14">
      <c r="A1046" s="162">
        <v>15052</v>
      </c>
      <c r="B1046" s="162">
        <v>1904850.15725698</v>
      </c>
      <c r="C1046" s="162">
        <v>160.36792029440801</v>
      </c>
      <c r="D1046" s="162">
        <v>1</v>
      </c>
      <c r="E1046" s="163" t="s">
        <v>224</v>
      </c>
      <c r="F1046" s="163" t="s">
        <v>225</v>
      </c>
      <c r="G1046" s="163" t="s">
        <v>234</v>
      </c>
      <c r="H1046" s="162">
        <v>292</v>
      </c>
      <c r="I1046" s="163" t="s">
        <v>227</v>
      </c>
      <c r="J1046" s="163" t="s">
        <v>255</v>
      </c>
      <c r="K1046" s="93">
        <f t="shared" si="124"/>
        <v>0</v>
      </c>
      <c r="L1046" s="124">
        <f>IF(F1046="MT",'Calcs and Notes'!$C$41*K1046,IF(N1046="Grocery",'Calcs and Notes'!$C$40*K1046,'Calcs and Notes'!$C$43*K1046))</f>
        <v>0</v>
      </c>
      <c r="M1046" s="114">
        <f>IF(F1046="MT",'Calcs and Notes'!$E$41*K1046,'Calcs and Notes'!$E$40*K1046)</f>
        <v>0</v>
      </c>
      <c r="N1046" s="93" t="s">
        <v>1014</v>
      </c>
    </row>
    <row r="1047" spans="1:14">
      <c r="A1047" s="162">
        <v>15052</v>
      </c>
      <c r="B1047" s="162">
        <v>1904850.15725698</v>
      </c>
      <c r="C1047" s="162">
        <v>160.36792029440801</v>
      </c>
      <c r="D1047" s="162">
        <v>2</v>
      </c>
      <c r="E1047" s="163" t="s">
        <v>224</v>
      </c>
      <c r="F1047" s="163" t="s">
        <v>241</v>
      </c>
      <c r="G1047" s="163" t="s">
        <v>234</v>
      </c>
      <c r="H1047" s="162">
        <v>132</v>
      </c>
      <c r="I1047" s="163" t="s">
        <v>227</v>
      </c>
      <c r="J1047" s="163" t="s">
        <v>255</v>
      </c>
      <c r="K1047" s="93">
        <f t="shared" si="124"/>
        <v>0</v>
      </c>
      <c r="L1047" s="124">
        <f>IF(F1047="MT",'Calcs and Notes'!$C$41*K1047,IF(N1047="Grocery",'Calcs and Notes'!$C$40*K1047,'Calcs and Notes'!$C$43*K1047))</f>
        <v>0</v>
      </c>
      <c r="M1047" s="114">
        <f>IF(F1047="MT",'Calcs and Notes'!$E$41*K1047,'Calcs and Notes'!$E$40*K1047)</f>
        <v>0</v>
      </c>
      <c r="N1047" s="93" t="s">
        <v>1014</v>
      </c>
    </row>
    <row r="1048" spans="1:14">
      <c r="A1048" s="162">
        <v>15684</v>
      </c>
      <c r="B1048" s="162">
        <v>5404154.1775287101</v>
      </c>
      <c r="C1048" s="162">
        <v>140.53189903858299</v>
      </c>
      <c r="D1048" s="162">
        <v>1</v>
      </c>
      <c r="E1048" s="163" t="s">
        <v>224</v>
      </c>
      <c r="F1048" s="163" t="s">
        <v>225</v>
      </c>
      <c r="G1048" s="163" t="s">
        <v>234</v>
      </c>
      <c r="H1048" s="162">
        <v>74</v>
      </c>
      <c r="I1048" s="163" t="s">
        <v>243</v>
      </c>
      <c r="J1048" s="163" t="s">
        <v>255</v>
      </c>
      <c r="K1048" s="93">
        <f t="shared" si="124"/>
        <v>0</v>
      </c>
      <c r="L1048" s="124">
        <f>IF(F1048="MT",'Calcs and Notes'!$C$41*K1048,IF(N1048="Grocery",'Calcs and Notes'!$C$40*K1048,'Calcs and Notes'!$C$43*K1048))</f>
        <v>0</v>
      </c>
      <c r="M1048" s="114">
        <f>IF(F1048="MT",'Calcs and Notes'!$E$41*K1048,'Calcs and Notes'!$E$40*K1048)</f>
        <v>0</v>
      </c>
      <c r="N1048" s="93" t="s">
        <v>412</v>
      </c>
    </row>
    <row r="1049" spans="1:14">
      <c r="A1049" s="162">
        <v>15684</v>
      </c>
      <c r="B1049" s="162">
        <v>5404154.1775287101</v>
      </c>
      <c r="C1049" s="162">
        <v>140.53189903858299</v>
      </c>
      <c r="D1049" s="162">
        <v>2</v>
      </c>
      <c r="E1049" s="163" t="s">
        <v>224</v>
      </c>
      <c r="F1049" s="163" t="s">
        <v>225</v>
      </c>
      <c r="G1049" s="163" t="s">
        <v>234</v>
      </c>
      <c r="H1049" s="162">
        <v>74</v>
      </c>
      <c r="I1049" s="163" t="s">
        <v>243</v>
      </c>
      <c r="J1049" s="163" t="s">
        <v>255</v>
      </c>
      <c r="K1049" s="93">
        <f t="shared" si="124"/>
        <v>0</v>
      </c>
      <c r="L1049" s="124">
        <f>IF(F1049="MT",'Calcs and Notes'!$C$41*K1049,IF(N1049="Grocery",'Calcs and Notes'!$C$40*K1049,'Calcs and Notes'!$C$43*K1049))</f>
        <v>0</v>
      </c>
      <c r="M1049" s="114">
        <f>IF(F1049="MT",'Calcs and Notes'!$E$41*K1049,'Calcs and Notes'!$E$40*K1049)</f>
        <v>0</v>
      </c>
      <c r="N1049" s="93" t="s">
        <v>412</v>
      </c>
    </row>
    <row r="1050" spans="1:14">
      <c r="A1050" s="162">
        <v>15684</v>
      </c>
      <c r="B1050" s="162">
        <v>5404154.1775287101</v>
      </c>
      <c r="C1050" s="162">
        <v>140.53189903858299</v>
      </c>
      <c r="D1050" s="162">
        <v>3</v>
      </c>
      <c r="E1050" s="163" t="s">
        <v>224</v>
      </c>
      <c r="F1050" s="163" t="s">
        <v>241</v>
      </c>
      <c r="G1050" s="163" t="s">
        <v>234</v>
      </c>
      <c r="H1050" s="162">
        <v>74</v>
      </c>
      <c r="I1050" s="163" t="s">
        <v>243</v>
      </c>
      <c r="J1050" s="163" t="s">
        <v>255</v>
      </c>
      <c r="K1050" s="93">
        <f t="shared" si="124"/>
        <v>0</v>
      </c>
      <c r="L1050" s="124">
        <f>IF(F1050="MT",'Calcs and Notes'!$C$41*K1050,IF(N1050="Grocery",'Calcs and Notes'!$C$40*K1050,'Calcs and Notes'!$C$43*K1050))</f>
        <v>0</v>
      </c>
      <c r="M1050" s="114">
        <f>IF(F1050="MT",'Calcs and Notes'!$E$41*K1050,'Calcs and Notes'!$E$40*K1050)</f>
        <v>0</v>
      </c>
      <c r="N1050" s="93" t="s">
        <v>412</v>
      </c>
    </row>
    <row r="1051" spans="1:14">
      <c r="A1051" s="162">
        <v>15684</v>
      </c>
      <c r="B1051" s="162">
        <v>5404154.1775287101</v>
      </c>
      <c r="C1051" s="162">
        <v>140.53189903858299</v>
      </c>
      <c r="D1051" s="162">
        <v>4</v>
      </c>
      <c r="E1051" s="163" t="s">
        <v>224</v>
      </c>
      <c r="F1051" s="163" t="s">
        <v>225</v>
      </c>
      <c r="G1051" s="163" t="s">
        <v>234</v>
      </c>
      <c r="H1051" s="162">
        <v>110</v>
      </c>
      <c r="I1051" s="163" t="s">
        <v>243</v>
      </c>
      <c r="J1051" s="163" t="s">
        <v>255</v>
      </c>
      <c r="K1051" s="93">
        <f t="shared" si="124"/>
        <v>0</v>
      </c>
      <c r="L1051" s="124">
        <f>IF(F1051="MT",'Calcs and Notes'!$C$41*K1051,IF(N1051="Grocery",'Calcs and Notes'!$C$40*K1051,'Calcs and Notes'!$C$43*K1051))</f>
        <v>0</v>
      </c>
      <c r="M1051" s="114">
        <f>IF(F1051="MT",'Calcs and Notes'!$E$41*K1051,'Calcs and Notes'!$E$40*K1051)</f>
        <v>0</v>
      </c>
      <c r="N1051" s="93" t="s">
        <v>412</v>
      </c>
    </row>
    <row r="1052" spans="1:14">
      <c r="A1052" s="162">
        <v>15684</v>
      </c>
      <c r="B1052" s="162">
        <v>5404154.1775287101</v>
      </c>
      <c r="C1052" s="162">
        <v>140.53189903858299</v>
      </c>
      <c r="D1052" s="162">
        <v>5</v>
      </c>
      <c r="E1052" s="163" t="s">
        <v>224</v>
      </c>
      <c r="F1052" s="163" t="s">
        <v>241</v>
      </c>
      <c r="G1052" s="163" t="s">
        <v>234</v>
      </c>
      <c r="H1052" s="162">
        <v>48</v>
      </c>
      <c r="I1052" s="163" t="s">
        <v>243</v>
      </c>
      <c r="J1052" s="163" t="s">
        <v>255</v>
      </c>
      <c r="K1052" s="93">
        <f t="shared" si="124"/>
        <v>0</v>
      </c>
      <c r="L1052" s="124">
        <f>IF(F1052="MT",'Calcs and Notes'!$C$41*K1052,IF(N1052="Grocery",'Calcs and Notes'!$C$40*K1052,'Calcs and Notes'!$C$43*K1052))</f>
        <v>0</v>
      </c>
      <c r="M1052" s="114">
        <f>IF(F1052="MT",'Calcs and Notes'!$E$41*K1052,'Calcs and Notes'!$E$40*K1052)</f>
        <v>0</v>
      </c>
      <c r="N1052" s="93" t="s">
        <v>412</v>
      </c>
    </row>
    <row r="1053" spans="1:14">
      <c r="A1053" s="162">
        <v>15816</v>
      </c>
      <c r="B1053" s="162">
        <v>825629.94351655699</v>
      </c>
      <c r="C1053" s="162">
        <v>16.381546498344399</v>
      </c>
      <c r="D1053" s="162">
        <v>1</v>
      </c>
      <c r="E1053" s="163" t="s">
        <v>224</v>
      </c>
      <c r="F1053" s="163" t="s">
        <v>225</v>
      </c>
      <c r="G1053" s="163" t="s">
        <v>234</v>
      </c>
      <c r="H1053" s="162">
        <v>100</v>
      </c>
      <c r="I1053" s="163" t="s">
        <v>239</v>
      </c>
      <c r="J1053" s="163" t="s">
        <v>255</v>
      </c>
      <c r="K1053" s="93">
        <f t="shared" si="124"/>
        <v>0</v>
      </c>
      <c r="L1053" s="124">
        <f>IF(F1053="MT",'Calcs and Notes'!$C$41*K1053,IF(N1053="Grocery",'Calcs and Notes'!$C$40*K1053,'Calcs and Notes'!$C$43*K1053))</f>
        <v>0</v>
      </c>
      <c r="M1053" s="114">
        <f>IF(F1053="MT",'Calcs and Notes'!$E$41*K1053,'Calcs and Notes'!$E$40*K1053)</f>
        <v>0</v>
      </c>
      <c r="N1053" s="93" t="s">
        <v>408</v>
      </c>
    </row>
    <row r="1054" spans="1:14">
      <c r="A1054" s="162">
        <v>15816</v>
      </c>
      <c r="B1054" s="162">
        <v>825629.94351655699</v>
      </c>
      <c r="C1054" s="162">
        <v>16.381546498344399</v>
      </c>
      <c r="D1054" s="162">
        <v>2</v>
      </c>
      <c r="E1054" s="163" t="s">
        <v>224</v>
      </c>
      <c r="F1054" s="163" t="s">
        <v>241</v>
      </c>
      <c r="G1054" s="163" t="s">
        <v>234</v>
      </c>
      <c r="H1054" s="162">
        <v>50</v>
      </c>
      <c r="I1054" s="163" t="s">
        <v>239</v>
      </c>
      <c r="J1054" s="163" t="s">
        <v>255</v>
      </c>
      <c r="K1054" s="93">
        <f t="shared" si="124"/>
        <v>0</v>
      </c>
      <c r="L1054" s="124">
        <f>IF(F1054="MT",'Calcs and Notes'!$C$41*K1054,IF(N1054="Grocery",'Calcs and Notes'!$C$40*K1054,'Calcs and Notes'!$C$43*K1054))</f>
        <v>0</v>
      </c>
      <c r="M1054" s="114">
        <f>IF(F1054="MT",'Calcs and Notes'!$E$41*K1054,'Calcs and Notes'!$E$40*K1054)</f>
        <v>0</v>
      </c>
      <c r="N1054" s="93" t="s">
        <v>408</v>
      </c>
    </row>
    <row r="1055" spans="1:14">
      <c r="A1055" s="162">
        <v>15870</v>
      </c>
      <c r="B1055" s="162">
        <v>4066918.0934518198</v>
      </c>
      <c r="C1055" s="162">
        <v>29.685533528845401</v>
      </c>
      <c r="D1055" s="162">
        <v>2</v>
      </c>
      <c r="E1055" s="163" t="s">
        <v>246</v>
      </c>
      <c r="F1055" s="163" t="s">
        <v>225</v>
      </c>
      <c r="G1055" s="163" t="s">
        <v>234</v>
      </c>
      <c r="H1055" s="162">
        <v>1200</v>
      </c>
      <c r="I1055" s="163" t="s">
        <v>243</v>
      </c>
      <c r="J1055" s="163" t="s">
        <v>255</v>
      </c>
      <c r="K1055" s="93">
        <f t="shared" si="124"/>
        <v>0</v>
      </c>
      <c r="L1055" s="124">
        <f>IF(F1055="MT",'Calcs and Notes'!$C$41*K1055,IF(N1055="Grocery",'Calcs and Notes'!$C$40*K1055,'Calcs and Notes'!$C$43*K1055))</f>
        <v>0</v>
      </c>
      <c r="M1055" s="114">
        <f>IF(F1055="MT",'Calcs and Notes'!$E$41*K1055,'Calcs and Notes'!$E$40*K1055)</f>
        <v>0</v>
      </c>
      <c r="N1055" s="93" t="s">
        <v>1306</v>
      </c>
    </row>
    <row r="1056" spans="1:14">
      <c r="A1056" s="162">
        <v>15862</v>
      </c>
      <c r="B1056" s="162">
        <v>3341700.7892234498</v>
      </c>
      <c r="C1056" s="162">
        <v>15.5572662440571</v>
      </c>
      <c r="D1056" s="162">
        <v>1</v>
      </c>
      <c r="E1056" s="163" t="s">
        <v>224</v>
      </c>
      <c r="F1056" s="163" t="s">
        <v>245</v>
      </c>
      <c r="G1056" s="163" t="s">
        <v>244</v>
      </c>
      <c r="H1056" s="162">
        <v>64</v>
      </c>
      <c r="I1056" s="163" t="s">
        <v>239</v>
      </c>
      <c r="J1056" s="163" t="s">
        <v>227</v>
      </c>
      <c r="K1056" s="93">
        <f t="shared" si="124"/>
        <v>1</v>
      </c>
      <c r="L1056" s="124">
        <f>IF(F1056="MT",'Calcs and Notes'!$C$41*K1056,IF(N1056="Grocery",'Calcs and Notes'!$C$40*K1056,'Calcs and Notes'!$C$43*K1056))</f>
        <v>128.63184742963827</v>
      </c>
      <c r="M1056" s="114">
        <f>IF(F1056="MT",'Calcs and Notes'!$E$41*K1056,'Calcs and Notes'!$E$40*K1056)</f>
        <v>9.1539169192330423</v>
      </c>
      <c r="N1056" s="93" t="s">
        <v>404</v>
      </c>
    </row>
    <row r="1057" spans="1:14">
      <c r="A1057" s="162">
        <v>15862</v>
      </c>
      <c r="B1057" s="162">
        <v>3341700.7892234498</v>
      </c>
      <c r="C1057" s="162">
        <v>15.5572662440571</v>
      </c>
      <c r="D1057" s="162">
        <v>2</v>
      </c>
      <c r="E1057" s="163" t="s">
        <v>224</v>
      </c>
      <c r="F1057" s="163" t="s">
        <v>245</v>
      </c>
      <c r="G1057" s="163" t="s">
        <v>244</v>
      </c>
      <c r="H1057" s="162">
        <v>64</v>
      </c>
      <c r="I1057" s="163" t="s">
        <v>239</v>
      </c>
      <c r="J1057" s="163" t="s">
        <v>227</v>
      </c>
      <c r="K1057" s="93">
        <f t="shared" si="124"/>
        <v>1</v>
      </c>
      <c r="L1057" s="124">
        <f>IF(F1057="MT",'Calcs and Notes'!$C$41*K1057,IF(N1057="Grocery",'Calcs and Notes'!$C$40*K1057,'Calcs and Notes'!$C$43*K1057))</f>
        <v>128.63184742963827</v>
      </c>
      <c r="M1057" s="114">
        <f>IF(F1057="MT",'Calcs and Notes'!$E$41*K1057,'Calcs and Notes'!$E$40*K1057)</f>
        <v>9.1539169192330423</v>
      </c>
      <c r="N1057" s="93" t="s">
        <v>404</v>
      </c>
    </row>
    <row r="1058" spans="1:14">
      <c r="A1058" s="162">
        <v>15862</v>
      </c>
      <c r="B1058" s="162">
        <v>3341700.7892234498</v>
      </c>
      <c r="C1058" s="162">
        <v>15.5572662440571</v>
      </c>
      <c r="D1058" s="162">
        <v>3</v>
      </c>
      <c r="E1058" s="163" t="s">
        <v>224</v>
      </c>
      <c r="F1058" s="163" t="s">
        <v>245</v>
      </c>
      <c r="G1058" s="163" t="s">
        <v>244</v>
      </c>
      <c r="H1058" s="162">
        <v>64</v>
      </c>
      <c r="I1058" s="163" t="s">
        <v>239</v>
      </c>
      <c r="J1058" s="163" t="s">
        <v>227</v>
      </c>
      <c r="K1058" s="93">
        <f t="shared" si="124"/>
        <v>1</v>
      </c>
      <c r="L1058" s="124">
        <f>IF(F1058="MT",'Calcs and Notes'!$C$41*K1058,IF(N1058="Grocery",'Calcs and Notes'!$C$40*K1058,'Calcs and Notes'!$C$43*K1058))</f>
        <v>128.63184742963827</v>
      </c>
      <c r="M1058" s="114">
        <f>IF(F1058="MT",'Calcs and Notes'!$E$41*K1058,'Calcs and Notes'!$E$40*K1058)</f>
        <v>9.1539169192330423</v>
      </c>
      <c r="N1058" s="93" t="s">
        <v>404</v>
      </c>
    </row>
    <row r="1059" spans="1:14">
      <c r="A1059" s="162">
        <v>15862</v>
      </c>
      <c r="B1059" s="162">
        <v>3341700.7892234498</v>
      </c>
      <c r="C1059" s="162">
        <v>15.5572662440571</v>
      </c>
      <c r="D1059" s="162">
        <v>4</v>
      </c>
      <c r="E1059" s="163" t="s">
        <v>224</v>
      </c>
      <c r="F1059" s="163" t="s">
        <v>245</v>
      </c>
      <c r="G1059" s="163" t="s">
        <v>244</v>
      </c>
      <c r="H1059" s="162">
        <v>64</v>
      </c>
      <c r="I1059" s="163" t="s">
        <v>239</v>
      </c>
      <c r="J1059" s="163" t="s">
        <v>227</v>
      </c>
      <c r="K1059" s="93">
        <f t="shared" si="124"/>
        <v>1</v>
      </c>
      <c r="L1059" s="124">
        <f>IF(F1059="MT",'Calcs and Notes'!$C$41*K1059,IF(N1059="Grocery",'Calcs and Notes'!$C$40*K1059,'Calcs and Notes'!$C$43*K1059))</f>
        <v>128.63184742963827</v>
      </c>
      <c r="M1059" s="114">
        <f>IF(F1059="MT",'Calcs and Notes'!$E$41*K1059,'Calcs and Notes'!$E$40*K1059)</f>
        <v>9.1539169192330423</v>
      </c>
      <c r="N1059" s="93" t="s">
        <v>404</v>
      </c>
    </row>
    <row r="1060" spans="1:14">
      <c r="A1060" s="162">
        <v>15493</v>
      </c>
      <c r="B1060" s="162">
        <v>2628746.7665893198</v>
      </c>
      <c r="C1060" s="162">
        <v>16.381546498344399</v>
      </c>
      <c r="D1060" s="162">
        <v>3</v>
      </c>
      <c r="E1060" s="163" t="s">
        <v>224</v>
      </c>
      <c r="F1060" s="163" t="s">
        <v>241</v>
      </c>
      <c r="G1060" s="163" t="s">
        <v>234</v>
      </c>
      <c r="H1060" s="162">
        <v>55</v>
      </c>
      <c r="I1060" s="163" t="s">
        <v>239</v>
      </c>
      <c r="J1060" s="163" t="s">
        <v>227</v>
      </c>
      <c r="K1060" s="93">
        <f t="shared" si="124"/>
        <v>1</v>
      </c>
      <c r="L1060" s="124">
        <f>IF(F1060="MT",'Calcs and Notes'!$C$41*K1060,IF(N1060="Grocery",'Calcs and Notes'!$C$40*K1060,'Calcs and Notes'!$C$43*K1060))</f>
        <v>128.63184742963827</v>
      </c>
      <c r="M1060" s="114">
        <f>IF(F1060="MT",'Calcs and Notes'!$E$41*K1060,'Calcs and Notes'!$E$40*K1060)</f>
        <v>9.1539169192330423</v>
      </c>
      <c r="N1060" s="93" t="s">
        <v>408</v>
      </c>
    </row>
    <row r="1061" spans="1:14">
      <c r="A1061" s="162">
        <v>15493</v>
      </c>
      <c r="B1061" s="162">
        <v>2628746.7665893198</v>
      </c>
      <c r="C1061" s="162">
        <v>16.381546498344399</v>
      </c>
      <c r="D1061" s="162">
        <v>4</v>
      </c>
      <c r="E1061" s="163" t="s">
        <v>224</v>
      </c>
      <c r="F1061" s="163" t="s">
        <v>225</v>
      </c>
      <c r="G1061" s="163" t="s">
        <v>234</v>
      </c>
      <c r="H1061" s="162">
        <v>55</v>
      </c>
      <c r="I1061" s="163" t="s">
        <v>239</v>
      </c>
      <c r="J1061" s="163" t="s">
        <v>227</v>
      </c>
      <c r="K1061" s="93">
        <f t="shared" si="124"/>
        <v>1</v>
      </c>
      <c r="L1061" s="124">
        <f>IF(F1061="MT",'Calcs and Notes'!$C$41*K1061,IF(N1061="Grocery",'Calcs and Notes'!$C$40*K1061,'Calcs and Notes'!$C$43*K1061))</f>
        <v>122.88780203574613</v>
      </c>
      <c r="M1061" s="114">
        <f>IF(F1061="MT",'Calcs and Notes'!$E$41*K1061,'Calcs and Notes'!$E$40*K1061)</f>
        <v>9.1539169192330423</v>
      </c>
      <c r="N1061" s="93" t="s">
        <v>408</v>
      </c>
    </row>
    <row r="1062" spans="1:14">
      <c r="A1062" s="162">
        <v>15687</v>
      </c>
      <c r="B1062" s="162">
        <v>3326131.4419171899</v>
      </c>
      <c r="C1062" s="162">
        <v>4.3309003149963399</v>
      </c>
      <c r="D1062" s="162">
        <v>1</v>
      </c>
      <c r="E1062" s="163" t="s">
        <v>224</v>
      </c>
      <c r="F1062" s="163" t="s">
        <v>225</v>
      </c>
      <c r="G1062" s="163" t="s">
        <v>234</v>
      </c>
      <c r="H1062" s="162">
        <v>1300</v>
      </c>
      <c r="I1062" s="163" t="s">
        <v>243</v>
      </c>
      <c r="J1062" s="163" t="s">
        <v>227</v>
      </c>
      <c r="K1062" s="93">
        <f t="shared" si="124"/>
        <v>1</v>
      </c>
      <c r="L1062" s="124">
        <f>IF(F1062="MT",'Calcs and Notes'!$C$41*K1062,IF(N1062="Grocery",'Calcs and Notes'!$C$40*K1062,'Calcs and Notes'!$C$43*K1062))</f>
        <v>122.88780203574613</v>
      </c>
      <c r="M1062" s="114">
        <f>IF(F1062="MT",'Calcs and Notes'!$E$41*K1062,'Calcs and Notes'!$E$40*K1062)</f>
        <v>9.1539169192330423</v>
      </c>
      <c r="N1062" s="93" t="s">
        <v>406</v>
      </c>
    </row>
    <row r="1063" spans="1:14">
      <c r="A1063" s="162">
        <v>15687</v>
      </c>
      <c r="B1063" s="162">
        <v>3326131.4419171899</v>
      </c>
      <c r="C1063" s="162">
        <v>4.3309003149963399</v>
      </c>
      <c r="D1063" s="162">
        <v>2</v>
      </c>
      <c r="E1063" s="163" t="s">
        <v>224</v>
      </c>
      <c r="F1063" s="163" t="s">
        <v>241</v>
      </c>
      <c r="G1063" s="163" t="s">
        <v>234</v>
      </c>
      <c r="H1063" s="162">
        <v>300</v>
      </c>
      <c r="I1063" s="163" t="s">
        <v>243</v>
      </c>
      <c r="J1063" s="163" t="s">
        <v>227</v>
      </c>
      <c r="K1063" s="93">
        <f t="shared" si="124"/>
        <v>1</v>
      </c>
      <c r="L1063" s="124">
        <f>IF(F1063="MT",'Calcs and Notes'!$C$41*K1063,IF(N1063="Grocery",'Calcs and Notes'!$C$40*K1063,'Calcs and Notes'!$C$43*K1063))</f>
        <v>128.63184742963827</v>
      </c>
      <c r="M1063" s="114">
        <f>IF(F1063="MT",'Calcs and Notes'!$E$41*K1063,'Calcs and Notes'!$E$40*K1063)</f>
        <v>9.1539169192330423</v>
      </c>
      <c r="N1063" s="93" t="s">
        <v>406</v>
      </c>
    </row>
    <row r="1064" spans="1:14">
      <c r="A1064" s="162">
        <v>15826</v>
      </c>
      <c r="B1064" s="162">
        <v>4749685.3646152597</v>
      </c>
      <c r="C1064" s="162">
        <v>29.685533528845401</v>
      </c>
      <c r="D1064" s="162">
        <v>1</v>
      </c>
      <c r="E1064" s="163" t="s">
        <v>246</v>
      </c>
      <c r="F1064" s="163" t="s">
        <v>225</v>
      </c>
      <c r="G1064" s="163" t="s">
        <v>234</v>
      </c>
      <c r="H1064" s="162">
        <v>550</v>
      </c>
      <c r="I1064" s="163" t="s">
        <v>227</v>
      </c>
      <c r="J1064" s="163" t="s">
        <v>224</v>
      </c>
      <c r="K1064" s="93">
        <f t="shared" si="124"/>
        <v>0</v>
      </c>
      <c r="L1064" s="124">
        <f>IF(F1064="MT",'Calcs and Notes'!$C$41*K1064,IF(N1064="Grocery",'Calcs and Notes'!$C$40*K1064,'Calcs and Notes'!$C$43*K1064))</f>
        <v>0</v>
      </c>
      <c r="M1064" s="114">
        <f>IF(F1064="MT",'Calcs and Notes'!$E$41*K1064,'Calcs and Notes'!$E$40*K1064)</f>
        <v>0</v>
      </c>
      <c r="N1064" s="93" t="s">
        <v>1306</v>
      </c>
    </row>
    <row r="1065" spans="1:14">
      <c r="A1065" s="162">
        <v>15826</v>
      </c>
      <c r="B1065" s="162">
        <v>4749685.3646152597</v>
      </c>
      <c r="C1065" s="162">
        <v>29.685533528845401</v>
      </c>
      <c r="D1065" s="162">
        <v>2</v>
      </c>
      <c r="E1065" s="163" t="s">
        <v>224</v>
      </c>
      <c r="F1065" s="163" t="s">
        <v>225</v>
      </c>
      <c r="G1065" s="163" t="s">
        <v>234</v>
      </c>
      <c r="H1065" s="162">
        <v>900</v>
      </c>
      <c r="I1065" s="163" t="s">
        <v>227</v>
      </c>
      <c r="J1065" s="163" t="s">
        <v>227</v>
      </c>
      <c r="K1065" s="93">
        <f t="shared" si="124"/>
        <v>1</v>
      </c>
      <c r="L1065" s="124">
        <f>IF(F1065="MT",'Calcs and Notes'!$C$41*K1065,IF(N1065="Grocery",'Calcs and Notes'!$C$40*K1065,'Calcs and Notes'!$C$43*K1065))</f>
        <v>122.88780203574613</v>
      </c>
      <c r="M1065" s="114">
        <f>IF(F1065="MT",'Calcs and Notes'!$E$41*K1065,'Calcs and Notes'!$E$40*K1065)</f>
        <v>9.1539169192330423</v>
      </c>
      <c r="N1065" s="93" t="s">
        <v>1306</v>
      </c>
    </row>
    <row r="1066" spans="1:14">
      <c r="A1066" s="162">
        <v>15826</v>
      </c>
      <c r="B1066" s="162">
        <v>4749685.3646152597</v>
      </c>
      <c r="C1066" s="162">
        <v>29.685533528845401</v>
      </c>
      <c r="D1066" s="162">
        <v>3</v>
      </c>
      <c r="E1066" s="163" t="s">
        <v>224</v>
      </c>
      <c r="F1066" s="163" t="s">
        <v>225</v>
      </c>
      <c r="G1066" s="163" t="s">
        <v>234</v>
      </c>
      <c r="H1066" s="162">
        <v>150</v>
      </c>
      <c r="I1066" s="163" t="s">
        <v>227</v>
      </c>
      <c r="J1066" s="163" t="s">
        <v>224</v>
      </c>
      <c r="K1066" s="93">
        <f t="shared" si="124"/>
        <v>0</v>
      </c>
      <c r="L1066" s="124">
        <f>IF(F1066="MT",'Calcs and Notes'!$C$41*K1066,IF(N1066="Grocery",'Calcs and Notes'!$C$40*K1066,'Calcs and Notes'!$C$43*K1066))</f>
        <v>0</v>
      </c>
      <c r="M1066" s="114">
        <f>IF(F1066="MT",'Calcs and Notes'!$E$41*K1066,'Calcs and Notes'!$E$40*K1066)</f>
        <v>0</v>
      </c>
      <c r="N1066" s="93" t="s">
        <v>1306</v>
      </c>
    </row>
    <row r="1067" spans="1:14">
      <c r="A1067" s="162">
        <v>15826</v>
      </c>
      <c r="B1067" s="162">
        <v>4749685.3646152597</v>
      </c>
      <c r="C1067" s="162">
        <v>29.685533528845401</v>
      </c>
      <c r="D1067" s="162">
        <v>4</v>
      </c>
      <c r="E1067" s="163" t="s">
        <v>224</v>
      </c>
      <c r="F1067" s="163" t="s">
        <v>225</v>
      </c>
      <c r="G1067" s="163" t="s">
        <v>234</v>
      </c>
      <c r="H1067" s="162">
        <v>570</v>
      </c>
      <c r="I1067" s="163" t="s">
        <v>227</v>
      </c>
      <c r="J1067" s="163" t="s">
        <v>224</v>
      </c>
      <c r="K1067" s="93">
        <f t="shared" si="124"/>
        <v>0</v>
      </c>
      <c r="L1067" s="124">
        <f>IF(F1067="MT",'Calcs and Notes'!$C$41*K1067,IF(N1067="Grocery",'Calcs and Notes'!$C$40*K1067,'Calcs and Notes'!$C$43*K1067))</f>
        <v>0</v>
      </c>
      <c r="M1067" s="114">
        <f>IF(F1067="MT",'Calcs and Notes'!$E$41*K1067,'Calcs and Notes'!$E$40*K1067)</f>
        <v>0</v>
      </c>
      <c r="N1067" s="93" t="s">
        <v>1306</v>
      </c>
    </row>
    <row r="1068" spans="1:14">
      <c r="A1068" s="162">
        <v>15826</v>
      </c>
      <c r="B1068" s="162">
        <v>4749685.3646152597</v>
      </c>
      <c r="C1068" s="162">
        <v>29.685533528845401</v>
      </c>
      <c r="D1068" s="162">
        <v>5</v>
      </c>
      <c r="E1068" s="163" t="s">
        <v>246</v>
      </c>
      <c r="F1068" s="163" t="s">
        <v>225</v>
      </c>
      <c r="G1068" s="163" t="s">
        <v>234</v>
      </c>
      <c r="H1068" s="162">
        <v>460</v>
      </c>
      <c r="I1068" s="163" t="s">
        <v>227</v>
      </c>
      <c r="J1068" s="163" t="s">
        <v>224</v>
      </c>
      <c r="K1068" s="93">
        <f t="shared" si="124"/>
        <v>0</v>
      </c>
      <c r="L1068" s="124">
        <f>IF(F1068="MT",'Calcs and Notes'!$C$41*K1068,IF(N1068="Grocery",'Calcs and Notes'!$C$40*K1068,'Calcs and Notes'!$C$43*K1068))</f>
        <v>0</v>
      </c>
      <c r="M1068" s="114">
        <f>IF(F1068="MT",'Calcs and Notes'!$E$41*K1068,'Calcs and Notes'!$E$40*K1068)</f>
        <v>0</v>
      </c>
      <c r="N1068" s="93" t="s">
        <v>1306</v>
      </c>
    </row>
    <row r="1069" spans="1:14">
      <c r="A1069" s="162">
        <v>15826</v>
      </c>
      <c r="B1069" s="162">
        <v>4749685.3646152597</v>
      </c>
      <c r="C1069" s="162">
        <v>29.685533528845401</v>
      </c>
      <c r="D1069" s="162">
        <v>6</v>
      </c>
      <c r="E1069" s="163" t="s">
        <v>224</v>
      </c>
      <c r="F1069" s="163" t="s">
        <v>225</v>
      </c>
      <c r="G1069" s="163" t="s">
        <v>234</v>
      </c>
      <c r="H1069" s="162">
        <v>150</v>
      </c>
      <c r="I1069" s="163" t="s">
        <v>239</v>
      </c>
      <c r="J1069" s="163" t="s">
        <v>224</v>
      </c>
      <c r="K1069" s="93">
        <f t="shared" si="124"/>
        <v>0</v>
      </c>
      <c r="L1069" s="124">
        <f>IF(F1069="MT",'Calcs and Notes'!$C$41*K1069,IF(N1069="Grocery",'Calcs and Notes'!$C$40*K1069,'Calcs and Notes'!$C$43*K1069))</f>
        <v>0</v>
      </c>
      <c r="M1069" s="114">
        <f>IF(F1069="MT",'Calcs and Notes'!$E$41*K1069,'Calcs and Notes'!$E$40*K1069)</f>
        <v>0</v>
      </c>
      <c r="N1069" s="93" t="s">
        <v>1306</v>
      </c>
    </row>
    <row r="1070" spans="1:14">
      <c r="A1070" s="162">
        <v>15826</v>
      </c>
      <c r="B1070" s="162">
        <v>4749685.3646152597</v>
      </c>
      <c r="C1070" s="162">
        <v>29.685533528845401</v>
      </c>
      <c r="D1070" s="162">
        <v>7</v>
      </c>
      <c r="E1070" s="163" t="s">
        <v>224</v>
      </c>
      <c r="F1070" s="163" t="s">
        <v>225</v>
      </c>
      <c r="G1070" s="163" t="s">
        <v>234</v>
      </c>
      <c r="H1070" s="162">
        <v>300</v>
      </c>
      <c r="I1070" s="163" t="s">
        <v>227</v>
      </c>
      <c r="J1070" s="163" t="s">
        <v>224</v>
      </c>
      <c r="K1070" s="93">
        <f t="shared" si="124"/>
        <v>0</v>
      </c>
      <c r="L1070" s="124">
        <f>IF(F1070="MT",'Calcs and Notes'!$C$41*K1070,IF(N1070="Grocery",'Calcs and Notes'!$C$40*K1070,'Calcs and Notes'!$C$43*K1070))</f>
        <v>0</v>
      </c>
      <c r="M1070" s="114">
        <f>IF(F1070="MT",'Calcs and Notes'!$E$41*K1070,'Calcs and Notes'!$E$40*K1070)</f>
        <v>0</v>
      </c>
      <c r="N1070" s="93" t="s">
        <v>1306</v>
      </c>
    </row>
    <row r="1071" spans="1:14">
      <c r="A1071" s="162">
        <v>15826</v>
      </c>
      <c r="B1071" s="162">
        <v>4749685.3646152597</v>
      </c>
      <c r="C1071" s="162">
        <v>29.685533528845401</v>
      </c>
      <c r="D1071" s="162">
        <v>8</v>
      </c>
      <c r="E1071" s="163" t="s">
        <v>224</v>
      </c>
      <c r="F1071" s="163" t="s">
        <v>241</v>
      </c>
      <c r="G1071" s="163" t="s">
        <v>234</v>
      </c>
      <c r="H1071" s="162">
        <v>200</v>
      </c>
      <c r="I1071" s="163" t="s">
        <v>227</v>
      </c>
      <c r="J1071" s="163" t="s">
        <v>224</v>
      </c>
      <c r="K1071" s="93">
        <f t="shared" si="124"/>
        <v>0</v>
      </c>
      <c r="L1071" s="124">
        <f>IF(F1071="MT",'Calcs and Notes'!$C$41*K1071,IF(N1071="Grocery",'Calcs and Notes'!$C$40*K1071,'Calcs and Notes'!$C$43*K1071))</f>
        <v>0</v>
      </c>
      <c r="M1071" s="114">
        <f>IF(F1071="MT",'Calcs and Notes'!$E$41*K1071,'Calcs and Notes'!$E$40*K1071)</f>
        <v>0</v>
      </c>
      <c r="N1071" s="93" t="s">
        <v>1306</v>
      </c>
    </row>
    <row r="1072" spans="1:14">
      <c r="A1072" s="162">
        <v>15627</v>
      </c>
      <c r="B1072" s="162">
        <v>1860742.9345110201</v>
      </c>
      <c r="C1072" s="162">
        <v>14.4804897627317</v>
      </c>
      <c r="D1072" s="162">
        <v>1</v>
      </c>
      <c r="E1072" s="163" t="s">
        <v>246</v>
      </c>
      <c r="F1072" s="163" t="s">
        <v>245</v>
      </c>
      <c r="G1072" s="163" t="s">
        <v>234</v>
      </c>
      <c r="H1072" s="162">
        <v>300</v>
      </c>
      <c r="I1072" s="163" t="s">
        <v>239</v>
      </c>
      <c r="J1072" s="163" t="s">
        <v>255</v>
      </c>
      <c r="K1072" s="93">
        <f t="shared" si="124"/>
        <v>0</v>
      </c>
      <c r="L1072" s="124">
        <f>IF(F1072="MT",'Calcs and Notes'!$C$41*K1072,IF(N1072="Grocery",'Calcs and Notes'!$C$40*K1072,'Calcs and Notes'!$C$43*K1072))</f>
        <v>0</v>
      </c>
      <c r="M1072" s="114">
        <f>IF(F1072="MT",'Calcs and Notes'!$E$41*K1072,'Calcs and Notes'!$E$40*K1072)</f>
        <v>0</v>
      </c>
      <c r="N1072" s="93" t="s">
        <v>404</v>
      </c>
    </row>
    <row r="1073" spans="1:14">
      <c r="A1073" s="162">
        <v>15627</v>
      </c>
      <c r="B1073" s="162">
        <v>1860742.9345110201</v>
      </c>
      <c r="C1073" s="162">
        <v>14.4804897627317</v>
      </c>
      <c r="D1073" s="162">
        <v>2</v>
      </c>
      <c r="E1073" s="163" t="s">
        <v>246</v>
      </c>
      <c r="F1073" s="163" t="s">
        <v>225</v>
      </c>
      <c r="G1073" s="163" t="s">
        <v>234</v>
      </c>
      <c r="H1073" s="162">
        <v>160</v>
      </c>
      <c r="I1073" s="163" t="s">
        <v>239</v>
      </c>
      <c r="J1073" s="163" t="s">
        <v>255</v>
      </c>
      <c r="K1073" s="93">
        <f t="shared" si="124"/>
        <v>0</v>
      </c>
      <c r="L1073" s="124">
        <f>IF(F1073="MT",'Calcs and Notes'!$C$41*K1073,IF(N1073="Grocery",'Calcs and Notes'!$C$40*K1073,'Calcs and Notes'!$C$43*K1073))</f>
        <v>0</v>
      </c>
      <c r="M1073" s="114">
        <f>IF(F1073="MT",'Calcs and Notes'!$E$41*K1073,'Calcs and Notes'!$E$40*K1073)</f>
        <v>0</v>
      </c>
      <c r="N1073" s="93" t="s">
        <v>404</v>
      </c>
    </row>
    <row r="1074" spans="1:14">
      <c r="A1074" s="162">
        <v>15627</v>
      </c>
      <c r="B1074" s="162">
        <v>1860742.9345110201</v>
      </c>
      <c r="C1074" s="162">
        <v>14.4804897627317</v>
      </c>
      <c r="D1074" s="162">
        <v>3</v>
      </c>
      <c r="E1074" s="163" t="s">
        <v>246</v>
      </c>
      <c r="F1074" s="163" t="s">
        <v>225</v>
      </c>
      <c r="G1074" s="163" t="s">
        <v>234</v>
      </c>
      <c r="H1074" s="162">
        <v>250</v>
      </c>
      <c r="I1074" s="163" t="s">
        <v>239</v>
      </c>
      <c r="J1074" s="163" t="s">
        <v>255</v>
      </c>
      <c r="K1074" s="93">
        <f t="shared" si="124"/>
        <v>0</v>
      </c>
      <c r="L1074" s="124">
        <f>IF(F1074="MT",'Calcs and Notes'!$C$41*K1074,IF(N1074="Grocery",'Calcs and Notes'!$C$40*K1074,'Calcs and Notes'!$C$43*K1074))</f>
        <v>0</v>
      </c>
      <c r="M1074" s="114">
        <f>IF(F1074="MT",'Calcs and Notes'!$E$41*K1074,'Calcs and Notes'!$E$40*K1074)</f>
        <v>0</v>
      </c>
      <c r="N1074" s="93" t="s">
        <v>404</v>
      </c>
    </row>
    <row r="1075" spans="1:14">
      <c r="A1075" s="162">
        <v>15627</v>
      </c>
      <c r="B1075" s="162">
        <v>1860742.9345110201</v>
      </c>
      <c r="C1075" s="162">
        <v>14.4804897627317</v>
      </c>
      <c r="D1075" s="162">
        <v>4</v>
      </c>
      <c r="E1075" s="163" t="s">
        <v>246</v>
      </c>
      <c r="F1075" s="163" t="s">
        <v>225</v>
      </c>
      <c r="G1075" s="163" t="s">
        <v>234</v>
      </c>
      <c r="H1075" s="162">
        <v>112</v>
      </c>
      <c r="I1075" s="163" t="s">
        <v>239</v>
      </c>
      <c r="J1075" s="163" t="s">
        <v>255</v>
      </c>
      <c r="K1075" s="93">
        <f t="shared" si="124"/>
        <v>0</v>
      </c>
      <c r="L1075" s="124">
        <f>IF(F1075="MT",'Calcs and Notes'!$C$41*K1075,IF(N1075="Grocery",'Calcs and Notes'!$C$40*K1075,'Calcs and Notes'!$C$43*K1075))</f>
        <v>0</v>
      </c>
      <c r="M1075" s="114">
        <f>IF(F1075="MT",'Calcs and Notes'!$E$41*K1075,'Calcs and Notes'!$E$40*K1075)</f>
        <v>0</v>
      </c>
      <c r="N1075" s="93" t="s">
        <v>404</v>
      </c>
    </row>
    <row r="1076" spans="1:14">
      <c r="A1076" s="162">
        <v>15627</v>
      </c>
      <c r="B1076" s="162">
        <v>1860742.9345110201</v>
      </c>
      <c r="C1076" s="162">
        <v>14.4804897627317</v>
      </c>
      <c r="D1076" s="162">
        <v>5</v>
      </c>
      <c r="E1076" s="163" t="s">
        <v>246</v>
      </c>
      <c r="F1076" s="163" t="s">
        <v>241</v>
      </c>
      <c r="G1076" s="163" t="s">
        <v>234</v>
      </c>
      <c r="H1076" s="162">
        <v>300</v>
      </c>
      <c r="I1076" s="163" t="s">
        <v>239</v>
      </c>
      <c r="J1076" s="163" t="s">
        <v>255</v>
      </c>
      <c r="K1076" s="93">
        <f t="shared" si="124"/>
        <v>0</v>
      </c>
      <c r="L1076" s="124">
        <f>IF(F1076="MT",'Calcs and Notes'!$C$41*K1076,IF(N1076="Grocery",'Calcs and Notes'!$C$40*K1076,'Calcs and Notes'!$C$43*K1076))</f>
        <v>0</v>
      </c>
      <c r="M1076" s="114">
        <f>IF(F1076="MT",'Calcs and Notes'!$E$41*K1076,'Calcs and Notes'!$E$40*K1076)</f>
        <v>0</v>
      </c>
      <c r="N1076" s="93" t="s">
        <v>404</v>
      </c>
    </row>
    <row r="1077" spans="1:14">
      <c r="A1077" s="162">
        <v>15782</v>
      </c>
      <c r="B1077" s="162">
        <v>340668.32451499102</v>
      </c>
      <c r="C1077" s="162">
        <v>86.201499118165799</v>
      </c>
      <c r="D1077" s="162">
        <v>2</v>
      </c>
      <c r="E1077" s="163" t="s">
        <v>224</v>
      </c>
      <c r="F1077" s="163" t="s">
        <v>225</v>
      </c>
      <c r="G1077" s="163" t="s">
        <v>244</v>
      </c>
      <c r="H1077" s="162">
        <v>63</v>
      </c>
      <c r="I1077" s="163" t="s">
        <v>227</v>
      </c>
      <c r="J1077" s="163" t="s">
        <v>255</v>
      </c>
      <c r="K1077" s="93">
        <f t="shared" si="124"/>
        <v>0</v>
      </c>
      <c r="L1077" s="124">
        <f>IF(F1077="MT",'Calcs and Notes'!$C$41*K1077,IF(N1077="Grocery",'Calcs and Notes'!$C$40*K1077,'Calcs and Notes'!$C$43*K1077))</f>
        <v>0</v>
      </c>
      <c r="M1077" s="114">
        <f>IF(F1077="MT",'Calcs and Notes'!$E$41*K1077,'Calcs and Notes'!$E$40*K1077)</f>
        <v>0</v>
      </c>
      <c r="N1077" s="93" t="s">
        <v>97</v>
      </c>
    </row>
    <row r="1078" spans="1:14">
      <c r="A1078" s="162">
        <v>15782</v>
      </c>
      <c r="B1078" s="162">
        <v>340668.32451499102</v>
      </c>
      <c r="C1078" s="162">
        <v>86.201499118165799</v>
      </c>
      <c r="D1078" s="162">
        <v>3</v>
      </c>
      <c r="E1078" s="163" t="s">
        <v>224</v>
      </c>
      <c r="F1078" s="163" t="s">
        <v>241</v>
      </c>
      <c r="G1078" s="163" t="s">
        <v>244</v>
      </c>
      <c r="H1078" s="162">
        <v>63</v>
      </c>
      <c r="I1078" s="163" t="s">
        <v>227</v>
      </c>
      <c r="J1078" s="163" t="s">
        <v>255</v>
      </c>
      <c r="K1078" s="93">
        <f t="shared" si="124"/>
        <v>0</v>
      </c>
      <c r="L1078" s="124">
        <f>IF(F1078="MT",'Calcs and Notes'!$C$41*K1078,IF(N1078="Grocery",'Calcs and Notes'!$C$40*K1078,'Calcs and Notes'!$C$43*K1078))</f>
        <v>0</v>
      </c>
      <c r="M1078" s="114">
        <f>IF(F1078="MT",'Calcs and Notes'!$E$41*K1078,'Calcs and Notes'!$E$40*K1078)</f>
        <v>0</v>
      </c>
      <c r="N1078" s="93" t="s">
        <v>97</v>
      </c>
    </row>
    <row r="1079" spans="1:14">
      <c r="A1079" s="162">
        <v>3283</v>
      </c>
      <c r="B1079" s="162">
        <v>5727931.8223056598</v>
      </c>
      <c r="C1079" s="162">
        <v>4.3309003149963399</v>
      </c>
      <c r="D1079" s="162">
        <v>1</v>
      </c>
      <c r="E1079" s="163" t="s">
        <v>224</v>
      </c>
      <c r="F1079" s="163" t="s">
        <v>225</v>
      </c>
      <c r="G1079" s="163" t="s">
        <v>234</v>
      </c>
      <c r="H1079" s="162">
        <v>1200</v>
      </c>
      <c r="I1079" s="163" t="s">
        <v>227</v>
      </c>
      <c r="J1079" s="163" t="s">
        <v>255</v>
      </c>
      <c r="K1079" s="93">
        <f t="shared" si="124"/>
        <v>0</v>
      </c>
      <c r="L1079" s="124">
        <f>IF(F1079="MT",'Calcs and Notes'!$C$41*K1079,IF(N1079="Grocery",'Calcs and Notes'!$C$40*K1079,'Calcs and Notes'!$C$43*K1079))</f>
        <v>0</v>
      </c>
      <c r="M1079" s="114">
        <f>IF(F1079="MT",'Calcs and Notes'!$E$41*K1079,'Calcs and Notes'!$E$40*K1079)</f>
        <v>0</v>
      </c>
      <c r="N1079" s="93" t="s">
        <v>406</v>
      </c>
    </row>
    <row r="1080" spans="1:14">
      <c r="A1080" s="162">
        <v>3283</v>
      </c>
      <c r="B1080" s="162">
        <v>5727931.8223056598</v>
      </c>
      <c r="C1080" s="162">
        <v>4.3309003149963399</v>
      </c>
      <c r="D1080" s="162">
        <v>2</v>
      </c>
      <c r="E1080" s="163" t="s">
        <v>224</v>
      </c>
      <c r="F1080" s="163" t="s">
        <v>241</v>
      </c>
      <c r="G1080" s="163" t="s">
        <v>234</v>
      </c>
      <c r="H1080" s="162">
        <v>525</v>
      </c>
      <c r="I1080" s="163" t="s">
        <v>227</v>
      </c>
      <c r="J1080" s="163" t="s">
        <v>255</v>
      </c>
      <c r="K1080" s="93">
        <f t="shared" si="124"/>
        <v>0</v>
      </c>
      <c r="L1080" s="124">
        <f>IF(F1080="MT",'Calcs and Notes'!$C$41*K1080,IF(N1080="Grocery",'Calcs and Notes'!$C$40*K1080,'Calcs and Notes'!$C$43*K1080))</f>
        <v>0</v>
      </c>
      <c r="M1080" s="114">
        <f>IF(F1080="MT",'Calcs and Notes'!$E$41*K1080,'Calcs and Notes'!$E$40*K1080)</f>
        <v>0</v>
      </c>
      <c r="N1080" s="93" t="s">
        <v>406</v>
      </c>
    </row>
    <row r="1081" spans="1:14">
      <c r="A1081" s="162">
        <v>3283</v>
      </c>
      <c r="B1081" s="162">
        <v>5727931.8223056598</v>
      </c>
      <c r="C1081" s="162">
        <v>4.3309003149963399</v>
      </c>
      <c r="D1081" s="162">
        <v>3</v>
      </c>
      <c r="E1081" s="163" t="s">
        <v>224</v>
      </c>
      <c r="F1081" s="163" t="s">
        <v>245</v>
      </c>
      <c r="G1081" s="163" t="s">
        <v>234</v>
      </c>
      <c r="H1081" s="162">
        <v>525</v>
      </c>
      <c r="I1081" s="163" t="s">
        <v>227</v>
      </c>
      <c r="J1081" s="163" t="s">
        <v>255</v>
      </c>
      <c r="K1081" s="93">
        <f t="shared" si="124"/>
        <v>0</v>
      </c>
      <c r="L1081" s="124">
        <f>IF(F1081="MT",'Calcs and Notes'!$C$41*K1081,IF(N1081="Grocery",'Calcs and Notes'!$C$40*K1081,'Calcs and Notes'!$C$43*K1081))</f>
        <v>0</v>
      </c>
      <c r="M1081" s="114">
        <f>IF(F1081="MT",'Calcs and Notes'!$E$41*K1081,'Calcs and Notes'!$E$40*K1081)</f>
        <v>0</v>
      </c>
      <c r="N1081" s="93" t="s">
        <v>406</v>
      </c>
    </row>
    <row r="1082" spans="1:14">
      <c r="A1082" s="162">
        <v>15824</v>
      </c>
      <c r="B1082" s="162">
        <v>322393.60670194001</v>
      </c>
      <c r="C1082" s="162">
        <v>86.201499118165799</v>
      </c>
      <c r="D1082" s="162">
        <v>1</v>
      </c>
      <c r="E1082" s="163" t="s">
        <v>246</v>
      </c>
      <c r="F1082" s="163" t="s">
        <v>241</v>
      </c>
      <c r="G1082" s="163" t="s">
        <v>234</v>
      </c>
      <c r="H1082" s="162">
        <v>50</v>
      </c>
      <c r="I1082" s="163" t="s">
        <v>227</v>
      </c>
      <c r="J1082" s="163" t="s">
        <v>227</v>
      </c>
      <c r="K1082" s="93">
        <f t="shared" si="124"/>
        <v>1</v>
      </c>
      <c r="L1082" s="124">
        <f>IF(F1082="MT",'Calcs and Notes'!$C$41*K1082,IF(N1082="Grocery",'Calcs and Notes'!$C$40*K1082,'Calcs and Notes'!$C$43*K1082))</f>
        <v>534.8561006627807</v>
      </c>
      <c r="M1082" s="114">
        <f>IF(F1082="MT",'Calcs and Notes'!$E$41*K1082,'Calcs and Notes'!$E$40*K1082)</f>
        <v>9.1539169192330423</v>
      </c>
      <c r="N1082" s="93" t="s">
        <v>97</v>
      </c>
    </row>
    <row r="1083" spans="1:14">
      <c r="A1083" s="162">
        <v>15831</v>
      </c>
      <c r="B1083" s="162">
        <v>3773376.3394344999</v>
      </c>
      <c r="C1083" s="162">
        <v>11.7918010607328</v>
      </c>
      <c r="D1083" s="162">
        <v>1</v>
      </c>
      <c r="E1083" s="163" t="s">
        <v>224</v>
      </c>
      <c r="F1083" s="163" t="s">
        <v>225</v>
      </c>
      <c r="G1083" s="163" t="s">
        <v>234</v>
      </c>
      <c r="H1083" s="162">
        <v>488</v>
      </c>
      <c r="I1083" s="163" t="s">
        <v>239</v>
      </c>
      <c r="J1083" s="163" t="s">
        <v>224</v>
      </c>
      <c r="K1083" s="93">
        <f t="shared" si="124"/>
        <v>0</v>
      </c>
      <c r="L1083" s="124">
        <f>IF(F1083="MT",'Calcs and Notes'!$C$41*K1083,IF(N1083="Grocery",'Calcs and Notes'!$C$40*K1083,'Calcs and Notes'!$C$43*K1083))</f>
        <v>0</v>
      </c>
      <c r="M1083" s="114">
        <f>IF(F1083="MT",'Calcs and Notes'!$E$41*K1083,'Calcs and Notes'!$E$40*K1083)</f>
        <v>0</v>
      </c>
      <c r="N1083" s="93" t="s">
        <v>1306</v>
      </c>
    </row>
    <row r="1084" spans="1:14">
      <c r="A1084" s="162">
        <v>15831</v>
      </c>
      <c r="B1084" s="162">
        <v>3773376.3394344999</v>
      </c>
      <c r="C1084" s="162">
        <v>11.7918010607328</v>
      </c>
      <c r="D1084" s="162">
        <v>2</v>
      </c>
      <c r="E1084" s="163" t="s">
        <v>224</v>
      </c>
      <c r="F1084" s="163" t="s">
        <v>241</v>
      </c>
      <c r="G1084" s="163" t="s">
        <v>234</v>
      </c>
      <c r="H1084" s="162">
        <v>736</v>
      </c>
      <c r="I1084" s="163" t="s">
        <v>239</v>
      </c>
      <c r="J1084" s="163" t="s">
        <v>224</v>
      </c>
      <c r="K1084" s="93">
        <f t="shared" si="124"/>
        <v>0</v>
      </c>
      <c r="L1084" s="124">
        <f>IF(F1084="MT",'Calcs and Notes'!$C$41*K1084,IF(N1084="Grocery",'Calcs and Notes'!$C$40*K1084,'Calcs and Notes'!$C$43*K1084))</f>
        <v>0</v>
      </c>
      <c r="M1084" s="114">
        <f>IF(F1084="MT",'Calcs and Notes'!$E$41*K1084,'Calcs and Notes'!$E$40*K1084)</f>
        <v>0</v>
      </c>
      <c r="N1084" s="93" t="s">
        <v>1306</v>
      </c>
    </row>
    <row r="1085" spans="1:14">
      <c r="A1085" s="162">
        <v>15831</v>
      </c>
      <c r="B1085" s="162">
        <v>3773376.3394344999</v>
      </c>
      <c r="C1085" s="162">
        <v>11.7918010607328</v>
      </c>
      <c r="D1085" s="162">
        <v>3</v>
      </c>
      <c r="E1085" s="163" t="s">
        <v>224</v>
      </c>
      <c r="F1085" s="163" t="s">
        <v>225</v>
      </c>
      <c r="G1085" s="163" t="s">
        <v>234</v>
      </c>
      <c r="H1085" s="162">
        <v>1014</v>
      </c>
      <c r="I1085" s="163" t="s">
        <v>239</v>
      </c>
      <c r="J1085" s="163" t="s">
        <v>224</v>
      </c>
      <c r="K1085" s="93">
        <f t="shared" si="124"/>
        <v>0</v>
      </c>
      <c r="L1085" s="124">
        <f>IF(F1085="MT",'Calcs and Notes'!$C$41*K1085,IF(N1085="Grocery",'Calcs and Notes'!$C$40*K1085,'Calcs and Notes'!$C$43*K1085))</f>
        <v>0</v>
      </c>
      <c r="M1085" s="114">
        <f>IF(F1085="MT",'Calcs and Notes'!$E$41*K1085,'Calcs and Notes'!$E$40*K1085)</f>
        <v>0</v>
      </c>
      <c r="N1085" s="93" t="s">
        <v>1306</v>
      </c>
    </row>
    <row r="1086" spans="1:14">
      <c r="A1086" s="162">
        <v>15831</v>
      </c>
      <c r="B1086" s="162">
        <v>3773376.3394344999</v>
      </c>
      <c r="C1086" s="162">
        <v>11.7918010607328</v>
      </c>
      <c r="D1086" s="162">
        <v>4</v>
      </c>
      <c r="E1086" s="163" t="s">
        <v>224</v>
      </c>
      <c r="F1086" s="163" t="s">
        <v>245</v>
      </c>
      <c r="G1086" s="163" t="s">
        <v>234</v>
      </c>
      <c r="H1086" s="162">
        <v>260</v>
      </c>
      <c r="I1086" s="163" t="s">
        <v>239</v>
      </c>
      <c r="J1086" s="163" t="s">
        <v>224</v>
      </c>
      <c r="K1086" s="93">
        <f t="shared" si="124"/>
        <v>0</v>
      </c>
      <c r="L1086" s="124">
        <f>IF(F1086="MT",'Calcs and Notes'!$C$41*K1086,IF(N1086="Grocery",'Calcs and Notes'!$C$40*K1086,'Calcs and Notes'!$C$43*K1086))</f>
        <v>0</v>
      </c>
      <c r="M1086" s="114">
        <f>IF(F1086="MT",'Calcs and Notes'!$E$41*K1086,'Calcs and Notes'!$E$40*K1086)</f>
        <v>0</v>
      </c>
      <c r="N1086" s="93" t="s">
        <v>1306</v>
      </c>
    </row>
    <row r="1087" spans="1:14">
      <c r="A1087" s="162">
        <v>15831</v>
      </c>
      <c r="B1087" s="162">
        <v>3773376.3394344999</v>
      </c>
      <c r="C1087" s="162">
        <v>11.7918010607328</v>
      </c>
      <c r="D1087" s="162">
        <v>5</v>
      </c>
      <c r="E1087" s="163" t="s">
        <v>246</v>
      </c>
      <c r="F1087" s="163" t="s">
        <v>225</v>
      </c>
      <c r="G1087" s="163" t="s">
        <v>234</v>
      </c>
      <c r="H1087" s="162">
        <v>308</v>
      </c>
      <c r="I1087" s="163" t="s">
        <v>243</v>
      </c>
      <c r="J1087" s="163" t="s">
        <v>227</v>
      </c>
      <c r="K1087" s="93">
        <f t="shared" si="124"/>
        <v>1</v>
      </c>
      <c r="L1087" s="124">
        <f>IF(F1087="MT",'Calcs and Notes'!$C$41*K1087,IF(N1087="Grocery",'Calcs and Notes'!$C$40*K1087,'Calcs and Notes'!$C$43*K1087))</f>
        <v>122.88780203574613</v>
      </c>
      <c r="M1087" s="114">
        <f>IF(F1087="MT",'Calcs and Notes'!$E$41*K1087,'Calcs and Notes'!$E$40*K1087)</f>
        <v>9.1539169192330423</v>
      </c>
      <c r="N1087" s="93" t="s">
        <v>1306</v>
      </c>
    </row>
    <row r="1088" spans="1:14">
      <c r="A1088" s="162">
        <v>15817</v>
      </c>
      <c r="B1088" s="162">
        <v>218089.79276895901</v>
      </c>
      <c r="C1088" s="162">
        <v>86.201499118165799</v>
      </c>
      <c r="D1088" s="162">
        <v>1</v>
      </c>
      <c r="E1088" s="163" t="s">
        <v>224</v>
      </c>
      <c r="F1088" s="163" t="s">
        <v>225</v>
      </c>
      <c r="G1088" s="163" t="s">
        <v>226</v>
      </c>
      <c r="H1088" s="162">
        <v>96</v>
      </c>
      <c r="I1088" s="163" t="s">
        <v>239</v>
      </c>
      <c r="J1088" s="163" t="s">
        <v>227</v>
      </c>
      <c r="K1088" s="93">
        <f t="shared" si="124"/>
        <v>1</v>
      </c>
      <c r="L1088" s="124">
        <f>IF(F1088="MT",'Calcs and Notes'!$C$41*K1088,IF(N1088="Grocery",'Calcs and Notes'!$C$40*K1088,'Calcs and Notes'!$C$43*K1088))</f>
        <v>122.88780203574613</v>
      </c>
      <c r="M1088" s="114">
        <f>IF(F1088="MT",'Calcs and Notes'!$E$41*K1088,'Calcs and Notes'!$E$40*K1088)</f>
        <v>9.1539169192330423</v>
      </c>
      <c r="N1088" s="93" t="s">
        <v>97</v>
      </c>
    </row>
    <row r="1089" spans="1:14">
      <c r="A1089" s="162">
        <v>15706</v>
      </c>
      <c r="B1089" s="162">
        <v>1075290.49304453</v>
      </c>
      <c r="C1089" s="162">
        <v>59.7383607246963</v>
      </c>
      <c r="D1089" s="162">
        <v>1</v>
      </c>
      <c r="E1089" s="163" t="s">
        <v>224</v>
      </c>
      <c r="F1089" s="163" t="s">
        <v>225</v>
      </c>
      <c r="G1089" s="163" t="s">
        <v>234</v>
      </c>
      <c r="H1089" s="162">
        <v>190</v>
      </c>
      <c r="I1089" s="163" t="s">
        <v>227</v>
      </c>
      <c r="J1089" s="163" t="s">
        <v>224</v>
      </c>
      <c r="K1089" s="93">
        <f t="shared" si="124"/>
        <v>0</v>
      </c>
      <c r="L1089" s="124">
        <f>IF(F1089="MT",'Calcs and Notes'!$C$41*K1089,IF(N1089="Grocery",'Calcs and Notes'!$C$40*K1089,'Calcs and Notes'!$C$43*K1089))</f>
        <v>0</v>
      </c>
      <c r="M1089" s="114">
        <f>IF(F1089="MT",'Calcs and Notes'!$E$41*K1089,'Calcs and Notes'!$E$40*K1089)</f>
        <v>0</v>
      </c>
      <c r="N1089" s="93" t="s">
        <v>97</v>
      </c>
    </row>
    <row r="1090" spans="1:14">
      <c r="A1090" s="162">
        <v>15706</v>
      </c>
      <c r="B1090" s="162">
        <v>1075290.49304453</v>
      </c>
      <c r="C1090" s="162">
        <v>59.7383607246963</v>
      </c>
      <c r="D1090" s="162">
        <v>2</v>
      </c>
      <c r="E1090" s="163" t="s">
        <v>224</v>
      </c>
      <c r="F1090" s="163" t="s">
        <v>241</v>
      </c>
      <c r="G1090" s="163" t="s">
        <v>234</v>
      </c>
      <c r="H1090" s="162">
        <v>130</v>
      </c>
      <c r="I1090" s="163" t="s">
        <v>227</v>
      </c>
      <c r="J1090" s="163" t="s">
        <v>224</v>
      </c>
      <c r="K1090" s="93">
        <f t="shared" si="124"/>
        <v>0</v>
      </c>
      <c r="L1090" s="124">
        <f>IF(F1090="MT",'Calcs and Notes'!$C$41*K1090,IF(N1090="Grocery",'Calcs and Notes'!$C$40*K1090,'Calcs and Notes'!$C$43*K1090))</f>
        <v>0</v>
      </c>
      <c r="M1090" s="114">
        <f>IF(F1090="MT",'Calcs and Notes'!$E$41*K1090,'Calcs and Notes'!$E$40*K1090)</f>
        <v>0</v>
      </c>
      <c r="N1090" s="93" t="s">
        <v>97</v>
      </c>
    </row>
    <row r="1091" spans="1:14">
      <c r="A1091" s="162">
        <v>15706</v>
      </c>
      <c r="B1091" s="162">
        <v>1075290.49304453</v>
      </c>
      <c r="C1091" s="162">
        <v>59.7383607246963</v>
      </c>
      <c r="D1091" s="162">
        <v>3</v>
      </c>
      <c r="E1091" s="163" t="s">
        <v>224</v>
      </c>
      <c r="F1091" s="163" t="s">
        <v>225</v>
      </c>
      <c r="G1091" s="163" t="s">
        <v>234</v>
      </c>
      <c r="H1091" s="162">
        <v>240</v>
      </c>
      <c r="I1091" s="163" t="s">
        <v>227</v>
      </c>
      <c r="J1091" s="163" t="s">
        <v>224</v>
      </c>
      <c r="K1091" s="93">
        <f t="shared" si="124"/>
        <v>0</v>
      </c>
      <c r="L1091" s="124">
        <f>IF(F1091="MT",'Calcs and Notes'!$C$41*K1091,IF(N1091="Grocery",'Calcs and Notes'!$C$40*K1091,'Calcs and Notes'!$C$43*K1091))</f>
        <v>0</v>
      </c>
      <c r="M1091" s="114">
        <f>IF(F1091="MT",'Calcs and Notes'!$E$41*K1091,'Calcs and Notes'!$E$40*K1091)</f>
        <v>0</v>
      </c>
      <c r="N1091" s="93" t="s">
        <v>97</v>
      </c>
    </row>
    <row r="1092" spans="1:14">
      <c r="A1092" s="162">
        <v>15744</v>
      </c>
      <c r="B1092" s="162">
        <v>763840.88855590497</v>
      </c>
      <c r="C1092" s="162">
        <v>4.3309003149963399</v>
      </c>
      <c r="D1092" s="162">
        <v>1</v>
      </c>
      <c r="E1092" s="163" t="s">
        <v>224</v>
      </c>
      <c r="F1092" s="163" t="s">
        <v>225</v>
      </c>
      <c r="G1092" s="163" t="s">
        <v>234</v>
      </c>
      <c r="H1092" s="162">
        <v>100</v>
      </c>
      <c r="I1092" s="163" t="s">
        <v>227</v>
      </c>
      <c r="J1092" s="163" t="s">
        <v>227</v>
      </c>
      <c r="K1092" s="93">
        <f t="shared" si="124"/>
        <v>1</v>
      </c>
      <c r="L1092" s="124">
        <f>IF(F1092="MT",'Calcs and Notes'!$C$41*K1092,IF(N1092="Grocery",'Calcs and Notes'!$C$40*K1092,'Calcs and Notes'!$C$43*K1092))</f>
        <v>122.88780203574613</v>
      </c>
      <c r="M1092" s="114">
        <f>IF(F1092="MT",'Calcs and Notes'!$E$41*K1092,'Calcs and Notes'!$E$40*K1092)</f>
        <v>9.1539169192330423</v>
      </c>
      <c r="N1092" s="93" t="s">
        <v>406</v>
      </c>
    </row>
    <row r="1093" spans="1:14">
      <c r="A1093" s="162">
        <v>15744</v>
      </c>
      <c r="B1093" s="162">
        <v>763840.88855590497</v>
      </c>
      <c r="C1093" s="162">
        <v>4.3309003149963399</v>
      </c>
      <c r="D1093" s="162">
        <v>2</v>
      </c>
      <c r="E1093" s="163" t="s">
        <v>224</v>
      </c>
      <c r="F1093" s="163" t="s">
        <v>225</v>
      </c>
      <c r="G1093" s="163" t="s">
        <v>234</v>
      </c>
      <c r="H1093" s="162">
        <v>100</v>
      </c>
      <c r="I1093" s="163" t="s">
        <v>227</v>
      </c>
      <c r="J1093" s="163" t="s">
        <v>227</v>
      </c>
      <c r="K1093" s="93">
        <f t="shared" si="124"/>
        <v>1</v>
      </c>
      <c r="L1093" s="124">
        <f>IF(F1093="MT",'Calcs and Notes'!$C$41*K1093,IF(N1093="Grocery",'Calcs and Notes'!$C$40*K1093,'Calcs and Notes'!$C$43*K1093))</f>
        <v>122.88780203574613</v>
      </c>
      <c r="M1093" s="114">
        <f>IF(F1093="MT",'Calcs and Notes'!$E$41*K1093,'Calcs and Notes'!$E$40*K1093)</f>
        <v>9.1539169192330423</v>
      </c>
      <c r="N1093" s="93" t="s">
        <v>406</v>
      </c>
    </row>
    <row r="1094" spans="1:14">
      <c r="A1094" s="162">
        <v>15744</v>
      </c>
      <c r="B1094" s="162">
        <v>763840.88855590497</v>
      </c>
      <c r="C1094" s="162">
        <v>4.3309003149963399</v>
      </c>
      <c r="D1094" s="162">
        <v>3</v>
      </c>
      <c r="E1094" s="163" t="s">
        <v>224</v>
      </c>
      <c r="F1094" s="163" t="s">
        <v>225</v>
      </c>
      <c r="G1094" s="163" t="s">
        <v>234</v>
      </c>
      <c r="H1094" s="162">
        <v>100</v>
      </c>
      <c r="I1094" s="163" t="s">
        <v>227</v>
      </c>
      <c r="J1094" s="163" t="s">
        <v>227</v>
      </c>
      <c r="K1094" s="93">
        <f t="shared" si="124"/>
        <v>1</v>
      </c>
      <c r="L1094" s="124">
        <f>IF(F1094="MT",'Calcs and Notes'!$C$41*K1094,IF(N1094="Grocery",'Calcs and Notes'!$C$40*K1094,'Calcs and Notes'!$C$43*K1094))</f>
        <v>122.88780203574613</v>
      </c>
      <c r="M1094" s="114">
        <f>IF(F1094="MT",'Calcs and Notes'!$E$41*K1094,'Calcs and Notes'!$E$40*K1094)</f>
        <v>9.1539169192330423</v>
      </c>
      <c r="N1094" s="93" t="s">
        <v>406</v>
      </c>
    </row>
    <row r="1095" spans="1:14">
      <c r="A1095" s="162">
        <v>15744</v>
      </c>
      <c r="B1095" s="162">
        <v>763840.88855590497</v>
      </c>
      <c r="C1095" s="162">
        <v>4.3309003149963399</v>
      </c>
      <c r="D1095" s="162">
        <v>4</v>
      </c>
      <c r="E1095" s="163" t="s">
        <v>224</v>
      </c>
      <c r="F1095" s="163" t="s">
        <v>241</v>
      </c>
      <c r="G1095" s="163" t="s">
        <v>234</v>
      </c>
      <c r="H1095" s="162">
        <v>50</v>
      </c>
      <c r="I1095" s="163" t="s">
        <v>227</v>
      </c>
      <c r="J1095" s="163" t="s">
        <v>224</v>
      </c>
      <c r="K1095" s="93">
        <f t="shared" si="124"/>
        <v>0</v>
      </c>
      <c r="L1095" s="124">
        <f>IF(F1095="MT",'Calcs and Notes'!$C$41*K1095,IF(N1095="Grocery",'Calcs and Notes'!$C$40*K1095,'Calcs and Notes'!$C$43*K1095))</f>
        <v>0</v>
      </c>
      <c r="M1095" s="114">
        <f>IF(F1095="MT",'Calcs and Notes'!$E$41*K1095,'Calcs and Notes'!$E$40*K1095)</f>
        <v>0</v>
      </c>
      <c r="N1095" s="93" t="s">
        <v>406</v>
      </c>
    </row>
    <row r="1096" spans="1:14">
      <c r="A1096" s="162">
        <v>15833</v>
      </c>
      <c r="B1096" s="162">
        <v>1945928.9975965701</v>
      </c>
      <c r="C1096" s="162">
        <v>17.690263614514301</v>
      </c>
      <c r="D1096" s="162">
        <v>1</v>
      </c>
      <c r="E1096" s="163" t="s">
        <v>224</v>
      </c>
      <c r="F1096" s="163" t="s">
        <v>225</v>
      </c>
      <c r="G1096" s="163" t="s">
        <v>234</v>
      </c>
      <c r="H1096" s="162">
        <v>50</v>
      </c>
      <c r="I1096" s="163" t="s">
        <v>227</v>
      </c>
      <c r="J1096" s="163" t="s">
        <v>227</v>
      </c>
      <c r="K1096" s="93">
        <f t="shared" si="124"/>
        <v>1</v>
      </c>
      <c r="L1096" s="124">
        <f>IF(F1096="MT",'Calcs and Notes'!$C$41*K1096,IF(N1096="Grocery",'Calcs and Notes'!$C$40*K1096,'Calcs and Notes'!$C$43*K1096))</f>
        <v>122.88780203574613</v>
      </c>
      <c r="M1096" s="114">
        <f>IF(F1096="MT",'Calcs and Notes'!$E$41*K1096,'Calcs and Notes'!$E$40*K1096)</f>
        <v>9.1539169192330423</v>
      </c>
      <c r="N1096" s="93" t="s">
        <v>406</v>
      </c>
    </row>
    <row r="1097" spans="1:14">
      <c r="A1097" s="162">
        <v>15833</v>
      </c>
      <c r="B1097" s="162">
        <v>1945928.9975965701</v>
      </c>
      <c r="C1097" s="162">
        <v>17.690263614514301</v>
      </c>
      <c r="D1097" s="162">
        <v>2</v>
      </c>
      <c r="E1097" s="163" t="s">
        <v>224</v>
      </c>
      <c r="F1097" s="163" t="s">
        <v>241</v>
      </c>
      <c r="G1097" s="163" t="s">
        <v>234</v>
      </c>
      <c r="H1097" s="162">
        <v>50</v>
      </c>
      <c r="I1097" s="163" t="s">
        <v>227</v>
      </c>
      <c r="J1097" s="163" t="s">
        <v>227</v>
      </c>
      <c r="K1097" s="93">
        <f t="shared" si="124"/>
        <v>1</v>
      </c>
      <c r="L1097" s="124">
        <f>IF(F1097="MT",'Calcs and Notes'!$C$41*K1097,IF(N1097="Grocery",'Calcs and Notes'!$C$40*K1097,'Calcs and Notes'!$C$43*K1097))</f>
        <v>128.63184742963827</v>
      </c>
      <c r="M1097" s="114">
        <f>IF(F1097="MT",'Calcs and Notes'!$E$41*K1097,'Calcs and Notes'!$E$40*K1097)</f>
        <v>9.1539169192330423</v>
      </c>
      <c r="N1097" s="93" t="s">
        <v>406</v>
      </c>
    </row>
    <row r="1098" spans="1:14">
      <c r="A1098" s="162">
        <v>15839</v>
      </c>
      <c r="B1098" s="162">
        <v>641926.95130121603</v>
      </c>
      <c r="C1098" s="162">
        <v>3.7884089309287101</v>
      </c>
      <c r="D1098" s="162">
        <v>1</v>
      </c>
      <c r="E1098" s="163" t="s">
        <v>224</v>
      </c>
      <c r="F1098" s="163" t="s">
        <v>225</v>
      </c>
      <c r="G1098" s="163" t="s">
        <v>234</v>
      </c>
      <c r="H1098" s="162">
        <v>210</v>
      </c>
      <c r="I1098" s="163" t="s">
        <v>227</v>
      </c>
      <c r="J1098" s="163" t="s">
        <v>227</v>
      </c>
      <c r="K1098" s="93">
        <f t="shared" si="124"/>
        <v>1</v>
      </c>
      <c r="L1098" s="124">
        <f>IF(F1098="MT",'Calcs and Notes'!$C$41*K1098,IF(N1098="Grocery",'Calcs and Notes'!$C$40*K1098,'Calcs and Notes'!$C$43*K1098))</f>
        <v>122.88780203574613</v>
      </c>
      <c r="M1098" s="114">
        <f>IF(F1098="MT",'Calcs and Notes'!$E$41*K1098,'Calcs and Notes'!$E$40*K1098)</f>
        <v>9.1539169192330423</v>
      </c>
      <c r="N1098" s="93" t="s">
        <v>406</v>
      </c>
    </row>
    <row r="1099" spans="1:14">
      <c r="A1099" s="162">
        <v>15839</v>
      </c>
      <c r="B1099" s="162">
        <v>641926.95130121603</v>
      </c>
      <c r="C1099" s="162">
        <v>3.7884089309287101</v>
      </c>
      <c r="D1099" s="162">
        <v>2</v>
      </c>
      <c r="E1099" s="163" t="s">
        <v>224</v>
      </c>
      <c r="F1099" s="163" t="s">
        <v>225</v>
      </c>
      <c r="G1099" s="163" t="s">
        <v>234</v>
      </c>
      <c r="H1099" s="162">
        <v>105</v>
      </c>
      <c r="I1099" s="163" t="s">
        <v>227</v>
      </c>
      <c r="J1099" s="163" t="s">
        <v>227</v>
      </c>
      <c r="K1099" s="93">
        <f t="shared" si="124"/>
        <v>1</v>
      </c>
      <c r="L1099" s="124">
        <f>IF(F1099="MT",'Calcs and Notes'!$C$41*K1099,IF(N1099="Grocery",'Calcs and Notes'!$C$40*K1099,'Calcs and Notes'!$C$43*K1099))</f>
        <v>122.88780203574613</v>
      </c>
      <c r="M1099" s="114">
        <f>IF(F1099="MT",'Calcs and Notes'!$E$41*K1099,'Calcs and Notes'!$E$40*K1099)</f>
        <v>9.1539169192330423</v>
      </c>
      <c r="N1099" s="93" t="s">
        <v>406</v>
      </c>
    </row>
    <row r="1100" spans="1:14">
      <c r="A1100" s="162">
        <v>15839</v>
      </c>
      <c r="B1100" s="162">
        <v>641926.95130121603</v>
      </c>
      <c r="C1100" s="162">
        <v>3.7884089309287101</v>
      </c>
      <c r="D1100" s="162">
        <v>3</v>
      </c>
      <c r="E1100" s="163" t="s">
        <v>224</v>
      </c>
      <c r="F1100" s="163" t="s">
        <v>241</v>
      </c>
      <c r="G1100" s="163" t="s">
        <v>234</v>
      </c>
      <c r="H1100" s="162">
        <v>105</v>
      </c>
      <c r="I1100" s="163" t="s">
        <v>247</v>
      </c>
      <c r="J1100" s="163" t="s">
        <v>247</v>
      </c>
      <c r="K1100" s="93">
        <f t="shared" si="124"/>
        <v>0</v>
      </c>
      <c r="L1100" s="124">
        <f>IF(F1100="MT",'Calcs and Notes'!$C$41*K1100,IF(N1100="Grocery",'Calcs and Notes'!$C$40*K1100,'Calcs and Notes'!$C$43*K1100))</f>
        <v>0</v>
      </c>
      <c r="M1100" s="114">
        <f>IF(F1100="MT",'Calcs and Notes'!$E$41*K1100,'Calcs and Notes'!$E$40*K1100)</f>
        <v>0</v>
      </c>
      <c r="N1100" s="93" t="s">
        <v>406</v>
      </c>
    </row>
    <row r="1101" spans="1:14">
      <c r="A1101" s="162">
        <v>15892</v>
      </c>
      <c r="B1101" s="162">
        <v>1252280.1489190101</v>
      </c>
      <c r="C1101" s="162">
        <v>24.082310556134701</v>
      </c>
      <c r="D1101" s="162">
        <v>1</v>
      </c>
      <c r="E1101" s="163" t="s">
        <v>224</v>
      </c>
      <c r="F1101" s="163" t="s">
        <v>225</v>
      </c>
      <c r="G1101" s="163" t="s">
        <v>234</v>
      </c>
      <c r="H1101" s="162">
        <v>60</v>
      </c>
      <c r="I1101" s="163" t="s">
        <v>227</v>
      </c>
      <c r="J1101" s="163" t="s">
        <v>227</v>
      </c>
      <c r="K1101" s="93">
        <f t="shared" si="124"/>
        <v>1</v>
      </c>
      <c r="L1101" s="124">
        <f>IF(F1101="MT",'Calcs and Notes'!$C$41*K1101,IF(N1101="Grocery",'Calcs and Notes'!$C$40*K1101,'Calcs and Notes'!$C$43*K1101))</f>
        <v>122.88780203574613</v>
      </c>
      <c r="M1101" s="114">
        <f>IF(F1101="MT",'Calcs and Notes'!$E$41*K1101,'Calcs and Notes'!$E$40*K1101)</f>
        <v>9.1539169192330423</v>
      </c>
      <c r="N1101" s="93" t="s">
        <v>408</v>
      </c>
    </row>
    <row r="1102" spans="1:14">
      <c r="A1102" s="162">
        <v>15892</v>
      </c>
      <c r="B1102" s="162">
        <v>1252280.1489190101</v>
      </c>
      <c r="C1102" s="162">
        <v>24.082310556134701</v>
      </c>
      <c r="D1102" s="162">
        <v>2</v>
      </c>
      <c r="E1102" s="163" t="s">
        <v>224</v>
      </c>
      <c r="F1102" s="163" t="s">
        <v>241</v>
      </c>
      <c r="G1102" s="163" t="s">
        <v>234</v>
      </c>
      <c r="H1102" s="162">
        <v>30</v>
      </c>
      <c r="I1102" s="163" t="s">
        <v>227</v>
      </c>
      <c r="J1102" s="163" t="s">
        <v>227</v>
      </c>
      <c r="K1102" s="93">
        <f t="shared" si="124"/>
        <v>1</v>
      </c>
      <c r="L1102" s="124">
        <f>IF(F1102="MT",'Calcs and Notes'!$C$41*K1102,IF(N1102="Grocery",'Calcs and Notes'!$C$40*K1102,'Calcs and Notes'!$C$43*K1102))</f>
        <v>128.63184742963827</v>
      </c>
      <c r="M1102" s="114">
        <f>IF(F1102="MT",'Calcs and Notes'!$E$41*K1102,'Calcs and Notes'!$E$40*K1102)</f>
        <v>9.1539169192330423</v>
      </c>
      <c r="N1102" s="93" t="s">
        <v>408</v>
      </c>
    </row>
    <row r="1103" spans="1:14">
      <c r="A1103" s="162">
        <v>15814</v>
      </c>
      <c r="B1103" s="162">
        <v>1499123.8321193899</v>
      </c>
      <c r="C1103" s="162">
        <v>24.082310556134701</v>
      </c>
      <c r="D1103" s="162">
        <v>1</v>
      </c>
      <c r="E1103" s="163" t="s">
        <v>224</v>
      </c>
      <c r="F1103" s="163" t="s">
        <v>241</v>
      </c>
      <c r="G1103" s="163" t="s">
        <v>234</v>
      </c>
      <c r="H1103" s="162">
        <v>100</v>
      </c>
      <c r="I1103" s="163" t="s">
        <v>239</v>
      </c>
      <c r="J1103" s="163" t="s">
        <v>255</v>
      </c>
      <c r="K1103" s="93">
        <f t="shared" si="124"/>
        <v>0</v>
      </c>
      <c r="L1103" s="124">
        <f>IF(F1103="MT",'Calcs and Notes'!$C$41*K1103,IF(N1103="Grocery",'Calcs and Notes'!$C$40*K1103,'Calcs and Notes'!$C$43*K1103))</f>
        <v>0</v>
      </c>
      <c r="M1103" s="114">
        <f>IF(F1103="MT",'Calcs and Notes'!$E$41*K1103,'Calcs and Notes'!$E$40*K1103)</f>
        <v>0</v>
      </c>
      <c r="N1103" s="93" t="s">
        <v>408</v>
      </c>
    </row>
    <row r="1104" spans="1:14">
      <c r="A1104" s="162">
        <v>15676</v>
      </c>
      <c r="B1104" s="162">
        <v>5698092.9290304901</v>
      </c>
      <c r="C1104" s="162">
        <v>34.400464435103203</v>
      </c>
      <c r="D1104" s="162">
        <v>1</v>
      </c>
      <c r="E1104" s="163" t="s">
        <v>224</v>
      </c>
      <c r="F1104" s="163" t="s">
        <v>225</v>
      </c>
      <c r="G1104" s="163" t="s">
        <v>234</v>
      </c>
      <c r="H1104" s="162">
        <v>64</v>
      </c>
      <c r="I1104" s="163" t="s">
        <v>239</v>
      </c>
      <c r="J1104" s="163" t="s">
        <v>227</v>
      </c>
      <c r="K1104" s="93">
        <f t="shared" si="124"/>
        <v>1</v>
      </c>
      <c r="L1104" s="124">
        <f>IF(F1104="MT",'Calcs and Notes'!$C$41*K1104,IF(N1104="Grocery",'Calcs and Notes'!$C$40*K1104,'Calcs and Notes'!$C$43*K1104))</f>
        <v>122.88780203574613</v>
      </c>
      <c r="M1104" s="114">
        <f>IF(F1104="MT",'Calcs and Notes'!$E$41*K1104,'Calcs and Notes'!$E$40*K1104)</f>
        <v>9.1539169192330423</v>
      </c>
      <c r="N1104" s="93" t="s">
        <v>1307</v>
      </c>
    </row>
    <row r="1105" spans="1:14">
      <c r="A1105" s="162">
        <v>15806</v>
      </c>
      <c r="B1105" s="162">
        <v>636642.34630446194</v>
      </c>
      <c r="C1105" s="162">
        <v>4.3309003149963399</v>
      </c>
      <c r="D1105" s="162">
        <v>1</v>
      </c>
      <c r="E1105" s="163" t="s">
        <v>224</v>
      </c>
      <c r="F1105" s="163" t="s">
        <v>225</v>
      </c>
      <c r="G1105" s="163" t="s">
        <v>234</v>
      </c>
      <c r="H1105" s="162">
        <v>100</v>
      </c>
      <c r="I1105" s="163" t="s">
        <v>227</v>
      </c>
      <c r="J1105" s="163" t="s">
        <v>227</v>
      </c>
      <c r="K1105" s="93">
        <f t="shared" si="124"/>
        <v>1</v>
      </c>
      <c r="L1105" s="124">
        <f>IF(F1105="MT",'Calcs and Notes'!$C$41*K1105,IF(N1105="Grocery",'Calcs and Notes'!$C$40*K1105,'Calcs and Notes'!$C$43*K1105))</f>
        <v>122.88780203574613</v>
      </c>
      <c r="M1105" s="114">
        <f>IF(F1105="MT",'Calcs and Notes'!$E$41*K1105,'Calcs and Notes'!$E$40*K1105)</f>
        <v>9.1539169192330423</v>
      </c>
      <c r="N1105" s="93" t="s">
        <v>406</v>
      </c>
    </row>
    <row r="1106" spans="1:14">
      <c r="A1106" s="162">
        <v>15806</v>
      </c>
      <c r="B1106" s="162">
        <v>636642.34630446194</v>
      </c>
      <c r="C1106" s="162">
        <v>4.3309003149963399</v>
      </c>
      <c r="D1106" s="162">
        <v>2</v>
      </c>
      <c r="E1106" s="163" t="s">
        <v>224</v>
      </c>
      <c r="F1106" s="163" t="s">
        <v>241</v>
      </c>
      <c r="G1106" s="163" t="s">
        <v>234</v>
      </c>
      <c r="H1106" s="162">
        <v>50</v>
      </c>
      <c r="I1106" s="163" t="s">
        <v>227</v>
      </c>
      <c r="J1106" s="163" t="s">
        <v>227</v>
      </c>
      <c r="K1106" s="93">
        <f t="shared" ref="K1106:K1169" si="125">IF(J1106="N",1,0)</f>
        <v>1</v>
      </c>
      <c r="L1106" s="124">
        <f>IF(F1106="MT",'Calcs and Notes'!$C$41*K1106,IF(N1106="Grocery",'Calcs and Notes'!$C$40*K1106,'Calcs and Notes'!$C$43*K1106))</f>
        <v>128.63184742963827</v>
      </c>
      <c r="M1106" s="114">
        <f>IF(F1106="MT",'Calcs and Notes'!$E$41*K1106,'Calcs and Notes'!$E$40*K1106)</f>
        <v>9.1539169192330423</v>
      </c>
      <c r="N1106" s="93" t="s">
        <v>406</v>
      </c>
    </row>
    <row r="1107" spans="1:14">
      <c r="A1107" s="162">
        <v>15775</v>
      </c>
      <c r="B1107" s="162">
        <v>597383.60724696296</v>
      </c>
      <c r="C1107" s="162">
        <v>59.7383607246963</v>
      </c>
      <c r="D1107" s="162">
        <v>1</v>
      </c>
      <c r="E1107" s="163" t="s">
        <v>224</v>
      </c>
      <c r="F1107" s="163" t="s">
        <v>241</v>
      </c>
      <c r="G1107" s="163" t="s">
        <v>234</v>
      </c>
      <c r="H1107" s="162">
        <v>100</v>
      </c>
      <c r="I1107" s="163" t="s">
        <v>227</v>
      </c>
      <c r="J1107" s="163" t="s">
        <v>255</v>
      </c>
      <c r="K1107" s="93">
        <f t="shared" si="125"/>
        <v>0</v>
      </c>
      <c r="L1107" s="124">
        <f>IF(F1107="MT",'Calcs and Notes'!$C$41*K1107,IF(N1107="Grocery",'Calcs and Notes'!$C$40*K1107,'Calcs and Notes'!$C$43*K1107))</f>
        <v>0</v>
      </c>
      <c r="M1107" s="114">
        <f>IF(F1107="MT",'Calcs and Notes'!$E$41*K1107,'Calcs and Notes'!$E$40*K1107)</f>
        <v>0</v>
      </c>
      <c r="N1107" s="93" t="s">
        <v>97</v>
      </c>
    </row>
    <row r="1108" spans="1:14">
      <c r="A1108" s="162">
        <v>15775</v>
      </c>
      <c r="B1108" s="162">
        <v>597383.60724696296</v>
      </c>
      <c r="C1108" s="162">
        <v>59.7383607246963</v>
      </c>
      <c r="D1108" s="162">
        <v>2</v>
      </c>
      <c r="E1108" s="163" t="s">
        <v>224</v>
      </c>
      <c r="F1108" s="163" t="s">
        <v>225</v>
      </c>
      <c r="G1108" s="163" t="s">
        <v>234</v>
      </c>
      <c r="H1108" s="162">
        <v>270</v>
      </c>
      <c r="I1108" s="163" t="s">
        <v>227</v>
      </c>
      <c r="J1108" s="163" t="s">
        <v>255</v>
      </c>
      <c r="K1108" s="93">
        <f t="shared" si="125"/>
        <v>0</v>
      </c>
      <c r="L1108" s="124">
        <f>IF(F1108="MT",'Calcs and Notes'!$C$41*K1108,IF(N1108="Grocery",'Calcs and Notes'!$C$40*K1108,'Calcs and Notes'!$C$43*K1108))</f>
        <v>0</v>
      </c>
      <c r="M1108" s="114">
        <f>IF(F1108="MT",'Calcs and Notes'!$E$41*K1108,'Calcs and Notes'!$E$40*K1108)</f>
        <v>0</v>
      </c>
      <c r="N1108" s="93" t="s">
        <v>97</v>
      </c>
    </row>
    <row r="1109" spans="1:14">
      <c r="A1109" s="162">
        <v>15775</v>
      </c>
      <c r="B1109" s="162">
        <v>597383.60724696296</v>
      </c>
      <c r="C1109" s="162">
        <v>59.7383607246963</v>
      </c>
      <c r="D1109" s="162">
        <v>3</v>
      </c>
      <c r="E1109" s="163" t="s">
        <v>224</v>
      </c>
      <c r="F1109" s="163" t="s">
        <v>225</v>
      </c>
      <c r="G1109" s="163" t="s">
        <v>234</v>
      </c>
      <c r="H1109" s="162">
        <v>230</v>
      </c>
      <c r="I1109" s="163" t="s">
        <v>227</v>
      </c>
      <c r="J1109" s="163" t="s">
        <v>255</v>
      </c>
      <c r="K1109" s="93">
        <f t="shared" si="125"/>
        <v>0</v>
      </c>
      <c r="L1109" s="124">
        <f>IF(F1109="MT",'Calcs and Notes'!$C$41*K1109,IF(N1109="Grocery",'Calcs and Notes'!$C$40*K1109,'Calcs and Notes'!$C$43*K1109))</f>
        <v>0</v>
      </c>
      <c r="M1109" s="114">
        <f>IF(F1109="MT",'Calcs and Notes'!$E$41*K1109,'Calcs and Notes'!$E$40*K1109)</f>
        <v>0</v>
      </c>
      <c r="N1109" s="93" t="s">
        <v>97</v>
      </c>
    </row>
    <row r="1110" spans="1:14">
      <c r="A1110" s="162">
        <v>15837</v>
      </c>
      <c r="B1110" s="162">
        <v>4782339.4514969904</v>
      </c>
      <c r="C1110" s="162">
        <v>29.685533528845401</v>
      </c>
      <c r="D1110" s="162">
        <v>1</v>
      </c>
      <c r="E1110" s="163" t="s">
        <v>246</v>
      </c>
      <c r="F1110" s="163" t="s">
        <v>225</v>
      </c>
      <c r="G1110" s="163" t="s">
        <v>234</v>
      </c>
      <c r="H1110" s="162">
        <v>900</v>
      </c>
      <c r="I1110" s="163" t="s">
        <v>239</v>
      </c>
      <c r="J1110" s="163" t="s">
        <v>224</v>
      </c>
      <c r="K1110" s="93">
        <f t="shared" si="125"/>
        <v>0</v>
      </c>
      <c r="L1110" s="124">
        <f>IF(F1110="MT",'Calcs and Notes'!$C$41*K1110,IF(N1110="Grocery",'Calcs and Notes'!$C$40*K1110,'Calcs and Notes'!$C$43*K1110))</f>
        <v>0</v>
      </c>
      <c r="M1110" s="114">
        <f>IF(F1110="MT",'Calcs and Notes'!$E$41*K1110,'Calcs and Notes'!$E$40*K1110)</f>
        <v>0</v>
      </c>
      <c r="N1110" s="93" t="s">
        <v>1306</v>
      </c>
    </row>
    <row r="1111" spans="1:14">
      <c r="A1111" s="162">
        <v>15837</v>
      </c>
      <c r="B1111" s="162">
        <v>4782339.4514969904</v>
      </c>
      <c r="C1111" s="162">
        <v>29.685533528845401</v>
      </c>
      <c r="D1111" s="162">
        <v>2</v>
      </c>
      <c r="E1111" s="163" t="s">
        <v>224</v>
      </c>
      <c r="F1111" s="163" t="s">
        <v>225</v>
      </c>
      <c r="G1111" s="163" t="s">
        <v>234</v>
      </c>
      <c r="H1111" s="162">
        <v>280</v>
      </c>
      <c r="I1111" s="163" t="s">
        <v>239</v>
      </c>
      <c r="J1111" s="163" t="s">
        <v>224</v>
      </c>
      <c r="K1111" s="93">
        <f t="shared" si="125"/>
        <v>0</v>
      </c>
      <c r="L1111" s="124">
        <f>IF(F1111="MT",'Calcs and Notes'!$C$41*K1111,IF(N1111="Grocery",'Calcs and Notes'!$C$40*K1111,'Calcs and Notes'!$C$43*K1111))</f>
        <v>0</v>
      </c>
      <c r="M1111" s="114">
        <f>IF(F1111="MT",'Calcs and Notes'!$E$41*K1111,'Calcs and Notes'!$E$40*K1111)</f>
        <v>0</v>
      </c>
      <c r="N1111" s="93" t="s">
        <v>1306</v>
      </c>
    </row>
    <row r="1112" spans="1:14">
      <c r="A1112" s="162">
        <v>15837</v>
      </c>
      <c r="B1112" s="162">
        <v>4782339.4514969904</v>
      </c>
      <c r="C1112" s="162">
        <v>29.685533528845401</v>
      </c>
      <c r="D1112" s="162">
        <v>3</v>
      </c>
      <c r="E1112" s="163" t="s">
        <v>224</v>
      </c>
      <c r="F1112" s="163" t="s">
        <v>225</v>
      </c>
      <c r="G1112" s="163" t="s">
        <v>234</v>
      </c>
      <c r="H1112" s="162">
        <v>930</v>
      </c>
      <c r="I1112" s="163" t="s">
        <v>239</v>
      </c>
      <c r="J1112" s="163" t="s">
        <v>224</v>
      </c>
      <c r="K1112" s="93">
        <f t="shared" si="125"/>
        <v>0</v>
      </c>
      <c r="L1112" s="124">
        <f>IF(F1112="MT",'Calcs and Notes'!$C$41*K1112,IF(N1112="Grocery",'Calcs and Notes'!$C$40*K1112,'Calcs and Notes'!$C$43*K1112))</f>
        <v>0</v>
      </c>
      <c r="M1112" s="114">
        <f>IF(F1112="MT",'Calcs and Notes'!$E$41*K1112,'Calcs and Notes'!$E$40*K1112)</f>
        <v>0</v>
      </c>
      <c r="N1112" s="93" t="s">
        <v>1306</v>
      </c>
    </row>
    <row r="1113" spans="1:14">
      <c r="A1113" s="162">
        <v>15837</v>
      </c>
      <c r="B1113" s="162">
        <v>4782339.4514969904</v>
      </c>
      <c r="C1113" s="162">
        <v>29.685533528845401</v>
      </c>
      <c r="D1113" s="162">
        <v>4</v>
      </c>
      <c r="E1113" s="163" t="s">
        <v>224</v>
      </c>
      <c r="F1113" s="163" t="s">
        <v>241</v>
      </c>
      <c r="G1113" s="163" t="s">
        <v>234</v>
      </c>
      <c r="H1113" s="162">
        <v>600</v>
      </c>
      <c r="I1113" s="163" t="s">
        <v>239</v>
      </c>
      <c r="J1113" s="163" t="s">
        <v>224</v>
      </c>
      <c r="K1113" s="93">
        <f t="shared" si="125"/>
        <v>0</v>
      </c>
      <c r="L1113" s="124">
        <f>IF(F1113="MT",'Calcs and Notes'!$C$41*K1113,IF(N1113="Grocery",'Calcs and Notes'!$C$40*K1113,'Calcs and Notes'!$C$43*K1113))</f>
        <v>0</v>
      </c>
      <c r="M1113" s="114">
        <f>IF(F1113="MT",'Calcs and Notes'!$E$41*K1113,'Calcs and Notes'!$E$40*K1113)</f>
        <v>0</v>
      </c>
      <c r="N1113" s="93" t="s">
        <v>1306</v>
      </c>
    </row>
    <row r="1114" spans="1:14">
      <c r="A1114" s="162">
        <v>15837</v>
      </c>
      <c r="B1114" s="162">
        <v>4782339.4514969904</v>
      </c>
      <c r="C1114" s="162">
        <v>29.685533528845401</v>
      </c>
      <c r="D1114" s="162">
        <v>5</v>
      </c>
      <c r="E1114" s="163" t="s">
        <v>224</v>
      </c>
      <c r="F1114" s="163" t="s">
        <v>241</v>
      </c>
      <c r="G1114" s="163" t="s">
        <v>234</v>
      </c>
      <c r="H1114" s="162">
        <v>650</v>
      </c>
      <c r="I1114" s="163" t="s">
        <v>239</v>
      </c>
      <c r="J1114" s="163" t="s">
        <v>224</v>
      </c>
      <c r="K1114" s="93">
        <f t="shared" si="125"/>
        <v>0</v>
      </c>
      <c r="L1114" s="124">
        <f>IF(F1114="MT",'Calcs and Notes'!$C$41*K1114,IF(N1114="Grocery",'Calcs and Notes'!$C$40*K1114,'Calcs and Notes'!$C$43*K1114))</f>
        <v>0</v>
      </c>
      <c r="M1114" s="114">
        <f>IF(F1114="MT",'Calcs and Notes'!$E$41*K1114,'Calcs and Notes'!$E$40*K1114)</f>
        <v>0</v>
      </c>
      <c r="N1114" s="93" t="s">
        <v>1306</v>
      </c>
    </row>
    <row r="1115" spans="1:14">
      <c r="A1115" s="162">
        <v>15837</v>
      </c>
      <c r="B1115" s="162">
        <v>4782339.4514969904</v>
      </c>
      <c r="C1115" s="162">
        <v>29.685533528845401</v>
      </c>
      <c r="D1115" s="162">
        <v>6</v>
      </c>
      <c r="E1115" s="163" t="s">
        <v>224</v>
      </c>
      <c r="F1115" s="163" t="s">
        <v>225</v>
      </c>
      <c r="G1115" s="163" t="s">
        <v>234</v>
      </c>
      <c r="H1115" s="162">
        <v>250</v>
      </c>
      <c r="I1115" s="163" t="s">
        <v>239</v>
      </c>
      <c r="J1115" s="163" t="s">
        <v>224</v>
      </c>
      <c r="K1115" s="93">
        <f t="shared" si="125"/>
        <v>0</v>
      </c>
      <c r="L1115" s="124">
        <f>IF(F1115="MT",'Calcs and Notes'!$C$41*K1115,IF(N1115="Grocery",'Calcs and Notes'!$C$40*K1115,'Calcs and Notes'!$C$43*K1115))</f>
        <v>0</v>
      </c>
      <c r="M1115" s="114">
        <f>IF(F1115="MT",'Calcs and Notes'!$E$41*K1115,'Calcs and Notes'!$E$40*K1115)</f>
        <v>0</v>
      </c>
      <c r="N1115" s="93" t="s">
        <v>1306</v>
      </c>
    </row>
    <row r="1116" spans="1:14">
      <c r="A1116" s="162">
        <v>15874</v>
      </c>
      <c r="B1116" s="162">
        <v>1100807.1615957499</v>
      </c>
      <c r="C1116" s="162">
        <v>16.381546498344399</v>
      </c>
      <c r="D1116" s="162">
        <v>1</v>
      </c>
      <c r="E1116" s="163" t="s">
        <v>224</v>
      </c>
      <c r="F1116" s="163" t="s">
        <v>225</v>
      </c>
      <c r="G1116" s="163" t="s">
        <v>234</v>
      </c>
      <c r="H1116" s="162">
        <v>63</v>
      </c>
      <c r="I1116" s="163" t="s">
        <v>239</v>
      </c>
      <c r="J1116" s="163" t="s">
        <v>255</v>
      </c>
      <c r="K1116" s="93">
        <f t="shared" si="125"/>
        <v>0</v>
      </c>
      <c r="L1116" s="124">
        <f>IF(F1116="MT",'Calcs and Notes'!$C$41*K1116,IF(N1116="Grocery",'Calcs and Notes'!$C$40*K1116,'Calcs and Notes'!$C$43*K1116))</f>
        <v>0</v>
      </c>
      <c r="M1116" s="114">
        <f>IF(F1116="MT",'Calcs and Notes'!$E$41*K1116,'Calcs and Notes'!$E$40*K1116)</f>
        <v>0</v>
      </c>
      <c r="N1116" s="93" t="s">
        <v>408</v>
      </c>
    </row>
    <row r="1117" spans="1:14">
      <c r="A1117" s="162">
        <v>15874</v>
      </c>
      <c r="B1117" s="162">
        <v>1100807.1615957499</v>
      </c>
      <c r="C1117" s="162">
        <v>16.381546498344399</v>
      </c>
      <c r="D1117" s="162">
        <v>2</v>
      </c>
      <c r="E1117" s="163" t="s">
        <v>224</v>
      </c>
      <c r="F1117" s="163" t="s">
        <v>241</v>
      </c>
      <c r="G1117" s="163" t="s">
        <v>234</v>
      </c>
      <c r="H1117" s="162">
        <v>40</v>
      </c>
      <c r="I1117" s="163" t="s">
        <v>239</v>
      </c>
      <c r="J1117" s="163" t="s">
        <v>255</v>
      </c>
      <c r="K1117" s="93">
        <f t="shared" si="125"/>
        <v>0</v>
      </c>
      <c r="L1117" s="124">
        <f>IF(F1117="MT",'Calcs and Notes'!$C$41*K1117,IF(N1117="Grocery",'Calcs and Notes'!$C$40*K1117,'Calcs and Notes'!$C$43*K1117))</f>
        <v>0</v>
      </c>
      <c r="M1117" s="114">
        <f>IF(F1117="MT",'Calcs and Notes'!$E$41*K1117,'Calcs and Notes'!$E$40*K1117)</f>
        <v>0</v>
      </c>
      <c r="N1117" s="93" t="s">
        <v>408</v>
      </c>
    </row>
    <row r="1118" spans="1:14">
      <c r="A1118" s="162">
        <v>15655</v>
      </c>
      <c r="B1118" s="162">
        <v>894852.99524279695</v>
      </c>
      <c r="C1118" s="162">
        <v>160.36792029440801</v>
      </c>
      <c r="D1118" s="162">
        <v>1</v>
      </c>
      <c r="E1118" s="163" t="s">
        <v>224</v>
      </c>
      <c r="F1118" s="163" t="s">
        <v>225</v>
      </c>
      <c r="G1118" s="163" t="s">
        <v>234</v>
      </c>
      <c r="H1118" s="162">
        <v>100</v>
      </c>
      <c r="I1118" s="163" t="s">
        <v>227</v>
      </c>
      <c r="J1118" s="163" t="s">
        <v>227</v>
      </c>
      <c r="K1118" s="93">
        <f t="shared" si="125"/>
        <v>1</v>
      </c>
      <c r="L1118" s="124">
        <f>IF(F1118="MT",'Calcs and Notes'!$C$41*K1118,IF(N1118="Grocery",'Calcs and Notes'!$C$40*K1118,'Calcs and Notes'!$C$43*K1118))</f>
        <v>122.88780203574613</v>
      </c>
      <c r="M1118" s="114">
        <f>IF(F1118="MT",'Calcs and Notes'!$E$41*K1118,'Calcs and Notes'!$E$40*K1118)</f>
        <v>9.1539169192330423</v>
      </c>
      <c r="N1118" s="93" t="s">
        <v>1014</v>
      </c>
    </row>
    <row r="1119" spans="1:14">
      <c r="A1119" s="162">
        <v>15655</v>
      </c>
      <c r="B1119" s="162">
        <v>894852.99524279695</v>
      </c>
      <c r="C1119" s="162">
        <v>160.36792029440801</v>
      </c>
      <c r="D1119" s="162">
        <v>2</v>
      </c>
      <c r="E1119" s="163" t="s">
        <v>224</v>
      </c>
      <c r="F1119" s="163" t="s">
        <v>241</v>
      </c>
      <c r="G1119" s="163" t="s">
        <v>234</v>
      </c>
      <c r="H1119" s="162">
        <v>25</v>
      </c>
      <c r="I1119" s="163" t="s">
        <v>227</v>
      </c>
      <c r="J1119" s="163" t="s">
        <v>227</v>
      </c>
      <c r="K1119" s="93">
        <f t="shared" si="125"/>
        <v>1</v>
      </c>
      <c r="L1119" s="124">
        <f>IF(F1119="MT",'Calcs and Notes'!$C$41*K1119,IF(N1119="Grocery",'Calcs and Notes'!$C$40*K1119,'Calcs and Notes'!$C$43*K1119))</f>
        <v>128.63184742963827</v>
      </c>
      <c r="M1119" s="114">
        <f>IF(F1119="MT",'Calcs and Notes'!$E$41*K1119,'Calcs and Notes'!$E$40*K1119)</f>
        <v>9.1539169192330423</v>
      </c>
      <c r="N1119" s="93" t="s">
        <v>1014</v>
      </c>
    </row>
    <row r="1120" spans="1:14">
      <c r="A1120" s="162">
        <v>15655</v>
      </c>
      <c r="B1120" s="162">
        <v>894852.99524279695</v>
      </c>
      <c r="C1120" s="162">
        <v>160.36792029440801</v>
      </c>
      <c r="D1120" s="162">
        <v>3</v>
      </c>
      <c r="E1120" s="163" t="s">
        <v>224</v>
      </c>
      <c r="F1120" s="163" t="s">
        <v>225</v>
      </c>
      <c r="G1120" s="163" t="s">
        <v>234</v>
      </c>
      <c r="H1120" s="162">
        <v>50</v>
      </c>
      <c r="I1120" s="163" t="s">
        <v>243</v>
      </c>
      <c r="J1120" s="163" t="s">
        <v>227</v>
      </c>
      <c r="K1120" s="93">
        <f t="shared" si="125"/>
        <v>1</v>
      </c>
      <c r="L1120" s="124">
        <f>IF(F1120="MT",'Calcs and Notes'!$C$41*K1120,IF(N1120="Grocery",'Calcs and Notes'!$C$40*K1120,'Calcs and Notes'!$C$43*K1120))</f>
        <v>122.88780203574613</v>
      </c>
      <c r="M1120" s="114">
        <f>IF(F1120="MT",'Calcs and Notes'!$E$41*K1120,'Calcs and Notes'!$E$40*K1120)</f>
        <v>9.1539169192330423</v>
      </c>
      <c r="N1120" s="93" t="s">
        <v>1014</v>
      </c>
    </row>
    <row r="1121" spans="1:14">
      <c r="A1121" s="162">
        <v>15808</v>
      </c>
      <c r="B1121" s="162">
        <v>4925248.9829979204</v>
      </c>
      <c r="C1121" s="162">
        <v>14.4804897627317</v>
      </c>
      <c r="D1121" s="162">
        <v>1</v>
      </c>
      <c r="E1121" s="163" t="s">
        <v>224</v>
      </c>
      <c r="F1121" s="163" t="s">
        <v>241</v>
      </c>
      <c r="G1121" s="163" t="s">
        <v>234</v>
      </c>
      <c r="H1121" s="162">
        <v>170</v>
      </c>
      <c r="I1121" s="163" t="s">
        <v>227</v>
      </c>
      <c r="J1121" s="163" t="s">
        <v>255</v>
      </c>
      <c r="K1121" s="93">
        <f t="shared" si="125"/>
        <v>0</v>
      </c>
      <c r="L1121" s="124">
        <f>IF(F1121="MT",'Calcs and Notes'!$C$41*K1121,IF(N1121="Grocery",'Calcs and Notes'!$C$40*K1121,'Calcs and Notes'!$C$43*K1121))</f>
        <v>0</v>
      </c>
      <c r="M1121" s="114">
        <f>IF(F1121="MT",'Calcs and Notes'!$E$41*K1121,'Calcs and Notes'!$E$40*K1121)</f>
        <v>0</v>
      </c>
      <c r="N1121" s="93" t="s">
        <v>404</v>
      </c>
    </row>
    <row r="1122" spans="1:14">
      <c r="A1122" s="162">
        <v>15808</v>
      </c>
      <c r="B1122" s="162">
        <v>4925248.9829979204</v>
      </c>
      <c r="C1122" s="162">
        <v>14.4804897627317</v>
      </c>
      <c r="D1122" s="162">
        <v>2</v>
      </c>
      <c r="E1122" s="163" t="s">
        <v>224</v>
      </c>
      <c r="F1122" s="163" t="s">
        <v>225</v>
      </c>
      <c r="G1122" s="163" t="s">
        <v>234</v>
      </c>
      <c r="H1122" s="162">
        <v>170</v>
      </c>
      <c r="I1122" s="163" t="s">
        <v>227</v>
      </c>
      <c r="J1122" s="163" t="s">
        <v>255</v>
      </c>
      <c r="K1122" s="93">
        <f t="shared" si="125"/>
        <v>0</v>
      </c>
      <c r="L1122" s="124">
        <f>IF(F1122="MT",'Calcs and Notes'!$C$41*K1122,IF(N1122="Grocery",'Calcs and Notes'!$C$40*K1122,'Calcs and Notes'!$C$43*K1122))</f>
        <v>0</v>
      </c>
      <c r="M1122" s="114">
        <f>IF(F1122="MT",'Calcs and Notes'!$E$41*K1122,'Calcs and Notes'!$E$40*K1122)</f>
        <v>0</v>
      </c>
      <c r="N1122" s="93" t="s">
        <v>404</v>
      </c>
    </row>
    <row r="1123" spans="1:14">
      <c r="A1123" s="162">
        <v>15808</v>
      </c>
      <c r="B1123" s="162">
        <v>4925248.9829979204</v>
      </c>
      <c r="C1123" s="162">
        <v>14.4804897627317</v>
      </c>
      <c r="D1123" s="162">
        <v>3</v>
      </c>
      <c r="E1123" s="163" t="s">
        <v>224</v>
      </c>
      <c r="F1123" s="163" t="s">
        <v>225</v>
      </c>
      <c r="G1123" s="163" t="s">
        <v>234</v>
      </c>
      <c r="H1123" s="162">
        <v>170</v>
      </c>
      <c r="I1123" s="163" t="s">
        <v>227</v>
      </c>
      <c r="J1123" s="163" t="s">
        <v>255</v>
      </c>
      <c r="K1123" s="93">
        <f t="shared" si="125"/>
        <v>0</v>
      </c>
      <c r="L1123" s="124">
        <f>IF(F1123="MT",'Calcs and Notes'!$C$41*K1123,IF(N1123="Grocery",'Calcs and Notes'!$C$40*K1123,'Calcs and Notes'!$C$43*K1123))</f>
        <v>0</v>
      </c>
      <c r="M1123" s="114">
        <f>IF(F1123="MT",'Calcs and Notes'!$E$41*K1123,'Calcs and Notes'!$E$40*K1123)</f>
        <v>0</v>
      </c>
      <c r="N1123" s="93" t="s">
        <v>404</v>
      </c>
    </row>
    <row r="1124" spans="1:14">
      <c r="A1124" s="162">
        <v>15808</v>
      </c>
      <c r="B1124" s="162">
        <v>4925248.9829979204</v>
      </c>
      <c r="C1124" s="162">
        <v>14.4804897627317</v>
      </c>
      <c r="D1124" s="162">
        <v>4</v>
      </c>
      <c r="E1124" s="163" t="s">
        <v>224</v>
      </c>
      <c r="F1124" s="163" t="s">
        <v>225</v>
      </c>
      <c r="G1124" s="163" t="s">
        <v>234</v>
      </c>
      <c r="H1124" s="162">
        <v>190</v>
      </c>
      <c r="I1124" s="163" t="s">
        <v>227</v>
      </c>
      <c r="J1124" s="163" t="s">
        <v>255</v>
      </c>
      <c r="K1124" s="93">
        <f t="shared" si="125"/>
        <v>0</v>
      </c>
      <c r="L1124" s="124">
        <f>IF(F1124="MT",'Calcs and Notes'!$C$41*K1124,IF(N1124="Grocery",'Calcs and Notes'!$C$40*K1124,'Calcs and Notes'!$C$43*K1124))</f>
        <v>0</v>
      </c>
      <c r="M1124" s="114">
        <f>IF(F1124="MT",'Calcs and Notes'!$E$41*K1124,'Calcs and Notes'!$E$40*K1124)</f>
        <v>0</v>
      </c>
      <c r="N1124" s="93" t="s">
        <v>404</v>
      </c>
    </row>
    <row r="1125" spans="1:14">
      <c r="A1125" s="162">
        <v>15808</v>
      </c>
      <c r="B1125" s="162">
        <v>4925248.9829979204</v>
      </c>
      <c r="C1125" s="162">
        <v>14.4804897627317</v>
      </c>
      <c r="D1125" s="162">
        <v>5</v>
      </c>
      <c r="E1125" s="163" t="s">
        <v>224</v>
      </c>
      <c r="F1125" s="163" t="s">
        <v>225</v>
      </c>
      <c r="G1125" s="163" t="s">
        <v>234</v>
      </c>
      <c r="H1125" s="162">
        <v>530</v>
      </c>
      <c r="I1125" s="163" t="s">
        <v>227</v>
      </c>
      <c r="J1125" s="163" t="s">
        <v>227</v>
      </c>
      <c r="K1125" s="93">
        <f t="shared" si="125"/>
        <v>1</v>
      </c>
      <c r="L1125" s="124">
        <f>IF(F1125="MT",'Calcs and Notes'!$C$41*K1125,IF(N1125="Grocery",'Calcs and Notes'!$C$40*K1125,'Calcs and Notes'!$C$43*K1125))</f>
        <v>122.88780203574613</v>
      </c>
      <c r="M1125" s="114">
        <f>IF(F1125="MT",'Calcs and Notes'!$E$41*K1125,'Calcs and Notes'!$E$40*K1125)</f>
        <v>9.1539169192330423</v>
      </c>
      <c r="N1125" s="93" t="s">
        <v>404</v>
      </c>
    </row>
    <row r="1126" spans="1:14">
      <c r="A1126" s="162">
        <v>15808</v>
      </c>
      <c r="B1126" s="162">
        <v>4925248.9829979204</v>
      </c>
      <c r="C1126" s="162">
        <v>14.4804897627317</v>
      </c>
      <c r="D1126" s="162">
        <v>6</v>
      </c>
      <c r="E1126" s="163" t="s">
        <v>224</v>
      </c>
      <c r="F1126" s="163" t="s">
        <v>241</v>
      </c>
      <c r="G1126" s="163" t="s">
        <v>234</v>
      </c>
      <c r="H1126" s="162">
        <v>250</v>
      </c>
      <c r="I1126" s="163" t="s">
        <v>227</v>
      </c>
      <c r="J1126" s="163" t="s">
        <v>255</v>
      </c>
      <c r="K1126" s="93">
        <f t="shared" si="125"/>
        <v>0</v>
      </c>
      <c r="L1126" s="124">
        <f>IF(F1126="MT",'Calcs and Notes'!$C$41*K1126,IF(N1126="Grocery",'Calcs and Notes'!$C$40*K1126,'Calcs and Notes'!$C$43*K1126))</f>
        <v>0</v>
      </c>
      <c r="M1126" s="114">
        <f>IF(F1126="MT",'Calcs and Notes'!$E$41*K1126,'Calcs and Notes'!$E$40*K1126)</f>
        <v>0</v>
      </c>
      <c r="N1126" s="93" t="s">
        <v>404</v>
      </c>
    </row>
    <row r="1127" spans="1:14">
      <c r="A1127" s="162">
        <v>15764</v>
      </c>
      <c r="B1127" s="162">
        <v>475931.44230172999</v>
      </c>
      <c r="C1127" s="162">
        <v>9.3202930107655106</v>
      </c>
      <c r="D1127" s="162">
        <v>1</v>
      </c>
      <c r="E1127" s="163" t="s">
        <v>224</v>
      </c>
      <c r="F1127" s="163" t="s">
        <v>225</v>
      </c>
      <c r="G1127" s="163" t="s">
        <v>234</v>
      </c>
      <c r="H1127" s="162">
        <v>50</v>
      </c>
      <c r="I1127" s="163" t="s">
        <v>243</v>
      </c>
      <c r="J1127" s="163" t="s">
        <v>255</v>
      </c>
      <c r="K1127" s="93">
        <f t="shared" si="125"/>
        <v>0</v>
      </c>
      <c r="L1127" s="124">
        <f>IF(F1127="MT",'Calcs and Notes'!$C$41*K1127,IF(N1127="Grocery",'Calcs and Notes'!$C$40*K1127,'Calcs and Notes'!$C$43*K1127))</f>
        <v>0</v>
      </c>
      <c r="M1127" s="114">
        <f>IF(F1127="MT",'Calcs and Notes'!$E$41*K1127,'Calcs and Notes'!$E$40*K1127)</f>
        <v>0</v>
      </c>
      <c r="N1127" s="93" t="s">
        <v>408</v>
      </c>
    </row>
    <row r="1128" spans="1:14">
      <c r="A1128" s="162">
        <v>15764</v>
      </c>
      <c r="B1128" s="162">
        <v>475931.44230172999</v>
      </c>
      <c r="C1128" s="162">
        <v>9.3202930107655106</v>
      </c>
      <c r="D1128" s="162">
        <v>2</v>
      </c>
      <c r="E1128" s="163" t="s">
        <v>224</v>
      </c>
      <c r="F1128" s="163" t="s">
        <v>241</v>
      </c>
      <c r="G1128" s="163" t="s">
        <v>234</v>
      </c>
      <c r="H1128" s="162">
        <v>41</v>
      </c>
      <c r="I1128" s="163" t="s">
        <v>243</v>
      </c>
      <c r="J1128" s="163" t="s">
        <v>255</v>
      </c>
      <c r="K1128" s="93">
        <f t="shared" si="125"/>
        <v>0</v>
      </c>
      <c r="L1128" s="124">
        <f>IF(F1128="MT",'Calcs and Notes'!$C$41*K1128,IF(N1128="Grocery",'Calcs and Notes'!$C$40*K1128,'Calcs and Notes'!$C$43*K1128))</f>
        <v>0</v>
      </c>
      <c r="M1128" s="114">
        <f>IF(F1128="MT",'Calcs and Notes'!$E$41*K1128,'Calcs and Notes'!$E$40*K1128)</f>
        <v>0</v>
      </c>
      <c r="N1128" s="93" t="s">
        <v>408</v>
      </c>
    </row>
    <row r="1129" spans="1:14">
      <c r="A1129" s="162">
        <v>15746</v>
      </c>
      <c r="B1129" s="162">
        <v>962906.62745280401</v>
      </c>
      <c r="C1129" s="162">
        <v>18.3557632287316</v>
      </c>
      <c r="D1129" s="162">
        <v>1</v>
      </c>
      <c r="E1129" s="163" t="s">
        <v>224</v>
      </c>
      <c r="F1129" s="163" t="s">
        <v>225</v>
      </c>
      <c r="G1129" s="163" t="s">
        <v>234</v>
      </c>
      <c r="H1129" s="162">
        <v>60</v>
      </c>
      <c r="I1129" s="163" t="s">
        <v>239</v>
      </c>
      <c r="J1129" s="163" t="s">
        <v>227</v>
      </c>
      <c r="K1129" s="93">
        <f t="shared" si="125"/>
        <v>1</v>
      </c>
      <c r="L1129" s="124">
        <f>IF(F1129="MT",'Calcs and Notes'!$C$41*K1129,IF(N1129="Grocery",'Calcs and Notes'!$C$40*K1129,'Calcs and Notes'!$C$43*K1129))</f>
        <v>122.88780203574613</v>
      </c>
      <c r="M1129" s="114">
        <f>IF(F1129="MT",'Calcs and Notes'!$E$41*K1129,'Calcs and Notes'!$E$40*K1129)</f>
        <v>9.1539169192330423</v>
      </c>
      <c r="N1129" s="93" t="s">
        <v>1307</v>
      </c>
    </row>
    <row r="1130" spans="1:14">
      <c r="A1130" s="162">
        <v>15574</v>
      </c>
      <c r="B1130" s="162">
        <v>6320005.8886577599</v>
      </c>
      <c r="C1130" s="162">
        <v>17.690263614514301</v>
      </c>
      <c r="D1130" s="162">
        <v>1</v>
      </c>
      <c r="E1130" s="163" t="s">
        <v>224</v>
      </c>
      <c r="F1130" s="163" t="s">
        <v>225</v>
      </c>
      <c r="G1130" s="163" t="s">
        <v>234</v>
      </c>
      <c r="H1130" s="162">
        <v>68</v>
      </c>
      <c r="I1130" s="163" t="s">
        <v>239</v>
      </c>
      <c r="J1130" s="163" t="s">
        <v>255</v>
      </c>
      <c r="K1130" s="93">
        <f t="shared" si="125"/>
        <v>0</v>
      </c>
      <c r="L1130" s="124">
        <f>IF(F1130="MT",'Calcs and Notes'!$C$41*K1130,IF(N1130="Grocery",'Calcs and Notes'!$C$40*K1130,'Calcs and Notes'!$C$43*K1130))</f>
        <v>0</v>
      </c>
      <c r="M1130" s="114">
        <f>IF(F1130="MT",'Calcs and Notes'!$E$41*K1130,'Calcs and Notes'!$E$40*K1130)</f>
        <v>0</v>
      </c>
      <c r="N1130" s="93" t="s">
        <v>406</v>
      </c>
    </row>
    <row r="1131" spans="1:14">
      <c r="A1131" s="162">
        <v>15574</v>
      </c>
      <c r="B1131" s="162">
        <v>6320005.8886577599</v>
      </c>
      <c r="C1131" s="162">
        <v>17.690263614514301</v>
      </c>
      <c r="D1131" s="162">
        <v>2</v>
      </c>
      <c r="E1131" s="163" t="s">
        <v>224</v>
      </c>
      <c r="F1131" s="163" t="s">
        <v>225</v>
      </c>
      <c r="G1131" s="163" t="s">
        <v>234</v>
      </c>
      <c r="H1131" s="162">
        <v>68</v>
      </c>
      <c r="I1131" s="163" t="s">
        <v>239</v>
      </c>
      <c r="J1131" s="163" t="s">
        <v>255</v>
      </c>
      <c r="K1131" s="93">
        <f t="shared" si="125"/>
        <v>0</v>
      </c>
      <c r="L1131" s="124">
        <f>IF(F1131="MT",'Calcs and Notes'!$C$41*K1131,IF(N1131="Grocery",'Calcs and Notes'!$C$40*K1131,'Calcs and Notes'!$C$43*K1131))</f>
        <v>0</v>
      </c>
      <c r="M1131" s="114">
        <f>IF(F1131="MT",'Calcs and Notes'!$E$41*K1131,'Calcs and Notes'!$E$40*K1131)</f>
        <v>0</v>
      </c>
      <c r="N1131" s="93" t="s">
        <v>406</v>
      </c>
    </row>
    <row r="1132" spans="1:14">
      <c r="A1132" s="162">
        <v>15574</v>
      </c>
      <c r="B1132" s="162">
        <v>6320005.8886577599</v>
      </c>
      <c r="C1132" s="162">
        <v>17.690263614514301</v>
      </c>
      <c r="D1132" s="162">
        <v>3</v>
      </c>
      <c r="E1132" s="163" t="s">
        <v>224</v>
      </c>
      <c r="F1132" s="163" t="s">
        <v>241</v>
      </c>
      <c r="G1132" s="163" t="s">
        <v>234</v>
      </c>
      <c r="H1132" s="162">
        <v>136</v>
      </c>
      <c r="I1132" s="163" t="s">
        <v>239</v>
      </c>
      <c r="J1132" s="163" t="s">
        <v>255</v>
      </c>
      <c r="K1132" s="93">
        <f t="shared" si="125"/>
        <v>0</v>
      </c>
      <c r="L1132" s="124">
        <f>IF(F1132="MT",'Calcs and Notes'!$C$41*K1132,IF(N1132="Grocery",'Calcs and Notes'!$C$40*K1132,'Calcs and Notes'!$C$43*K1132))</f>
        <v>0</v>
      </c>
      <c r="M1132" s="114">
        <f>IF(F1132="MT",'Calcs and Notes'!$E$41*K1132,'Calcs and Notes'!$E$40*K1132)</f>
        <v>0</v>
      </c>
      <c r="N1132" s="93" t="s">
        <v>406</v>
      </c>
    </row>
    <row r="1133" spans="1:14">
      <c r="A1133" s="162">
        <v>15840</v>
      </c>
      <c r="B1133" s="162">
        <v>4614489.7274022102</v>
      </c>
      <c r="C1133" s="162">
        <v>97.814348978341002</v>
      </c>
      <c r="D1133" s="162">
        <v>1</v>
      </c>
      <c r="E1133" s="163" t="s">
        <v>246</v>
      </c>
      <c r="F1133" s="163" t="s">
        <v>225</v>
      </c>
      <c r="G1133" s="163" t="s">
        <v>234</v>
      </c>
      <c r="H1133" s="162">
        <v>736</v>
      </c>
      <c r="I1133" s="163" t="s">
        <v>227</v>
      </c>
      <c r="J1133" s="163" t="s">
        <v>227</v>
      </c>
      <c r="K1133" s="93">
        <f t="shared" si="125"/>
        <v>1</v>
      </c>
      <c r="L1133" s="124">
        <f>IF(F1133="MT",'Calcs and Notes'!$C$41*K1133,IF(N1133="Grocery",'Calcs and Notes'!$C$40*K1133,'Calcs and Notes'!$C$43*K1133))</f>
        <v>122.88780203574613</v>
      </c>
      <c r="M1133" s="114">
        <f>IF(F1133="MT",'Calcs and Notes'!$E$41*K1133,'Calcs and Notes'!$E$40*K1133)</f>
        <v>9.1539169192330423</v>
      </c>
      <c r="N1133" s="93" t="s">
        <v>97</v>
      </c>
    </row>
    <row r="1134" spans="1:14">
      <c r="A1134" s="162">
        <v>15840</v>
      </c>
      <c r="B1134" s="162">
        <v>4614489.7274022102</v>
      </c>
      <c r="C1134" s="162">
        <v>97.814348978341002</v>
      </c>
      <c r="D1134" s="162">
        <v>10</v>
      </c>
      <c r="E1134" s="163" t="s">
        <v>246</v>
      </c>
      <c r="F1134" s="163" t="s">
        <v>225</v>
      </c>
      <c r="G1134" s="163" t="s">
        <v>234</v>
      </c>
      <c r="H1134" s="162">
        <v>78</v>
      </c>
      <c r="I1134" s="163" t="s">
        <v>227</v>
      </c>
      <c r="J1134" s="163" t="s">
        <v>227</v>
      </c>
      <c r="K1134" s="93">
        <f t="shared" si="125"/>
        <v>1</v>
      </c>
      <c r="L1134" s="124">
        <f>IF(F1134="MT",'Calcs and Notes'!$C$41*K1134,IF(N1134="Grocery",'Calcs and Notes'!$C$40*K1134,'Calcs and Notes'!$C$43*K1134))</f>
        <v>122.88780203574613</v>
      </c>
      <c r="M1134" s="114">
        <f>IF(F1134="MT",'Calcs and Notes'!$E$41*K1134,'Calcs and Notes'!$E$40*K1134)</f>
        <v>9.1539169192330423</v>
      </c>
      <c r="N1134" s="93" t="s">
        <v>97</v>
      </c>
    </row>
    <row r="1135" spans="1:14">
      <c r="A1135" s="162">
        <v>15903</v>
      </c>
      <c r="B1135" s="162">
        <v>949190.44248582097</v>
      </c>
      <c r="C1135" s="162">
        <v>97.814348978341002</v>
      </c>
      <c r="D1135" s="162">
        <v>1</v>
      </c>
      <c r="E1135" s="163" t="s">
        <v>246</v>
      </c>
      <c r="F1135" s="163" t="s">
        <v>225</v>
      </c>
      <c r="G1135" s="163" t="s">
        <v>234</v>
      </c>
      <c r="H1135" s="162">
        <v>485</v>
      </c>
      <c r="I1135" s="163" t="s">
        <v>239</v>
      </c>
      <c r="J1135" s="163" t="s">
        <v>227</v>
      </c>
      <c r="K1135" s="93">
        <f t="shared" si="125"/>
        <v>1</v>
      </c>
      <c r="L1135" s="124">
        <f>IF(F1135="MT",'Calcs and Notes'!$C$41*K1135,IF(N1135="Grocery",'Calcs and Notes'!$C$40*K1135,'Calcs and Notes'!$C$43*K1135))</f>
        <v>122.88780203574613</v>
      </c>
      <c r="M1135" s="114">
        <f>IF(F1135="MT",'Calcs and Notes'!$E$41*K1135,'Calcs and Notes'!$E$40*K1135)</f>
        <v>9.1539169192330423</v>
      </c>
      <c r="N1135" s="93" t="s">
        <v>97</v>
      </c>
    </row>
    <row r="1136" spans="1:14">
      <c r="A1136" s="162">
        <v>15907</v>
      </c>
      <c r="B1136" s="162">
        <v>4696922.7772930302</v>
      </c>
      <c r="C1136" s="162">
        <v>55.639536791085099</v>
      </c>
      <c r="D1136" s="162">
        <v>1</v>
      </c>
      <c r="E1136" s="163" t="s">
        <v>224</v>
      </c>
      <c r="F1136" s="163" t="s">
        <v>225</v>
      </c>
      <c r="G1136" s="163" t="s">
        <v>234</v>
      </c>
      <c r="H1136" s="162">
        <v>273</v>
      </c>
      <c r="I1136" s="163" t="s">
        <v>239</v>
      </c>
      <c r="J1136" s="163" t="s">
        <v>255</v>
      </c>
      <c r="K1136" s="93">
        <f t="shared" si="125"/>
        <v>0</v>
      </c>
      <c r="L1136" s="124">
        <f>IF(F1136="MT",'Calcs and Notes'!$C$41*K1136,IF(N1136="Grocery",'Calcs and Notes'!$C$40*K1136,'Calcs and Notes'!$C$43*K1136))</f>
        <v>0</v>
      </c>
      <c r="M1136" s="114">
        <f>IF(F1136="MT",'Calcs and Notes'!$E$41*K1136,'Calcs and Notes'!$E$40*K1136)</f>
        <v>0</v>
      </c>
      <c r="N1136" s="93" t="s">
        <v>412</v>
      </c>
    </row>
    <row r="1137" spans="1:14">
      <c r="A1137" s="162">
        <v>15907</v>
      </c>
      <c r="B1137" s="162">
        <v>4696922.7772930302</v>
      </c>
      <c r="C1137" s="162">
        <v>55.639536791085099</v>
      </c>
      <c r="D1137" s="162">
        <v>2</v>
      </c>
      <c r="E1137" s="163" t="s">
        <v>224</v>
      </c>
      <c r="F1137" s="163" t="s">
        <v>241</v>
      </c>
      <c r="G1137" s="163" t="s">
        <v>234</v>
      </c>
      <c r="H1137" s="162">
        <v>297</v>
      </c>
      <c r="I1137" s="163" t="s">
        <v>239</v>
      </c>
      <c r="J1137" s="163" t="s">
        <v>255</v>
      </c>
      <c r="K1137" s="93">
        <f t="shared" si="125"/>
        <v>0</v>
      </c>
      <c r="L1137" s="124">
        <f>IF(F1137="MT",'Calcs and Notes'!$C$41*K1137,IF(N1137="Grocery",'Calcs and Notes'!$C$40*K1137,'Calcs and Notes'!$C$43*K1137))</f>
        <v>0</v>
      </c>
      <c r="M1137" s="114">
        <f>IF(F1137="MT",'Calcs and Notes'!$E$41*K1137,'Calcs and Notes'!$E$40*K1137)</f>
        <v>0</v>
      </c>
      <c r="N1137" s="93" t="s">
        <v>412</v>
      </c>
    </row>
    <row r="1138" spans="1:14">
      <c r="A1138" s="162">
        <v>15865</v>
      </c>
      <c r="B1138" s="162">
        <v>628642.24755407998</v>
      </c>
      <c r="C1138" s="162">
        <v>160.36792029440801</v>
      </c>
      <c r="D1138" s="162">
        <v>1</v>
      </c>
      <c r="E1138" s="163" t="s">
        <v>224</v>
      </c>
      <c r="F1138" s="163" t="s">
        <v>225</v>
      </c>
      <c r="G1138" s="163" t="s">
        <v>234</v>
      </c>
      <c r="H1138" s="162">
        <v>110</v>
      </c>
      <c r="I1138" s="163" t="s">
        <v>239</v>
      </c>
      <c r="J1138" s="163" t="s">
        <v>255</v>
      </c>
      <c r="K1138" s="93">
        <f t="shared" si="125"/>
        <v>0</v>
      </c>
      <c r="L1138" s="124">
        <f>IF(F1138="MT",'Calcs and Notes'!$C$41*K1138,IF(N1138="Grocery",'Calcs and Notes'!$C$40*K1138,'Calcs and Notes'!$C$43*K1138))</f>
        <v>0</v>
      </c>
      <c r="M1138" s="114">
        <f>IF(F1138="MT",'Calcs and Notes'!$E$41*K1138,'Calcs and Notes'!$E$40*K1138)</f>
        <v>0</v>
      </c>
      <c r="N1138" s="93" t="s">
        <v>1014</v>
      </c>
    </row>
    <row r="1139" spans="1:14">
      <c r="A1139" s="162">
        <v>15865</v>
      </c>
      <c r="B1139" s="162">
        <v>628642.24755407998</v>
      </c>
      <c r="C1139" s="162">
        <v>160.36792029440801</v>
      </c>
      <c r="D1139" s="162">
        <v>2</v>
      </c>
      <c r="E1139" s="163" t="s">
        <v>224</v>
      </c>
      <c r="F1139" s="163" t="s">
        <v>245</v>
      </c>
      <c r="G1139" s="163" t="s">
        <v>234</v>
      </c>
      <c r="H1139" s="162">
        <v>60</v>
      </c>
      <c r="I1139" s="163" t="s">
        <v>239</v>
      </c>
      <c r="J1139" s="163" t="s">
        <v>255</v>
      </c>
      <c r="K1139" s="93">
        <f t="shared" si="125"/>
        <v>0</v>
      </c>
      <c r="L1139" s="124">
        <f>IF(F1139="MT",'Calcs and Notes'!$C$41*K1139,IF(N1139="Grocery",'Calcs and Notes'!$C$40*K1139,'Calcs and Notes'!$C$43*K1139))</f>
        <v>0</v>
      </c>
      <c r="M1139" s="114">
        <f>IF(F1139="MT",'Calcs and Notes'!$E$41*K1139,'Calcs and Notes'!$E$40*K1139)</f>
        <v>0</v>
      </c>
      <c r="N1139" s="93" t="s">
        <v>1014</v>
      </c>
    </row>
    <row r="1140" spans="1:14">
      <c r="A1140" s="162">
        <v>15905</v>
      </c>
      <c r="B1140" s="162">
        <v>940222.05944599502</v>
      </c>
      <c r="C1140" s="162">
        <v>59.7383607246963</v>
      </c>
      <c r="D1140" s="162">
        <v>1</v>
      </c>
      <c r="E1140" s="163" t="s">
        <v>224</v>
      </c>
      <c r="F1140" s="163" t="s">
        <v>225</v>
      </c>
      <c r="G1140" s="163" t="s">
        <v>234</v>
      </c>
      <c r="H1140" s="162">
        <v>243</v>
      </c>
      <c r="I1140" s="163" t="s">
        <v>239</v>
      </c>
      <c r="J1140" s="163" t="s">
        <v>227</v>
      </c>
      <c r="K1140" s="93">
        <f t="shared" si="125"/>
        <v>1</v>
      </c>
      <c r="L1140" s="124">
        <f>IF(F1140="MT",'Calcs and Notes'!$C$41*K1140,IF(N1140="Grocery",'Calcs and Notes'!$C$40*K1140,'Calcs and Notes'!$C$43*K1140))</f>
        <v>122.88780203574613</v>
      </c>
      <c r="M1140" s="114">
        <f>IF(F1140="MT",'Calcs and Notes'!$E$41*K1140,'Calcs and Notes'!$E$40*K1140)</f>
        <v>9.1539169192330423</v>
      </c>
      <c r="N1140" s="93" t="s">
        <v>97</v>
      </c>
    </row>
    <row r="1141" spans="1:14">
      <c r="A1141" s="162">
        <v>15905</v>
      </c>
      <c r="B1141" s="162">
        <v>940222.05944599502</v>
      </c>
      <c r="C1141" s="162">
        <v>59.7383607246963</v>
      </c>
      <c r="D1141" s="162">
        <v>2</v>
      </c>
      <c r="E1141" s="163" t="s">
        <v>224</v>
      </c>
      <c r="F1141" s="163" t="s">
        <v>225</v>
      </c>
      <c r="G1141" s="163" t="s">
        <v>234</v>
      </c>
      <c r="H1141" s="162">
        <v>260</v>
      </c>
      <c r="I1141" s="163" t="s">
        <v>239</v>
      </c>
      <c r="J1141" s="163" t="s">
        <v>227</v>
      </c>
      <c r="K1141" s="93">
        <f t="shared" si="125"/>
        <v>1</v>
      </c>
      <c r="L1141" s="124">
        <f>IF(F1141="MT",'Calcs and Notes'!$C$41*K1141,IF(N1141="Grocery",'Calcs and Notes'!$C$40*K1141,'Calcs and Notes'!$C$43*K1141))</f>
        <v>122.88780203574613</v>
      </c>
      <c r="M1141" s="114">
        <f>IF(F1141="MT",'Calcs and Notes'!$E$41*K1141,'Calcs and Notes'!$E$40*K1141)</f>
        <v>9.1539169192330423</v>
      </c>
      <c r="N1141" s="93" t="s">
        <v>97</v>
      </c>
    </row>
    <row r="1142" spans="1:14">
      <c r="A1142" s="162">
        <v>15905</v>
      </c>
      <c r="B1142" s="162">
        <v>940222.05944599502</v>
      </c>
      <c r="C1142" s="162">
        <v>59.7383607246963</v>
      </c>
      <c r="D1142" s="162">
        <v>3</v>
      </c>
      <c r="E1142" s="163" t="s">
        <v>224</v>
      </c>
      <c r="F1142" s="163" t="s">
        <v>245</v>
      </c>
      <c r="G1142" s="163" t="s">
        <v>234</v>
      </c>
      <c r="H1142" s="162">
        <v>270</v>
      </c>
      <c r="I1142" s="163" t="s">
        <v>239</v>
      </c>
      <c r="J1142" s="163" t="s">
        <v>227</v>
      </c>
      <c r="K1142" s="93">
        <f t="shared" si="125"/>
        <v>1</v>
      </c>
      <c r="L1142" s="124">
        <f>IF(F1142="MT",'Calcs and Notes'!$C$41*K1142,IF(N1142="Grocery",'Calcs and Notes'!$C$40*K1142,'Calcs and Notes'!$C$43*K1142))</f>
        <v>534.8561006627807</v>
      </c>
      <c r="M1142" s="114">
        <f>IF(F1142="MT",'Calcs and Notes'!$E$41*K1142,'Calcs and Notes'!$E$40*K1142)</f>
        <v>9.1539169192330423</v>
      </c>
      <c r="N1142" s="93" t="s">
        <v>97</v>
      </c>
    </row>
    <row r="1143" spans="1:14">
      <c r="A1143" s="162">
        <v>15905</v>
      </c>
      <c r="B1143" s="162">
        <v>940222.05944599502</v>
      </c>
      <c r="C1143" s="162">
        <v>59.7383607246963</v>
      </c>
      <c r="D1143" s="162">
        <v>4</v>
      </c>
      <c r="E1143" s="163" t="s">
        <v>224</v>
      </c>
      <c r="F1143" s="163" t="s">
        <v>225</v>
      </c>
      <c r="G1143" s="163" t="s">
        <v>234</v>
      </c>
      <c r="H1143" s="162">
        <v>90</v>
      </c>
      <c r="I1143" s="163" t="s">
        <v>239</v>
      </c>
      <c r="J1143" s="163" t="s">
        <v>227</v>
      </c>
      <c r="K1143" s="93">
        <f t="shared" si="125"/>
        <v>1</v>
      </c>
      <c r="L1143" s="124">
        <f>IF(F1143="MT",'Calcs and Notes'!$C$41*K1143,IF(N1143="Grocery",'Calcs and Notes'!$C$40*K1143,'Calcs and Notes'!$C$43*K1143))</f>
        <v>122.88780203574613</v>
      </c>
      <c r="M1143" s="114">
        <f>IF(F1143="MT",'Calcs and Notes'!$E$41*K1143,'Calcs and Notes'!$E$40*K1143)</f>
        <v>9.1539169192330423</v>
      </c>
      <c r="N1143" s="93" t="s">
        <v>97</v>
      </c>
    </row>
    <row r="1144" spans="1:14">
      <c r="A1144" s="162">
        <v>15905</v>
      </c>
      <c r="B1144" s="162">
        <v>940222.05944599502</v>
      </c>
      <c r="C1144" s="162">
        <v>59.7383607246963</v>
      </c>
      <c r="D1144" s="162">
        <v>5</v>
      </c>
      <c r="E1144" s="163" t="s">
        <v>224</v>
      </c>
      <c r="F1144" s="163" t="s">
        <v>225</v>
      </c>
      <c r="G1144" s="163" t="s">
        <v>234</v>
      </c>
      <c r="H1144" s="162">
        <v>90</v>
      </c>
      <c r="I1144" s="163" t="s">
        <v>239</v>
      </c>
      <c r="J1144" s="163" t="s">
        <v>227</v>
      </c>
      <c r="K1144" s="93">
        <f t="shared" si="125"/>
        <v>1</v>
      </c>
      <c r="L1144" s="124">
        <f>IF(F1144="MT",'Calcs and Notes'!$C$41*K1144,IF(N1144="Grocery",'Calcs and Notes'!$C$40*K1144,'Calcs and Notes'!$C$43*K1144))</f>
        <v>122.88780203574613</v>
      </c>
      <c r="M1144" s="114">
        <f>IF(F1144="MT",'Calcs and Notes'!$E$41*K1144,'Calcs and Notes'!$E$40*K1144)</f>
        <v>9.1539169192330423</v>
      </c>
      <c r="N1144" s="93" t="s">
        <v>97</v>
      </c>
    </row>
    <row r="1145" spans="1:14">
      <c r="A1145" s="162">
        <v>15918</v>
      </c>
      <c r="B1145" s="162">
        <v>1012621.56629418</v>
      </c>
      <c r="C1145" s="162">
        <v>340.720580852686</v>
      </c>
      <c r="D1145" s="162">
        <v>1</v>
      </c>
      <c r="E1145" s="163" t="s">
        <v>224</v>
      </c>
      <c r="F1145" s="163" t="s">
        <v>225</v>
      </c>
      <c r="G1145" s="163" t="s">
        <v>247</v>
      </c>
      <c r="H1145" s="162">
        <v>40</v>
      </c>
      <c r="I1145" s="163" t="s">
        <v>239</v>
      </c>
      <c r="J1145" s="163" t="s">
        <v>227</v>
      </c>
      <c r="K1145" s="93">
        <f t="shared" si="125"/>
        <v>1</v>
      </c>
      <c r="L1145" s="124">
        <f>IF(F1145="MT",'Calcs and Notes'!$C$41*K1145,IF(N1145="Grocery",'Calcs and Notes'!$C$40*K1145,'Calcs and Notes'!$C$43*K1145))</f>
        <v>122.88780203574613</v>
      </c>
      <c r="M1145" s="114">
        <f>IF(F1145="MT",'Calcs and Notes'!$E$41*K1145,'Calcs and Notes'!$E$40*K1145)</f>
        <v>9.1539169192330423</v>
      </c>
      <c r="N1145" s="93" t="s">
        <v>1014</v>
      </c>
    </row>
    <row r="1146" spans="1:14">
      <c r="A1146" s="162">
        <v>15918</v>
      </c>
      <c r="B1146" s="162">
        <v>1012621.56629418</v>
      </c>
      <c r="C1146" s="162">
        <v>340.720580852686</v>
      </c>
      <c r="D1146" s="162">
        <v>2</v>
      </c>
      <c r="E1146" s="163" t="s">
        <v>224</v>
      </c>
      <c r="F1146" s="163" t="s">
        <v>241</v>
      </c>
      <c r="G1146" s="163" t="s">
        <v>247</v>
      </c>
      <c r="H1146" s="162">
        <v>63</v>
      </c>
      <c r="I1146" s="163" t="s">
        <v>239</v>
      </c>
      <c r="J1146" s="163" t="s">
        <v>227</v>
      </c>
      <c r="K1146" s="93">
        <f t="shared" si="125"/>
        <v>1</v>
      </c>
      <c r="L1146" s="124">
        <f>IF(F1146="MT",'Calcs and Notes'!$C$41*K1146,IF(N1146="Grocery",'Calcs and Notes'!$C$40*K1146,'Calcs and Notes'!$C$43*K1146))</f>
        <v>128.63184742963827</v>
      </c>
      <c r="M1146" s="114">
        <f>IF(F1146="MT",'Calcs and Notes'!$E$41*K1146,'Calcs and Notes'!$E$40*K1146)</f>
        <v>9.1539169192330423</v>
      </c>
      <c r="N1146" s="93" t="s">
        <v>1014</v>
      </c>
    </row>
    <row r="1147" spans="1:14">
      <c r="A1147" s="162">
        <v>15726</v>
      </c>
      <c r="B1147" s="162">
        <v>641471.68117763195</v>
      </c>
      <c r="C1147" s="162">
        <v>160.36792029440801</v>
      </c>
      <c r="D1147" s="162">
        <v>1</v>
      </c>
      <c r="E1147" s="163" t="s">
        <v>224</v>
      </c>
      <c r="F1147" s="163" t="s">
        <v>225</v>
      </c>
      <c r="G1147" s="163" t="s">
        <v>234</v>
      </c>
      <c r="H1147" s="162">
        <v>105</v>
      </c>
      <c r="I1147" s="163" t="s">
        <v>243</v>
      </c>
      <c r="J1147" s="163" t="s">
        <v>224</v>
      </c>
      <c r="K1147" s="93">
        <f t="shared" si="125"/>
        <v>0</v>
      </c>
      <c r="L1147" s="124">
        <f>IF(F1147="MT",'Calcs and Notes'!$C$41*K1147,IF(N1147="Grocery",'Calcs and Notes'!$C$40*K1147,'Calcs and Notes'!$C$43*K1147))</f>
        <v>0</v>
      </c>
      <c r="M1147" s="114">
        <f>IF(F1147="MT",'Calcs and Notes'!$E$41*K1147,'Calcs and Notes'!$E$40*K1147)</f>
        <v>0</v>
      </c>
      <c r="N1147" s="93" t="s">
        <v>1014</v>
      </c>
    </row>
    <row r="1148" spans="1:14">
      <c r="A1148" s="162">
        <v>15726</v>
      </c>
      <c r="B1148" s="162">
        <v>641471.68117763195</v>
      </c>
      <c r="C1148" s="162">
        <v>160.36792029440801</v>
      </c>
      <c r="D1148" s="162">
        <v>2</v>
      </c>
      <c r="E1148" s="163" t="s">
        <v>224</v>
      </c>
      <c r="F1148" s="163" t="s">
        <v>241</v>
      </c>
      <c r="G1148" s="163" t="s">
        <v>234</v>
      </c>
      <c r="H1148" s="162">
        <v>105</v>
      </c>
      <c r="I1148" s="163" t="s">
        <v>243</v>
      </c>
      <c r="J1148" s="163" t="s">
        <v>224</v>
      </c>
      <c r="K1148" s="93">
        <f t="shared" si="125"/>
        <v>0</v>
      </c>
      <c r="L1148" s="124">
        <f>IF(F1148="MT",'Calcs and Notes'!$C$41*K1148,IF(N1148="Grocery",'Calcs and Notes'!$C$40*K1148,'Calcs and Notes'!$C$43*K1148))</f>
        <v>0</v>
      </c>
      <c r="M1148" s="114">
        <f>IF(F1148="MT",'Calcs and Notes'!$E$41*K1148,'Calcs and Notes'!$E$40*K1148)</f>
        <v>0</v>
      </c>
      <c r="N1148" s="93" t="s">
        <v>1014</v>
      </c>
    </row>
    <row r="1149" spans="1:14">
      <c r="A1149" s="162">
        <v>15671</v>
      </c>
      <c r="B1149" s="162">
        <v>9899425.36073789</v>
      </c>
      <c r="C1149" s="162">
        <v>57.162636336400801</v>
      </c>
      <c r="D1149" s="162">
        <v>1</v>
      </c>
      <c r="E1149" s="163" t="s">
        <v>224</v>
      </c>
      <c r="F1149" s="163" t="s">
        <v>239</v>
      </c>
      <c r="G1149" s="163" t="s">
        <v>247</v>
      </c>
      <c r="H1149" s="162">
        <v>-1</v>
      </c>
      <c r="I1149" s="163" t="s">
        <v>239</v>
      </c>
      <c r="J1149" s="163" t="s">
        <v>247</v>
      </c>
      <c r="K1149" s="93">
        <f t="shared" si="125"/>
        <v>0</v>
      </c>
      <c r="L1149" s="124">
        <f>IF(F1149="MT",'Calcs and Notes'!$C$41*K1149,IF(N1149="Grocery",'Calcs and Notes'!$C$40*K1149,'Calcs and Notes'!$C$43*K1149))</f>
        <v>0</v>
      </c>
      <c r="M1149" s="114">
        <f>IF(F1149="MT",'Calcs and Notes'!$E$41*K1149,'Calcs and Notes'!$E$40*K1149)</f>
        <v>0</v>
      </c>
      <c r="N1149" s="93" t="s">
        <v>1307</v>
      </c>
    </row>
    <row r="1150" spans="1:14">
      <c r="A1150" s="162">
        <v>15698</v>
      </c>
      <c r="B1150" s="162">
        <v>4334096.1123741399</v>
      </c>
      <c r="C1150" s="162">
        <v>21.175192802226601</v>
      </c>
      <c r="D1150" s="162">
        <v>1</v>
      </c>
      <c r="E1150" s="163" t="s">
        <v>224</v>
      </c>
      <c r="F1150" s="163" t="s">
        <v>241</v>
      </c>
      <c r="G1150" s="163" t="s">
        <v>234</v>
      </c>
      <c r="H1150" s="162">
        <v>510</v>
      </c>
      <c r="I1150" s="163" t="s">
        <v>243</v>
      </c>
      <c r="J1150" s="163" t="s">
        <v>255</v>
      </c>
      <c r="K1150" s="93">
        <f t="shared" si="125"/>
        <v>0</v>
      </c>
      <c r="L1150" s="124">
        <f>IF(F1150="MT",'Calcs and Notes'!$C$41*K1150,IF(N1150="Grocery",'Calcs and Notes'!$C$40*K1150,'Calcs and Notes'!$C$43*K1150))</f>
        <v>0</v>
      </c>
      <c r="M1150" s="114">
        <f>IF(F1150="MT",'Calcs and Notes'!$E$41*K1150,'Calcs and Notes'!$E$40*K1150)</f>
        <v>0</v>
      </c>
      <c r="N1150" s="93" t="s">
        <v>1306</v>
      </c>
    </row>
    <row r="1151" spans="1:14">
      <c r="A1151" s="162">
        <v>15698</v>
      </c>
      <c r="B1151" s="162">
        <v>4334096.1123741399</v>
      </c>
      <c r="C1151" s="162">
        <v>21.175192802226601</v>
      </c>
      <c r="D1151" s="162">
        <v>2</v>
      </c>
      <c r="E1151" s="163" t="s">
        <v>224</v>
      </c>
      <c r="F1151" s="163" t="s">
        <v>241</v>
      </c>
      <c r="G1151" s="163" t="s">
        <v>234</v>
      </c>
      <c r="H1151" s="162">
        <v>450</v>
      </c>
      <c r="I1151" s="163" t="s">
        <v>243</v>
      </c>
      <c r="J1151" s="163" t="s">
        <v>255</v>
      </c>
      <c r="K1151" s="93">
        <f t="shared" si="125"/>
        <v>0</v>
      </c>
      <c r="L1151" s="124">
        <f>IF(F1151="MT",'Calcs and Notes'!$C$41*K1151,IF(N1151="Grocery",'Calcs and Notes'!$C$40*K1151,'Calcs and Notes'!$C$43*K1151))</f>
        <v>0</v>
      </c>
      <c r="M1151" s="114">
        <f>IF(F1151="MT",'Calcs and Notes'!$E$41*K1151,'Calcs and Notes'!$E$40*K1151)</f>
        <v>0</v>
      </c>
      <c r="N1151" s="93" t="s">
        <v>1306</v>
      </c>
    </row>
    <row r="1152" spans="1:14">
      <c r="A1152" s="162">
        <v>15698</v>
      </c>
      <c r="B1152" s="162">
        <v>4334096.1123741399</v>
      </c>
      <c r="C1152" s="162">
        <v>21.175192802226601</v>
      </c>
      <c r="D1152" s="162">
        <v>3</v>
      </c>
      <c r="E1152" s="163" t="s">
        <v>224</v>
      </c>
      <c r="F1152" s="163" t="s">
        <v>241</v>
      </c>
      <c r="G1152" s="163" t="s">
        <v>234</v>
      </c>
      <c r="H1152" s="162">
        <v>102</v>
      </c>
      <c r="I1152" s="163" t="s">
        <v>243</v>
      </c>
      <c r="J1152" s="163" t="s">
        <v>255</v>
      </c>
      <c r="K1152" s="93">
        <f t="shared" si="125"/>
        <v>0</v>
      </c>
      <c r="L1152" s="124">
        <f>IF(F1152="MT",'Calcs and Notes'!$C$41*K1152,IF(N1152="Grocery",'Calcs and Notes'!$C$40*K1152,'Calcs and Notes'!$C$43*K1152))</f>
        <v>0</v>
      </c>
      <c r="M1152" s="114">
        <f>IF(F1152="MT",'Calcs and Notes'!$E$41*K1152,'Calcs and Notes'!$E$40*K1152)</f>
        <v>0</v>
      </c>
      <c r="N1152" s="93" t="s">
        <v>1306</v>
      </c>
    </row>
    <row r="1153" spans="1:14">
      <c r="A1153" s="162">
        <v>15698</v>
      </c>
      <c r="B1153" s="162">
        <v>4334096.1123741399</v>
      </c>
      <c r="C1153" s="162">
        <v>21.175192802226601</v>
      </c>
      <c r="D1153" s="162">
        <v>4</v>
      </c>
      <c r="E1153" s="163" t="s">
        <v>224</v>
      </c>
      <c r="F1153" s="163" t="s">
        <v>245</v>
      </c>
      <c r="G1153" s="163" t="s">
        <v>234</v>
      </c>
      <c r="H1153" s="162">
        <v>342</v>
      </c>
      <c r="I1153" s="163" t="s">
        <v>243</v>
      </c>
      <c r="J1153" s="163" t="s">
        <v>255</v>
      </c>
      <c r="K1153" s="93">
        <f t="shared" si="125"/>
        <v>0</v>
      </c>
      <c r="L1153" s="124">
        <f>IF(F1153="MT",'Calcs and Notes'!$C$41*K1153,IF(N1153="Grocery",'Calcs and Notes'!$C$40*K1153,'Calcs and Notes'!$C$43*K1153))</f>
        <v>0</v>
      </c>
      <c r="M1153" s="114">
        <f>IF(F1153="MT",'Calcs and Notes'!$E$41*K1153,'Calcs and Notes'!$E$40*K1153)</f>
        <v>0</v>
      </c>
      <c r="N1153" s="93" t="s">
        <v>1306</v>
      </c>
    </row>
    <row r="1154" spans="1:14">
      <c r="A1154" s="162">
        <v>15698</v>
      </c>
      <c r="B1154" s="162">
        <v>4334096.1123741399</v>
      </c>
      <c r="C1154" s="162">
        <v>21.175192802226601</v>
      </c>
      <c r="D1154" s="162">
        <v>5</v>
      </c>
      <c r="E1154" s="163" t="s">
        <v>224</v>
      </c>
      <c r="F1154" s="163" t="s">
        <v>241</v>
      </c>
      <c r="G1154" s="163" t="s">
        <v>234</v>
      </c>
      <c r="H1154" s="162">
        <v>792</v>
      </c>
      <c r="I1154" s="163" t="s">
        <v>243</v>
      </c>
      <c r="J1154" s="163" t="s">
        <v>255</v>
      </c>
      <c r="K1154" s="93">
        <f t="shared" si="125"/>
        <v>0</v>
      </c>
      <c r="L1154" s="124">
        <f>IF(F1154="MT",'Calcs and Notes'!$C$41*K1154,IF(N1154="Grocery",'Calcs and Notes'!$C$40*K1154,'Calcs and Notes'!$C$43*K1154))</f>
        <v>0</v>
      </c>
      <c r="M1154" s="114">
        <f>IF(F1154="MT",'Calcs and Notes'!$E$41*K1154,'Calcs and Notes'!$E$40*K1154)</f>
        <v>0</v>
      </c>
      <c r="N1154" s="93" t="s">
        <v>1306</v>
      </c>
    </row>
    <row r="1155" spans="1:14">
      <c r="A1155" s="162">
        <v>15753</v>
      </c>
      <c r="B1155" s="162">
        <v>717806.81123777002</v>
      </c>
      <c r="C1155" s="162">
        <v>160.36792029440801</v>
      </c>
      <c r="D1155" s="162">
        <v>1</v>
      </c>
      <c r="E1155" s="163" t="s">
        <v>224</v>
      </c>
      <c r="F1155" s="163" t="s">
        <v>241</v>
      </c>
      <c r="G1155" s="163" t="s">
        <v>234</v>
      </c>
      <c r="H1155" s="162">
        <v>44</v>
      </c>
      <c r="I1155" s="163" t="s">
        <v>239</v>
      </c>
      <c r="J1155" s="163" t="s">
        <v>255</v>
      </c>
      <c r="K1155" s="93">
        <f t="shared" si="125"/>
        <v>0</v>
      </c>
      <c r="L1155" s="124">
        <f>IF(F1155="MT",'Calcs and Notes'!$C$41*K1155,IF(N1155="Grocery",'Calcs and Notes'!$C$40*K1155,'Calcs and Notes'!$C$43*K1155))</f>
        <v>0</v>
      </c>
      <c r="M1155" s="114">
        <f>IF(F1155="MT",'Calcs and Notes'!$E$41*K1155,'Calcs and Notes'!$E$40*K1155)</f>
        <v>0</v>
      </c>
      <c r="N1155" s="93" t="s">
        <v>1014</v>
      </c>
    </row>
    <row r="1156" spans="1:14">
      <c r="A1156" s="162">
        <v>15753</v>
      </c>
      <c r="B1156" s="162">
        <v>717806.81123777002</v>
      </c>
      <c r="C1156" s="162">
        <v>160.36792029440801</v>
      </c>
      <c r="D1156" s="162">
        <v>2</v>
      </c>
      <c r="E1156" s="163" t="s">
        <v>224</v>
      </c>
      <c r="F1156" s="163" t="s">
        <v>225</v>
      </c>
      <c r="G1156" s="163" t="s">
        <v>234</v>
      </c>
      <c r="H1156" s="162">
        <v>65</v>
      </c>
      <c r="I1156" s="163" t="s">
        <v>239</v>
      </c>
      <c r="J1156" s="163" t="s">
        <v>255</v>
      </c>
      <c r="K1156" s="93">
        <f t="shared" si="125"/>
        <v>0</v>
      </c>
      <c r="L1156" s="124">
        <f>IF(F1156="MT",'Calcs and Notes'!$C$41*K1156,IF(N1156="Grocery",'Calcs and Notes'!$C$40*K1156,'Calcs and Notes'!$C$43*K1156))</f>
        <v>0</v>
      </c>
      <c r="M1156" s="114">
        <f>IF(F1156="MT",'Calcs and Notes'!$E$41*K1156,'Calcs and Notes'!$E$40*K1156)</f>
        <v>0</v>
      </c>
      <c r="N1156" s="93" t="s">
        <v>1014</v>
      </c>
    </row>
    <row r="1157" spans="1:14">
      <c r="A1157" s="162">
        <v>15893</v>
      </c>
      <c r="B1157" s="162">
        <v>1357388.09298021</v>
      </c>
      <c r="C1157" s="162">
        <v>42.418377905631601</v>
      </c>
      <c r="D1157" s="162">
        <v>1</v>
      </c>
      <c r="E1157" s="163" t="s">
        <v>224</v>
      </c>
      <c r="F1157" s="163" t="s">
        <v>225</v>
      </c>
      <c r="G1157" s="163" t="s">
        <v>234</v>
      </c>
      <c r="H1157" s="162">
        <v>36</v>
      </c>
      <c r="I1157" s="163" t="s">
        <v>239</v>
      </c>
      <c r="J1157" s="163" t="s">
        <v>227</v>
      </c>
      <c r="K1157" s="93">
        <f t="shared" si="125"/>
        <v>1</v>
      </c>
      <c r="L1157" s="124">
        <f>IF(F1157="MT",'Calcs and Notes'!$C$41*K1157,IF(N1157="Grocery",'Calcs and Notes'!$C$40*K1157,'Calcs and Notes'!$C$43*K1157))</f>
        <v>122.88780203574613</v>
      </c>
      <c r="M1157" s="114">
        <f>IF(F1157="MT",'Calcs and Notes'!$E$41*K1157,'Calcs and Notes'!$E$40*K1157)</f>
        <v>9.1539169192330423</v>
      </c>
      <c r="N1157" s="93" t="s">
        <v>408</v>
      </c>
    </row>
    <row r="1158" spans="1:14">
      <c r="A1158" s="162">
        <v>15893</v>
      </c>
      <c r="B1158" s="162">
        <v>1357388.09298021</v>
      </c>
      <c r="C1158" s="162">
        <v>42.418377905631601</v>
      </c>
      <c r="D1158" s="162">
        <v>2</v>
      </c>
      <c r="E1158" s="163" t="s">
        <v>224</v>
      </c>
      <c r="F1158" s="163" t="s">
        <v>241</v>
      </c>
      <c r="G1158" s="163" t="s">
        <v>234</v>
      </c>
      <c r="H1158" s="162">
        <v>20</v>
      </c>
      <c r="I1158" s="163" t="s">
        <v>239</v>
      </c>
      <c r="J1158" s="163" t="s">
        <v>227</v>
      </c>
      <c r="K1158" s="93">
        <f t="shared" si="125"/>
        <v>1</v>
      </c>
      <c r="L1158" s="124">
        <f>IF(F1158="MT",'Calcs and Notes'!$C$41*K1158,IF(N1158="Grocery",'Calcs and Notes'!$C$40*K1158,'Calcs and Notes'!$C$43*K1158))</f>
        <v>128.63184742963827</v>
      </c>
      <c r="M1158" s="114">
        <f>IF(F1158="MT",'Calcs and Notes'!$E$41*K1158,'Calcs and Notes'!$E$40*K1158)</f>
        <v>9.1539169192330423</v>
      </c>
      <c r="N1158" s="93" t="s">
        <v>408</v>
      </c>
    </row>
    <row r="1159" spans="1:14">
      <c r="A1159" s="162">
        <v>15846</v>
      </c>
      <c r="B1159" s="162">
        <v>8002700.0562866405</v>
      </c>
      <c r="C1159" s="162">
        <v>66.187247177955896</v>
      </c>
      <c r="D1159" s="162">
        <v>1</v>
      </c>
      <c r="E1159" s="163" t="s">
        <v>246</v>
      </c>
      <c r="F1159" s="163" t="s">
        <v>241</v>
      </c>
      <c r="G1159" s="163" t="s">
        <v>234</v>
      </c>
      <c r="H1159" s="162">
        <v>48</v>
      </c>
      <c r="I1159" s="163" t="s">
        <v>239</v>
      </c>
      <c r="J1159" s="163" t="s">
        <v>255</v>
      </c>
      <c r="K1159" s="93">
        <f t="shared" si="125"/>
        <v>0</v>
      </c>
      <c r="L1159" s="124">
        <f>IF(F1159="MT",'Calcs and Notes'!$C$41*K1159,IF(N1159="Grocery",'Calcs and Notes'!$C$40*K1159,'Calcs and Notes'!$C$43*K1159))</f>
        <v>0</v>
      </c>
      <c r="M1159" s="114">
        <f>IF(F1159="MT",'Calcs and Notes'!$E$41*K1159,'Calcs and Notes'!$E$40*K1159)</f>
        <v>0</v>
      </c>
      <c r="N1159" s="93" t="s">
        <v>404</v>
      </c>
    </row>
    <row r="1160" spans="1:14">
      <c r="A1160" s="162">
        <v>15846</v>
      </c>
      <c r="B1160" s="162">
        <v>8002700.0562866405</v>
      </c>
      <c r="C1160" s="162">
        <v>66.187247177955896</v>
      </c>
      <c r="D1160" s="162">
        <v>2</v>
      </c>
      <c r="E1160" s="163" t="s">
        <v>246</v>
      </c>
      <c r="F1160" s="163" t="s">
        <v>225</v>
      </c>
      <c r="G1160" s="163" t="s">
        <v>234</v>
      </c>
      <c r="H1160" s="162">
        <v>90</v>
      </c>
      <c r="I1160" s="163" t="s">
        <v>239</v>
      </c>
      <c r="J1160" s="163" t="s">
        <v>255</v>
      </c>
      <c r="K1160" s="93">
        <f t="shared" si="125"/>
        <v>0</v>
      </c>
      <c r="L1160" s="124">
        <f>IF(F1160="MT",'Calcs and Notes'!$C$41*K1160,IF(N1160="Grocery",'Calcs and Notes'!$C$40*K1160,'Calcs and Notes'!$C$43*K1160))</f>
        <v>0</v>
      </c>
      <c r="M1160" s="114">
        <f>IF(F1160="MT",'Calcs and Notes'!$E$41*K1160,'Calcs and Notes'!$E$40*K1160)</f>
        <v>0</v>
      </c>
      <c r="N1160" s="93" t="s">
        <v>404</v>
      </c>
    </row>
    <row r="1161" spans="1:14">
      <c r="A1161" s="162">
        <v>15674</v>
      </c>
      <c r="B1161" s="162">
        <v>5453944.2954923399</v>
      </c>
      <c r="C1161" s="162">
        <v>57.162636336400801</v>
      </c>
      <c r="D1161" s="162">
        <v>1</v>
      </c>
      <c r="E1161" s="163" t="s">
        <v>224</v>
      </c>
      <c r="F1161" s="163" t="s">
        <v>239</v>
      </c>
      <c r="G1161" s="163" t="s">
        <v>247</v>
      </c>
      <c r="H1161" s="162">
        <v>-1</v>
      </c>
      <c r="I1161" s="163" t="s">
        <v>239</v>
      </c>
      <c r="J1161" s="163" t="s">
        <v>247</v>
      </c>
      <c r="K1161" s="93">
        <f t="shared" si="125"/>
        <v>0</v>
      </c>
      <c r="L1161" s="124">
        <f>IF(F1161="MT",'Calcs and Notes'!$C$41*K1161,IF(N1161="Grocery",'Calcs and Notes'!$C$40*K1161,'Calcs and Notes'!$C$43*K1161))</f>
        <v>0</v>
      </c>
      <c r="M1161" s="114">
        <f>IF(F1161="MT",'Calcs and Notes'!$E$41*K1161,'Calcs and Notes'!$E$40*K1161)</f>
        <v>0</v>
      </c>
      <c r="N1161" s="93" t="s">
        <v>1307</v>
      </c>
    </row>
    <row r="1162" spans="1:14">
      <c r="A1162" s="162">
        <v>15890</v>
      </c>
      <c r="B1162" s="162">
        <v>1158121.8919035599</v>
      </c>
      <c r="C1162" s="162">
        <v>97.814348978341002</v>
      </c>
      <c r="D1162" s="162">
        <v>1</v>
      </c>
      <c r="E1162" s="163" t="s">
        <v>224</v>
      </c>
      <c r="F1162" s="163" t="s">
        <v>241</v>
      </c>
      <c r="G1162" s="163" t="s">
        <v>234</v>
      </c>
      <c r="H1162" s="162">
        <v>430</v>
      </c>
      <c r="I1162" s="163" t="s">
        <v>239</v>
      </c>
      <c r="J1162" s="163" t="s">
        <v>224</v>
      </c>
      <c r="K1162" s="93">
        <f t="shared" si="125"/>
        <v>0</v>
      </c>
      <c r="L1162" s="124">
        <f>IF(F1162="MT",'Calcs and Notes'!$C$41*K1162,IF(N1162="Grocery",'Calcs and Notes'!$C$40*K1162,'Calcs and Notes'!$C$43*K1162))</f>
        <v>0</v>
      </c>
      <c r="M1162" s="114">
        <f>IF(F1162="MT",'Calcs and Notes'!$E$41*K1162,'Calcs and Notes'!$E$40*K1162)</f>
        <v>0</v>
      </c>
      <c r="N1162" s="93" t="s">
        <v>97</v>
      </c>
    </row>
    <row r="1163" spans="1:14">
      <c r="A1163" s="162">
        <v>15890</v>
      </c>
      <c r="B1163" s="162">
        <v>1158121.8919035599</v>
      </c>
      <c r="C1163" s="162">
        <v>97.814348978341002</v>
      </c>
      <c r="D1163" s="162">
        <v>2</v>
      </c>
      <c r="E1163" s="163" t="s">
        <v>224</v>
      </c>
      <c r="F1163" s="163" t="s">
        <v>225</v>
      </c>
      <c r="G1163" s="163" t="s">
        <v>234</v>
      </c>
      <c r="H1163" s="162">
        <v>475</v>
      </c>
      <c r="I1163" s="163" t="s">
        <v>239</v>
      </c>
      <c r="J1163" s="163" t="s">
        <v>255</v>
      </c>
      <c r="K1163" s="93">
        <f t="shared" si="125"/>
        <v>0</v>
      </c>
      <c r="L1163" s="124">
        <f>IF(F1163="MT",'Calcs and Notes'!$C$41*K1163,IF(N1163="Grocery",'Calcs and Notes'!$C$40*K1163,'Calcs and Notes'!$C$43*K1163))</f>
        <v>0</v>
      </c>
      <c r="M1163" s="114">
        <f>IF(F1163="MT",'Calcs and Notes'!$E$41*K1163,'Calcs and Notes'!$E$40*K1163)</f>
        <v>0</v>
      </c>
      <c r="N1163" s="93" t="s">
        <v>97</v>
      </c>
    </row>
    <row r="1164" spans="1:14">
      <c r="A1164" s="162">
        <v>15890</v>
      </c>
      <c r="B1164" s="162">
        <v>1158121.8919035599</v>
      </c>
      <c r="C1164" s="162">
        <v>97.814348978341002</v>
      </c>
      <c r="D1164" s="162">
        <v>3</v>
      </c>
      <c r="E1164" s="163" t="s">
        <v>224</v>
      </c>
      <c r="F1164" s="163" t="s">
        <v>225</v>
      </c>
      <c r="G1164" s="163" t="s">
        <v>234</v>
      </c>
      <c r="H1164" s="162">
        <v>691</v>
      </c>
      <c r="I1164" s="163" t="s">
        <v>239</v>
      </c>
      <c r="J1164" s="163" t="s">
        <v>255</v>
      </c>
      <c r="K1164" s="93">
        <f t="shared" si="125"/>
        <v>0</v>
      </c>
      <c r="L1164" s="124">
        <f>IF(F1164="MT",'Calcs and Notes'!$C$41*K1164,IF(N1164="Grocery",'Calcs and Notes'!$C$40*K1164,'Calcs and Notes'!$C$43*K1164))</f>
        <v>0</v>
      </c>
      <c r="M1164" s="114">
        <f>IF(F1164="MT",'Calcs and Notes'!$E$41*K1164,'Calcs and Notes'!$E$40*K1164)</f>
        <v>0</v>
      </c>
      <c r="N1164" s="93" t="s">
        <v>97</v>
      </c>
    </row>
    <row r="1165" spans="1:14">
      <c r="A1165" s="162">
        <v>15890</v>
      </c>
      <c r="B1165" s="162">
        <v>1158121.8919035599</v>
      </c>
      <c r="C1165" s="162">
        <v>97.814348978341002</v>
      </c>
      <c r="D1165" s="162">
        <v>4</v>
      </c>
      <c r="E1165" s="163" t="s">
        <v>246</v>
      </c>
      <c r="F1165" s="163" t="s">
        <v>225</v>
      </c>
      <c r="G1165" s="163" t="s">
        <v>234</v>
      </c>
      <c r="H1165" s="162">
        <v>425</v>
      </c>
      <c r="I1165" s="163" t="s">
        <v>239</v>
      </c>
      <c r="J1165" s="163" t="s">
        <v>255</v>
      </c>
      <c r="K1165" s="93">
        <f t="shared" si="125"/>
        <v>0</v>
      </c>
      <c r="L1165" s="124">
        <f>IF(F1165="MT",'Calcs and Notes'!$C$41*K1165,IF(N1165="Grocery",'Calcs and Notes'!$C$40*K1165,'Calcs and Notes'!$C$43*K1165))</f>
        <v>0</v>
      </c>
      <c r="M1165" s="114">
        <f>IF(F1165="MT",'Calcs and Notes'!$E$41*K1165,'Calcs and Notes'!$E$40*K1165)</f>
        <v>0</v>
      </c>
      <c r="N1165" s="93" t="s">
        <v>97</v>
      </c>
    </row>
    <row r="1166" spans="1:14">
      <c r="A1166" s="162">
        <v>15890</v>
      </c>
      <c r="B1166" s="162">
        <v>1158121.8919035599</v>
      </c>
      <c r="C1166" s="162">
        <v>97.814348978341002</v>
      </c>
      <c r="D1166" s="162">
        <v>5</v>
      </c>
      <c r="E1166" s="163" t="s">
        <v>224</v>
      </c>
      <c r="F1166" s="163" t="s">
        <v>225</v>
      </c>
      <c r="G1166" s="163" t="s">
        <v>247</v>
      </c>
      <c r="H1166" s="162">
        <v>1200</v>
      </c>
      <c r="I1166" s="163" t="s">
        <v>239</v>
      </c>
      <c r="J1166" s="163" t="s">
        <v>255</v>
      </c>
      <c r="K1166" s="93">
        <f t="shared" si="125"/>
        <v>0</v>
      </c>
      <c r="L1166" s="124">
        <f>IF(F1166="MT",'Calcs and Notes'!$C$41*K1166,IF(N1166="Grocery",'Calcs and Notes'!$C$40*K1166,'Calcs and Notes'!$C$43*K1166))</f>
        <v>0</v>
      </c>
      <c r="M1166" s="114">
        <f>IF(F1166="MT",'Calcs and Notes'!$E$41*K1166,'Calcs and Notes'!$E$40*K1166)</f>
        <v>0</v>
      </c>
      <c r="N1166" s="93" t="s">
        <v>97</v>
      </c>
    </row>
    <row r="1167" spans="1:14">
      <c r="A1167" s="162">
        <v>15854</v>
      </c>
      <c r="B1167" s="162">
        <v>6320078.5305375503</v>
      </c>
      <c r="C1167" s="162">
        <v>97.814348978341002</v>
      </c>
      <c r="D1167" s="162">
        <v>1</v>
      </c>
      <c r="E1167" s="163" t="s">
        <v>224</v>
      </c>
      <c r="F1167" s="163" t="s">
        <v>241</v>
      </c>
      <c r="G1167" s="163" t="s">
        <v>234</v>
      </c>
      <c r="H1167" s="162">
        <v>104</v>
      </c>
      <c r="I1167" s="163" t="s">
        <v>243</v>
      </c>
      <c r="J1167" s="163" t="s">
        <v>255</v>
      </c>
      <c r="K1167" s="93">
        <f t="shared" si="125"/>
        <v>0</v>
      </c>
      <c r="L1167" s="124">
        <f>IF(F1167="MT",'Calcs and Notes'!$C$41*K1167,IF(N1167="Grocery",'Calcs and Notes'!$C$40*K1167,'Calcs and Notes'!$C$43*K1167))</f>
        <v>0</v>
      </c>
      <c r="M1167" s="114">
        <f>IF(F1167="MT",'Calcs and Notes'!$E$41*K1167,'Calcs and Notes'!$E$40*K1167)</f>
        <v>0</v>
      </c>
      <c r="N1167" s="93" t="s">
        <v>97</v>
      </c>
    </row>
    <row r="1168" spans="1:14">
      <c r="A1168" s="162">
        <v>15854</v>
      </c>
      <c r="B1168" s="162">
        <v>6320078.5305375503</v>
      </c>
      <c r="C1168" s="162">
        <v>97.814348978341002</v>
      </c>
      <c r="D1168" s="162">
        <v>2</v>
      </c>
      <c r="E1168" s="163" t="s">
        <v>224</v>
      </c>
      <c r="F1168" s="163" t="s">
        <v>241</v>
      </c>
      <c r="G1168" s="163" t="s">
        <v>234</v>
      </c>
      <c r="H1168" s="162">
        <v>68</v>
      </c>
      <c r="I1168" s="163" t="s">
        <v>243</v>
      </c>
      <c r="J1168" s="163" t="s">
        <v>255</v>
      </c>
      <c r="K1168" s="93">
        <f t="shared" si="125"/>
        <v>0</v>
      </c>
      <c r="L1168" s="124">
        <f>IF(F1168="MT",'Calcs and Notes'!$C$41*K1168,IF(N1168="Grocery",'Calcs and Notes'!$C$40*K1168,'Calcs and Notes'!$C$43*K1168))</f>
        <v>0</v>
      </c>
      <c r="M1168" s="114">
        <f>IF(F1168="MT",'Calcs and Notes'!$E$41*K1168,'Calcs and Notes'!$E$40*K1168)</f>
        <v>0</v>
      </c>
      <c r="N1168" s="93" t="s">
        <v>97</v>
      </c>
    </row>
    <row r="1169" spans="1:14">
      <c r="A1169" s="162">
        <v>15854</v>
      </c>
      <c r="B1169" s="162">
        <v>6320078.5305375503</v>
      </c>
      <c r="C1169" s="162">
        <v>97.814348978341002</v>
      </c>
      <c r="D1169" s="162">
        <v>3</v>
      </c>
      <c r="E1169" s="163" t="s">
        <v>224</v>
      </c>
      <c r="F1169" s="163" t="s">
        <v>245</v>
      </c>
      <c r="G1169" s="163" t="s">
        <v>234</v>
      </c>
      <c r="H1169" s="162">
        <v>144</v>
      </c>
      <c r="I1169" s="163" t="s">
        <v>243</v>
      </c>
      <c r="J1169" s="163" t="s">
        <v>255</v>
      </c>
      <c r="K1169" s="93">
        <f t="shared" si="125"/>
        <v>0</v>
      </c>
      <c r="L1169" s="124">
        <f>IF(F1169="MT",'Calcs and Notes'!$C$41*K1169,IF(N1169="Grocery",'Calcs and Notes'!$C$40*K1169,'Calcs and Notes'!$C$43*K1169))</f>
        <v>0</v>
      </c>
      <c r="M1169" s="114">
        <f>IF(F1169="MT",'Calcs and Notes'!$E$41*K1169,'Calcs and Notes'!$E$40*K1169)</f>
        <v>0</v>
      </c>
      <c r="N1169" s="93" t="s">
        <v>97</v>
      </c>
    </row>
    <row r="1170" spans="1:14">
      <c r="A1170" s="162">
        <v>15854</v>
      </c>
      <c r="B1170" s="162">
        <v>6320078.5305375503</v>
      </c>
      <c r="C1170" s="162">
        <v>97.814348978341002</v>
      </c>
      <c r="D1170" s="162">
        <v>4</v>
      </c>
      <c r="E1170" s="163" t="s">
        <v>224</v>
      </c>
      <c r="F1170" s="163" t="s">
        <v>241</v>
      </c>
      <c r="G1170" s="163" t="s">
        <v>234</v>
      </c>
      <c r="H1170" s="162">
        <v>224</v>
      </c>
      <c r="I1170" s="163" t="s">
        <v>243</v>
      </c>
      <c r="J1170" s="163" t="s">
        <v>255</v>
      </c>
      <c r="K1170" s="93">
        <f t="shared" ref="K1170:K1233" si="126">IF(J1170="N",1,0)</f>
        <v>0</v>
      </c>
      <c r="L1170" s="124">
        <f>IF(F1170="MT",'Calcs and Notes'!$C$41*K1170,IF(N1170="Grocery",'Calcs and Notes'!$C$40*K1170,'Calcs and Notes'!$C$43*K1170))</f>
        <v>0</v>
      </c>
      <c r="M1170" s="114">
        <f>IF(F1170="MT",'Calcs and Notes'!$E$41*K1170,'Calcs and Notes'!$E$40*K1170)</f>
        <v>0</v>
      </c>
      <c r="N1170" s="93" t="s">
        <v>97</v>
      </c>
    </row>
    <row r="1171" spans="1:14">
      <c r="A1171" s="162">
        <v>15854</v>
      </c>
      <c r="B1171" s="162">
        <v>6320078.5305375503</v>
      </c>
      <c r="C1171" s="162">
        <v>97.814348978341002</v>
      </c>
      <c r="D1171" s="162">
        <v>5</v>
      </c>
      <c r="E1171" s="163" t="s">
        <v>224</v>
      </c>
      <c r="F1171" s="163" t="s">
        <v>241</v>
      </c>
      <c r="G1171" s="163" t="s">
        <v>234</v>
      </c>
      <c r="H1171" s="162">
        <v>612</v>
      </c>
      <c r="I1171" s="163" t="s">
        <v>243</v>
      </c>
      <c r="J1171" s="163" t="s">
        <v>255</v>
      </c>
      <c r="K1171" s="93">
        <f t="shared" si="126"/>
        <v>0</v>
      </c>
      <c r="L1171" s="124">
        <f>IF(F1171="MT",'Calcs and Notes'!$C$41*K1171,IF(N1171="Grocery",'Calcs and Notes'!$C$40*K1171,'Calcs and Notes'!$C$43*K1171))</f>
        <v>0</v>
      </c>
      <c r="M1171" s="114">
        <f>IF(F1171="MT",'Calcs and Notes'!$E$41*K1171,'Calcs and Notes'!$E$40*K1171)</f>
        <v>0</v>
      </c>
      <c r="N1171" s="93" t="s">
        <v>97</v>
      </c>
    </row>
    <row r="1172" spans="1:14">
      <c r="A1172" s="162">
        <v>15854</v>
      </c>
      <c r="B1172" s="162">
        <v>6320078.5305375503</v>
      </c>
      <c r="C1172" s="162">
        <v>97.814348978341002</v>
      </c>
      <c r="D1172" s="162">
        <v>6</v>
      </c>
      <c r="E1172" s="163" t="s">
        <v>224</v>
      </c>
      <c r="F1172" s="163" t="s">
        <v>245</v>
      </c>
      <c r="G1172" s="163" t="s">
        <v>234</v>
      </c>
      <c r="H1172" s="162">
        <v>216</v>
      </c>
      <c r="I1172" s="163" t="s">
        <v>243</v>
      </c>
      <c r="J1172" s="163" t="s">
        <v>255</v>
      </c>
      <c r="K1172" s="93">
        <f t="shared" si="126"/>
        <v>0</v>
      </c>
      <c r="L1172" s="124">
        <f>IF(F1172="MT",'Calcs and Notes'!$C$41*K1172,IF(N1172="Grocery",'Calcs and Notes'!$C$40*K1172,'Calcs and Notes'!$C$43*K1172))</f>
        <v>0</v>
      </c>
      <c r="M1172" s="114">
        <f>IF(F1172="MT",'Calcs and Notes'!$E$41*K1172,'Calcs and Notes'!$E$40*K1172)</f>
        <v>0</v>
      </c>
      <c r="N1172" s="93" t="s">
        <v>97</v>
      </c>
    </row>
    <row r="1173" spans="1:14">
      <c r="A1173" s="162">
        <v>15854</v>
      </c>
      <c r="B1173" s="162">
        <v>6320078.5305375503</v>
      </c>
      <c r="C1173" s="162">
        <v>97.814348978341002</v>
      </c>
      <c r="D1173" s="162">
        <v>7</v>
      </c>
      <c r="E1173" s="163" t="s">
        <v>224</v>
      </c>
      <c r="F1173" s="163" t="s">
        <v>225</v>
      </c>
      <c r="G1173" s="163" t="s">
        <v>234</v>
      </c>
      <c r="H1173" s="162">
        <v>518</v>
      </c>
      <c r="I1173" s="163" t="s">
        <v>239</v>
      </c>
      <c r="J1173" s="163" t="s">
        <v>255</v>
      </c>
      <c r="K1173" s="93">
        <f t="shared" si="126"/>
        <v>0</v>
      </c>
      <c r="L1173" s="124">
        <f>IF(F1173="MT",'Calcs and Notes'!$C$41*K1173,IF(N1173="Grocery",'Calcs and Notes'!$C$40*K1173,'Calcs and Notes'!$C$43*K1173))</f>
        <v>0</v>
      </c>
      <c r="M1173" s="114">
        <f>IF(F1173="MT",'Calcs and Notes'!$E$41*K1173,'Calcs and Notes'!$E$40*K1173)</f>
        <v>0</v>
      </c>
      <c r="N1173" s="93" t="s">
        <v>97</v>
      </c>
    </row>
    <row r="1174" spans="1:14">
      <c r="A1174" s="162">
        <v>15854</v>
      </c>
      <c r="B1174" s="162">
        <v>6320078.5305375503</v>
      </c>
      <c r="C1174" s="162">
        <v>97.814348978341002</v>
      </c>
      <c r="D1174" s="162">
        <v>8</v>
      </c>
      <c r="E1174" s="163" t="s">
        <v>224</v>
      </c>
      <c r="F1174" s="163" t="s">
        <v>241</v>
      </c>
      <c r="G1174" s="163" t="s">
        <v>234</v>
      </c>
      <c r="H1174" s="162">
        <v>110</v>
      </c>
      <c r="I1174" s="163" t="s">
        <v>243</v>
      </c>
      <c r="J1174" s="163" t="s">
        <v>255</v>
      </c>
      <c r="K1174" s="93">
        <f t="shared" si="126"/>
        <v>0</v>
      </c>
      <c r="L1174" s="124">
        <f>IF(F1174="MT",'Calcs and Notes'!$C$41*K1174,IF(N1174="Grocery",'Calcs and Notes'!$C$40*K1174,'Calcs and Notes'!$C$43*K1174))</f>
        <v>0</v>
      </c>
      <c r="M1174" s="114">
        <f>IF(F1174="MT",'Calcs and Notes'!$E$41*K1174,'Calcs and Notes'!$E$40*K1174)</f>
        <v>0</v>
      </c>
      <c r="N1174" s="93" t="s">
        <v>97</v>
      </c>
    </row>
    <row r="1175" spans="1:14">
      <c r="A1175" s="162">
        <v>15854</v>
      </c>
      <c r="B1175" s="162">
        <v>6320078.5305375503</v>
      </c>
      <c r="C1175" s="162">
        <v>97.814348978341002</v>
      </c>
      <c r="D1175" s="162">
        <v>9</v>
      </c>
      <c r="E1175" s="163" t="s">
        <v>224</v>
      </c>
      <c r="F1175" s="163" t="s">
        <v>225</v>
      </c>
      <c r="G1175" s="163" t="s">
        <v>234</v>
      </c>
      <c r="H1175" s="162">
        <v>144</v>
      </c>
      <c r="I1175" s="163" t="s">
        <v>243</v>
      </c>
      <c r="J1175" s="163" t="s">
        <v>227</v>
      </c>
      <c r="K1175" s="93">
        <f t="shared" si="126"/>
        <v>1</v>
      </c>
      <c r="L1175" s="124">
        <f>IF(F1175="MT",'Calcs and Notes'!$C$41*K1175,IF(N1175="Grocery",'Calcs and Notes'!$C$40*K1175,'Calcs and Notes'!$C$43*K1175))</f>
        <v>122.88780203574613</v>
      </c>
      <c r="M1175" s="114">
        <f>IF(F1175="MT",'Calcs and Notes'!$E$41*K1175,'Calcs and Notes'!$E$40*K1175)</f>
        <v>9.1539169192330423</v>
      </c>
      <c r="N1175" s="93" t="s">
        <v>97</v>
      </c>
    </row>
    <row r="1176" spans="1:14">
      <c r="A1176" s="162">
        <v>15854</v>
      </c>
      <c r="B1176" s="162">
        <v>6320078.5305375503</v>
      </c>
      <c r="C1176" s="162">
        <v>97.814348978341002</v>
      </c>
      <c r="D1176" s="162">
        <v>10</v>
      </c>
      <c r="E1176" s="163" t="s">
        <v>224</v>
      </c>
      <c r="F1176" s="163" t="s">
        <v>225</v>
      </c>
      <c r="G1176" s="163" t="s">
        <v>234</v>
      </c>
      <c r="H1176" s="162">
        <v>70</v>
      </c>
      <c r="I1176" s="163" t="s">
        <v>243</v>
      </c>
      <c r="J1176" s="163" t="s">
        <v>255</v>
      </c>
      <c r="K1176" s="93">
        <f t="shared" si="126"/>
        <v>0</v>
      </c>
      <c r="L1176" s="124">
        <f>IF(F1176="MT",'Calcs and Notes'!$C$41*K1176,IF(N1176="Grocery",'Calcs and Notes'!$C$40*K1176,'Calcs and Notes'!$C$43*K1176))</f>
        <v>0</v>
      </c>
      <c r="M1176" s="114">
        <f>IF(F1176="MT",'Calcs and Notes'!$E$41*K1176,'Calcs and Notes'!$E$40*K1176)</f>
        <v>0</v>
      </c>
      <c r="N1176" s="93" t="s">
        <v>97</v>
      </c>
    </row>
    <row r="1177" spans="1:14">
      <c r="A1177" s="162">
        <v>15854</v>
      </c>
      <c r="B1177" s="162">
        <v>6320078.5305375503</v>
      </c>
      <c r="C1177" s="162">
        <v>97.814348978341002</v>
      </c>
      <c r="D1177" s="162">
        <v>11</v>
      </c>
      <c r="E1177" s="163" t="s">
        <v>224</v>
      </c>
      <c r="F1177" s="163" t="s">
        <v>225</v>
      </c>
      <c r="G1177" s="163" t="s">
        <v>234</v>
      </c>
      <c r="H1177" s="162">
        <v>645</v>
      </c>
      <c r="I1177" s="163" t="s">
        <v>243</v>
      </c>
      <c r="J1177" s="163" t="s">
        <v>255</v>
      </c>
      <c r="K1177" s="93">
        <f t="shared" si="126"/>
        <v>0</v>
      </c>
      <c r="L1177" s="124">
        <f>IF(F1177="MT",'Calcs and Notes'!$C$41*K1177,IF(N1177="Grocery",'Calcs and Notes'!$C$40*K1177,'Calcs and Notes'!$C$43*K1177))</f>
        <v>0</v>
      </c>
      <c r="M1177" s="114">
        <f>IF(F1177="MT",'Calcs and Notes'!$E$41*K1177,'Calcs and Notes'!$E$40*K1177)</f>
        <v>0</v>
      </c>
      <c r="N1177" s="93" t="s">
        <v>97</v>
      </c>
    </row>
    <row r="1178" spans="1:14">
      <c r="A1178" s="162">
        <v>15854</v>
      </c>
      <c r="B1178" s="162">
        <v>6320078.5305375503</v>
      </c>
      <c r="C1178" s="162">
        <v>97.814348978341002</v>
      </c>
      <c r="D1178" s="162">
        <v>12</v>
      </c>
      <c r="E1178" s="163" t="s">
        <v>224</v>
      </c>
      <c r="F1178" s="163" t="s">
        <v>225</v>
      </c>
      <c r="G1178" s="163" t="s">
        <v>234</v>
      </c>
      <c r="H1178" s="162">
        <v>512</v>
      </c>
      <c r="I1178" s="163" t="s">
        <v>239</v>
      </c>
      <c r="J1178" s="163" t="s">
        <v>224</v>
      </c>
      <c r="K1178" s="93">
        <f t="shared" si="126"/>
        <v>0</v>
      </c>
      <c r="L1178" s="124">
        <f>IF(F1178="MT",'Calcs and Notes'!$C$41*K1178,IF(N1178="Grocery",'Calcs and Notes'!$C$40*K1178,'Calcs and Notes'!$C$43*K1178))</f>
        <v>0</v>
      </c>
      <c r="M1178" s="114">
        <f>IF(F1178="MT",'Calcs and Notes'!$E$41*K1178,'Calcs and Notes'!$E$40*K1178)</f>
        <v>0</v>
      </c>
      <c r="N1178" s="93" t="s">
        <v>97</v>
      </c>
    </row>
    <row r="1179" spans="1:14">
      <c r="A1179" s="162">
        <v>15854</v>
      </c>
      <c r="B1179" s="162">
        <v>6320078.5305375503</v>
      </c>
      <c r="C1179" s="162">
        <v>97.814348978341002</v>
      </c>
      <c r="D1179" s="162">
        <v>13</v>
      </c>
      <c r="E1179" s="163" t="s">
        <v>224</v>
      </c>
      <c r="F1179" s="163" t="s">
        <v>225</v>
      </c>
      <c r="G1179" s="163" t="s">
        <v>234</v>
      </c>
      <c r="H1179" s="162">
        <v>848</v>
      </c>
      <c r="I1179" s="163" t="s">
        <v>239</v>
      </c>
      <c r="J1179" s="163" t="s">
        <v>224</v>
      </c>
      <c r="K1179" s="93">
        <f t="shared" si="126"/>
        <v>0</v>
      </c>
      <c r="L1179" s="124">
        <f>IF(F1179="MT",'Calcs and Notes'!$C$41*K1179,IF(N1179="Grocery",'Calcs and Notes'!$C$40*K1179,'Calcs and Notes'!$C$43*K1179))</f>
        <v>0</v>
      </c>
      <c r="M1179" s="114">
        <f>IF(F1179="MT",'Calcs and Notes'!$E$41*K1179,'Calcs and Notes'!$E$40*K1179)</f>
        <v>0</v>
      </c>
      <c r="N1179" s="93" t="s">
        <v>97</v>
      </c>
    </row>
    <row r="1180" spans="1:14">
      <c r="A1180" s="162">
        <v>15883</v>
      </c>
      <c r="B1180" s="162">
        <v>2084249.1687984599</v>
      </c>
      <c r="C1180" s="162">
        <v>17.690263614514301</v>
      </c>
      <c r="D1180" s="162">
        <v>1</v>
      </c>
      <c r="E1180" s="163" t="s">
        <v>224</v>
      </c>
      <c r="F1180" s="163" t="s">
        <v>225</v>
      </c>
      <c r="G1180" s="163" t="s">
        <v>234</v>
      </c>
      <c r="H1180" s="162">
        <v>90</v>
      </c>
      <c r="I1180" s="163" t="s">
        <v>239</v>
      </c>
      <c r="J1180" s="163" t="s">
        <v>255</v>
      </c>
      <c r="K1180" s="93">
        <f t="shared" si="126"/>
        <v>0</v>
      </c>
      <c r="L1180" s="124">
        <f>IF(F1180="MT",'Calcs and Notes'!$C$41*K1180,IF(N1180="Grocery",'Calcs and Notes'!$C$40*K1180,'Calcs and Notes'!$C$43*K1180))</f>
        <v>0</v>
      </c>
      <c r="M1180" s="114">
        <f>IF(F1180="MT",'Calcs and Notes'!$E$41*K1180,'Calcs and Notes'!$E$40*K1180)</f>
        <v>0</v>
      </c>
      <c r="N1180" s="93" t="s">
        <v>406</v>
      </c>
    </row>
    <row r="1181" spans="1:14">
      <c r="A1181" s="162">
        <v>15883</v>
      </c>
      <c r="B1181" s="162">
        <v>2084249.1687984599</v>
      </c>
      <c r="C1181" s="162">
        <v>17.690263614514301</v>
      </c>
      <c r="D1181" s="162">
        <v>2</v>
      </c>
      <c r="E1181" s="163" t="s">
        <v>224</v>
      </c>
      <c r="F1181" s="163" t="s">
        <v>225</v>
      </c>
      <c r="G1181" s="163" t="s">
        <v>234</v>
      </c>
      <c r="H1181" s="162">
        <v>135</v>
      </c>
      <c r="I1181" s="163" t="s">
        <v>239</v>
      </c>
      <c r="J1181" s="163" t="s">
        <v>255</v>
      </c>
      <c r="K1181" s="93">
        <f t="shared" si="126"/>
        <v>0</v>
      </c>
      <c r="L1181" s="124">
        <f>IF(F1181="MT",'Calcs and Notes'!$C$41*K1181,IF(N1181="Grocery",'Calcs and Notes'!$C$40*K1181,'Calcs and Notes'!$C$43*K1181))</f>
        <v>0</v>
      </c>
      <c r="M1181" s="114">
        <f>IF(F1181="MT",'Calcs and Notes'!$E$41*K1181,'Calcs and Notes'!$E$40*K1181)</f>
        <v>0</v>
      </c>
      <c r="N1181" s="93" t="s">
        <v>406</v>
      </c>
    </row>
    <row r="1182" spans="1:14">
      <c r="A1182" s="162">
        <v>15883</v>
      </c>
      <c r="B1182" s="162">
        <v>2084249.1687984599</v>
      </c>
      <c r="C1182" s="162">
        <v>17.690263614514301</v>
      </c>
      <c r="D1182" s="162">
        <v>3</v>
      </c>
      <c r="E1182" s="163" t="s">
        <v>224</v>
      </c>
      <c r="F1182" s="163" t="s">
        <v>241</v>
      </c>
      <c r="G1182" s="163" t="s">
        <v>234</v>
      </c>
      <c r="H1182" s="162">
        <v>135</v>
      </c>
      <c r="I1182" s="163" t="s">
        <v>239</v>
      </c>
      <c r="J1182" s="163" t="s">
        <v>255</v>
      </c>
      <c r="K1182" s="93">
        <f t="shared" si="126"/>
        <v>0</v>
      </c>
      <c r="L1182" s="124">
        <f>IF(F1182="MT",'Calcs and Notes'!$C$41*K1182,IF(N1182="Grocery",'Calcs and Notes'!$C$40*K1182,'Calcs and Notes'!$C$43*K1182))</f>
        <v>0</v>
      </c>
      <c r="M1182" s="114">
        <f>IF(F1182="MT",'Calcs and Notes'!$E$41*K1182,'Calcs and Notes'!$E$40*K1182)</f>
        <v>0</v>
      </c>
      <c r="N1182" s="93" t="s">
        <v>406</v>
      </c>
    </row>
    <row r="1183" spans="1:14">
      <c r="A1183" s="162">
        <v>15883</v>
      </c>
      <c r="B1183" s="162">
        <v>2084249.1687984599</v>
      </c>
      <c r="C1183" s="162">
        <v>17.690263614514301</v>
      </c>
      <c r="D1183" s="162">
        <v>4</v>
      </c>
      <c r="E1183" s="163" t="s">
        <v>224</v>
      </c>
      <c r="F1183" s="163" t="s">
        <v>225</v>
      </c>
      <c r="G1183" s="163" t="s">
        <v>234</v>
      </c>
      <c r="H1183" s="162">
        <v>64</v>
      </c>
      <c r="I1183" s="163" t="s">
        <v>239</v>
      </c>
      <c r="J1183" s="163" t="s">
        <v>255</v>
      </c>
      <c r="K1183" s="93">
        <f t="shared" si="126"/>
        <v>0</v>
      </c>
      <c r="L1183" s="124">
        <f>IF(F1183="MT",'Calcs and Notes'!$C$41*K1183,IF(N1183="Grocery",'Calcs and Notes'!$C$40*K1183,'Calcs and Notes'!$C$43*K1183))</f>
        <v>0</v>
      </c>
      <c r="M1183" s="114">
        <f>IF(F1183="MT",'Calcs and Notes'!$E$41*K1183,'Calcs and Notes'!$E$40*K1183)</f>
        <v>0</v>
      </c>
      <c r="N1183" s="93" t="s">
        <v>406</v>
      </c>
    </row>
    <row r="1184" spans="1:14">
      <c r="A1184" s="162">
        <v>15883</v>
      </c>
      <c r="B1184" s="162">
        <v>2084249.1687984599</v>
      </c>
      <c r="C1184" s="162">
        <v>17.690263614514301</v>
      </c>
      <c r="D1184" s="162">
        <v>5</v>
      </c>
      <c r="E1184" s="163" t="s">
        <v>224</v>
      </c>
      <c r="F1184" s="163" t="s">
        <v>225</v>
      </c>
      <c r="G1184" s="163" t="s">
        <v>234</v>
      </c>
      <c r="H1184" s="162">
        <v>120</v>
      </c>
      <c r="I1184" s="163" t="s">
        <v>239</v>
      </c>
      <c r="J1184" s="163" t="s">
        <v>255</v>
      </c>
      <c r="K1184" s="93">
        <f t="shared" si="126"/>
        <v>0</v>
      </c>
      <c r="L1184" s="124">
        <f>IF(F1184="MT",'Calcs and Notes'!$C$41*K1184,IF(N1184="Grocery",'Calcs and Notes'!$C$40*K1184,'Calcs and Notes'!$C$43*K1184))</f>
        <v>0</v>
      </c>
      <c r="M1184" s="114">
        <f>IF(F1184="MT",'Calcs and Notes'!$E$41*K1184,'Calcs and Notes'!$E$40*K1184)</f>
        <v>0</v>
      </c>
      <c r="N1184" s="93" t="s">
        <v>406</v>
      </c>
    </row>
    <row r="1185" spans="1:14">
      <c r="A1185" s="162">
        <v>15877</v>
      </c>
      <c r="B1185" s="162">
        <v>462800.00766050903</v>
      </c>
      <c r="C1185" s="162">
        <v>4.3309003149963399</v>
      </c>
      <c r="D1185" s="162">
        <v>1</v>
      </c>
      <c r="E1185" s="163" t="s">
        <v>224</v>
      </c>
      <c r="F1185" s="163" t="s">
        <v>225</v>
      </c>
      <c r="G1185" s="163" t="s">
        <v>234</v>
      </c>
      <c r="H1185" s="162">
        <v>340</v>
      </c>
      <c r="I1185" s="163" t="s">
        <v>239</v>
      </c>
      <c r="J1185" s="163" t="s">
        <v>227</v>
      </c>
      <c r="K1185" s="93">
        <f t="shared" si="126"/>
        <v>1</v>
      </c>
      <c r="L1185" s="124">
        <f>IF(F1185="MT",'Calcs and Notes'!$C$41*K1185,IF(N1185="Grocery",'Calcs and Notes'!$C$40*K1185,'Calcs and Notes'!$C$43*K1185))</f>
        <v>122.88780203574613</v>
      </c>
      <c r="M1185" s="114">
        <f>IF(F1185="MT",'Calcs and Notes'!$E$41*K1185,'Calcs and Notes'!$E$40*K1185)</f>
        <v>9.1539169192330423</v>
      </c>
      <c r="N1185" s="93" t="s">
        <v>406</v>
      </c>
    </row>
    <row r="1186" spans="1:14">
      <c r="A1186" s="162">
        <v>15877</v>
      </c>
      <c r="B1186" s="162">
        <v>462800.00766050903</v>
      </c>
      <c r="C1186" s="162">
        <v>4.3309003149963399</v>
      </c>
      <c r="D1186" s="162">
        <v>2</v>
      </c>
      <c r="E1186" s="163" t="s">
        <v>224</v>
      </c>
      <c r="F1186" s="163" t="s">
        <v>241</v>
      </c>
      <c r="G1186" s="163" t="s">
        <v>234</v>
      </c>
      <c r="H1186" s="162">
        <v>60</v>
      </c>
      <c r="I1186" s="163" t="s">
        <v>239</v>
      </c>
      <c r="J1186" s="163" t="s">
        <v>227</v>
      </c>
      <c r="K1186" s="93">
        <f t="shared" si="126"/>
        <v>1</v>
      </c>
      <c r="L1186" s="124">
        <f>IF(F1186="MT",'Calcs and Notes'!$C$41*K1186,IF(N1186="Grocery",'Calcs and Notes'!$C$40*K1186,'Calcs and Notes'!$C$43*K1186))</f>
        <v>128.63184742963827</v>
      </c>
      <c r="M1186" s="114">
        <f>IF(F1186="MT",'Calcs and Notes'!$E$41*K1186,'Calcs and Notes'!$E$40*K1186)</f>
        <v>9.1539169192330423</v>
      </c>
      <c r="N1186" s="93" t="s">
        <v>406</v>
      </c>
    </row>
    <row r="1187" spans="1:14">
      <c r="A1187" s="162">
        <v>15889</v>
      </c>
      <c r="B1187" s="162">
        <v>511692.81748267898</v>
      </c>
      <c r="C1187" s="162">
        <v>3.7884089309287101</v>
      </c>
      <c r="D1187" s="162">
        <v>1</v>
      </c>
      <c r="E1187" s="163" t="s">
        <v>224</v>
      </c>
      <c r="F1187" s="163" t="s">
        <v>225</v>
      </c>
      <c r="G1187" s="163" t="s">
        <v>234</v>
      </c>
      <c r="H1187" s="162">
        <v>64</v>
      </c>
      <c r="I1187" s="163" t="s">
        <v>239</v>
      </c>
      <c r="J1187" s="163" t="s">
        <v>227</v>
      </c>
      <c r="K1187" s="93">
        <f t="shared" si="126"/>
        <v>1</v>
      </c>
      <c r="L1187" s="124">
        <f>IF(F1187="MT",'Calcs and Notes'!$C$41*K1187,IF(N1187="Grocery",'Calcs and Notes'!$C$40*K1187,'Calcs and Notes'!$C$43*K1187))</f>
        <v>122.88780203574613</v>
      </c>
      <c r="M1187" s="114">
        <f>IF(F1187="MT",'Calcs and Notes'!$E$41*K1187,'Calcs and Notes'!$E$40*K1187)</f>
        <v>9.1539169192330423</v>
      </c>
      <c r="N1187" s="93" t="s">
        <v>406</v>
      </c>
    </row>
    <row r="1188" spans="1:14">
      <c r="A1188" s="162">
        <v>15889</v>
      </c>
      <c r="B1188" s="162">
        <v>511692.81748267898</v>
      </c>
      <c r="C1188" s="162">
        <v>3.7884089309287101</v>
      </c>
      <c r="D1188" s="162">
        <v>2</v>
      </c>
      <c r="E1188" s="163" t="s">
        <v>224</v>
      </c>
      <c r="F1188" s="163" t="s">
        <v>225</v>
      </c>
      <c r="G1188" s="163" t="s">
        <v>234</v>
      </c>
      <c r="H1188" s="162">
        <v>112</v>
      </c>
      <c r="I1188" s="163" t="s">
        <v>239</v>
      </c>
      <c r="J1188" s="163" t="s">
        <v>227</v>
      </c>
      <c r="K1188" s="93">
        <f t="shared" si="126"/>
        <v>1</v>
      </c>
      <c r="L1188" s="124">
        <f>IF(F1188="MT",'Calcs and Notes'!$C$41*K1188,IF(N1188="Grocery",'Calcs and Notes'!$C$40*K1188,'Calcs and Notes'!$C$43*K1188))</f>
        <v>122.88780203574613</v>
      </c>
      <c r="M1188" s="114">
        <f>IF(F1188="MT",'Calcs and Notes'!$E$41*K1188,'Calcs and Notes'!$E$40*K1188)</f>
        <v>9.1539169192330423</v>
      </c>
      <c r="N1188" s="93" t="s">
        <v>406</v>
      </c>
    </row>
    <row r="1189" spans="1:14">
      <c r="A1189" s="162">
        <v>15889</v>
      </c>
      <c r="B1189" s="162">
        <v>511692.81748267898</v>
      </c>
      <c r="C1189" s="162">
        <v>3.7884089309287101</v>
      </c>
      <c r="D1189" s="162">
        <v>3</v>
      </c>
      <c r="E1189" s="163" t="s">
        <v>224</v>
      </c>
      <c r="F1189" s="163" t="s">
        <v>241</v>
      </c>
      <c r="G1189" s="163" t="s">
        <v>234</v>
      </c>
      <c r="H1189" s="162">
        <v>112</v>
      </c>
      <c r="I1189" s="163" t="s">
        <v>243</v>
      </c>
      <c r="J1189" s="163" t="s">
        <v>227</v>
      </c>
      <c r="K1189" s="93">
        <f t="shared" si="126"/>
        <v>1</v>
      </c>
      <c r="L1189" s="124">
        <f>IF(F1189="MT",'Calcs and Notes'!$C$41*K1189,IF(N1189="Grocery",'Calcs and Notes'!$C$40*K1189,'Calcs and Notes'!$C$43*K1189))</f>
        <v>128.63184742963827</v>
      </c>
      <c r="M1189" s="114">
        <f>IF(F1189="MT",'Calcs and Notes'!$E$41*K1189,'Calcs and Notes'!$E$40*K1189)</f>
        <v>9.1539169192330423</v>
      </c>
      <c r="N1189" s="93" t="s">
        <v>406</v>
      </c>
    </row>
    <row r="1190" spans="1:14">
      <c r="A1190" s="162">
        <v>15889</v>
      </c>
      <c r="B1190" s="162">
        <v>511692.81748267898</v>
      </c>
      <c r="C1190" s="162">
        <v>3.7884089309287101</v>
      </c>
      <c r="D1190" s="162">
        <v>4</v>
      </c>
      <c r="E1190" s="163" t="s">
        <v>224</v>
      </c>
      <c r="F1190" s="163" t="s">
        <v>225</v>
      </c>
      <c r="G1190" s="163" t="s">
        <v>234</v>
      </c>
      <c r="H1190" s="162">
        <v>84</v>
      </c>
      <c r="I1190" s="163" t="s">
        <v>239</v>
      </c>
      <c r="J1190" s="163" t="s">
        <v>227</v>
      </c>
      <c r="K1190" s="93">
        <f t="shared" si="126"/>
        <v>1</v>
      </c>
      <c r="L1190" s="124">
        <f>IF(F1190="MT",'Calcs and Notes'!$C$41*K1190,IF(N1190="Grocery",'Calcs and Notes'!$C$40*K1190,'Calcs and Notes'!$C$43*K1190))</f>
        <v>122.88780203574613</v>
      </c>
      <c r="M1190" s="114">
        <f>IF(F1190="MT",'Calcs and Notes'!$E$41*K1190,'Calcs and Notes'!$E$40*K1190)</f>
        <v>9.1539169192330423</v>
      </c>
      <c r="N1190" s="93" t="s">
        <v>406</v>
      </c>
    </row>
    <row r="1191" spans="1:14">
      <c r="A1191" s="162">
        <v>15889</v>
      </c>
      <c r="B1191" s="162">
        <v>511692.81748267898</v>
      </c>
      <c r="C1191" s="162">
        <v>3.7884089309287101</v>
      </c>
      <c r="D1191" s="162">
        <v>5</v>
      </c>
      <c r="E1191" s="163" t="s">
        <v>224</v>
      </c>
      <c r="F1191" s="163" t="s">
        <v>225</v>
      </c>
      <c r="G1191" s="163" t="s">
        <v>234</v>
      </c>
      <c r="H1191" s="162">
        <v>48</v>
      </c>
      <c r="I1191" s="163" t="s">
        <v>239</v>
      </c>
      <c r="J1191" s="163" t="s">
        <v>227</v>
      </c>
      <c r="K1191" s="93">
        <f t="shared" si="126"/>
        <v>1</v>
      </c>
      <c r="L1191" s="124">
        <f>IF(F1191="MT",'Calcs and Notes'!$C$41*K1191,IF(N1191="Grocery",'Calcs and Notes'!$C$40*K1191,'Calcs and Notes'!$C$43*K1191))</f>
        <v>122.88780203574613</v>
      </c>
      <c r="M1191" s="114">
        <f>IF(F1191="MT",'Calcs and Notes'!$E$41*K1191,'Calcs and Notes'!$E$40*K1191)</f>
        <v>9.1539169192330423</v>
      </c>
      <c r="N1191" s="93" t="s">
        <v>406</v>
      </c>
    </row>
    <row r="1192" spans="1:14">
      <c r="A1192" s="162">
        <v>15951</v>
      </c>
      <c r="B1192" s="162">
        <v>5920775.0566998096</v>
      </c>
      <c r="C1192" s="162">
        <v>143.53394076847999</v>
      </c>
      <c r="D1192" s="162">
        <v>1</v>
      </c>
      <c r="E1192" s="163" t="s">
        <v>224</v>
      </c>
      <c r="F1192" s="163" t="s">
        <v>225</v>
      </c>
      <c r="G1192" s="163" t="s">
        <v>234</v>
      </c>
      <c r="H1192" s="162">
        <v>126</v>
      </c>
      <c r="I1192" s="163" t="s">
        <v>239</v>
      </c>
      <c r="J1192" s="163" t="s">
        <v>255</v>
      </c>
      <c r="K1192" s="93">
        <f t="shared" si="126"/>
        <v>0</v>
      </c>
      <c r="L1192" s="124">
        <f>IF(F1192="MT",'Calcs and Notes'!$C$41*K1192,IF(N1192="Grocery",'Calcs and Notes'!$C$40*K1192,'Calcs and Notes'!$C$43*K1192))</f>
        <v>0</v>
      </c>
      <c r="M1192" s="114">
        <f>IF(F1192="MT",'Calcs and Notes'!$E$41*K1192,'Calcs and Notes'!$E$40*K1192)</f>
        <v>0</v>
      </c>
      <c r="N1192" s="93" t="s">
        <v>1307</v>
      </c>
    </row>
    <row r="1193" spans="1:14">
      <c r="A1193" s="162">
        <v>15951</v>
      </c>
      <c r="B1193" s="162">
        <v>5920775.0566998096</v>
      </c>
      <c r="C1193" s="162">
        <v>143.53394076847999</v>
      </c>
      <c r="D1193" s="162">
        <v>2</v>
      </c>
      <c r="E1193" s="163" t="s">
        <v>224</v>
      </c>
      <c r="F1193" s="163" t="s">
        <v>241</v>
      </c>
      <c r="G1193" s="163" t="s">
        <v>234</v>
      </c>
      <c r="H1193" s="162">
        <v>126</v>
      </c>
      <c r="I1193" s="163" t="s">
        <v>239</v>
      </c>
      <c r="J1193" s="163" t="s">
        <v>255</v>
      </c>
      <c r="K1193" s="93">
        <f t="shared" si="126"/>
        <v>0</v>
      </c>
      <c r="L1193" s="124">
        <f>IF(F1193="MT",'Calcs and Notes'!$C$41*K1193,IF(N1193="Grocery",'Calcs and Notes'!$C$40*K1193,'Calcs and Notes'!$C$43*K1193))</f>
        <v>0</v>
      </c>
      <c r="M1193" s="114">
        <f>IF(F1193="MT",'Calcs and Notes'!$E$41*K1193,'Calcs and Notes'!$E$40*K1193)</f>
        <v>0</v>
      </c>
      <c r="N1193" s="93" t="s">
        <v>1307</v>
      </c>
    </row>
    <row r="1194" spans="1:14">
      <c r="A1194" s="162">
        <v>15871</v>
      </c>
      <c r="B1194" s="162">
        <v>5181639.2779539702</v>
      </c>
      <c r="C1194" s="162">
        <v>62.6831423346798</v>
      </c>
      <c r="D1194" s="162">
        <v>1</v>
      </c>
      <c r="E1194" s="163" t="s">
        <v>224</v>
      </c>
      <c r="F1194" s="163" t="s">
        <v>225</v>
      </c>
      <c r="G1194" s="163" t="s">
        <v>234</v>
      </c>
      <c r="H1194" s="162">
        <v>96</v>
      </c>
      <c r="I1194" s="163" t="s">
        <v>239</v>
      </c>
      <c r="J1194" s="163" t="s">
        <v>255</v>
      </c>
      <c r="K1194" s="93">
        <f t="shared" si="126"/>
        <v>0</v>
      </c>
      <c r="L1194" s="124">
        <f>IF(F1194="MT",'Calcs and Notes'!$C$41*K1194,IF(N1194="Grocery",'Calcs and Notes'!$C$40*K1194,'Calcs and Notes'!$C$43*K1194))</f>
        <v>0</v>
      </c>
      <c r="M1194" s="114">
        <f>IF(F1194="MT",'Calcs and Notes'!$E$41*K1194,'Calcs and Notes'!$E$40*K1194)</f>
        <v>0</v>
      </c>
      <c r="N1194" s="93" t="s">
        <v>406</v>
      </c>
    </row>
    <row r="1195" spans="1:14">
      <c r="A1195" s="162">
        <v>15871</v>
      </c>
      <c r="B1195" s="162">
        <v>5181639.2779539702</v>
      </c>
      <c r="C1195" s="162">
        <v>62.6831423346798</v>
      </c>
      <c r="D1195" s="162">
        <v>2</v>
      </c>
      <c r="E1195" s="163" t="s">
        <v>224</v>
      </c>
      <c r="F1195" s="163" t="s">
        <v>241</v>
      </c>
      <c r="G1195" s="163" t="s">
        <v>234</v>
      </c>
      <c r="H1195" s="162">
        <v>72</v>
      </c>
      <c r="I1195" s="163" t="s">
        <v>239</v>
      </c>
      <c r="J1195" s="163" t="s">
        <v>255</v>
      </c>
      <c r="K1195" s="93">
        <f t="shared" si="126"/>
        <v>0</v>
      </c>
      <c r="L1195" s="124">
        <f>IF(F1195="MT",'Calcs and Notes'!$C$41*K1195,IF(N1195="Grocery",'Calcs and Notes'!$C$40*K1195,'Calcs and Notes'!$C$43*K1195))</f>
        <v>0</v>
      </c>
      <c r="M1195" s="114">
        <f>IF(F1195="MT",'Calcs and Notes'!$E$41*K1195,'Calcs and Notes'!$E$40*K1195)</f>
        <v>0</v>
      </c>
      <c r="N1195" s="93" t="s">
        <v>406</v>
      </c>
    </row>
    <row r="1196" spans="1:14">
      <c r="A1196" s="162">
        <v>15899</v>
      </c>
      <c r="B1196" s="162">
        <v>3355129.4780249302</v>
      </c>
      <c r="C1196" s="162">
        <v>14.4804897627317</v>
      </c>
      <c r="D1196" s="162">
        <v>1</v>
      </c>
      <c r="E1196" s="163" t="s">
        <v>224</v>
      </c>
      <c r="F1196" s="163" t="s">
        <v>225</v>
      </c>
      <c r="G1196" s="163" t="s">
        <v>234</v>
      </c>
      <c r="H1196" s="162">
        <v>200</v>
      </c>
      <c r="I1196" s="163" t="s">
        <v>227</v>
      </c>
      <c r="J1196" s="163" t="s">
        <v>255</v>
      </c>
      <c r="K1196" s="93">
        <f t="shared" si="126"/>
        <v>0</v>
      </c>
      <c r="L1196" s="124">
        <f>IF(F1196="MT",'Calcs and Notes'!$C$41*K1196,IF(N1196="Grocery",'Calcs and Notes'!$C$40*K1196,'Calcs and Notes'!$C$43*K1196))</f>
        <v>0</v>
      </c>
      <c r="M1196" s="114">
        <f>IF(F1196="MT",'Calcs and Notes'!$E$41*K1196,'Calcs and Notes'!$E$40*K1196)</f>
        <v>0</v>
      </c>
      <c r="N1196" s="93" t="s">
        <v>404</v>
      </c>
    </row>
    <row r="1197" spans="1:14">
      <c r="A1197" s="162">
        <v>15899</v>
      </c>
      <c r="B1197" s="162">
        <v>3355129.4780249302</v>
      </c>
      <c r="C1197" s="162">
        <v>14.4804897627317</v>
      </c>
      <c r="D1197" s="162">
        <v>2</v>
      </c>
      <c r="E1197" s="163" t="s">
        <v>224</v>
      </c>
      <c r="F1197" s="163" t="s">
        <v>225</v>
      </c>
      <c r="G1197" s="163" t="s">
        <v>234</v>
      </c>
      <c r="H1197" s="162">
        <v>155</v>
      </c>
      <c r="I1197" s="163" t="s">
        <v>227</v>
      </c>
      <c r="J1197" s="163" t="s">
        <v>255</v>
      </c>
      <c r="K1197" s="93">
        <f t="shared" si="126"/>
        <v>0</v>
      </c>
      <c r="L1197" s="124">
        <f>IF(F1197="MT",'Calcs and Notes'!$C$41*K1197,IF(N1197="Grocery",'Calcs and Notes'!$C$40*K1197,'Calcs and Notes'!$C$43*K1197))</f>
        <v>0</v>
      </c>
      <c r="M1197" s="114">
        <f>IF(F1197="MT",'Calcs and Notes'!$E$41*K1197,'Calcs and Notes'!$E$40*K1197)</f>
        <v>0</v>
      </c>
      <c r="N1197" s="93" t="s">
        <v>404</v>
      </c>
    </row>
    <row r="1198" spans="1:14">
      <c r="A1198" s="162">
        <v>15899</v>
      </c>
      <c r="B1198" s="162">
        <v>3355129.4780249302</v>
      </c>
      <c r="C1198" s="162">
        <v>14.4804897627317</v>
      </c>
      <c r="D1198" s="162">
        <v>3</v>
      </c>
      <c r="E1198" s="163" t="s">
        <v>224</v>
      </c>
      <c r="F1198" s="163" t="s">
        <v>241</v>
      </c>
      <c r="G1198" s="163" t="s">
        <v>234</v>
      </c>
      <c r="H1198" s="162">
        <v>195</v>
      </c>
      <c r="I1198" s="163" t="s">
        <v>227</v>
      </c>
      <c r="J1198" s="163" t="s">
        <v>227</v>
      </c>
      <c r="K1198" s="93">
        <f t="shared" si="126"/>
        <v>1</v>
      </c>
      <c r="L1198" s="124">
        <f>IF(F1198="MT",'Calcs and Notes'!$C$41*K1198,IF(N1198="Grocery",'Calcs and Notes'!$C$40*K1198,'Calcs and Notes'!$C$43*K1198))</f>
        <v>128.63184742963827</v>
      </c>
      <c r="M1198" s="114">
        <f>IF(F1198="MT",'Calcs and Notes'!$E$41*K1198,'Calcs and Notes'!$E$40*K1198)</f>
        <v>9.1539169192330423</v>
      </c>
      <c r="N1198" s="93" t="s">
        <v>404</v>
      </c>
    </row>
    <row r="1199" spans="1:14">
      <c r="A1199" s="162">
        <v>15359</v>
      </c>
      <c r="B1199" s="162">
        <v>3095787.1976275002</v>
      </c>
      <c r="C1199" s="162">
        <v>340.720580852686</v>
      </c>
      <c r="D1199" s="162">
        <v>1</v>
      </c>
      <c r="E1199" s="163" t="s">
        <v>224</v>
      </c>
      <c r="F1199" s="163" t="s">
        <v>225</v>
      </c>
      <c r="G1199" s="163" t="s">
        <v>234</v>
      </c>
      <c r="H1199" s="162">
        <v>162</v>
      </c>
      <c r="I1199" s="163" t="s">
        <v>227</v>
      </c>
      <c r="J1199" s="163" t="s">
        <v>255</v>
      </c>
      <c r="K1199" s="93">
        <f t="shared" si="126"/>
        <v>0</v>
      </c>
      <c r="L1199" s="124">
        <f>IF(F1199="MT",'Calcs and Notes'!$C$41*K1199,IF(N1199="Grocery",'Calcs and Notes'!$C$40*K1199,'Calcs and Notes'!$C$43*K1199))</f>
        <v>0</v>
      </c>
      <c r="M1199" s="114">
        <f>IF(F1199="MT",'Calcs and Notes'!$E$41*K1199,'Calcs and Notes'!$E$40*K1199)</f>
        <v>0</v>
      </c>
      <c r="N1199" s="93" t="s">
        <v>1014</v>
      </c>
    </row>
    <row r="1200" spans="1:14">
      <c r="A1200" s="162">
        <v>15362</v>
      </c>
      <c r="B1200" s="162">
        <v>1506666.4085305801</v>
      </c>
      <c r="C1200" s="162">
        <v>340.720580852686</v>
      </c>
      <c r="D1200" s="162">
        <v>1</v>
      </c>
      <c r="E1200" s="163" t="s">
        <v>224</v>
      </c>
      <c r="F1200" s="163" t="s">
        <v>225</v>
      </c>
      <c r="G1200" s="163" t="s">
        <v>234</v>
      </c>
      <c r="H1200" s="162">
        <v>108</v>
      </c>
      <c r="I1200" s="163" t="s">
        <v>239</v>
      </c>
      <c r="J1200" s="163" t="s">
        <v>255</v>
      </c>
      <c r="K1200" s="93">
        <f t="shared" si="126"/>
        <v>0</v>
      </c>
      <c r="L1200" s="124">
        <f>IF(F1200="MT",'Calcs and Notes'!$C$41*K1200,IF(N1200="Grocery",'Calcs and Notes'!$C$40*K1200,'Calcs and Notes'!$C$43*K1200))</f>
        <v>0</v>
      </c>
      <c r="M1200" s="114">
        <f>IF(F1200="MT",'Calcs and Notes'!$E$41*K1200,'Calcs and Notes'!$E$40*K1200)</f>
        <v>0</v>
      </c>
      <c r="N1200" s="93" t="s">
        <v>1014</v>
      </c>
    </row>
    <row r="1201" spans="1:14">
      <c r="A1201" s="162">
        <v>15362</v>
      </c>
      <c r="B1201" s="162">
        <v>1506666.4085305801</v>
      </c>
      <c r="C1201" s="162">
        <v>340.720580852686</v>
      </c>
      <c r="D1201" s="162">
        <v>2</v>
      </c>
      <c r="E1201" s="163" t="s">
        <v>224</v>
      </c>
      <c r="F1201" s="163" t="s">
        <v>241</v>
      </c>
      <c r="G1201" s="163" t="s">
        <v>244</v>
      </c>
      <c r="H1201" s="162">
        <v>64</v>
      </c>
      <c r="I1201" s="163" t="s">
        <v>239</v>
      </c>
      <c r="J1201" s="163" t="s">
        <v>255</v>
      </c>
      <c r="K1201" s="93">
        <f t="shared" si="126"/>
        <v>0</v>
      </c>
      <c r="L1201" s="124">
        <f>IF(F1201="MT",'Calcs and Notes'!$C$41*K1201,IF(N1201="Grocery",'Calcs and Notes'!$C$40*K1201,'Calcs and Notes'!$C$43*K1201))</f>
        <v>0</v>
      </c>
      <c r="M1201" s="114">
        <f>IF(F1201="MT",'Calcs and Notes'!$E$41*K1201,'Calcs and Notes'!$E$40*K1201)</f>
        <v>0</v>
      </c>
      <c r="N1201" s="93" t="s">
        <v>1014</v>
      </c>
    </row>
    <row r="1202" spans="1:14">
      <c r="A1202" s="162">
        <v>15395</v>
      </c>
      <c r="B1202" s="162">
        <v>1094719.3631983299</v>
      </c>
      <c r="C1202" s="162">
        <v>18.3557632287316</v>
      </c>
      <c r="D1202" s="162">
        <v>1</v>
      </c>
      <c r="E1202" s="163" t="s">
        <v>224</v>
      </c>
      <c r="F1202" s="163" t="s">
        <v>225</v>
      </c>
      <c r="G1202" s="163" t="s">
        <v>234</v>
      </c>
      <c r="H1202" s="162">
        <v>76</v>
      </c>
      <c r="I1202" s="163" t="s">
        <v>227</v>
      </c>
      <c r="J1202" s="163" t="s">
        <v>255</v>
      </c>
      <c r="K1202" s="93">
        <f t="shared" si="126"/>
        <v>0</v>
      </c>
      <c r="L1202" s="124">
        <f>IF(F1202="MT",'Calcs and Notes'!$C$41*K1202,IF(N1202="Grocery",'Calcs and Notes'!$C$40*K1202,'Calcs and Notes'!$C$43*K1202))</f>
        <v>0</v>
      </c>
      <c r="M1202" s="114">
        <f>IF(F1202="MT",'Calcs and Notes'!$E$41*K1202,'Calcs and Notes'!$E$40*K1202)</f>
        <v>0</v>
      </c>
      <c r="N1202" s="93" t="s">
        <v>1307</v>
      </c>
    </row>
    <row r="1203" spans="1:14">
      <c r="A1203" s="162">
        <v>15395</v>
      </c>
      <c r="B1203" s="162">
        <v>1094719.3631983299</v>
      </c>
      <c r="C1203" s="162">
        <v>18.3557632287316</v>
      </c>
      <c r="D1203" s="162">
        <v>2</v>
      </c>
      <c r="E1203" s="163" t="s">
        <v>224</v>
      </c>
      <c r="F1203" s="163" t="s">
        <v>241</v>
      </c>
      <c r="G1203" s="163" t="s">
        <v>234</v>
      </c>
      <c r="H1203" s="162">
        <v>155</v>
      </c>
      <c r="I1203" s="163" t="s">
        <v>239</v>
      </c>
      <c r="J1203" s="163" t="s">
        <v>227</v>
      </c>
      <c r="K1203" s="93">
        <f t="shared" si="126"/>
        <v>1</v>
      </c>
      <c r="L1203" s="124">
        <f>IF(F1203="MT",'Calcs and Notes'!$C$41*K1203,IF(N1203="Grocery",'Calcs and Notes'!$C$40*K1203,'Calcs and Notes'!$C$43*K1203))</f>
        <v>128.63184742963827</v>
      </c>
      <c r="M1203" s="114">
        <f>IF(F1203="MT",'Calcs and Notes'!$E$41*K1203,'Calcs and Notes'!$E$40*K1203)</f>
        <v>9.1539169192330423</v>
      </c>
      <c r="N1203" s="93" t="s">
        <v>1307</v>
      </c>
    </row>
    <row r="1204" spans="1:14">
      <c r="A1204" s="162">
        <v>15395</v>
      </c>
      <c r="B1204" s="162">
        <v>1094719.3631983299</v>
      </c>
      <c r="C1204" s="162">
        <v>18.3557632287316</v>
      </c>
      <c r="D1204" s="162">
        <v>3</v>
      </c>
      <c r="E1204" s="163" t="s">
        <v>224</v>
      </c>
      <c r="F1204" s="163" t="s">
        <v>241</v>
      </c>
      <c r="G1204" s="163" t="s">
        <v>234</v>
      </c>
      <c r="H1204" s="162">
        <v>70</v>
      </c>
      <c r="I1204" s="163" t="s">
        <v>227</v>
      </c>
      <c r="J1204" s="163" t="s">
        <v>227</v>
      </c>
      <c r="K1204" s="93">
        <f t="shared" si="126"/>
        <v>1</v>
      </c>
      <c r="L1204" s="124">
        <f>IF(F1204="MT",'Calcs and Notes'!$C$41*K1204,IF(N1204="Grocery",'Calcs and Notes'!$C$40*K1204,'Calcs and Notes'!$C$43*K1204))</f>
        <v>128.63184742963827</v>
      </c>
      <c r="M1204" s="114">
        <f>IF(F1204="MT",'Calcs and Notes'!$E$41*K1204,'Calcs and Notes'!$E$40*K1204)</f>
        <v>9.1539169192330423</v>
      </c>
      <c r="N1204" s="93" t="s">
        <v>1307</v>
      </c>
    </row>
    <row r="1205" spans="1:14">
      <c r="A1205" s="162">
        <v>15419</v>
      </c>
      <c r="B1205" s="162">
        <v>5843426.9905463299</v>
      </c>
      <c r="C1205" s="162">
        <v>311.64943949580498</v>
      </c>
      <c r="D1205" s="162">
        <v>1</v>
      </c>
      <c r="E1205" s="163" t="s">
        <v>224</v>
      </c>
      <c r="F1205" s="163" t="s">
        <v>225</v>
      </c>
      <c r="G1205" s="163" t="s">
        <v>234</v>
      </c>
      <c r="H1205" s="162">
        <v>250</v>
      </c>
      <c r="I1205" s="163" t="s">
        <v>239</v>
      </c>
      <c r="J1205" s="163" t="s">
        <v>227</v>
      </c>
      <c r="K1205" s="93">
        <f t="shared" si="126"/>
        <v>1</v>
      </c>
      <c r="L1205" s="124">
        <f>IF(F1205="MT",'Calcs and Notes'!$C$41*K1205,IF(N1205="Grocery",'Calcs and Notes'!$C$40*K1205,'Calcs and Notes'!$C$43*K1205))</f>
        <v>122.88780203574613</v>
      </c>
      <c r="M1205" s="114">
        <f>IF(F1205="MT",'Calcs and Notes'!$E$41*K1205,'Calcs and Notes'!$E$40*K1205)</f>
        <v>9.1539169192330423</v>
      </c>
      <c r="N1205" s="93" t="s">
        <v>404</v>
      </c>
    </row>
    <row r="1206" spans="1:14">
      <c r="A1206" s="162">
        <v>15213</v>
      </c>
      <c r="B1206" s="162">
        <v>2932238.0510044098</v>
      </c>
      <c r="C1206" s="162">
        <v>24.082310556134701</v>
      </c>
      <c r="D1206" s="162">
        <v>1</v>
      </c>
      <c r="E1206" s="163" t="s">
        <v>224</v>
      </c>
      <c r="F1206" s="163" t="s">
        <v>241</v>
      </c>
      <c r="G1206" s="163" t="s">
        <v>234</v>
      </c>
      <c r="H1206" s="162">
        <v>50</v>
      </c>
      <c r="I1206" s="163" t="s">
        <v>243</v>
      </c>
      <c r="J1206" s="163" t="s">
        <v>255</v>
      </c>
      <c r="K1206" s="93">
        <f t="shared" si="126"/>
        <v>0</v>
      </c>
      <c r="L1206" s="124">
        <f>IF(F1206="MT",'Calcs and Notes'!$C$41*K1206,IF(N1206="Grocery",'Calcs and Notes'!$C$40*K1206,'Calcs and Notes'!$C$43*K1206))</f>
        <v>0</v>
      </c>
      <c r="M1206" s="114">
        <f>IF(F1206="MT",'Calcs and Notes'!$E$41*K1206,'Calcs and Notes'!$E$40*K1206)</f>
        <v>0</v>
      </c>
      <c r="N1206" s="93" t="s">
        <v>408</v>
      </c>
    </row>
    <row r="1207" spans="1:14">
      <c r="A1207" s="162">
        <v>15213</v>
      </c>
      <c r="B1207" s="162">
        <v>2932238.0510044098</v>
      </c>
      <c r="C1207" s="162">
        <v>24.082310556134701</v>
      </c>
      <c r="D1207" s="162">
        <v>2</v>
      </c>
      <c r="E1207" s="163" t="s">
        <v>224</v>
      </c>
      <c r="F1207" s="163" t="s">
        <v>225</v>
      </c>
      <c r="G1207" s="163" t="s">
        <v>234</v>
      </c>
      <c r="H1207" s="162">
        <v>100</v>
      </c>
      <c r="I1207" s="163" t="s">
        <v>239</v>
      </c>
      <c r="J1207" s="163" t="s">
        <v>255</v>
      </c>
      <c r="K1207" s="93">
        <f t="shared" si="126"/>
        <v>0</v>
      </c>
      <c r="L1207" s="124">
        <f>IF(F1207="MT",'Calcs and Notes'!$C$41*K1207,IF(N1207="Grocery",'Calcs and Notes'!$C$40*K1207,'Calcs and Notes'!$C$43*K1207))</f>
        <v>0</v>
      </c>
      <c r="M1207" s="114">
        <f>IF(F1207="MT",'Calcs and Notes'!$E$41*K1207,'Calcs and Notes'!$E$40*K1207)</f>
        <v>0</v>
      </c>
      <c r="N1207" s="93" t="s">
        <v>408</v>
      </c>
    </row>
    <row r="1208" spans="1:14">
      <c r="A1208" s="162">
        <v>15213</v>
      </c>
      <c r="B1208" s="162">
        <v>2932238.0510044098</v>
      </c>
      <c r="C1208" s="162">
        <v>24.082310556134701</v>
      </c>
      <c r="D1208" s="162">
        <v>3</v>
      </c>
      <c r="E1208" s="163" t="s">
        <v>224</v>
      </c>
      <c r="F1208" s="163" t="s">
        <v>225</v>
      </c>
      <c r="G1208" s="163" t="s">
        <v>234</v>
      </c>
      <c r="H1208" s="162">
        <v>60</v>
      </c>
      <c r="I1208" s="163" t="s">
        <v>243</v>
      </c>
      <c r="J1208" s="163" t="s">
        <v>255</v>
      </c>
      <c r="K1208" s="93">
        <f t="shared" si="126"/>
        <v>0</v>
      </c>
      <c r="L1208" s="124">
        <f>IF(F1208="MT",'Calcs and Notes'!$C$41*K1208,IF(N1208="Grocery",'Calcs and Notes'!$C$40*K1208,'Calcs and Notes'!$C$43*K1208))</f>
        <v>0</v>
      </c>
      <c r="M1208" s="114">
        <f>IF(F1208="MT",'Calcs and Notes'!$E$41*K1208,'Calcs and Notes'!$E$40*K1208)</f>
        <v>0</v>
      </c>
      <c r="N1208" s="93" t="s">
        <v>408</v>
      </c>
    </row>
    <row r="1209" spans="1:14">
      <c r="A1209" s="162">
        <v>15213</v>
      </c>
      <c r="B1209" s="162">
        <v>2932238.0510044098</v>
      </c>
      <c r="C1209" s="162">
        <v>24.082310556134701</v>
      </c>
      <c r="D1209" s="162">
        <v>4</v>
      </c>
      <c r="E1209" s="163" t="s">
        <v>224</v>
      </c>
      <c r="F1209" s="163" t="s">
        <v>241</v>
      </c>
      <c r="G1209" s="163" t="s">
        <v>234</v>
      </c>
      <c r="H1209" s="162">
        <v>18</v>
      </c>
      <c r="I1209" s="163" t="s">
        <v>243</v>
      </c>
      <c r="J1209" s="163" t="s">
        <v>255</v>
      </c>
      <c r="K1209" s="93">
        <f t="shared" si="126"/>
        <v>0</v>
      </c>
      <c r="L1209" s="124">
        <f>IF(F1209="MT",'Calcs and Notes'!$C$41*K1209,IF(N1209="Grocery",'Calcs and Notes'!$C$40*K1209,'Calcs and Notes'!$C$43*K1209))</f>
        <v>0</v>
      </c>
      <c r="M1209" s="114">
        <f>IF(F1209="MT",'Calcs and Notes'!$E$41*K1209,'Calcs and Notes'!$E$40*K1209)</f>
        <v>0</v>
      </c>
      <c r="N1209" s="93" t="s">
        <v>408</v>
      </c>
    </row>
    <row r="1210" spans="1:14">
      <c r="A1210" s="162">
        <v>15948</v>
      </c>
      <c r="B1210" s="162">
        <v>1185509.9096174899</v>
      </c>
      <c r="C1210" s="162">
        <v>97.814348978341002</v>
      </c>
      <c r="D1210" s="162">
        <v>1</v>
      </c>
      <c r="E1210" s="163" t="s">
        <v>224</v>
      </c>
      <c r="F1210" s="163" t="s">
        <v>225</v>
      </c>
      <c r="G1210" s="163" t="s">
        <v>234</v>
      </c>
      <c r="H1210" s="162">
        <v>148</v>
      </c>
      <c r="I1210" s="163" t="s">
        <v>227</v>
      </c>
      <c r="J1210" s="163" t="s">
        <v>227</v>
      </c>
      <c r="K1210" s="93">
        <f t="shared" si="126"/>
        <v>1</v>
      </c>
      <c r="L1210" s="124">
        <f>IF(F1210="MT",'Calcs and Notes'!$C$41*K1210,IF(N1210="Grocery",'Calcs and Notes'!$C$40*K1210,'Calcs and Notes'!$C$43*K1210))</f>
        <v>122.88780203574613</v>
      </c>
      <c r="M1210" s="114">
        <f>IF(F1210="MT",'Calcs and Notes'!$E$41*K1210,'Calcs and Notes'!$E$40*K1210)</f>
        <v>9.1539169192330423</v>
      </c>
      <c r="N1210" s="93" t="s">
        <v>97</v>
      </c>
    </row>
    <row r="1211" spans="1:14">
      <c r="A1211" s="162">
        <v>15948</v>
      </c>
      <c r="B1211" s="162">
        <v>1185509.9096174899</v>
      </c>
      <c r="C1211" s="162">
        <v>97.814348978341002</v>
      </c>
      <c r="D1211" s="162">
        <v>2</v>
      </c>
      <c r="E1211" s="163" t="s">
        <v>224</v>
      </c>
      <c r="F1211" s="163" t="s">
        <v>241</v>
      </c>
      <c r="G1211" s="163" t="s">
        <v>234</v>
      </c>
      <c r="H1211" s="162">
        <v>120</v>
      </c>
      <c r="I1211" s="163" t="s">
        <v>227</v>
      </c>
      <c r="J1211" s="163" t="s">
        <v>224</v>
      </c>
      <c r="K1211" s="93">
        <f t="shared" si="126"/>
        <v>0</v>
      </c>
      <c r="L1211" s="124">
        <f>IF(F1211="MT",'Calcs and Notes'!$C$41*K1211,IF(N1211="Grocery",'Calcs and Notes'!$C$40*K1211,'Calcs and Notes'!$C$43*K1211))</f>
        <v>0</v>
      </c>
      <c r="M1211" s="114">
        <f>IF(F1211="MT",'Calcs and Notes'!$E$41*K1211,'Calcs and Notes'!$E$40*K1211)</f>
        <v>0</v>
      </c>
      <c r="N1211" s="93" t="s">
        <v>97</v>
      </c>
    </row>
    <row r="1212" spans="1:14">
      <c r="A1212" s="162">
        <v>15948</v>
      </c>
      <c r="B1212" s="162">
        <v>1185509.9096174899</v>
      </c>
      <c r="C1212" s="162">
        <v>97.814348978341002</v>
      </c>
      <c r="D1212" s="162">
        <v>3</v>
      </c>
      <c r="E1212" s="163" t="s">
        <v>246</v>
      </c>
      <c r="F1212" s="163" t="s">
        <v>225</v>
      </c>
      <c r="G1212" s="163" t="s">
        <v>234</v>
      </c>
      <c r="H1212" s="162">
        <v>180</v>
      </c>
      <c r="I1212" s="163" t="s">
        <v>239</v>
      </c>
      <c r="J1212" s="163" t="s">
        <v>224</v>
      </c>
      <c r="K1212" s="93">
        <f t="shared" si="126"/>
        <v>0</v>
      </c>
      <c r="L1212" s="124">
        <f>IF(F1212="MT",'Calcs and Notes'!$C$41*K1212,IF(N1212="Grocery",'Calcs and Notes'!$C$40*K1212,'Calcs and Notes'!$C$43*K1212))</f>
        <v>0</v>
      </c>
      <c r="M1212" s="114">
        <f>IF(F1212="MT",'Calcs and Notes'!$E$41*K1212,'Calcs and Notes'!$E$40*K1212)</f>
        <v>0</v>
      </c>
      <c r="N1212" s="93" t="s">
        <v>97</v>
      </c>
    </row>
    <row r="1213" spans="1:14">
      <c r="A1213" s="162">
        <v>15948</v>
      </c>
      <c r="B1213" s="162">
        <v>1185509.9096174899</v>
      </c>
      <c r="C1213" s="162">
        <v>97.814348978341002</v>
      </c>
      <c r="D1213" s="162">
        <v>4</v>
      </c>
      <c r="E1213" s="163" t="s">
        <v>224</v>
      </c>
      <c r="F1213" s="163" t="s">
        <v>241</v>
      </c>
      <c r="G1213" s="163" t="s">
        <v>234</v>
      </c>
      <c r="H1213" s="162">
        <v>175</v>
      </c>
      <c r="I1213" s="163" t="s">
        <v>239</v>
      </c>
      <c r="J1213" s="163" t="s">
        <v>224</v>
      </c>
      <c r="K1213" s="93">
        <f t="shared" si="126"/>
        <v>0</v>
      </c>
      <c r="L1213" s="124">
        <f>IF(F1213="MT",'Calcs and Notes'!$C$41*K1213,IF(N1213="Grocery",'Calcs and Notes'!$C$40*K1213,'Calcs and Notes'!$C$43*K1213))</f>
        <v>0</v>
      </c>
      <c r="M1213" s="114">
        <f>IF(F1213="MT",'Calcs and Notes'!$E$41*K1213,'Calcs and Notes'!$E$40*K1213)</f>
        <v>0</v>
      </c>
      <c r="N1213" s="93" t="s">
        <v>97</v>
      </c>
    </row>
    <row r="1214" spans="1:14">
      <c r="A1214" s="162">
        <v>15948</v>
      </c>
      <c r="B1214" s="162">
        <v>1185509.9096174899</v>
      </c>
      <c r="C1214" s="162">
        <v>97.814348978341002</v>
      </c>
      <c r="D1214" s="162">
        <v>5</v>
      </c>
      <c r="E1214" s="163" t="s">
        <v>224</v>
      </c>
      <c r="F1214" s="163" t="s">
        <v>225</v>
      </c>
      <c r="G1214" s="163" t="s">
        <v>234</v>
      </c>
      <c r="H1214" s="162">
        <v>125</v>
      </c>
      <c r="I1214" s="163" t="s">
        <v>227</v>
      </c>
      <c r="J1214" s="163" t="s">
        <v>255</v>
      </c>
      <c r="K1214" s="93">
        <f t="shared" si="126"/>
        <v>0</v>
      </c>
      <c r="L1214" s="124">
        <f>IF(F1214="MT",'Calcs and Notes'!$C$41*K1214,IF(N1214="Grocery",'Calcs and Notes'!$C$40*K1214,'Calcs and Notes'!$C$43*K1214))</f>
        <v>0</v>
      </c>
      <c r="M1214" s="114">
        <f>IF(F1214="MT",'Calcs and Notes'!$E$41*K1214,'Calcs and Notes'!$E$40*K1214)</f>
        <v>0</v>
      </c>
      <c r="N1214" s="93" t="s">
        <v>97</v>
      </c>
    </row>
    <row r="1215" spans="1:14">
      <c r="A1215" s="162">
        <v>15933</v>
      </c>
      <c r="B1215" s="162">
        <v>1599704.76538396</v>
      </c>
      <c r="C1215" s="162">
        <v>18.3557632287316</v>
      </c>
      <c r="D1215" s="162">
        <v>1</v>
      </c>
      <c r="E1215" s="163" t="s">
        <v>224</v>
      </c>
      <c r="F1215" s="163" t="s">
        <v>225</v>
      </c>
      <c r="G1215" s="163" t="s">
        <v>234</v>
      </c>
      <c r="H1215" s="162">
        <v>80</v>
      </c>
      <c r="I1215" s="163" t="s">
        <v>239</v>
      </c>
      <c r="J1215" s="163" t="s">
        <v>227</v>
      </c>
      <c r="K1215" s="93">
        <f t="shared" si="126"/>
        <v>1</v>
      </c>
      <c r="L1215" s="124">
        <f>IF(F1215="MT",'Calcs and Notes'!$C$41*K1215,IF(N1215="Grocery",'Calcs and Notes'!$C$40*K1215,'Calcs and Notes'!$C$43*K1215))</f>
        <v>122.88780203574613</v>
      </c>
      <c r="M1215" s="114">
        <f>IF(F1215="MT",'Calcs and Notes'!$E$41*K1215,'Calcs and Notes'!$E$40*K1215)</f>
        <v>9.1539169192330423</v>
      </c>
      <c r="N1215" s="93" t="s">
        <v>1307</v>
      </c>
    </row>
    <row r="1216" spans="1:14">
      <c r="A1216" s="162">
        <v>15933</v>
      </c>
      <c r="B1216" s="162">
        <v>1599704.76538396</v>
      </c>
      <c r="C1216" s="162">
        <v>18.3557632287316</v>
      </c>
      <c r="D1216" s="162">
        <v>2</v>
      </c>
      <c r="E1216" s="163" t="s">
        <v>224</v>
      </c>
      <c r="F1216" s="163" t="s">
        <v>241</v>
      </c>
      <c r="G1216" s="163" t="s">
        <v>234</v>
      </c>
      <c r="H1216" s="162">
        <v>80</v>
      </c>
      <c r="I1216" s="163" t="s">
        <v>239</v>
      </c>
      <c r="J1216" s="163" t="s">
        <v>227</v>
      </c>
      <c r="K1216" s="93">
        <f t="shared" si="126"/>
        <v>1</v>
      </c>
      <c r="L1216" s="124">
        <f>IF(F1216="MT",'Calcs and Notes'!$C$41*K1216,IF(N1216="Grocery",'Calcs and Notes'!$C$40*K1216,'Calcs and Notes'!$C$43*K1216))</f>
        <v>128.63184742963827</v>
      </c>
      <c r="M1216" s="114">
        <f>IF(F1216="MT",'Calcs and Notes'!$E$41*K1216,'Calcs and Notes'!$E$40*K1216)</f>
        <v>9.1539169192330423</v>
      </c>
      <c r="N1216" s="93" t="s">
        <v>1307</v>
      </c>
    </row>
    <row r="1217" spans="1:14">
      <c r="A1217" s="162">
        <v>15925</v>
      </c>
      <c r="B1217" s="162">
        <v>2630714.0394766601</v>
      </c>
      <c r="C1217" s="162">
        <v>100.987103242866</v>
      </c>
      <c r="D1217" s="162">
        <v>1</v>
      </c>
      <c r="E1217" s="163" t="s">
        <v>224</v>
      </c>
      <c r="F1217" s="163" t="s">
        <v>225</v>
      </c>
      <c r="G1217" s="163" t="s">
        <v>234</v>
      </c>
      <c r="H1217" s="162">
        <v>87</v>
      </c>
      <c r="I1217" s="163" t="s">
        <v>227</v>
      </c>
      <c r="J1217" s="163" t="s">
        <v>227</v>
      </c>
      <c r="K1217" s="93">
        <f t="shared" si="126"/>
        <v>1</v>
      </c>
      <c r="L1217" s="124">
        <f>IF(F1217="MT",'Calcs and Notes'!$C$41*K1217,IF(N1217="Grocery",'Calcs and Notes'!$C$40*K1217,'Calcs and Notes'!$C$43*K1217))</f>
        <v>122.88780203574613</v>
      </c>
      <c r="M1217" s="114">
        <f>IF(F1217="MT",'Calcs and Notes'!$E$41*K1217,'Calcs and Notes'!$E$40*K1217)</f>
        <v>9.1539169192330423</v>
      </c>
      <c r="N1217" s="93" t="s">
        <v>404</v>
      </c>
    </row>
    <row r="1218" spans="1:14">
      <c r="A1218" s="162">
        <v>15885</v>
      </c>
      <c r="B1218" s="162">
        <v>258604.497354497</v>
      </c>
      <c r="C1218" s="162">
        <v>86.201499118165799</v>
      </c>
      <c r="D1218" s="162">
        <v>1</v>
      </c>
      <c r="E1218" s="163" t="s">
        <v>224</v>
      </c>
      <c r="F1218" s="163" t="s">
        <v>241</v>
      </c>
      <c r="G1218" s="163" t="s">
        <v>234</v>
      </c>
      <c r="H1218" s="162">
        <v>112</v>
      </c>
      <c r="I1218" s="163" t="s">
        <v>227</v>
      </c>
      <c r="J1218" s="163" t="s">
        <v>227</v>
      </c>
      <c r="K1218" s="93">
        <f t="shared" si="126"/>
        <v>1</v>
      </c>
      <c r="L1218" s="124">
        <f>IF(F1218="MT",'Calcs and Notes'!$C$41*K1218,IF(N1218="Grocery",'Calcs and Notes'!$C$40*K1218,'Calcs and Notes'!$C$43*K1218))</f>
        <v>534.8561006627807</v>
      </c>
      <c r="M1218" s="114">
        <f>IF(F1218="MT",'Calcs and Notes'!$E$41*K1218,'Calcs and Notes'!$E$40*K1218)</f>
        <v>9.1539169192330423</v>
      </c>
      <c r="N1218" s="93" t="s">
        <v>97</v>
      </c>
    </row>
    <row r="1219" spans="1:14">
      <c r="A1219" s="162">
        <v>15878</v>
      </c>
      <c r="B1219" s="162">
        <v>549158.15994153603</v>
      </c>
      <c r="C1219" s="162">
        <v>4.3309003149963399</v>
      </c>
      <c r="D1219" s="162">
        <v>1</v>
      </c>
      <c r="E1219" s="163" t="s">
        <v>224</v>
      </c>
      <c r="F1219" s="163" t="s">
        <v>225</v>
      </c>
      <c r="G1219" s="163" t="s">
        <v>234</v>
      </c>
      <c r="H1219" s="162">
        <v>130</v>
      </c>
      <c r="I1219" s="163" t="s">
        <v>227</v>
      </c>
      <c r="J1219" s="163" t="s">
        <v>224</v>
      </c>
      <c r="K1219" s="93">
        <f t="shared" si="126"/>
        <v>0</v>
      </c>
      <c r="L1219" s="124">
        <f>IF(F1219="MT",'Calcs and Notes'!$C$41*K1219,IF(N1219="Grocery",'Calcs and Notes'!$C$40*K1219,'Calcs and Notes'!$C$43*K1219))</f>
        <v>0</v>
      </c>
      <c r="M1219" s="114">
        <f>IF(F1219="MT",'Calcs and Notes'!$E$41*K1219,'Calcs and Notes'!$E$40*K1219)</f>
        <v>0</v>
      </c>
      <c r="N1219" s="93" t="s">
        <v>406</v>
      </c>
    </row>
    <row r="1220" spans="1:14">
      <c r="A1220" s="162">
        <v>15878</v>
      </c>
      <c r="B1220" s="162">
        <v>549158.15994153603</v>
      </c>
      <c r="C1220" s="162">
        <v>4.3309003149963399</v>
      </c>
      <c r="D1220" s="162">
        <v>2</v>
      </c>
      <c r="E1220" s="163" t="s">
        <v>224</v>
      </c>
      <c r="F1220" s="163" t="s">
        <v>241</v>
      </c>
      <c r="G1220" s="163" t="s">
        <v>234</v>
      </c>
      <c r="H1220" s="162">
        <v>100</v>
      </c>
      <c r="I1220" s="163" t="s">
        <v>227</v>
      </c>
      <c r="J1220" s="163" t="s">
        <v>224</v>
      </c>
      <c r="K1220" s="93">
        <f t="shared" si="126"/>
        <v>0</v>
      </c>
      <c r="L1220" s="124">
        <f>IF(F1220="MT",'Calcs and Notes'!$C$41*K1220,IF(N1220="Grocery",'Calcs and Notes'!$C$40*K1220,'Calcs and Notes'!$C$43*K1220))</f>
        <v>0</v>
      </c>
      <c r="M1220" s="114">
        <f>IF(F1220="MT",'Calcs and Notes'!$E$41*K1220,'Calcs and Notes'!$E$40*K1220)</f>
        <v>0</v>
      </c>
      <c r="N1220" s="93" t="s">
        <v>406</v>
      </c>
    </row>
    <row r="1221" spans="1:14">
      <c r="A1221" s="162">
        <v>15959</v>
      </c>
      <c r="B1221" s="162">
        <v>4547603.7964629</v>
      </c>
      <c r="C1221" s="162">
        <v>34.400464435103203</v>
      </c>
      <c r="D1221" s="162">
        <v>1</v>
      </c>
      <c r="E1221" s="163" t="s">
        <v>224</v>
      </c>
      <c r="F1221" s="163" t="s">
        <v>225</v>
      </c>
      <c r="G1221" s="163" t="s">
        <v>234</v>
      </c>
      <c r="H1221" s="162">
        <v>86</v>
      </c>
      <c r="I1221" s="163" t="s">
        <v>239</v>
      </c>
      <c r="J1221" s="163" t="s">
        <v>227</v>
      </c>
      <c r="K1221" s="93">
        <f t="shared" si="126"/>
        <v>1</v>
      </c>
      <c r="L1221" s="124">
        <f>IF(F1221="MT",'Calcs and Notes'!$C$41*K1221,IF(N1221="Grocery",'Calcs and Notes'!$C$40*K1221,'Calcs and Notes'!$C$43*K1221))</f>
        <v>122.88780203574613</v>
      </c>
      <c r="M1221" s="114">
        <f>IF(F1221="MT",'Calcs and Notes'!$E$41*K1221,'Calcs and Notes'!$E$40*K1221)</f>
        <v>9.1539169192330423</v>
      </c>
      <c r="N1221" s="93" t="s">
        <v>1307</v>
      </c>
    </row>
    <row r="1222" spans="1:14">
      <c r="A1222" s="162">
        <v>15961</v>
      </c>
      <c r="B1222" s="162">
        <v>3986876.2261707201</v>
      </c>
      <c r="C1222" s="162">
        <v>34.400464435103203</v>
      </c>
      <c r="D1222" s="162">
        <v>1</v>
      </c>
      <c r="E1222" s="163" t="s">
        <v>224</v>
      </c>
      <c r="F1222" s="163" t="s">
        <v>225</v>
      </c>
      <c r="G1222" s="163" t="s">
        <v>234</v>
      </c>
      <c r="H1222" s="162">
        <v>86</v>
      </c>
      <c r="I1222" s="163" t="s">
        <v>243</v>
      </c>
      <c r="J1222" s="163" t="s">
        <v>227</v>
      </c>
      <c r="K1222" s="93">
        <f t="shared" si="126"/>
        <v>1</v>
      </c>
      <c r="L1222" s="124">
        <f>IF(F1222="MT",'Calcs and Notes'!$C$41*K1222,IF(N1222="Grocery",'Calcs and Notes'!$C$40*K1222,'Calcs and Notes'!$C$43*K1222))</f>
        <v>122.88780203574613</v>
      </c>
      <c r="M1222" s="114">
        <f>IF(F1222="MT",'Calcs and Notes'!$E$41*K1222,'Calcs and Notes'!$E$40*K1222)</f>
        <v>9.1539169192330423</v>
      </c>
      <c r="N1222" s="93" t="s">
        <v>1307</v>
      </c>
    </row>
    <row r="1223" spans="1:14">
      <c r="A1223" s="162">
        <v>15961</v>
      </c>
      <c r="B1223" s="162">
        <v>3986876.2261707201</v>
      </c>
      <c r="C1223" s="162">
        <v>34.400464435103203</v>
      </c>
      <c r="D1223" s="162">
        <v>2</v>
      </c>
      <c r="E1223" s="163" t="s">
        <v>224</v>
      </c>
      <c r="F1223" s="163" t="s">
        <v>241</v>
      </c>
      <c r="G1223" s="163" t="s">
        <v>234</v>
      </c>
      <c r="H1223" s="162">
        <v>35</v>
      </c>
      <c r="I1223" s="163" t="s">
        <v>239</v>
      </c>
      <c r="J1223" s="163" t="s">
        <v>227</v>
      </c>
      <c r="K1223" s="93">
        <f t="shared" si="126"/>
        <v>1</v>
      </c>
      <c r="L1223" s="124">
        <f>IF(F1223="MT",'Calcs and Notes'!$C$41*K1223,IF(N1223="Grocery",'Calcs and Notes'!$C$40*K1223,'Calcs and Notes'!$C$43*K1223))</f>
        <v>128.63184742963827</v>
      </c>
      <c r="M1223" s="114">
        <f>IF(F1223="MT",'Calcs and Notes'!$E$41*K1223,'Calcs and Notes'!$E$40*K1223)</f>
        <v>9.1539169192330423</v>
      </c>
      <c r="N1223" s="93" t="s">
        <v>1307</v>
      </c>
    </row>
    <row r="1224" spans="1:14">
      <c r="A1224" s="162">
        <v>15963</v>
      </c>
      <c r="B1224" s="162">
        <v>581995.37642112898</v>
      </c>
      <c r="C1224" s="162">
        <v>97.814348978341002</v>
      </c>
      <c r="D1224" s="162">
        <v>1</v>
      </c>
      <c r="E1224" s="163" t="s">
        <v>246</v>
      </c>
      <c r="F1224" s="163" t="s">
        <v>225</v>
      </c>
      <c r="G1224" s="163" t="s">
        <v>234</v>
      </c>
      <c r="H1224" s="162">
        <v>115</v>
      </c>
      <c r="I1224" s="163" t="s">
        <v>239</v>
      </c>
      <c r="J1224" s="163" t="s">
        <v>255</v>
      </c>
      <c r="K1224" s="93">
        <f t="shared" si="126"/>
        <v>0</v>
      </c>
      <c r="L1224" s="124">
        <f>IF(F1224="MT",'Calcs and Notes'!$C$41*K1224,IF(N1224="Grocery",'Calcs and Notes'!$C$40*K1224,'Calcs and Notes'!$C$43*K1224))</f>
        <v>0</v>
      </c>
      <c r="M1224" s="114">
        <f>IF(F1224="MT",'Calcs and Notes'!$E$41*K1224,'Calcs and Notes'!$E$40*K1224)</f>
        <v>0</v>
      </c>
      <c r="N1224" s="93" t="s">
        <v>97</v>
      </c>
    </row>
    <row r="1225" spans="1:14">
      <c r="A1225" s="162">
        <v>15963</v>
      </c>
      <c r="B1225" s="162">
        <v>581995.37642112898</v>
      </c>
      <c r="C1225" s="162">
        <v>97.814348978341002</v>
      </c>
      <c r="D1225" s="162">
        <v>2</v>
      </c>
      <c r="E1225" s="163" t="s">
        <v>224</v>
      </c>
      <c r="F1225" s="163" t="s">
        <v>225</v>
      </c>
      <c r="G1225" s="163" t="s">
        <v>234</v>
      </c>
      <c r="H1225" s="162">
        <v>300</v>
      </c>
      <c r="I1225" s="163" t="s">
        <v>247</v>
      </c>
      <c r="J1225" s="163" t="s">
        <v>255</v>
      </c>
      <c r="K1225" s="93">
        <f t="shared" si="126"/>
        <v>0</v>
      </c>
      <c r="L1225" s="124">
        <f>IF(F1225="MT",'Calcs and Notes'!$C$41*K1225,IF(N1225="Grocery",'Calcs and Notes'!$C$40*K1225,'Calcs and Notes'!$C$43*K1225))</f>
        <v>0</v>
      </c>
      <c r="M1225" s="114">
        <f>IF(F1225="MT",'Calcs and Notes'!$E$41*K1225,'Calcs and Notes'!$E$40*K1225)</f>
        <v>0</v>
      </c>
      <c r="N1225" s="93" t="s">
        <v>97</v>
      </c>
    </row>
    <row r="1226" spans="1:14">
      <c r="A1226" s="162">
        <v>15958</v>
      </c>
      <c r="B1226" s="162">
        <v>3398004.3641661098</v>
      </c>
      <c r="C1226" s="162">
        <v>21.175192802226601</v>
      </c>
      <c r="D1226" s="162">
        <v>1</v>
      </c>
      <c r="E1226" s="163" t="s">
        <v>246</v>
      </c>
      <c r="F1226" s="163" t="s">
        <v>225</v>
      </c>
      <c r="G1226" s="163" t="s">
        <v>234</v>
      </c>
      <c r="H1226" s="162">
        <v>1425</v>
      </c>
      <c r="I1226" s="163" t="s">
        <v>239</v>
      </c>
      <c r="J1226" s="163" t="s">
        <v>224</v>
      </c>
      <c r="K1226" s="93">
        <f t="shared" si="126"/>
        <v>0</v>
      </c>
      <c r="L1226" s="124">
        <f>IF(F1226="MT",'Calcs and Notes'!$C$41*K1226,IF(N1226="Grocery",'Calcs and Notes'!$C$40*K1226,'Calcs and Notes'!$C$43*K1226))</f>
        <v>0</v>
      </c>
      <c r="M1226" s="114">
        <f>IF(F1226="MT",'Calcs and Notes'!$E$41*K1226,'Calcs and Notes'!$E$40*K1226)</f>
        <v>0</v>
      </c>
      <c r="N1226" s="93" t="s">
        <v>1306</v>
      </c>
    </row>
    <row r="1227" spans="1:14">
      <c r="A1227" s="162">
        <v>15958</v>
      </c>
      <c r="B1227" s="162">
        <v>3398004.3641661098</v>
      </c>
      <c r="C1227" s="162">
        <v>21.175192802226601</v>
      </c>
      <c r="D1227" s="162">
        <v>2</v>
      </c>
      <c r="E1227" s="163" t="s">
        <v>246</v>
      </c>
      <c r="F1227" s="163" t="s">
        <v>241</v>
      </c>
      <c r="G1227" s="163" t="s">
        <v>234</v>
      </c>
      <c r="H1227" s="162">
        <v>2345</v>
      </c>
      <c r="I1227" s="163" t="s">
        <v>243</v>
      </c>
      <c r="J1227" s="163" t="s">
        <v>224</v>
      </c>
      <c r="K1227" s="93">
        <f t="shared" si="126"/>
        <v>0</v>
      </c>
      <c r="L1227" s="124">
        <f>IF(F1227="MT",'Calcs and Notes'!$C$41*K1227,IF(N1227="Grocery",'Calcs and Notes'!$C$40*K1227,'Calcs and Notes'!$C$43*K1227))</f>
        <v>0</v>
      </c>
      <c r="M1227" s="114">
        <f>IF(F1227="MT",'Calcs and Notes'!$E$41*K1227,'Calcs and Notes'!$E$40*K1227)</f>
        <v>0</v>
      </c>
      <c r="N1227" s="93" t="s">
        <v>1306</v>
      </c>
    </row>
    <row r="1228" spans="1:14">
      <c r="A1228" s="162">
        <v>15958</v>
      </c>
      <c r="B1228" s="162">
        <v>3398004.3641661098</v>
      </c>
      <c r="C1228" s="162">
        <v>21.175192802226601</v>
      </c>
      <c r="D1228" s="162">
        <v>3</v>
      </c>
      <c r="E1228" s="163" t="s">
        <v>224</v>
      </c>
      <c r="F1228" s="163" t="s">
        <v>225</v>
      </c>
      <c r="G1228" s="163" t="s">
        <v>234</v>
      </c>
      <c r="H1228" s="162">
        <v>2144</v>
      </c>
      <c r="I1228" s="163" t="s">
        <v>239</v>
      </c>
      <c r="J1228" s="163" t="s">
        <v>224</v>
      </c>
      <c r="K1228" s="93">
        <f t="shared" si="126"/>
        <v>0</v>
      </c>
      <c r="L1228" s="124">
        <f>IF(F1228="MT",'Calcs and Notes'!$C$41*K1228,IF(N1228="Grocery",'Calcs and Notes'!$C$40*K1228,'Calcs and Notes'!$C$43*K1228))</f>
        <v>0</v>
      </c>
      <c r="M1228" s="114">
        <f>IF(F1228="MT",'Calcs and Notes'!$E$41*K1228,'Calcs and Notes'!$E$40*K1228)</f>
        <v>0</v>
      </c>
      <c r="N1228" s="93" t="s">
        <v>1306</v>
      </c>
    </row>
    <row r="1229" spans="1:14">
      <c r="A1229" s="162">
        <v>15958</v>
      </c>
      <c r="B1229" s="162">
        <v>3398004.3641661098</v>
      </c>
      <c r="C1229" s="162">
        <v>21.175192802226601</v>
      </c>
      <c r="D1229" s="162">
        <v>4</v>
      </c>
      <c r="E1229" s="163" t="s">
        <v>224</v>
      </c>
      <c r="F1229" s="163" t="s">
        <v>225</v>
      </c>
      <c r="G1229" s="163" t="s">
        <v>234</v>
      </c>
      <c r="H1229" s="162">
        <v>1134</v>
      </c>
      <c r="I1229" s="163" t="s">
        <v>239</v>
      </c>
      <c r="J1229" s="163" t="s">
        <v>224</v>
      </c>
      <c r="K1229" s="93">
        <f t="shared" si="126"/>
        <v>0</v>
      </c>
      <c r="L1229" s="124">
        <f>IF(F1229="MT",'Calcs and Notes'!$C$41*K1229,IF(N1229="Grocery",'Calcs and Notes'!$C$40*K1229,'Calcs and Notes'!$C$43*K1229))</f>
        <v>0</v>
      </c>
      <c r="M1229" s="114">
        <f>IF(F1229="MT",'Calcs and Notes'!$E$41*K1229,'Calcs and Notes'!$E$40*K1229)</f>
        <v>0</v>
      </c>
      <c r="N1229" s="93" t="s">
        <v>1306</v>
      </c>
    </row>
    <row r="1230" spans="1:14">
      <c r="A1230" s="162">
        <v>15958</v>
      </c>
      <c r="B1230" s="162">
        <v>3398004.3641661098</v>
      </c>
      <c r="C1230" s="162">
        <v>21.175192802226601</v>
      </c>
      <c r="D1230" s="162">
        <v>5</v>
      </c>
      <c r="E1230" s="163" t="s">
        <v>224</v>
      </c>
      <c r="F1230" s="163" t="s">
        <v>225</v>
      </c>
      <c r="G1230" s="163" t="s">
        <v>234</v>
      </c>
      <c r="H1230" s="162">
        <v>1002</v>
      </c>
      <c r="I1230" s="163" t="s">
        <v>239</v>
      </c>
      <c r="J1230" s="163" t="s">
        <v>227</v>
      </c>
      <c r="K1230" s="93">
        <f t="shared" si="126"/>
        <v>1</v>
      </c>
      <c r="L1230" s="124">
        <f>IF(F1230="MT",'Calcs and Notes'!$C$41*K1230,IF(N1230="Grocery",'Calcs and Notes'!$C$40*K1230,'Calcs and Notes'!$C$43*K1230))</f>
        <v>122.88780203574613</v>
      </c>
      <c r="M1230" s="114">
        <f>IF(F1230="MT",'Calcs and Notes'!$E$41*K1230,'Calcs and Notes'!$E$40*K1230)</f>
        <v>9.1539169192330423</v>
      </c>
      <c r="N1230" s="93" t="s">
        <v>1306</v>
      </c>
    </row>
    <row r="1231" spans="1:14">
      <c r="A1231" s="162">
        <v>15958</v>
      </c>
      <c r="B1231" s="162">
        <v>3398004.3641661098</v>
      </c>
      <c r="C1231" s="162">
        <v>21.175192802226601</v>
      </c>
      <c r="D1231" s="162">
        <v>6</v>
      </c>
      <c r="E1231" s="163" t="s">
        <v>224</v>
      </c>
      <c r="F1231" s="163" t="s">
        <v>241</v>
      </c>
      <c r="G1231" s="163" t="s">
        <v>234</v>
      </c>
      <c r="H1231" s="162">
        <v>328</v>
      </c>
      <c r="I1231" s="163" t="s">
        <v>239</v>
      </c>
      <c r="J1231" s="163" t="s">
        <v>227</v>
      </c>
      <c r="K1231" s="93">
        <f t="shared" si="126"/>
        <v>1</v>
      </c>
      <c r="L1231" s="124">
        <f>IF(F1231="MT",'Calcs and Notes'!$C$41*K1231,IF(N1231="Grocery",'Calcs and Notes'!$C$40*K1231,'Calcs and Notes'!$C$43*K1231))</f>
        <v>128.63184742963827</v>
      </c>
      <c r="M1231" s="114">
        <f>IF(F1231="MT",'Calcs and Notes'!$E$41*K1231,'Calcs and Notes'!$E$40*K1231)</f>
        <v>9.1539169192330423</v>
      </c>
      <c r="N1231" s="93" t="s">
        <v>1306</v>
      </c>
    </row>
    <row r="1232" spans="1:14">
      <c r="A1232" s="162">
        <v>15958</v>
      </c>
      <c r="B1232" s="162">
        <v>3398004.3641661098</v>
      </c>
      <c r="C1232" s="162">
        <v>21.175192802226601</v>
      </c>
      <c r="D1232" s="162">
        <v>7</v>
      </c>
      <c r="E1232" s="163" t="s">
        <v>224</v>
      </c>
      <c r="F1232" s="163" t="s">
        <v>225</v>
      </c>
      <c r="G1232" s="163" t="s">
        <v>234</v>
      </c>
      <c r="H1232" s="162">
        <v>225</v>
      </c>
      <c r="I1232" s="163" t="s">
        <v>239</v>
      </c>
      <c r="J1232" s="163" t="s">
        <v>227</v>
      </c>
      <c r="K1232" s="93">
        <f t="shared" si="126"/>
        <v>1</v>
      </c>
      <c r="L1232" s="124">
        <f>IF(F1232="MT",'Calcs and Notes'!$C$41*K1232,IF(N1232="Grocery",'Calcs and Notes'!$C$40*K1232,'Calcs and Notes'!$C$43*K1232))</f>
        <v>122.88780203574613</v>
      </c>
      <c r="M1232" s="114">
        <f>IF(F1232="MT",'Calcs and Notes'!$E$41*K1232,'Calcs and Notes'!$E$40*K1232)</f>
        <v>9.1539169192330423</v>
      </c>
      <c r="N1232" s="93" t="s">
        <v>1306</v>
      </c>
    </row>
    <row r="1233" spans="1:14">
      <c r="A1233" s="162">
        <v>15916</v>
      </c>
      <c r="B1233" s="162">
        <v>561287.72103042796</v>
      </c>
      <c r="C1233" s="162">
        <v>160.36792029440801</v>
      </c>
      <c r="D1233" s="162">
        <v>1</v>
      </c>
      <c r="E1233" s="163" t="s">
        <v>224</v>
      </c>
      <c r="F1233" s="163" t="s">
        <v>225</v>
      </c>
      <c r="G1233" s="163" t="s">
        <v>234</v>
      </c>
      <c r="H1233" s="162">
        <v>120</v>
      </c>
      <c r="I1233" s="163" t="s">
        <v>227</v>
      </c>
      <c r="J1233" s="163" t="s">
        <v>255</v>
      </c>
      <c r="K1233" s="93">
        <f t="shared" si="126"/>
        <v>0</v>
      </c>
      <c r="L1233" s="124">
        <f>IF(F1233="MT",'Calcs and Notes'!$C$41*K1233,IF(N1233="Grocery",'Calcs and Notes'!$C$40*K1233,'Calcs and Notes'!$C$43*K1233))</f>
        <v>0</v>
      </c>
      <c r="M1233" s="114">
        <f>IF(F1233="MT",'Calcs and Notes'!$E$41*K1233,'Calcs and Notes'!$E$40*K1233)</f>
        <v>0</v>
      </c>
      <c r="N1233" s="93" t="s">
        <v>1014</v>
      </c>
    </row>
    <row r="1234" spans="1:14">
      <c r="A1234" s="162">
        <v>15811</v>
      </c>
      <c r="B1234" s="162">
        <v>477534.53269958199</v>
      </c>
      <c r="C1234" s="162">
        <v>9.3202930107655106</v>
      </c>
      <c r="D1234" s="162">
        <v>1</v>
      </c>
      <c r="E1234" s="163" t="s">
        <v>224</v>
      </c>
      <c r="F1234" s="163" t="s">
        <v>225</v>
      </c>
      <c r="G1234" s="163" t="s">
        <v>247</v>
      </c>
      <c r="H1234" s="162">
        <v>180</v>
      </c>
      <c r="I1234" s="163" t="s">
        <v>239</v>
      </c>
      <c r="J1234" s="163" t="s">
        <v>227</v>
      </c>
      <c r="K1234" s="93">
        <f t="shared" ref="K1234:K1297" si="127">IF(J1234="N",1,0)</f>
        <v>1</v>
      </c>
      <c r="L1234" s="124">
        <f>IF(F1234="MT",'Calcs and Notes'!$C$41*K1234,IF(N1234="Grocery",'Calcs and Notes'!$C$40*K1234,'Calcs and Notes'!$C$43*K1234))</f>
        <v>122.88780203574613</v>
      </c>
      <c r="M1234" s="114">
        <f>IF(F1234="MT",'Calcs and Notes'!$E$41*K1234,'Calcs and Notes'!$E$40*K1234)</f>
        <v>9.1539169192330423</v>
      </c>
      <c r="N1234" s="93" t="s">
        <v>408</v>
      </c>
    </row>
    <row r="1235" spans="1:14">
      <c r="A1235" s="162">
        <v>15811</v>
      </c>
      <c r="B1235" s="162">
        <v>477534.53269958199</v>
      </c>
      <c r="C1235" s="162">
        <v>9.3202930107655106</v>
      </c>
      <c r="D1235" s="162">
        <v>2</v>
      </c>
      <c r="E1235" s="163" t="s">
        <v>224</v>
      </c>
      <c r="F1235" s="163" t="s">
        <v>241</v>
      </c>
      <c r="G1235" s="163" t="s">
        <v>234</v>
      </c>
      <c r="H1235" s="162">
        <v>48</v>
      </c>
      <c r="I1235" s="163" t="s">
        <v>239</v>
      </c>
      <c r="J1235" s="163" t="s">
        <v>227</v>
      </c>
      <c r="K1235" s="93">
        <f t="shared" si="127"/>
        <v>1</v>
      </c>
      <c r="L1235" s="124">
        <f>IF(F1235="MT",'Calcs and Notes'!$C$41*K1235,IF(N1235="Grocery",'Calcs and Notes'!$C$40*K1235,'Calcs and Notes'!$C$43*K1235))</f>
        <v>128.63184742963827</v>
      </c>
      <c r="M1235" s="114">
        <f>IF(F1235="MT",'Calcs and Notes'!$E$41*K1235,'Calcs and Notes'!$E$40*K1235)</f>
        <v>9.1539169192330423</v>
      </c>
      <c r="N1235" s="93" t="s">
        <v>408</v>
      </c>
    </row>
    <row r="1236" spans="1:14">
      <c r="A1236" s="162">
        <v>15821</v>
      </c>
      <c r="B1236" s="162">
        <v>1651997.0566255399</v>
      </c>
      <c r="C1236" s="162">
        <v>16.381546498344399</v>
      </c>
      <c r="D1236" s="162">
        <v>1</v>
      </c>
      <c r="E1236" s="163" t="s">
        <v>224</v>
      </c>
      <c r="F1236" s="163" t="s">
        <v>241</v>
      </c>
      <c r="G1236" s="163" t="s">
        <v>234</v>
      </c>
      <c r="H1236" s="162">
        <v>88</v>
      </c>
      <c r="I1236" s="163" t="s">
        <v>239</v>
      </c>
      <c r="J1236" s="163" t="s">
        <v>255</v>
      </c>
      <c r="K1236" s="93">
        <f t="shared" si="127"/>
        <v>0</v>
      </c>
      <c r="L1236" s="124">
        <f>IF(F1236="MT",'Calcs and Notes'!$C$41*K1236,IF(N1236="Grocery",'Calcs and Notes'!$C$40*K1236,'Calcs and Notes'!$C$43*K1236))</f>
        <v>0</v>
      </c>
      <c r="M1236" s="114">
        <f>IF(F1236="MT",'Calcs and Notes'!$E$41*K1236,'Calcs and Notes'!$E$40*K1236)</f>
        <v>0</v>
      </c>
      <c r="N1236" s="93" t="s">
        <v>408</v>
      </c>
    </row>
    <row r="1237" spans="1:14">
      <c r="A1237" s="162">
        <v>15821</v>
      </c>
      <c r="B1237" s="162">
        <v>1651997.0566255399</v>
      </c>
      <c r="C1237" s="162">
        <v>16.381546498344399</v>
      </c>
      <c r="D1237" s="162">
        <v>2</v>
      </c>
      <c r="E1237" s="163" t="s">
        <v>224</v>
      </c>
      <c r="F1237" s="163" t="s">
        <v>225</v>
      </c>
      <c r="G1237" s="163" t="s">
        <v>234</v>
      </c>
      <c r="H1237" s="162">
        <v>101</v>
      </c>
      <c r="I1237" s="163" t="s">
        <v>239</v>
      </c>
      <c r="J1237" s="163" t="s">
        <v>255</v>
      </c>
      <c r="K1237" s="93">
        <f t="shared" si="127"/>
        <v>0</v>
      </c>
      <c r="L1237" s="124">
        <f>IF(F1237="MT",'Calcs and Notes'!$C$41*K1237,IF(N1237="Grocery",'Calcs and Notes'!$C$40*K1237,'Calcs and Notes'!$C$43*K1237))</f>
        <v>0</v>
      </c>
      <c r="M1237" s="114">
        <f>IF(F1237="MT",'Calcs and Notes'!$E$41*K1237,'Calcs and Notes'!$E$40*K1237)</f>
        <v>0</v>
      </c>
      <c r="N1237" s="93" t="s">
        <v>408</v>
      </c>
    </row>
    <row r="1238" spans="1:14">
      <c r="A1238" s="162">
        <v>15822</v>
      </c>
      <c r="B1238" s="162">
        <v>1705335.3720241501</v>
      </c>
      <c r="C1238" s="162">
        <v>16.381546498344399</v>
      </c>
      <c r="D1238" s="162">
        <v>1</v>
      </c>
      <c r="E1238" s="163" t="s">
        <v>224</v>
      </c>
      <c r="F1238" s="163" t="s">
        <v>241</v>
      </c>
      <c r="G1238" s="163" t="s">
        <v>234</v>
      </c>
      <c r="H1238" s="162">
        <v>110</v>
      </c>
      <c r="I1238" s="163" t="s">
        <v>243</v>
      </c>
      <c r="J1238" s="163" t="s">
        <v>255</v>
      </c>
      <c r="K1238" s="93">
        <f t="shared" si="127"/>
        <v>0</v>
      </c>
      <c r="L1238" s="124">
        <f>IF(F1238="MT",'Calcs and Notes'!$C$41*K1238,IF(N1238="Grocery",'Calcs and Notes'!$C$40*K1238,'Calcs and Notes'!$C$43*K1238))</f>
        <v>0</v>
      </c>
      <c r="M1238" s="114">
        <f>IF(F1238="MT",'Calcs and Notes'!$E$41*K1238,'Calcs and Notes'!$E$40*K1238)</f>
        <v>0</v>
      </c>
      <c r="N1238" s="93" t="s">
        <v>408</v>
      </c>
    </row>
    <row r="1239" spans="1:14">
      <c r="A1239" s="162">
        <v>15822</v>
      </c>
      <c r="B1239" s="162">
        <v>1705335.3720241501</v>
      </c>
      <c r="C1239" s="162">
        <v>16.381546498344399</v>
      </c>
      <c r="D1239" s="162">
        <v>2</v>
      </c>
      <c r="E1239" s="163" t="s">
        <v>224</v>
      </c>
      <c r="F1239" s="163" t="s">
        <v>225</v>
      </c>
      <c r="G1239" s="163" t="s">
        <v>234</v>
      </c>
      <c r="H1239" s="162">
        <v>140</v>
      </c>
      <c r="I1239" s="163" t="s">
        <v>239</v>
      </c>
      <c r="J1239" s="163" t="s">
        <v>255</v>
      </c>
      <c r="K1239" s="93">
        <f t="shared" si="127"/>
        <v>0</v>
      </c>
      <c r="L1239" s="124">
        <f>IF(F1239="MT",'Calcs and Notes'!$C$41*K1239,IF(N1239="Grocery",'Calcs and Notes'!$C$40*K1239,'Calcs and Notes'!$C$43*K1239))</f>
        <v>0</v>
      </c>
      <c r="M1239" s="114">
        <f>IF(F1239="MT",'Calcs and Notes'!$E$41*K1239,'Calcs and Notes'!$E$40*K1239)</f>
        <v>0</v>
      </c>
      <c r="N1239" s="93" t="s">
        <v>408</v>
      </c>
    </row>
    <row r="1240" spans="1:14">
      <c r="A1240" s="162">
        <v>15876</v>
      </c>
      <c r="B1240" s="162">
        <v>1993091.24039287</v>
      </c>
      <c r="C1240" s="162">
        <v>17.690263614514301</v>
      </c>
      <c r="D1240" s="162">
        <v>1</v>
      </c>
      <c r="E1240" s="163" t="s">
        <v>224</v>
      </c>
      <c r="F1240" s="163" t="s">
        <v>225</v>
      </c>
      <c r="G1240" s="163" t="s">
        <v>234</v>
      </c>
      <c r="H1240" s="162">
        <v>96</v>
      </c>
      <c r="I1240" s="163" t="s">
        <v>239</v>
      </c>
      <c r="J1240" s="163" t="s">
        <v>255</v>
      </c>
      <c r="K1240" s="93">
        <f t="shared" si="127"/>
        <v>0</v>
      </c>
      <c r="L1240" s="124">
        <f>IF(F1240="MT",'Calcs and Notes'!$C$41*K1240,IF(N1240="Grocery",'Calcs and Notes'!$C$40*K1240,'Calcs and Notes'!$C$43*K1240))</f>
        <v>0</v>
      </c>
      <c r="M1240" s="114">
        <f>IF(F1240="MT",'Calcs and Notes'!$E$41*K1240,'Calcs and Notes'!$E$40*K1240)</f>
        <v>0</v>
      </c>
      <c r="N1240" s="93" t="s">
        <v>406</v>
      </c>
    </row>
    <row r="1241" spans="1:14">
      <c r="A1241" s="162">
        <v>15876</v>
      </c>
      <c r="B1241" s="162">
        <v>1993091.24039287</v>
      </c>
      <c r="C1241" s="162">
        <v>17.690263614514301</v>
      </c>
      <c r="D1241" s="162">
        <v>2</v>
      </c>
      <c r="E1241" s="163" t="s">
        <v>224</v>
      </c>
      <c r="F1241" s="163" t="s">
        <v>225</v>
      </c>
      <c r="G1241" s="163" t="s">
        <v>234</v>
      </c>
      <c r="H1241" s="162">
        <v>130</v>
      </c>
      <c r="I1241" s="163" t="s">
        <v>239</v>
      </c>
      <c r="J1241" s="163" t="s">
        <v>255</v>
      </c>
      <c r="K1241" s="93">
        <f t="shared" si="127"/>
        <v>0</v>
      </c>
      <c r="L1241" s="124">
        <f>IF(F1241="MT",'Calcs and Notes'!$C$41*K1241,IF(N1241="Grocery",'Calcs and Notes'!$C$40*K1241,'Calcs and Notes'!$C$43*K1241))</f>
        <v>0</v>
      </c>
      <c r="M1241" s="114">
        <f>IF(F1241="MT",'Calcs and Notes'!$E$41*K1241,'Calcs and Notes'!$E$40*K1241)</f>
        <v>0</v>
      </c>
      <c r="N1241" s="93" t="s">
        <v>406</v>
      </c>
    </row>
    <row r="1242" spans="1:14">
      <c r="A1242" s="162">
        <v>15876</v>
      </c>
      <c r="B1242" s="162">
        <v>1993091.24039287</v>
      </c>
      <c r="C1242" s="162">
        <v>17.690263614514301</v>
      </c>
      <c r="D1242" s="162">
        <v>3</v>
      </c>
      <c r="E1242" s="163" t="s">
        <v>224</v>
      </c>
      <c r="F1242" s="163" t="s">
        <v>241</v>
      </c>
      <c r="G1242" s="163" t="s">
        <v>234</v>
      </c>
      <c r="H1242" s="162">
        <v>70</v>
      </c>
      <c r="I1242" s="163" t="s">
        <v>239</v>
      </c>
      <c r="J1242" s="163" t="s">
        <v>255</v>
      </c>
      <c r="K1242" s="93">
        <f t="shared" si="127"/>
        <v>0</v>
      </c>
      <c r="L1242" s="124">
        <f>IF(F1242="MT",'Calcs and Notes'!$C$41*K1242,IF(N1242="Grocery",'Calcs and Notes'!$C$40*K1242,'Calcs and Notes'!$C$43*K1242))</f>
        <v>0</v>
      </c>
      <c r="M1242" s="114">
        <f>IF(F1242="MT",'Calcs and Notes'!$E$41*K1242,'Calcs and Notes'!$E$40*K1242)</f>
        <v>0</v>
      </c>
      <c r="N1242" s="93" t="s">
        <v>406</v>
      </c>
    </row>
    <row r="1243" spans="1:14">
      <c r="A1243" s="162">
        <v>15876</v>
      </c>
      <c r="B1243" s="162">
        <v>1993091.24039287</v>
      </c>
      <c r="C1243" s="162">
        <v>17.690263614514301</v>
      </c>
      <c r="D1243" s="162">
        <v>4</v>
      </c>
      <c r="E1243" s="163" t="s">
        <v>224</v>
      </c>
      <c r="F1243" s="163" t="s">
        <v>225</v>
      </c>
      <c r="G1243" s="163" t="s">
        <v>234</v>
      </c>
      <c r="H1243" s="162">
        <v>90</v>
      </c>
      <c r="I1243" s="163" t="s">
        <v>239</v>
      </c>
      <c r="J1243" s="163" t="s">
        <v>255</v>
      </c>
      <c r="K1243" s="93">
        <f t="shared" si="127"/>
        <v>0</v>
      </c>
      <c r="L1243" s="124">
        <f>IF(F1243="MT",'Calcs and Notes'!$C$41*K1243,IF(N1243="Grocery",'Calcs and Notes'!$C$40*K1243,'Calcs and Notes'!$C$43*K1243))</f>
        <v>0</v>
      </c>
      <c r="M1243" s="114">
        <f>IF(F1243="MT",'Calcs and Notes'!$E$41*K1243,'Calcs and Notes'!$E$40*K1243)</f>
        <v>0</v>
      </c>
      <c r="N1243" s="93" t="s">
        <v>406</v>
      </c>
    </row>
    <row r="1244" spans="1:14">
      <c r="A1244" s="162">
        <v>15900</v>
      </c>
      <c r="B1244" s="162">
        <v>1687577.7756199399</v>
      </c>
      <c r="C1244" s="162">
        <v>16.381546498344399</v>
      </c>
      <c r="D1244" s="162">
        <v>1</v>
      </c>
      <c r="E1244" s="163" t="s">
        <v>224</v>
      </c>
      <c r="F1244" s="163" t="s">
        <v>225</v>
      </c>
      <c r="G1244" s="163" t="s">
        <v>234</v>
      </c>
      <c r="H1244" s="162">
        <v>96</v>
      </c>
      <c r="I1244" s="163" t="s">
        <v>227</v>
      </c>
      <c r="J1244" s="163" t="s">
        <v>224</v>
      </c>
      <c r="K1244" s="93">
        <f t="shared" si="127"/>
        <v>0</v>
      </c>
      <c r="L1244" s="124">
        <f>IF(F1244="MT",'Calcs and Notes'!$C$41*K1244,IF(N1244="Grocery",'Calcs and Notes'!$C$40*K1244,'Calcs and Notes'!$C$43*K1244))</f>
        <v>0</v>
      </c>
      <c r="M1244" s="114">
        <f>IF(F1244="MT",'Calcs and Notes'!$E$41*K1244,'Calcs and Notes'!$E$40*K1244)</f>
        <v>0</v>
      </c>
      <c r="N1244" s="93" t="s">
        <v>408</v>
      </c>
    </row>
    <row r="1245" spans="1:14">
      <c r="A1245" s="162">
        <v>15900</v>
      </c>
      <c r="B1245" s="162">
        <v>1687577.7756199399</v>
      </c>
      <c r="C1245" s="162">
        <v>16.381546498344399</v>
      </c>
      <c r="D1245" s="162">
        <v>2</v>
      </c>
      <c r="E1245" s="163" t="s">
        <v>224</v>
      </c>
      <c r="F1245" s="163" t="s">
        <v>241</v>
      </c>
      <c r="G1245" s="163" t="s">
        <v>234</v>
      </c>
      <c r="H1245" s="162">
        <v>40</v>
      </c>
      <c r="I1245" s="163" t="s">
        <v>227</v>
      </c>
      <c r="J1245" s="163" t="s">
        <v>224</v>
      </c>
      <c r="K1245" s="93">
        <f t="shared" si="127"/>
        <v>0</v>
      </c>
      <c r="L1245" s="124">
        <f>IF(F1245="MT",'Calcs and Notes'!$C$41*K1245,IF(N1245="Grocery",'Calcs and Notes'!$C$40*K1245,'Calcs and Notes'!$C$43*K1245))</f>
        <v>0</v>
      </c>
      <c r="M1245" s="114">
        <f>IF(F1245="MT",'Calcs and Notes'!$E$41*K1245,'Calcs and Notes'!$E$40*K1245)</f>
        <v>0</v>
      </c>
      <c r="N1245" s="93" t="s">
        <v>408</v>
      </c>
    </row>
    <row r="1246" spans="1:14">
      <c r="A1246" s="162">
        <v>15937</v>
      </c>
      <c r="B1246" s="162">
        <v>477562.49357861403</v>
      </c>
      <c r="C1246" s="162">
        <v>9.3202930107655106</v>
      </c>
      <c r="D1246" s="162">
        <v>1</v>
      </c>
      <c r="E1246" s="163" t="s">
        <v>224</v>
      </c>
      <c r="F1246" s="163" t="s">
        <v>241</v>
      </c>
      <c r="G1246" s="163" t="s">
        <v>234</v>
      </c>
      <c r="H1246" s="162">
        <v>49</v>
      </c>
      <c r="I1246" s="163" t="s">
        <v>239</v>
      </c>
      <c r="J1246" s="163" t="s">
        <v>255</v>
      </c>
      <c r="K1246" s="93">
        <f t="shared" si="127"/>
        <v>0</v>
      </c>
      <c r="L1246" s="124">
        <f>IF(F1246="MT",'Calcs and Notes'!$C$41*K1246,IF(N1246="Grocery",'Calcs and Notes'!$C$40*K1246,'Calcs and Notes'!$C$43*K1246))</f>
        <v>0</v>
      </c>
      <c r="M1246" s="114">
        <f>IF(F1246="MT",'Calcs and Notes'!$E$41*K1246,'Calcs and Notes'!$E$40*K1246)</f>
        <v>0</v>
      </c>
      <c r="N1246" s="93" t="s">
        <v>408</v>
      </c>
    </row>
    <row r="1247" spans="1:14">
      <c r="A1247" s="162">
        <v>15937</v>
      </c>
      <c r="B1247" s="162">
        <v>477562.49357861403</v>
      </c>
      <c r="C1247" s="162">
        <v>9.3202930107655106</v>
      </c>
      <c r="D1247" s="162">
        <v>2</v>
      </c>
      <c r="E1247" s="163" t="s">
        <v>224</v>
      </c>
      <c r="F1247" s="163" t="s">
        <v>225</v>
      </c>
      <c r="G1247" s="163" t="s">
        <v>234</v>
      </c>
      <c r="H1247" s="162">
        <v>56</v>
      </c>
      <c r="I1247" s="163" t="s">
        <v>239</v>
      </c>
      <c r="J1247" s="163" t="s">
        <v>255</v>
      </c>
      <c r="K1247" s="93">
        <f t="shared" si="127"/>
        <v>0</v>
      </c>
      <c r="L1247" s="124">
        <f>IF(F1247="MT",'Calcs and Notes'!$C$41*K1247,IF(N1247="Grocery",'Calcs and Notes'!$C$40*K1247,'Calcs and Notes'!$C$43*K1247))</f>
        <v>0</v>
      </c>
      <c r="M1247" s="114">
        <f>IF(F1247="MT",'Calcs and Notes'!$E$41*K1247,'Calcs and Notes'!$E$40*K1247)</f>
        <v>0</v>
      </c>
      <c r="N1247" s="93" t="s">
        <v>408</v>
      </c>
    </row>
    <row r="1248" spans="1:14">
      <c r="A1248" s="162">
        <v>15964</v>
      </c>
      <c r="B1248" s="162">
        <v>1413388.85874156</v>
      </c>
      <c r="C1248" s="162">
        <v>11.7918010607328</v>
      </c>
      <c r="D1248" s="162">
        <v>3</v>
      </c>
      <c r="E1248" s="163" t="s">
        <v>224</v>
      </c>
      <c r="F1248" s="163" t="s">
        <v>225</v>
      </c>
      <c r="G1248" s="163" t="s">
        <v>234</v>
      </c>
      <c r="H1248" s="162">
        <v>150</v>
      </c>
      <c r="I1248" s="163" t="s">
        <v>239</v>
      </c>
      <c r="J1248" s="163" t="s">
        <v>255</v>
      </c>
      <c r="K1248" s="93">
        <f t="shared" si="127"/>
        <v>0</v>
      </c>
      <c r="L1248" s="124">
        <f>IF(F1248="MT",'Calcs and Notes'!$C$41*K1248,IF(N1248="Grocery",'Calcs and Notes'!$C$40*K1248,'Calcs and Notes'!$C$43*K1248))</f>
        <v>0</v>
      </c>
      <c r="M1248" s="114">
        <f>IF(F1248="MT",'Calcs and Notes'!$E$41*K1248,'Calcs and Notes'!$E$40*K1248)</f>
        <v>0</v>
      </c>
      <c r="N1248" s="93" t="s">
        <v>1306</v>
      </c>
    </row>
    <row r="1249" spans="1:14">
      <c r="A1249" s="162">
        <v>15901</v>
      </c>
      <c r="B1249" s="162">
        <v>4605383.9861315396</v>
      </c>
      <c r="C1249" s="162">
        <v>29.685533528845401</v>
      </c>
      <c r="D1249" s="162">
        <v>1</v>
      </c>
      <c r="E1249" s="163" t="s">
        <v>246</v>
      </c>
      <c r="F1249" s="163" t="s">
        <v>225</v>
      </c>
      <c r="G1249" s="163" t="s">
        <v>234</v>
      </c>
      <c r="H1249" s="162">
        <v>700</v>
      </c>
      <c r="I1249" s="163" t="s">
        <v>239</v>
      </c>
      <c r="J1249" s="163" t="s">
        <v>255</v>
      </c>
      <c r="K1249" s="93">
        <f t="shared" si="127"/>
        <v>0</v>
      </c>
      <c r="L1249" s="124">
        <f>IF(F1249="MT",'Calcs and Notes'!$C$41*K1249,IF(N1249="Grocery",'Calcs and Notes'!$C$40*K1249,'Calcs and Notes'!$C$43*K1249))</f>
        <v>0</v>
      </c>
      <c r="M1249" s="114">
        <f>IF(F1249="MT",'Calcs and Notes'!$E$41*K1249,'Calcs and Notes'!$E$40*K1249)</f>
        <v>0</v>
      </c>
      <c r="N1249" s="93" t="s">
        <v>1306</v>
      </c>
    </row>
    <row r="1250" spans="1:14">
      <c r="A1250" s="162">
        <v>15901</v>
      </c>
      <c r="B1250" s="162">
        <v>4605383.9861315396</v>
      </c>
      <c r="C1250" s="162">
        <v>29.685533528845401</v>
      </c>
      <c r="D1250" s="162">
        <v>2</v>
      </c>
      <c r="E1250" s="163" t="s">
        <v>224</v>
      </c>
      <c r="F1250" s="163" t="s">
        <v>225</v>
      </c>
      <c r="G1250" s="163" t="s">
        <v>234</v>
      </c>
      <c r="H1250" s="162">
        <v>315</v>
      </c>
      <c r="I1250" s="163" t="s">
        <v>239</v>
      </c>
      <c r="J1250" s="163" t="s">
        <v>255</v>
      </c>
      <c r="K1250" s="93">
        <f t="shared" si="127"/>
        <v>0</v>
      </c>
      <c r="L1250" s="124">
        <f>IF(F1250="MT",'Calcs and Notes'!$C$41*K1250,IF(N1250="Grocery",'Calcs and Notes'!$C$40*K1250,'Calcs and Notes'!$C$43*K1250))</f>
        <v>0</v>
      </c>
      <c r="M1250" s="114">
        <f>IF(F1250="MT",'Calcs and Notes'!$E$41*K1250,'Calcs and Notes'!$E$40*K1250)</f>
        <v>0</v>
      </c>
      <c r="N1250" s="93" t="s">
        <v>1306</v>
      </c>
    </row>
    <row r="1251" spans="1:14">
      <c r="A1251" s="162">
        <v>15901</v>
      </c>
      <c r="B1251" s="162">
        <v>4605383.9861315396</v>
      </c>
      <c r="C1251" s="162">
        <v>29.685533528845401</v>
      </c>
      <c r="D1251" s="162">
        <v>3</v>
      </c>
      <c r="E1251" s="163" t="s">
        <v>224</v>
      </c>
      <c r="F1251" s="163" t="s">
        <v>245</v>
      </c>
      <c r="G1251" s="163" t="s">
        <v>234</v>
      </c>
      <c r="H1251" s="162">
        <v>350</v>
      </c>
      <c r="I1251" s="163" t="s">
        <v>239</v>
      </c>
      <c r="J1251" s="163" t="s">
        <v>255</v>
      </c>
      <c r="K1251" s="93">
        <f t="shared" si="127"/>
        <v>0</v>
      </c>
      <c r="L1251" s="124">
        <f>IF(F1251="MT",'Calcs and Notes'!$C$41*K1251,IF(N1251="Grocery",'Calcs and Notes'!$C$40*K1251,'Calcs and Notes'!$C$43*K1251))</f>
        <v>0</v>
      </c>
      <c r="M1251" s="114">
        <f>IF(F1251="MT",'Calcs and Notes'!$E$41*K1251,'Calcs and Notes'!$E$40*K1251)</f>
        <v>0</v>
      </c>
      <c r="N1251" s="93" t="s">
        <v>1306</v>
      </c>
    </row>
    <row r="1252" spans="1:14">
      <c r="A1252" s="162">
        <v>15901</v>
      </c>
      <c r="B1252" s="162">
        <v>4605383.9861315396</v>
      </c>
      <c r="C1252" s="162">
        <v>29.685533528845401</v>
      </c>
      <c r="D1252" s="162">
        <v>4</v>
      </c>
      <c r="E1252" s="163" t="s">
        <v>224</v>
      </c>
      <c r="F1252" s="163" t="s">
        <v>225</v>
      </c>
      <c r="G1252" s="163" t="s">
        <v>234</v>
      </c>
      <c r="H1252" s="162">
        <v>100</v>
      </c>
      <c r="I1252" s="163" t="s">
        <v>239</v>
      </c>
      <c r="J1252" s="163" t="s">
        <v>255</v>
      </c>
      <c r="K1252" s="93">
        <f t="shared" si="127"/>
        <v>0</v>
      </c>
      <c r="L1252" s="124">
        <f>IF(F1252="MT",'Calcs and Notes'!$C$41*K1252,IF(N1252="Grocery",'Calcs and Notes'!$C$40*K1252,'Calcs and Notes'!$C$43*K1252))</f>
        <v>0</v>
      </c>
      <c r="M1252" s="114">
        <f>IF(F1252="MT",'Calcs and Notes'!$E$41*K1252,'Calcs and Notes'!$E$40*K1252)</f>
        <v>0</v>
      </c>
      <c r="N1252" s="93" t="s">
        <v>1306</v>
      </c>
    </row>
    <row r="1253" spans="1:14">
      <c r="A1253" s="162">
        <v>15901</v>
      </c>
      <c r="B1253" s="162">
        <v>4605383.9861315396</v>
      </c>
      <c r="C1253" s="162">
        <v>29.685533528845401</v>
      </c>
      <c r="D1253" s="162">
        <v>5</v>
      </c>
      <c r="E1253" s="163" t="s">
        <v>224</v>
      </c>
      <c r="F1253" s="163" t="s">
        <v>241</v>
      </c>
      <c r="G1253" s="163" t="s">
        <v>234</v>
      </c>
      <c r="H1253" s="162">
        <v>290</v>
      </c>
      <c r="I1253" s="163" t="s">
        <v>239</v>
      </c>
      <c r="J1253" s="163" t="s">
        <v>255</v>
      </c>
      <c r="K1253" s="93">
        <f t="shared" si="127"/>
        <v>0</v>
      </c>
      <c r="L1253" s="124">
        <f>IF(F1253="MT",'Calcs and Notes'!$C$41*K1253,IF(N1253="Grocery",'Calcs and Notes'!$C$40*K1253,'Calcs and Notes'!$C$43*K1253))</f>
        <v>0</v>
      </c>
      <c r="M1253" s="114">
        <f>IF(F1253="MT",'Calcs and Notes'!$E$41*K1253,'Calcs and Notes'!$E$40*K1253)</f>
        <v>0</v>
      </c>
      <c r="N1253" s="93" t="s">
        <v>1306</v>
      </c>
    </row>
    <row r="1254" spans="1:14">
      <c r="A1254" s="162">
        <v>15901</v>
      </c>
      <c r="B1254" s="162">
        <v>4605383.9861315396</v>
      </c>
      <c r="C1254" s="162">
        <v>29.685533528845401</v>
      </c>
      <c r="D1254" s="162">
        <v>6</v>
      </c>
      <c r="E1254" s="163" t="s">
        <v>224</v>
      </c>
      <c r="F1254" s="163" t="s">
        <v>241</v>
      </c>
      <c r="G1254" s="163" t="s">
        <v>234</v>
      </c>
      <c r="H1254" s="162">
        <v>700</v>
      </c>
      <c r="I1254" s="163" t="s">
        <v>239</v>
      </c>
      <c r="J1254" s="163" t="s">
        <v>255</v>
      </c>
      <c r="K1254" s="93">
        <f t="shared" si="127"/>
        <v>0</v>
      </c>
      <c r="L1254" s="124">
        <f>IF(F1254="MT",'Calcs and Notes'!$C$41*K1254,IF(N1254="Grocery",'Calcs and Notes'!$C$40*K1254,'Calcs and Notes'!$C$43*K1254))</f>
        <v>0</v>
      </c>
      <c r="M1254" s="114">
        <f>IF(F1254="MT",'Calcs and Notes'!$E$41*K1254,'Calcs and Notes'!$E$40*K1254)</f>
        <v>0</v>
      </c>
      <c r="N1254" s="93" t="s">
        <v>1306</v>
      </c>
    </row>
    <row r="1255" spans="1:14">
      <c r="A1255" s="162">
        <v>15901</v>
      </c>
      <c r="B1255" s="162">
        <v>4605383.9861315396</v>
      </c>
      <c r="C1255" s="162">
        <v>29.685533528845401</v>
      </c>
      <c r="D1255" s="162">
        <v>7</v>
      </c>
      <c r="E1255" s="163" t="s">
        <v>224</v>
      </c>
      <c r="F1255" s="163" t="s">
        <v>225</v>
      </c>
      <c r="G1255" s="163" t="s">
        <v>234</v>
      </c>
      <c r="H1255" s="162">
        <v>570</v>
      </c>
      <c r="I1255" s="163" t="s">
        <v>239</v>
      </c>
      <c r="J1255" s="163" t="s">
        <v>255</v>
      </c>
      <c r="K1255" s="93">
        <f t="shared" si="127"/>
        <v>0</v>
      </c>
      <c r="L1255" s="124">
        <f>IF(F1255="MT",'Calcs and Notes'!$C$41*K1255,IF(N1255="Grocery",'Calcs and Notes'!$C$40*K1255,'Calcs and Notes'!$C$43*K1255))</f>
        <v>0</v>
      </c>
      <c r="M1255" s="114">
        <f>IF(F1255="MT",'Calcs and Notes'!$E$41*K1255,'Calcs and Notes'!$E$40*K1255)</f>
        <v>0</v>
      </c>
      <c r="N1255" s="93" t="s">
        <v>1306</v>
      </c>
    </row>
    <row r="1256" spans="1:14">
      <c r="A1256" s="162">
        <v>15901</v>
      </c>
      <c r="B1256" s="162">
        <v>4605383.9861315396</v>
      </c>
      <c r="C1256" s="162">
        <v>29.685533528845401</v>
      </c>
      <c r="D1256" s="162">
        <v>8</v>
      </c>
      <c r="E1256" s="163" t="s">
        <v>246</v>
      </c>
      <c r="F1256" s="163" t="s">
        <v>225</v>
      </c>
      <c r="G1256" s="163" t="s">
        <v>234</v>
      </c>
      <c r="H1256" s="162">
        <v>415</v>
      </c>
      <c r="I1256" s="163" t="s">
        <v>239</v>
      </c>
      <c r="J1256" s="163" t="s">
        <v>255</v>
      </c>
      <c r="K1256" s="93">
        <f t="shared" si="127"/>
        <v>0</v>
      </c>
      <c r="L1256" s="124">
        <f>IF(F1256="MT",'Calcs and Notes'!$C$41*K1256,IF(N1256="Grocery",'Calcs and Notes'!$C$40*K1256,'Calcs and Notes'!$C$43*K1256))</f>
        <v>0</v>
      </c>
      <c r="M1256" s="114">
        <f>IF(F1256="MT",'Calcs and Notes'!$E$41*K1256,'Calcs and Notes'!$E$40*K1256)</f>
        <v>0</v>
      </c>
      <c r="N1256" s="93" t="s">
        <v>1306</v>
      </c>
    </row>
    <row r="1257" spans="1:14">
      <c r="A1257" s="162">
        <v>15901</v>
      </c>
      <c r="B1257" s="162">
        <v>4605383.9861315396</v>
      </c>
      <c r="C1257" s="162">
        <v>29.685533528845401</v>
      </c>
      <c r="D1257" s="162">
        <v>9</v>
      </c>
      <c r="E1257" s="163" t="s">
        <v>224</v>
      </c>
      <c r="F1257" s="163" t="s">
        <v>225</v>
      </c>
      <c r="G1257" s="163" t="s">
        <v>234</v>
      </c>
      <c r="H1257" s="162">
        <v>78</v>
      </c>
      <c r="I1257" s="163" t="s">
        <v>239</v>
      </c>
      <c r="J1257" s="163" t="s">
        <v>255</v>
      </c>
      <c r="K1257" s="93">
        <f t="shared" si="127"/>
        <v>0</v>
      </c>
      <c r="L1257" s="124">
        <f>IF(F1257="MT",'Calcs and Notes'!$C$41*K1257,IF(N1257="Grocery",'Calcs and Notes'!$C$40*K1257,'Calcs and Notes'!$C$43*K1257))</f>
        <v>0</v>
      </c>
      <c r="M1257" s="114">
        <f>IF(F1257="MT",'Calcs and Notes'!$E$41*K1257,'Calcs and Notes'!$E$40*K1257)</f>
        <v>0</v>
      </c>
      <c r="N1257" s="93" t="s">
        <v>1306</v>
      </c>
    </row>
    <row r="1258" spans="1:14">
      <c r="A1258" s="162">
        <v>15901</v>
      </c>
      <c r="B1258" s="162">
        <v>4605383.9861315396</v>
      </c>
      <c r="C1258" s="162">
        <v>29.685533528845401</v>
      </c>
      <c r="D1258" s="162">
        <v>10</v>
      </c>
      <c r="E1258" s="163" t="s">
        <v>224</v>
      </c>
      <c r="F1258" s="163" t="s">
        <v>225</v>
      </c>
      <c r="G1258" s="163" t="s">
        <v>234</v>
      </c>
      <c r="H1258" s="162">
        <v>56</v>
      </c>
      <c r="I1258" s="163" t="s">
        <v>239</v>
      </c>
      <c r="J1258" s="163" t="s">
        <v>255</v>
      </c>
      <c r="K1258" s="93">
        <f t="shared" si="127"/>
        <v>0</v>
      </c>
      <c r="L1258" s="124">
        <f>IF(F1258="MT",'Calcs and Notes'!$C$41*K1258,IF(N1258="Grocery",'Calcs and Notes'!$C$40*K1258,'Calcs and Notes'!$C$43*K1258))</f>
        <v>0</v>
      </c>
      <c r="M1258" s="114">
        <f>IF(F1258="MT",'Calcs and Notes'!$E$41*K1258,'Calcs and Notes'!$E$40*K1258)</f>
        <v>0</v>
      </c>
      <c r="N1258" s="93" t="s">
        <v>1306</v>
      </c>
    </row>
    <row r="1259" spans="1:14">
      <c r="A1259" s="162">
        <v>15921</v>
      </c>
      <c r="B1259" s="162">
        <v>8214482.4753151899</v>
      </c>
      <c r="C1259" s="162">
        <v>29.997051139942201</v>
      </c>
      <c r="D1259" s="162">
        <v>1</v>
      </c>
      <c r="E1259" s="163" t="s">
        <v>224</v>
      </c>
      <c r="F1259" s="163" t="s">
        <v>225</v>
      </c>
      <c r="G1259" s="163" t="s">
        <v>234</v>
      </c>
      <c r="H1259" s="162">
        <v>200</v>
      </c>
      <c r="I1259" s="163" t="s">
        <v>243</v>
      </c>
      <c r="J1259" s="163" t="s">
        <v>227</v>
      </c>
      <c r="K1259" s="93">
        <f t="shared" si="127"/>
        <v>1</v>
      </c>
      <c r="L1259" s="124">
        <f>IF(F1259="MT",'Calcs and Notes'!$C$41*K1259,IF(N1259="Grocery",'Calcs and Notes'!$C$40*K1259,'Calcs and Notes'!$C$43*K1259))</f>
        <v>122.88780203574613</v>
      </c>
      <c r="M1259" s="114">
        <f>IF(F1259="MT",'Calcs and Notes'!$E$41*K1259,'Calcs and Notes'!$E$40*K1259)</f>
        <v>9.1539169192330423</v>
      </c>
      <c r="N1259" s="93" t="s">
        <v>412</v>
      </c>
    </row>
    <row r="1260" spans="1:14">
      <c r="A1260" s="162">
        <v>15921</v>
      </c>
      <c r="B1260" s="162">
        <v>8214482.4753151899</v>
      </c>
      <c r="C1260" s="162">
        <v>29.997051139942201</v>
      </c>
      <c r="D1260" s="162">
        <v>2</v>
      </c>
      <c r="E1260" s="163" t="s">
        <v>224</v>
      </c>
      <c r="F1260" s="163" t="s">
        <v>241</v>
      </c>
      <c r="G1260" s="163" t="s">
        <v>234</v>
      </c>
      <c r="H1260" s="162">
        <v>200</v>
      </c>
      <c r="I1260" s="163" t="s">
        <v>243</v>
      </c>
      <c r="J1260" s="163" t="s">
        <v>227</v>
      </c>
      <c r="K1260" s="93">
        <f t="shared" si="127"/>
        <v>1</v>
      </c>
      <c r="L1260" s="124">
        <f>IF(F1260="MT",'Calcs and Notes'!$C$41*K1260,IF(N1260="Grocery",'Calcs and Notes'!$C$40*K1260,'Calcs and Notes'!$C$43*K1260))</f>
        <v>128.63184742963827</v>
      </c>
      <c r="M1260" s="114">
        <f>IF(F1260="MT",'Calcs and Notes'!$E$41*K1260,'Calcs and Notes'!$E$40*K1260)</f>
        <v>9.1539169192330423</v>
      </c>
      <c r="N1260" s="93" t="s">
        <v>412</v>
      </c>
    </row>
    <row r="1261" spans="1:14">
      <c r="A1261" s="162">
        <v>15944</v>
      </c>
      <c r="B1261" s="162">
        <v>1228197.83836287</v>
      </c>
      <c r="C1261" s="162">
        <v>24.082310556134701</v>
      </c>
      <c r="D1261" s="162">
        <v>1</v>
      </c>
      <c r="E1261" s="163" t="s">
        <v>224</v>
      </c>
      <c r="F1261" s="163" t="s">
        <v>241</v>
      </c>
      <c r="G1261" s="163" t="s">
        <v>234</v>
      </c>
      <c r="H1261" s="162">
        <v>50</v>
      </c>
      <c r="I1261" s="163" t="s">
        <v>227</v>
      </c>
      <c r="J1261" s="163" t="s">
        <v>254</v>
      </c>
      <c r="K1261" s="93">
        <f t="shared" si="127"/>
        <v>0</v>
      </c>
      <c r="L1261" s="124">
        <f>IF(F1261="MT",'Calcs and Notes'!$C$41*K1261,IF(N1261="Grocery",'Calcs and Notes'!$C$40*K1261,'Calcs and Notes'!$C$43*K1261))</f>
        <v>0</v>
      </c>
      <c r="M1261" s="114">
        <f>IF(F1261="MT",'Calcs and Notes'!$E$41*K1261,'Calcs and Notes'!$E$40*K1261)</f>
        <v>0</v>
      </c>
      <c r="N1261" s="93" t="s">
        <v>408</v>
      </c>
    </row>
    <row r="1262" spans="1:14">
      <c r="A1262" s="162">
        <v>15730</v>
      </c>
      <c r="B1262" s="162">
        <v>676662.87278890098</v>
      </c>
      <c r="C1262" s="162">
        <v>3.7884089309287101</v>
      </c>
      <c r="D1262" s="162">
        <v>1</v>
      </c>
      <c r="E1262" s="163" t="s">
        <v>224</v>
      </c>
      <c r="F1262" s="163" t="s">
        <v>225</v>
      </c>
      <c r="G1262" s="163" t="s">
        <v>234</v>
      </c>
      <c r="H1262" s="162">
        <v>140</v>
      </c>
      <c r="I1262" s="163" t="s">
        <v>227</v>
      </c>
      <c r="J1262" s="163" t="s">
        <v>254</v>
      </c>
      <c r="K1262" s="93">
        <f t="shared" si="127"/>
        <v>0</v>
      </c>
      <c r="L1262" s="124">
        <f>IF(F1262="MT",'Calcs and Notes'!$C$41*K1262,IF(N1262="Grocery",'Calcs and Notes'!$C$40*K1262,'Calcs and Notes'!$C$43*K1262))</f>
        <v>0</v>
      </c>
      <c r="M1262" s="114">
        <f>IF(F1262="MT",'Calcs and Notes'!$E$41*K1262,'Calcs and Notes'!$E$40*K1262)</f>
        <v>0</v>
      </c>
      <c r="N1262" s="93" t="s">
        <v>406</v>
      </c>
    </row>
    <row r="1263" spans="1:14">
      <c r="A1263" s="162">
        <v>15730</v>
      </c>
      <c r="B1263" s="162">
        <v>676662.87278890098</v>
      </c>
      <c r="C1263" s="162">
        <v>3.7884089309287101</v>
      </c>
      <c r="D1263" s="162">
        <v>2</v>
      </c>
      <c r="E1263" s="163" t="s">
        <v>224</v>
      </c>
      <c r="F1263" s="163" t="s">
        <v>225</v>
      </c>
      <c r="G1263" s="163" t="s">
        <v>234</v>
      </c>
      <c r="H1263" s="162">
        <v>140</v>
      </c>
      <c r="I1263" s="163" t="s">
        <v>227</v>
      </c>
      <c r="J1263" s="163" t="s">
        <v>254</v>
      </c>
      <c r="K1263" s="93">
        <f t="shared" si="127"/>
        <v>0</v>
      </c>
      <c r="L1263" s="124">
        <f>IF(F1263="MT",'Calcs and Notes'!$C$41*K1263,IF(N1263="Grocery",'Calcs and Notes'!$C$40*K1263,'Calcs and Notes'!$C$43*K1263))</f>
        <v>0</v>
      </c>
      <c r="M1263" s="114">
        <f>IF(F1263="MT",'Calcs and Notes'!$E$41*K1263,'Calcs and Notes'!$E$40*K1263)</f>
        <v>0</v>
      </c>
      <c r="N1263" s="93" t="s">
        <v>406</v>
      </c>
    </row>
    <row r="1264" spans="1:14">
      <c r="A1264" s="162">
        <v>15730</v>
      </c>
      <c r="B1264" s="162">
        <v>676662.87278890098</v>
      </c>
      <c r="C1264" s="162">
        <v>3.7884089309287101</v>
      </c>
      <c r="D1264" s="162">
        <v>3</v>
      </c>
      <c r="E1264" s="163" t="s">
        <v>224</v>
      </c>
      <c r="F1264" s="163" t="s">
        <v>241</v>
      </c>
      <c r="G1264" s="163" t="s">
        <v>234</v>
      </c>
      <c r="H1264" s="162">
        <v>84</v>
      </c>
      <c r="I1264" s="163" t="s">
        <v>227</v>
      </c>
      <c r="J1264" s="163" t="s">
        <v>254</v>
      </c>
      <c r="K1264" s="93">
        <f t="shared" si="127"/>
        <v>0</v>
      </c>
      <c r="L1264" s="124">
        <f>IF(F1264="MT",'Calcs and Notes'!$C$41*K1264,IF(N1264="Grocery",'Calcs and Notes'!$C$40*K1264,'Calcs and Notes'!$C$43*K1264))</f>
        <v>0</v>
      </c>
      <c r="M1264" s="114">
        <f>IF(F1264="MT",'Calcs and Notes'!$E$41*K1264,'Calcs and Notes'!$E$40*K1264)</f>
        <v>0</v>
      </c>
      <c r="N1264" s="93" t="s">
        <v>406</v>
      </c>
    </row>
    <row r="1265" spans="1:14">
      <c r="A1265" s="162">
        <v>15730</v>
      </c>
      <c r="B1265" s="162">
        <v>676662.87278890098</v>
      </c>
      <c r="C1265" s="162">
        <v>3.7884089309287101</v>
      </c>
      <c r="D1265" s="162">
        <v>4</v>
      </c>
      <c r="E1265" s="163" t="s">
        <v>224</v>
      </c>
      <c r="F1265" s="163" t="s">
        <v>241</v>
      </c>
      <c r="G1265" s="163" t="s">
        <v>234</v>
      </c>
      <c r="H1265" s="162">
        <v>72</v>
      </c>
      <c r="I1265" s="163" t="s">
        <v>227</v>
      </c>
      <c r="J1265" s="163" t="s">
        <v>254</v>
      </c>
      <c r="K1265" s="93">
        <f t="shared" si="127"/>
        <v>0</v>
      </c>
      <c r="L1265" s="124">
        <f>IF(F1265="MT",'Calcs and Notes'!$C$41*K1265,IF(N1265="Grocery",'Calcs and Notes'!$C$40*K1265,'Calcs and Notes'!$C$43*K1265))</f>
        <v>0</v>
      </c>
      <c r="M1265" s="114">
        <f>IF(F1265="MT",'Calcs and Notes'!$E$41*K1265,'Calcs and Notes'!$E$40*K1265)</f>
        <v>0</v>
      </c>
      <c r="N1265" s="93" t="s">
        <v>406</v>
      </c>
    </row>
    <row r="1266" spans="1:14">
      <c r="A1266" s="162">
        <v>15924</v>
      </c>
      <c r="B1266" s="162">
        <v>2559127.9261130998</v>
      </c>
      <c r="C1266" s="162">
        <v>21.175192802226601</v>
      </c>
      <c r="D1266" s="162">
        <v>1</v>
      </c>
      <c r="E1266" s="163" t="s">
        <v>224</v>
      </c>
      <c r="F1266" s="163" t="s">
        <v>225</v>
      </c>
      <c r="G1266" s="163" t="s">
        <v>234</v>
      </c>
      <c r="H1266" s="162">
        <v>60</v>
      </c>
      <c r="I1266" s="163" t="s">
        <v>239</v>
      </c>
      <c r="J1266" s="163" t="s">
        <v>227</v>
      </c>
      <c r="K1266" s="93">
        <f t="shared" si="127"/>
        <v>1</v>
      </c>
      <c r="L1266" s="124">
        <f>IF(F1266="MT",'Calcs and Notes'!$C$41*K1266,IF(N1266="Grocery",'Calcs and Notes'!$C$40*K1266,'Calcs and Notes'!$C$43*K1266))</f>
        <v>122.88780203574613</v>
      </c>
      <c r="M1266" s="114">
        <f>IF(F1266="MT",'Calcs and Notes'!$E$41*K1266,'Calcs and Notes'!$E$40*K1266)</f>
        <v>9.1539169192330423</v>
      </c>
      <c r="N1266" s="93" t="s">
        <v>1306</v>
      </c>
    </row>
    <row r="1267" spans="1:14">
      <c r="A1267" s="162">
        <v>15743</v>
      </c>
      <c r="B1267" s="162">
        <v>3225413.2024288499</v>
      </c>
      <c r="C1267" s="162">
        <v>13.261953564146101</v>
      </c>
      <c r="D1267" s="162">
        <v>1</v>
      </c>
      <c r="E1267" s="163" t="s">
        <v>224</v>
      </c>
      <c r="F1267" s="163" t="s">
        <v>225</v>
      </c>
      <c r="G1267" s="163" t="s">
        <v>234</v>
      </c>
      <c r="H1267" s="162">
        <v>29</v>
      </c>
      <c r="I1267" s="163" t="s">
        <v>243</v>
      </c>
      <c r="J1267" s="163" t="s">
        <v>227</v>
      </c>
      <c r="K1267" s="93">
        <f t="shared" si="127"/>
        <v>1</v>
      </c>
      <c r="L1267" s="124">
        <f>IF(F1267="MT",'Calcs and Notes'!$C$41*K1267,IF(N1267="Grocery",'Calcs and Notes'!$C$40*K1267,'Calcs and Notes'!$C$43*K1267))</f>
        <v>122.88780203574613</v>
      </c>
      <c r="M1267" s="114">
        <f>IF(F1267="MT",'Calcs and Notes'!$E$41*K1267,'Calcs and Notes'!$E$40*K1267)</f>
        <v>9.1539169192330423</v>
      </c>
      <c r="N1267" s="93" t="s">
        <v>412</v>
      </c>
    </row>
    <row r="1268" spans="1:14">
      <c r="A1268" s="162">
        <v>15743</v>
      </c>
      <c r="B1268" s="162">
        <v>3225413.2024288499</v>
      </c>
      <c r="C1268" s="162">
        <v>13.261953564146101</v>
      </c>
      <c r="D1268" s="162">
        <v>2</v>
      </c>
      <c r="E1268" s="163" t="s">
        <v>224</v>
      </c>
      <c r="F1268" s="163" t="s">
        <v>241</v>
      </c>
      <c r="G1268" s="163" t="s">
        <v>234</v>
      </c>
      <c r="H1268" s="162">
        <v>43</v>
      </c>
      <c r="I1268" s="163" t="s">
        <v>243</v>
      </c>
      <c r="J1268" s="163" t="s">
        <v>227</v>
      </c>
      <c r="K1268" s="93">
        <f t="shared" si="127"/>
        <v>1</v>
      </c>
      <c r="L1268" s="124">
        <f>IF(F1268="MT",'Calcs and Notes'!$C$41*K1268,IF(N1268="Grocery",'Calcs and Notes'!$C$40*K1268,'Calcs and Notes'!$C$43*K1268))</f>
        <v>128.63184742963827</v>
      </c>
      <c r="M1268" s="114">
        <f>IF(F1268="MT",'Calcs and Notes'!$E$41*K1268,'Calcs and Notes'!$E$40*K1268)</f>
        <v>9.1539169192330423</v>
      </c>
      <c r="N1268" s="93" t="s">
        <v>412</v>
      </c>
    </row>
    <row r="1269" spans="1:14">
      <c r="A1269" s="162">
        <v>15743</v>
      </c>
      <c r="B1269" s="162">
        <v>3225413.2024288499</v>
      </c>
      <c r="C1269" s="162">
        <v>13.261953564146101</v>
      </c>
      <c r="D1269" s="162">
        <v>3</v>
      </c>
      <c r="E1269" s="163" t="s">
        <v>224</v>
      </c>
      <c r="F1269" s="163" t="s">
        <v>225</v>
      </c>
      <c r="G1269" s="163" t="s">
        <v>234</v>
      </c>
      <c r="H1269" s="162">
        <v>135</v>
      </c>
      <c r="I1269" s="163" t="s">
        <v>243</v>
      </c>
      <c r="J1269" s="163" t="s">
        <v>227</v>
      </c>
      <c r="K1269" s="93">
        <f t="shared" si="127"/>
        <v>1</v>
      </c>
      <c r="L1269" s="124">
        <f>IF(F1269="MT",'Calcs and Notes'!$C$41*K1269,IF(N1269="Grocery",'Calcs and Notes'!$C$40*K1269,'Calcs and Notes'!$C$43*K1269))</f>
        <v>122.88780203574613</v>
      </c>
      <c r="M1269" s="114">
        <f>IF(F1269="MT",'Calcs and Notes'!$E$41*K1269,'Calcs and Notes'!$E$40*K1269)</f>
        <v>9.1539169192330423</v>
      </c>
      <c r="N1269" s="93" t="s">
        <v>412</v>
      </c>
    </row>
    <row r="1270" spans="1:14">
      <c r="A1270" s="162">
        <v>15792</v>
      </c>
      <c r="B1270" s="162">
        <v>498297.00350291497</v>
      </c>
      <c r="C1270" s="162">
        <v>3.7884089309287101</v>
      </c>
      <c r="D1270" s="162">
        <v>1</v>
      </c>
      <c r="E1270" s="163" t="s">
        <v>224</v>
      </c>
      <c r="F1270" s="163" t="s">
        <v>225</v>
      </c>
      <c r="G1270" s="163" t="s">
        <v>234</v>
      </c>
      <c r="H1270" s="162">
        <v>81</v>
      </c>
      <c r="I1270" s="163" t="s">
        <v>239</v>
      </c>
      <c r="J1270" s="163" t="s">
        <v>254</v>
      </c>
      <c r="K1270" s="93">
        <f t="shared" si="127"/>
        <v>0</v>
      </c>
      <c r="L1270" s="124">
        <f>IF(F1270="MT",'Calcs and Notes'!$C$41*K1270,IF(N1270="Grocery",'Calcs and Notes'!$C$40*K1270,'Calcs and Notes'!$C$43*K1270))</f>
        <v>0</v>
      </c>
      <c r="M1270" s="114">
        <f>IF(F1270="MT",'Calcs and Notes'!$E$41*K1270,'Calcs and Notes'!$E$40*K1270)</f>
        <v>0</v>
      </c>
      <c r="N1270" s="93" t="s">
        <v>406</v>
      </c>
    </row>
    <row r="1271" spans="1:14">
      <c r="A1271" s="162">
        <v>15792</v>
      </c>
      <c r="B1271" s="162">
        <v>498297.00350291497</v>
      </c>
      <c r="C1271" s="162">
        <v>3.7884089309287101</v>
      </c>
      <c r="D1271" s="162">
        <v>2</v>
      </c>
      <c r="E1271" s="163" t="s">
        <v>224</v>
      </c>
      <c r="F1271" s="163" t="s">
        <v>245</v>
      </c>
      <c r="G1271" s="163" t="s">
        <v>234</v>
      </c>
      <c r="H1271" s="162">
        <v>90</v>
      </c>
      <c r="I1271" s="163" t="s">
        <v>239</v>
      </c>
      <c r="J1271" s="163" t="s">
        <v>224</v>
      </c>
      <c r="K1271" s="93">
        <f t="shared" si="127"/>
        <v>0</v>
      </c>
      <c r="L1271" s="124">
        <f>IF(F1271="MT",'Calcs and Notes'!$C$41*K1271,IF(N1271="Grocery",'Calcs and Notes'!$C$40*K1271,'Calcs and Notes'!$C$43*K1271))</f>
        <v>0</v>
      </c>
      <c r="M1271" s="114">
        <f>IF(F1271="MT",'Calcs and Notes'!$E$41*K1271,'Calcs and Notes'!$E$40*K1271)</f>
        <v>0</v>
      </c>
      <c r="N1271" s="93" t="s">
        <v>406</v>
      </c>
    </row>
    <row r="1272" spans="1:14">
      <c r="A1272" s="162">
        <v>15792</v>
      </c>
      <c r="B1272" s="162">
        <v>498297.00350291497</v>
      </c>
      <c r="C1272" s="162">
        <v>3.7884089309287101</v>
      </c>
      <c r="D1272" s="162">
        <v>3</v>
      </c>
      <c r="E1272" s="163" t="s">
        <v>224</v>
      </c>
      <c r="F1272" s="163" t="s">
        <v>225</v>
      </c>
      <c r="G1272" s="163" t="s">
        <v>234</v>
      </c>
      <c r="H1272" s="162">
        <v>90</v>
      </c>
      <c r="I1272" s="163" t="s">
        <v>239</v>
      </c>
      <c r="J1272" s="163" t="s">
        <v>224</v>
      </c>
      <c r="K1272" s="93">
        <f t="shared" si="127"/>
        <v>0</v>
      </c>
      <c r="L1272" s="124">
        <f>IF(F1272="MT",'Calcs and Notes'!$C$41*K1272,IF(N1272="Grocery",'Calcs and Notes'!$C$40*K1272,'Calcs and Notes'!$C$43*K1272))</f>
        <v>0</v>
      </c>
      <c r="M1272" s="114">
        <f>IF(F1272="MT",'Calcs and Notes'!$E$41*K1272,'Calcs and Notes'!$E$40*K1272)</f>
        <v>0</v>
      </c>
      <c r="N1272" s="93" t="s">
        <v>406</v>
      </c>
    </row>
    <row r="1273" spans="1:14">
      <c r="A1273" s="162">
        <v>15935</v>
      </c>
      <c r="B1273" s="162">
        <v>1241065.9627145701</v>
      </c>
      <c r="C1273" s="162">
        <v>16.381546498344399</v>
      </c>
      <c r="D1273" s="162">
        <v>1</v>
      </c>
      <c r="E1273" s="163" t="s">
        <v>224</v>
      </c>
      <c r="F1273" s="163" t="s">
        <v>225</v>
      </c>
      <c r="G1273" s="163" t="s">
        <v>234</v>
      </c>
      <c r="H1273" s="162">
        <v>500</v>
      </c>
      <c r="I1273" s="163" t="s">
        <v>243</v>
      </c>
      <c r="J1273" s="163" t="s">
        <v>227</v>
      </c>
      <c r="K1273" s="93">
        <f t="shared" si="127"/>
        <v>1</v>
      </c>
      <c r="L1273" s="124">
        <f>IF(F1273="MT",'Calcs and Notes'!$C$41*K1273,IF(N1273="Grocery",'Calcs and Notes'!$C$40*K1273,'Calcs and Notes'!$C$43*K1273))</f>
        <v>122.88780203574613</v>
      </c>
      <c r="M1273" s="114">
        <f>IF(F1273="MT",'Calcs and Notes'!$E$41*K1273,'Calcs and Notes'!$E$40*K1273)</f>
        <v>9.1539169192330423</v>
      </c>
      <c r="N1273" s="93" t="s">
        <v>408</v>
      </c>
    </row>
    <row r="1274" spans="1:14">
      <c r="A1274" s="162">
        <v>15935</v>
      </c>
      <c r="B1274" s="162">
        <v>1241065.9627145701</v>
      </c>
      <c r="C1274" s="162">
        <v>16.381546498344399</v>
      </c>
      <c r="D1274" s="162">
        <v>2</v>
      </c>
      <c r="E1274" s="163" t="s">
        <v>224</v>
      </c>
      <c r="F1274" s="163" t="s">
        <v>241</v>
      </c>
      <c r="G1274" s="163" t="s">
        <v>234</v>
      </c>
      <c r="H1274" s="162">
        <v>500</v>
      </c>
      <c r="I1274" s="163" t="s">
        <v>243</v>
      </c>
      <c r="J1274" s="163" t="s">
        <v>227</v>
      </c>
      <c r="K1274" s="93">
        <f t="shared" si="127"/>
        <v>1</v>
      </c>
      <c r="L1274" s="124">
        <f>IF(F1274="MT",'Calcs and Notes'!$C$41*K1274,IF(N1274="Grocery",'Calcs and Notes'!$C$40*K1274,'Calcs and Notes'!$C$43*K1274))</f>
        <v>128.63184742963827</v>
      </c>
      <c r="M1274" s="114">
        <f>IF(F1274="MT",'Calcs and Notes'!$E$41*K1274,'Calcs and Notes'!$E$40*K1274)</f>
        <v>9.1539169192330423</v>
      </c>
      <c r="N1274" s="93" t="s">
        <v>408</v>
      </c>
    </row>
    <row r="1275" spans="1:14">
      <c r="A1275" s="162">
        <v>15818</v>
      </c>
      <c r="B1275" s="162">
        <v>472922.24048355501</v>
      </c>
      <c r="C1275" s="162">
        <v>3.7884089309287101</v>
      </c>
      <c r="D1275" s="162">
        <v>1</v>
      </c>
      <c r="E1275" s="163" t="s">
        <v>224</v>
      </c>
      <c r="F1275" s="163" t="s">
        <v>225</v>
      </c>
      <c r="G1275" s="163" t="s">
        <v>234</v>
      </c>
      <c r="H1275" s="162">
        <v>224</v>
      </c>
      <c r="I1275" s="163" t="s">
        <v>239</v>
      </c>
      <c r="J1275" s="163" t="s">
        <v>255</v>
      </c>
      <c r="K1275" s="93">
        <f t="shared" si="127"/>
        <v>0</v>
      </c>
      <c r="L1275" s="124">
        <f>IF(F1275="MT",'Calcs and Notes'!$C$41*K1275,IF(N1275="Grocery",'Calcs and Notes'!$C$40*K1275,'Calcs and Notes'!$C$43*K1275))</f>
        <v>0</v>
      </c>
      <c r="M1275" s="114">
        <f>IF(F1275="MT",'Calcs and Notes'!$E$41*K1275,'Calcs and Notes'!$E$40*K1275)</f>
        <v>0</v>
      </c>
      <c r="N1275" s="93" t="s">
        <v>406</v>
      </c>
    </row>
    <row r="1276" spans="1:14">
      <c r="A1276" s="162">
        <v>15818</v>
      </c>
      <c r="B1276" s="162">
        <v>472922.24048355501</v>
      </c>
      <c r="C1276" s="162">
        <v>3.7884089309287101</v>
      </c>
      <c r="D1276" s="162">
        <v>2</v>
      </c>
      <c r="E1276" s="163" t="s">
        <v>224</v>
      </c>
      <c r="F1276" s="163" t="s">
        <v>225</v>
      </c>
      <c r="G1276" s="163" t="s">
        <v>234</v>
      </c>
      <c r="H1276" s="162">
        <v>80</v>
      </c>
      <c r="I1276" s="163" t="s">
        <v>239</v>
      </c>
      <c r="J1276" s="163" t="s">
        <v>255</v>
      </c>
      <c r="K1276" s="93">
        <f t="shared" si="127"/>
        <v>0</v>
      </c>
      <c r="L1276" s="124">
        <f>IF(F1276="MT",'Calcs and Notes'!$C$41*K1276,IF(N1276="Grocery",'Calcs and Notes'!$C$40*K1276,'Calcs and Notes'!$C$43*K1276))</f>
        <v>0</v>
      </c>
      <c r="M1276" s="114">
        <f>IF(F1276="MT",'Calcs and Notes'!$E$41*K1276,'Calcs and Notes'!$E$40*K1276)</f>
        <v>0</v>
      </c>
      <c r="N1276" s="93" t="s">
        <v>406</v>
      </c>
    </row>
    <row r="1277" spans="1:14">
      <c r="A1277" s="162">
        <v>15818</v>
      </c>
      <c r="B1277" s="162">
        <v>472922.24048355501</v>
      </c>
      <c r="C1277" s="162">
        <v>3.7884089309287101</v>
      </c>
      <c r="D1277" s="162">
        <v>3</v>
      </c>
      <c r="E1277" s="163" t="s">
        <v>224</v>
      </c>
      <c r="F1277" s="163" t="s">
        <v>225</v>
      </c>
      <c r="G1277" s="163" t="s">
        <v>234</v>
      </c>
      <c r="H1277" s="162">
        <v>80</v>
      </c>
      <c r="I1277" s="163" t="s">
        <v>239</v>
      </c>
      <c r="J1277" s="163" t="s">
        <v>255</v>
      </c>
      <c r="K1277" s="93">
        <f t="shared" si="127"/>
        <v>0</v>
      </c>
      <c r="L1277" s="124">
        <f>IF(F1277="MT",'Calcs and Notes'!$C$41*K1277,IF(N1277="Grocery",'Calcs and Notes'!$C$40*K1277,'Calcs and Notes'!$C$43*K1277))</f>
        <v>0</v>
      </c>
      <c r="M1277" s="114">
        <f>IF(F1277="MT",'Calcs and Notes'!$E$41*K1277,'Calcs and Notes'!$E$40*K1277)</f>
        <v>0</v>
      </c>
      <c r="N1277" s="93" t="s">
        <v>406</v>
      </c>
    </row>
    <row r="1278" spans="1:14">
      <c r="A1278" s="162">
        <v>15818</v>
      </c>
      <c r="B1278" s="162">
        <v>472922.24048355501</v>
      </c>
      <c r="C1278" s="162">
        <v>3.7884089309287101</v>
      </c>
      <c r="D1278" s="162">
        <v>4</v>
      </c>
      <c r="E1278" s="163" t="s">
        <v>239</v>
      </c>
      <c r="F1278" s="163" t="s">
        <v>241</v>
      </c>
      <c r="G1278" s="163" t="s">
        <v>234</v>
      </c>
      <c r="H1278" s="162">
        <v>126</v>
      </c>
      <c r="I1278" s="163" t="s">
        <v>239</v>
      </c>
      <c r="J1278" s="163" t="s">
        <v>255</v>
      </c>
      <c r="K1278" s="93">
        <f t="shared" si="127"/>
        <v>0</v>
      </c>
      <c r="L1278" s="124">
        <f>IF(F1278="MT",'Calcs and Notes'!$C$41*K1278,IF(N1278="Grocery",'Calcs and Notes'!$C$40*K1278,'Calcs and Notes'!$C$43*K1278))</f>
        <v>0</v>
      </c>
      <c r="M1278" s="114">
        <f>IF(F1278="MT",'Calcs and Notes'!$E$41*K1278,'Calcs and Notes'!$E$40*K1278)</f>
        <v>0</v>
      </c>
      <c r="N1278" s="93" t="s">
        <v>406</v>
      </c>
    </row>
    <row r="1279" spans="1:14">
      <c r="A1279" s="162">
        <v>15818</v>
      </c>
      <c r="B1279" s="162">
        <v>472922.24048355501</v>
      </c>
      <c r="C1279" s="162">
        <v>3.7884089309287101</v>
      </c>
      <c r="D1279" s="162">
        <v>5</v>
      </c>
      <c r="E1279" s="163" t="s">
        <v>246</v>
      </c>
      <c r="F1279" s="163" t="s">
        <v>241</v>
      </c>
      <c r="G1279" s="163" t="s">
        <v>234</v>
      </c>
      <c r="H1279" s="162">
        <v>75</v>
      </c>
      <c r="I1279" s="163" t="s">
        <v>239</v>
      </c>
      <c r="J1279" s="163" t="s">
        <v>255</v>
      </c>
      <c r="K1279" s="93">
        <f t="shared" si="127"/>
        <v>0</v>
      </c>
      <c r="L1279" s="124">
        <f>IF(F1279="MT",'Calcs and Notes'!$C$41*K1279,IF(N1279="Grocery",'Calcs and Notes'!$C$40*K1279,'Calcs and Notes'!$C$43*K1279))</f>
        <v>0</v>
      </c>
      <c r="M1279" s="114">
        <f>IF(F1279="MT",'Calcs and Notes'!$E$41*K1279,'Calcs and Notes'!$E$40*K1279)</f>
        <v>0</v>
      </c>
      <c r="N1279" s="93" t="s">
        <v>406</v>
      </c>
    </row>
    <row r="1280" spans="1:14">
      <c r="A1280" s="162">
        <v>15830</v>
      </c>
      <c r="B1280" s="162">
        <v>1083871.3719565701</v>
      </c>
      <c r="C1280" s="162">
        <v>3.7884089309287101</v>
      </c>
      <c r="D1280" s="162">
        <v>1</v>
      </c>
      <c r="E1280" s="163" t="s">
        <v>224</v>
      </c>
      <c r="F1280" s="163" t="s">
        <v>245</v>
      </c>
      <c r="G1280" s="163" t="s">
        <v>234</v>
      </c>
      <c r="H1280" s="162">
        <v>28</v>
      </c>
      <c r="I1280" s="163" t="s">
        <v>239</v>
      </c>
      <c r="J1280" s="163" t="s">
        <v>255</v>
      </c>
      <c r="K1280" s="93">
        <f t="shared" si="127"/>
        <v>0</v>
      </c>
      <c r="L1280" s="124">
        <f>IF(F1280="MT",'Calcs and Notes'!$C$41*K1280,IF(N1280="Grocery",'Calcs and Notes'!$C$40*K1280,'Calcs and Notes'!$C$43*K1280))</f>
        <v>0</v>
      </c>
      <c r="M1280" s="114">
        <f>IF(F1280="MT",'Calcs and Notes'!$E$41*K1280,'Calcs and Notes'!$E$40*K1280)</f>
        <v>0</v>
      </c>
      <c r="N1280" s="93" t="s">
        <v>406</v>
      </c>
    </row>
    <row r="1281" spans="1:14">
      <c r="A1281" s="162">
        <v>15830</v>
      </c>
      <c r="B1281" s="162">
        <v>1083871.3719565701</v>
      </c>
      <c r="C1281" s="162">
        <v>3.7884089309287101</v>
      </c>
      <c r="D1281" s="162">
        <v>2</v>
      </c>
      <c r="E1281" s="163" t="s">
        <v>224</v>
      </c>
      <c r="F1281" s="163" t="s">
        <v>225</v>
      </c>
      <c r="G1281" s="163" t="s">
        <v>234</v>
      </c>
      <c r="H1281" s="162">
        <v>63</v>
      </c>
      <c r="I1281" s="163" t="s">
        <v>239</v>
      </c>
      <c r="J1281" s="163" t="s">
        <v>255</v>
      </c>
      <c r="K1281" s="93">
        <f t="shared" si="127"/>
        <v>0</v>
      </c>
      <c r="L1281" s="124">
        <f>IF(F1281="MT",'Calcs and Notes'!$C$41*K1281,IF(N1281="Grocery",'Calcs and Notes'!$C$40*K1281,'Calcs and Notes'!$C$43*K1281))</f>
        <v>0</v>
      </c>
      <c r="M1281" s="114">
        <f>IF(F1281="MT",'Calcs and Notes'!$E$41*K1281,'Calcs and Notes'!$E$40*K1281)</f>
        <v>0</v>
      </c>
      <c r="N1281" s="93" t="s">
        <v>406</v>
      </c>
    </row>
    <row r="1282" spans="1:14">
      <c r="A1282" s="162">
        <v>15830</v>
      </c>
      <c r="B1282" s="162">
        <v>1083871.3719565701</v>
      </c>
      <c r="C1282" s="162">
        <v>3.7884089309287101</v>
      </c>
      <c r="D1282" s="162">
        <v>3</v>
      </c>
      <c r="E1282" s="163" t="s">
        <v>224</v>
      </c>
      <c r="F1282" s="163" t="s">
        <v>225</v>
      </c>
      <c r="G1282" s="163" t="s">
        <v>234</v>
      </c>
      <c r="H1282" s="162">
        <v>130</v>
      </c>
      <c r="I1282" s="163" t="s">
        <v>239</v>
      </c>
      <c r="J1282" s="163" t="s">
        <v>255</v>
      </c>
      <c r="K1282" s="93">
        <f t="shared" si="127"/>
        <v>0</v>
      </c>
      <c r="L1282" s="124">
        <f>IF(F1282="MT",'Calcs and Notes'!$C$41*K1282,IF(N1282="Grocery",'Calcs and Notes'!$C$40*K1282,'Calcs and Notes'!$C$43*K1282))</f>
        <v>0</v>
      </c>
      <c r="M1282" s="114">
        <f>IF(F1282="MT",'Calcs and Notes'!$E$41*K1282,'Calcs and Notes'!$E$40*K1282)</f>
        <v>0</v>
      </c>
      <c r="N1282" s="93" t="s">
        <v>406</v>
      </c>
    </row>
    <row r="1283" spans="1:14">
      <c r="A1283" s="162">
        <v>15830</v>
      </c>
      <c r="B1283" s="162">
        <v>1083871.3719565701</v>
      </c>
      <c r="C1283" s="162">
        <v>3.7884089309287101</v>
      </c>
      <c r="D1283" s="162">
        <v>4</v>
      </c>
      <c r="E1283" s="163" t="s">
        <v>224</v>
      </c>
      <c r="F1283" s="163" t="s">
        <v>241</v>
      </c>
      <c r="G1283" s="163" t="s">
        <v>234</v>
      </c>
      <c r="H1283" s="162">
        <v>56</v>
      </c>
      <c r="I1283" s="163" t="s">
        <v>239</v>
      </c>
      <c r="J1283" s="163" t="s">
        <v>255</v>
      </c>
      <c r="K1283" s="93">
        <f t="shared" si="127"/>
        <v>0</v>
      </c>
      <c r="L1283" s="124">
        <f>IF(F1283="MT",'Calcs and Notes'!$C$41*K1283,IF(N1283="Grocery",'Calcs and Notes'!$C$40*K1283,'Calcs and Notes'!$C$43*K1283))</f>
        <v>0</v>
      </c>
      <c r="M1283" s="114">
        <f>IF(F1283="MT",'Calcs and Notes'!$E$41*K1283,'Calcs and Notes'!$E$40*K1283)</f>
        <v>0</v>
      </c>
      <c r="N1283" s="93" t="s">
        <v>406</v>
      </c>
    </row>
    <row r="1284" spans="1:14">
      <c r="A1284" s="162">
        <v>15830</v>
      </c>
      <c r="B1284" s="162">
        <v>1083871.3719565701</v>
      </c>
      <c r="C1284" s="162">
        <v>3.7884089309287101</v>
      </c>
      <c r="D1284" s="162">
        <v>5</v>
      </c>
      <c r="E1284" s="163" t="s">
        <v>224</v>
      </c>
      <c r="F1284" s="163" t="s">
        <v>241</v>
      </c>
      <c r="G1284" s="163" t="s">
        <v>234</v>
      </c>
      <c r="H1284" s="162">
        <v>112</v>
      </c>
      <c r="I1284" s="163" t="s">
        <v>239</v>
      </c>
      <c r="J1284" s="163" t="s">
        <v>255</v>
      </c>
      <c r="K1284" s="93">
        <f t="shared" si="127"/>
        <v>0</v>
      </c>
      <c r="L1284" s="124">
        <f>IF(F1284="MT",'Calcs and Notes'!$C$41*K1284,IF(N1284="Grocery",'Calcs and Notes'!$C$40*K1284,'Calcs and Notes'!$C$43*K1284))</f>
        <v>0</v>
      </c>
      <c r="M1284" s="114">
        <f>IF(F1284="MT",'Calcs and Notes'!$E$41*K1284,'Calcs and Notes'!$E$40*K1284)</f>
        <v>0</v>
      </c>
      <c r="N1284" s="93" t="s">
        <v>406</v>
      </c>
    </row>
    <row r="1285" spans="1:14">
      <c r="A1285" s="162">
        <v>15830</v>
      </c>
      <c r="B1285" s="162">
        <v>1083871.3719565701</v>
      </c>
      <c r="C1285" s="162">
        <v>3.7884089309287101</v>
      </c>
      <c r="D1285" s="162">
        <v>6</v>
      </c>
      <c r="E1285" s="163" t="s">
        <v>224</v>
      </c>
      <c r="F1285" s="163" t="s">
        <v>241</v>
      </c>
      <c r="G1285" s="163" t="s">
        <v>234</v>
      </c>
      <c r="H1285" s="162">
        <v>98</v>
      </c>
      <c r="I1285" s="163" t="s">
        <v>239</v>
      </c>
      <c r="J1285" s="163" t="s">
        <v>255</v>
      </c>
      <c r="K1285" s="93">
        <f t="shared" si="127"/>
        <v>0</v>
      </c>
      <c r="L1285" s="124">
        <f>IF(F1285="MT",'Calcs and Notes'!$C$41*K1285,IF(N1285="Grocery",'Calcs and Notes'!$C$40*K1285,'Calcs and Notes'!$C$43*K1285))</f>
        <v>0</v>
      </c>
      <c r="M1285" s="114">
        <f>IF(F1285="MT",'Calcs and Notes'!$E$41*K1285,'Calcs and Notes'!$E$40*K1285)</f>
        <v>0</v>
      </c>
      <c r="N1285" s="93" t="s">
        <v>406</v>
      </c>
    </row>
    <row r="1286" spans="1:14">
      <c r="A1286" s="162">
        <v>15832</v>
      </c>
      <c r="B1286" s="162">
        <v>12062781.5649167</v>
      </c>
      <c r="C1286" s="162">
        <v>55.695112172147098</v>
      </c>
      <c r="D1286" s="162">
        <v>1</v>
      </c>
      <c r="E1286" s="163" t="s">
        <v>224</v>
      </c>
      <c r="F1286" s="163" t="s">
        <v>241</v>
      </c>
      <c r="G1286" s="163" t="s">
        <v>234</v>
      </c>
      <c r="H1286" s="162">
        <v>72</v>
      </c>
      <c r="I1286" s="163" t="s">
        <v>239</v>
      </c>
      <c r="J1286" s="163" t="s">
        <v>227</v>
      </c>
      <c r="K1286" s="93">
        <f t="shared" si="127"/>
        <v>1</v>
      </c>
      <c r="L1286" s="124">
        <f>IF(F1286="MT",'Calcs and Notes'!$C$41*K1286,IF(N1286="Grocery",'Calcs and Notes'!$C$40*K1286,'Calcs and Notes'!$C$43*K1286))</f>
        <v>128.63184742963827</v>
      </c>
      <c r="M1286" s="114">
        <f>IF(F1286="MT",'Calcs and Notes'!$E$41*K1286,'Calcs and Notes'!$E$40*K1286)</f>
        <v>9.1539169192330423</v>
      </c>
      <c r="N1286" s="93" t="s">
        <v>412</v>
      </c>
    </row>
    <row r="1287" spans="1:14">
      <c r="A1287" s="162">
        <v>15832</v>
      </c>
      <c r="B1287" s="162">
        <v>12062781.5649167</v>
      </c>
      <c r="C1287" s="162">
        <v>55.695112172147098</v>
      </c>
      <c r="D1287" s="162">
        <v>2</v>
      </c>
      <c r="E1287" s="163" t="s">
        <v>224</v>
      </c>
      <c r="F1287" s="163" t="s">
        <v>225</v>
      </c>
      <c r="G1287" s="163" t="s">
        <v>234</v>
      </c>
      <c r="H1287" s="162">
        <v>54</v>
      </c>
      <c r="I1287" s="163" t="s">
        <v>239</v>
      </c>
      <c r="J1287" s="163" t="s">
        <v>227</v>
      </c>
      <c r="K1287" s="93">
        <f t="shared" si="127"/>
        <v>1</v>
      </c>
      <c r="L1287" s="124">
        <f>IF(F1287="MT",'Calcs and Notes'!$C$41*K1287,IF(N1287="Grocery",'Calcs and Notes'!$C$40*K1287,'Calcs and Notes'!$C$43*K1287))</f>
        <v>122.88780203574613</v>
      </c>
      <c r="M1287" s="114">
        <f>IF(F1287="MT",'Calcs and Notes'!$E$41*K1287,'Calcs and Notes'!$E$40*K1287)</f>
        <v>9.1539169192330423</v>
      </c>
      <c r="N1287" s="93" t="s">
        <v>412</v>
      </c>
    </row>
    <row r="1288" spans="1:14">
      <c r="A1288" s="162">
        <v>15832</v>
      </c>
      <c r="B1288" s="162">
        <v>12062781.5649167</v>
      </c>
      <c r="C1288" s="162">
        <v>55.695112172147098</v>
      </c>
      <c r="D1288" s="162">
        <v>3</v>
      </c>
      <c r="E1288" s="163" t="s">
        <v>224</v>
      </c>
      <c r="F1288" s="163" t="s">
        <v>225</v>
      </c>
      <c r="G1288" s="163" t="s">
        <v>234</v>
      </c>
      <c r="H1288" s="162">
        <v>72</v>
      </c>
      <c r="I1288" s="163" t="s">
        <v>239</v>
      </c>
      <c r="J1288" s="163" t="s">
        <v>227</v>
      </c>
      <c r="K1288" s="93">
        <f t="shared" si="127"/>
        <v>1</v>
      </c>
      <c r="L1288" s="124">
        <f>IF(F1288="MT",'Calcs and Notes'!$C$41*K1288,IF(N1288="Grocery",'Calcs and Notes'!$C$40*K1288,'Calcs and Notes'!$C$43*K1288))</f>
        <v>122.88780203574613</v>
      </c>
      <c r="M1288" s="114">
        <f>IF(F1288="MT",'Calcs and Notes'!$E$41*K1288,'Calcs and Notes'!$E$40*K1288)</f>
        <v>9.1539169192330423</v>
      </c>
      <c r="N1288" s="93" t="s">
        <v>412</v>
      </c>
    </row>
    <row r="1289" spans="1:14">
      <c r="A1289" s="162">
        <v>15850</v>
      </c>
      <c r="B1289" s="162">
        <v>6618790.9050427601</v>
      </c>
      <c r="C1289" s="162">
        <v>66.187247177955896</v>
      </c>
      <c r="D1289" s="162">
        <v>1</v>
      </c>
      <c r="E1289" s="163" t="s">
        <v>224</v>
      </c>
      <c r="F1289" s="163" t="s">
        <v>225</v>
      </c>
      <c r="G1289" s="163" t="s">
        <v>234</v>
      </c>
      <c r="H1289" s="162">
        <v>60</v>
      </c>
      <c r="I1289" s="163" t="s">
        <v>227</v>
      </c>
      <c r="J1289" s="163" t="s">
        <v>255</v>
      </c>
      <c r="K1289" s="93">
        <f t="shared" si="127"/>
        <v>0</v>
      </c>
      <c r="L1289" s="124">
        <f>IF(F1289="MT",'Calcs and Notes'!$C$41*K1289,IF(N1289="Grocery",'Calcs and Notes'!$C$40*K1289,'Calcs and Notes'!$C$43*K1289))</f>
        <v>0</v>
      </c>
      <c r="M1289" s="114">
        <f>IF(F1289="MT",'Calcs and Notes'!$E$41*K1289,'Calcs and Notes'!$E$40*K1289)</f>
        <v>0</v>
      </c>
      <c r="N1289" s="93" t="s">
        <v>404</v>
      </c>
    </row>
    <row r="1290" spans="1:14">
      <c r="A1290" s="162">
        <v>15850</v>
      </c>
      <c r="B1290" s="162">
        <v>6618790.9050427601</v>
      </c>
      <c r="C1290" s="162">
        <v>66.187247177955896</v>
      </c>
      <c r="D1290" s="162">
        <v>2</v>
      </c>
      <c r="E1290" s="163" t="s">
        <v>224</v>
      </c>
      <c r="F1290" s="163" t="s">
        <v>241</v>
      </c>
      <c r="G1290" s="163" t="s">
        <v>234</v>
      </c>
      <c r="H1290" s="162">
        <v>102</v>
      </c>
      <c r="I1290" s="163" t="s">
        <v>227</v>
      </c>
      <c r="J1290" s="163" t="s">
        <v>255</v>
      </c>
      <c r="K1290" s="93">
        <f t="shared" si="127"/>
        <v>0</v>
      </c>
      <c r="L1290" s="124">
        <f>IF(F1290="MT",'Calcs and Notes'!$C$41*K1290,IF(N1290="Grocery",'Calcs and Notes'!$C$40*K1290,'Calcs and Notes'!$C$43*K1290))</f>
        <v>0</v>
      </c>
      <c r="M1290" s="114">
        <f>IF(F1290="MT",'Calcs and Notes'!$E$41*K1290,'Calcs and Notes'!$E$40*K1290)</f>
        <v>0</v>
      </c>
      <c r="N1290" s="93" t="s">
        <v>404</v>
      </c>
    </row>
    <row r="1291" spans="1:14">
      <c r="A1291" s="162">
        <v>15850</v>
      </c>
      <c r="B1291" s="162">
        <v>6618790.9050427601</v>
      </c>
      <c r="C1291" s="162">
        <v>66.187247177955896</v>
      </c>
      <c r="D1291" s="162">
        <v>3</v>
      </c>
      <c r="E1291" s="163" t="s">
        <v>224</v>
      </c>
      <c r="F1291" s="163" t="s">
        <v>225</v>
      </c>
      <c r="G1291" s="163" t="s">
        <v>234</v>
      </c>
      <c r="H1291" s="162">
        <v>91</v>
      </c>
      <c r="I1291" s="163" t="s">
        <v>227</v>
      </c>
      <c r="J1291" s="163" t="s">
        <v>255</v>
      </c>
      <c r="K1291" s="93">
        <f t="shared" si="127"/>
        <v>0</v>
      </c>
      <c r="L1291" s="124">
        <f>IF(F1291="MT",'Calcs and Notes'!$C$41*K1291,IF(N1291="Grocery",'Calcs and Notes'!$C$40*K1291,'Calcs and Notes'!$C$43*K1291))</f>
        <v>0</v>
      </c>
      <c r="M1291" s="114">
        <f>IF(F1291="MT",'Calcs and Notes'!$E$41*K1291,'Calcs and Notes'!$E$40*K1291)</f>
        <v>0</v>
      </c>
      <c r="N1291" s="93" t="s">
        <v>404</v>
      </c>
    </row>
    <row r="1292" spans="1:14">
      <c r="A1292" s="162">
        <v>15850</v>
      </c>
      <c r="B1292" s="162">
        <v>6618790.9050427601</v>
      </c>
      <c r="C1292" s="162">
        <v>66.187247177955896</v>
      </c>
      <c r="D1292" s="162">
        <v>4</v>
      </c>
      <c r="E1292" s="163" t="s">
        <v>224</v>
      </c>
      <c r="F1292" s="163" t="s">
        <v>225</v>
      </c>
      <c r="G1292" s="163" t="s">
        <v>234</v>
      </c>
      <c r="H1292" s="162">
        <v>32</v>
      </c>
      <c r="I1292" s="163" t="s">
        <v>239</v>
      </c>
      <c r="J1292" s="163" t="s">
        <v>255</v>
      </c>
      <c r="K1292" s="93">
        <f t="shared" si="127"/>
        <v>0</v>
      </c>
      <c r="L1292" s="124">
        <f>IF(F1292="MT",'Calcs and Notes'!$C$41*K1292,IF(N1292="Grocery",'Calcs and Notes'!$C$40*K1292,'Calcs and Notes'!$C$43*K1292))</f>
        <v>0</v>
      </c>
      <c r="M1292" s="114">
        <f>IF(F1292="MT",'Calcs and Notes'!$E$41*K1292,'Calcs and Notes'!$E$40*K1292)</f>
        <v>0</v>
      </c>
      <c r="N1292" s="93" t="s">
        <v>404</v>
      </c>
    </row>
    <row r="1293" spans="1:14">
      <c r="A1293" s="162">
        <v>15850</v>
      </c>
      <c r="B1293" s="162">
        <v>6618790.9050427601</v>
      </c>
      <c r="C1293" s="162">
        <v>66.187247177955896</v>
      </c>
      <c r="D1293" s="162">
        <v>5</v>
      </c>
      <c r="E1293" s="163" t="s">
        <v>224</v>
      </c>
      <c r="F1293" s="163" t="s">
        <v>241</v>
      </c>
      <c r="G1293" s="163" t="s">
        <v>234</v>
      </c>
      <c r="H1293" s="162">
        <v>50</v>
      </c>
      <c r="I1293" s="163" t="s">
        <v>239</v>
      </c>
      <c r="J1293" s="163" t="s">
        <v>255</v>
      </c>
      <c r="K1293" s="93">
        <f t="shared" si="127"/>
        <v>0</v>
      </c>
      <c r="L1293" s="124">
        <f>IF(F1293="MT",'Calcs and Notes'!$C$41*K1293,IF(N1293="Grocery",'Calcs and Notes'!$C$40*K1293,'Calcs and Notes'!$C$43*K1293))</f>
        <v>0</v>
      </c>
      <c r="M1293" s="114">
        <f>IF(F1293="MT",'Calcs and Notes'!$E$41*K1293,'Calcs and Notes'!$E$40*K1293)</f>
        <v>0</v>
      </c>
      <c r="N1293" s="93" t="s">
        <v>404</v>
      </c>
    </row>
    <row r="1294" spans="1:14">
      <c r="A1294" s="162">
        <v>15850</v>
      </c>
      <c r="B1294" s="162">
        <v>6618790.9050427601</v>
      </c>
      <c r="C1294" s="162">
        <v>66.187247177955896</v>
      </c>
      <c r="D1294" s="162">
        <v>6</v>
      </c>
      <c r="E1294" s="163" t="s">
        <v>224</v>
      </c>
      <c r="F1294" s="163" t="s">
        <v>225</v>
      </c>
      <c r="G1294" s="163" t="s">
        <v>226</v>
      </c>
      <c r="H1294" s="162">
        <v>145</v>
      </c>
      <c r="I1294" s="163" t="s">
        <v>227</v>
      </c>
      <c r="J1294" s="163" t="s">
        <v>255</v>
      </c>
      <c r="K1294" s="93">
        <f t="shared" si="127"/>
        <v>0</v>
      </c>
      <c r="L1294" s="124">
        <f>IF(F1294="MT",'Calcs and Notes'!$C$41*K1294,IF(N1294="Grocery",'Calcs and Notes'!$C$40*K1294,'Calcs and Notes'!$C$43*K1294))</f>
        <v>0</v>
      </c>
      <c r="M1294" s="114">
        <f>IF(F1294="MT",'Calcs and Notes'!$E$41*K1294,'Calcs and Notes'!$E$40*K1294)</f>
        <v>0</v>
      </c>
      <c r="N1294" s="93" t="s">
        <v>404</v>
      </c>
    </row>
    <row r="1295" spans="1:14">
      <c r="A1295" s="162">
        <v>15850</v>
      </c>
      <c r="B1295" s="162">
        <v>6618790.9050427601</v>
      </c>
      <c r="C1295" s="162">
        <v>66.187247177955896</v>
      </c>
      <c r="D1295" s="162">
        <v>7</v>
      </c>
      <c r="E1295" s="163" t="s">
        <v>224</v>
      </c>
      <c r="F1295" s="163" t="s">
        <v>225</v>
      </c>
      <c r="G1295" s="163" t="s">
        <v>234</v>
      </c>
      <c r="H1295" s="162">
        <v>600</v>
      </c>
      <c r="I1295" s="163" t="s">
        <v>239</v>
      </c>
      <c r="J1295" s="163" t="s">
        <v>227</v>
      </c>
      <c r="K1295" s="93">
        <f t="shared" si="127"/>
        <v>1</v>
      </c>
      <c r="L1295" s="124">
        <f>IF(F1295="MT",'Calcs and Notes'!$C$41*K1295,IF(N1295="Grocery",'Calcs and Notes'!$C$40*K1295,'Calcs and Notes'!$C$43*K1295))</f>
        <v>122.88780203574613</v>
      </c>
      <c r="M1295" s="114">
        <f>IF(F1295="MT",'Calcs and Notes'!$E$41*K1295,'Calcs and Notes'!$E$40*K1295)</f>
        <v>9.1539169192330423</v>
      </c>
      <c r="N1295" s="93" t="s">
        <v>404</v>
      </c>
    </row>
    <row r="1296" spans="1:14">
      <c r="A1296" s="162">
        <v>1607</v>
      </c>
      <c r="B1296" s="162">
        <v>3212384.1698787999</v>
      </c>
      <c r="C1296" s="162">
        <v>34.400464435103203</v>
      </c>
      <c r="D1296" s="162">
        <v>1</v>
      </c>
      <c r="E1296" s="163" t="s">
        <v>224</v>
      </c>
      <c r="F1296" s="163" t="s">
        <v>241</v>
      </c>
      <c r="G1296" s="163" t="s">
        <v>226</v>
      </c>
      <c r="H1296" s="162">
        <v>36</v>
      </c>
      <c r="I1296" s="163" t="s">
        <v>243</v>
      </c>
      <c r="J1296" s="163" t="s">
        <v>227</v>
      </c>
      <c r="K1296" s="93">
        <f t="shared" si="127"/>
        <v>1</v>
      </c>
      <c r="L1296" s="124">
        <f>IF(F1296="MT",'Calcs and Notes'!$C$41*K1296,IF(N1296="Grocery",'Calcs and Notes'!$C$40*K1296,'Calcs and Notes'!$C$43*K1296))</f>
        <v>128.63184742963827</v>
      </c>
      <c r="M1296" s="114">
        <f>IF(F1296="MT",'Calcs and Notes'!$E$41*K1296,'Calcs and Notes'!$E$40*K1296)</f>
        <v>9.1539169192330423</v>
      </c>
      <c r="N1296" s="93" t="s">
        <v>1307</v>
      </c>
    </row>
    <row r="1297" spans="1:36">
      <c r="A1297" s="162">
        <v>6781</v>
      </c>
      <c r="B1297" s="162">
        <v>4113223.38860485</v>
      </c>
      <c r="C1297" s="162">
        <v>121.369825571108</v>
      </c>
      <c r="D1297" s="162">
        <v>2</v>
      </c>
      <c r="E1297" s="163" t="s">
        <v>224</v>
      </c>
      <c r="F1297" s="163" t="s">
        <v>241</v>
      </c>
      <c r="G1297" s="163" t="s">
        <v>234</v>
      </c>
      <c r="H1297" s="162">
        <v>243</v>
      </c>
      <c r="I1297" s="163" t="s">
        <v>227</v>
      </c>
      <c r="J1297" s="163" t="s">
        <v>227</v>
      </c>
      <c r="K1297" s="93">
        <f t="shared" si="127"/>
        <v>1</v>
      </c>
      <c r="L1297" s="124">
        <f>IF(F1297="MT",'Calcs and Notes'!$C$41*K1297,IF(N1297="Grocery",'Calcs and Notes'!$C$40*K1297,'Calcs and Notes'!$C$43*K1297))</f>
        <v>128.63184742963827</v>
      </c>
      <c r="M1297" s="114">
        <f>IF(F1297="MT",'Calcs and Notes'!$E$41*K1297,'Calcs and Notes'!$E$40*K1297)</f>
        <v>9.1539169192330423</v>
      </c>
      <c r="N1297" s="93" t="s">
        <v>408</v>
      </c>
    </row>
    <row r="1298" spans="1:36">
      <c r="A1298" s="162">
        <v>1809</v>
      </c>
      <c r="B1298" s="162">
        <v>4039080.1813016701</v>
      </c>
      <c r="C1298" s="162">
        <v>100.987103242866</v>
      </c>
      <c r="D1298" s="162">
        <v>1</v>
      </c>
      <c r="E1298" s="163" t="s">
        <v>224</v>
      </c>
      <c r="F1298" s="163" t="s">
        <v>225</v>
      </c>
      <c r="G1298" s="163" t="s">
        <v>226</v>
      </c>
      <c r="H1298" s="162">
        <v>65</v>
      </c>
      <c r="I1298" s="163" t="s">
        <v>239</v>
      </c>
      <c r="J1298" s="163" t="s">
        <v>227</v>
      </c>
      <c r="K1298" s="93">
        <f>IF(J1298="N",1,0)</f>
        <v>1</v>
      </c>
      <c r="L1298" s="124">
        <f>IF(F1298="MT",'Calcs and Notes'!$C$41*K1298,IF(N1298="Grocery",'Calcs and Notes'!$C$40*K1298,'Calcs and Notes'!$C$43*K1298))</f>
        <v>122.88780203574613</v>
      </c>
      <c r="M1298" s="114">
        <f>IF(F1298="MT",'Calcs and Notes'!$E$41*K1298,'Calcs and Notes'!$E$40*K1298)</f>
        <v>9.1539169192330423</v>
      </c>
      <c r="N1298" s="93" t="s">
        <v>404</v>
      </c>
    </row>
    <row r="1299" spans="1:36">
      <c r="A1299" s="162">
        <v>15721</v>
      </c>
      <c r="B1299" s="162">
        <v>3227873.51628525</v>
      </c>
      <c r="C1299" s="162">
        <v>97.814348978341002</v>
      </c>
      <c r="D1299" s="162">
        <v>1</v>
      </c>
      <c r="E1299" s="163" t="s">
        <v>224</v>
      </c>
      <c r="F1299" s="163" t="s">
        <v>225</v>
      </c>
      <c r="G1299" s="163" t="s">
        <v>234</v>
      </c>
      <c r="H1299" s="162">
        <v>560</v>
      </c>
      <c r="I1299" s="163" t="s">
        <v>227</v>
      </c>
      <c r="J1299" s="163" t="s">
        <v>227</v>
      </c>
      <c r="K1299" s="93">
        <f>IF(J1299="N",1,0)</f>
        <v>1</v>
      </c>
      <c r="L1299" s="124">
        <f>IF(F1299="MT",'Calcs and Notes'!$C$41*K1299,IF(N1299="Grocery",'Calcs and Notes'!$C$40*K1299,'Calcs and Notes'!$C$43*K1299))</f>
        <v>122.88780203574613</v>
      </c>
      <c r="M1299" s="114">
        <f>IF(F1299="MT",'Calcs and Notes'!$E$41*K1299,'Calcs and Notes'!$E$40*K1299)</f>
        <v>9.1539169192330423</v>
      </c>
      <c r="N1299" s="93" t="s">
        <v>97</v>
      </c>
    </row>
    <row r="1300" spans="1:36">
      <c r="A1300" s="162">
        <v>15721</v>
      </c>
      <c r="B1300" s="162">
        <v>3227873.51628525</v>
      </c>
      <c r="C1300" s="162">
        <v>97.814348978341002</v>
      </c>
      <c r="D1300" s="162">
        <v>2</v>
      </c>
      <c r="E1300" s="163" t="s">
        <v>224</v>
      </c>
      <c r="F1300" s="163" t="s">
        <v>241</v>
      </c>
      <c r="G1300" s="163" t="s">
        <v>234</v>
      </c>
      <c r="H1300" s="162">
        <v>360</v>
      </c>
      <c r="I1300" s="163" t="s">
        <v>243</v>
      </c>
      <c r="J1300" s="163" t="s">
        <v>255</v>
      </c>
      <c r="K1300" s="93">
        <f>IF(J1300="N",1,0)</f>
        <v>0</v>
      </c>
      <c r="L1300" s="124">
        <f>IF(F1300="MT",'Calcs and Notes'!$C$41*K1300,IF(N1300="Grocery",'Calcs and Notes'!$C$40*K1300,'Calcs and Notes'!$C$43*K1300))</f>
        <v>0</v>
      </c>
      <c r="M1300" s="114">
        <f>IF(F1300="MT",'Calcs and Notes'!$E$41*K1300,'Calcs and Notes'!$E$40*K1300)</f>
        <v>0</v>
      </c>
      <c r="N1300" s="93" t="s">
        <v>97</v>
      </c>
    </row>
    <row r="1301" spans="1:36">
      <c r="A1301" s="162">
        <v>15730</v>
      </c>
      <c r="B1301" s="162">
        <v>676662.87278890098</v>
      </c>
      <c r="C1301" s="162">
        <v>3.7884089309287101</v>
      </c>
      <c r="D1301" s="162">
        <v>5</v>
      </c>
      <c r="E1301" s="163" t="s">
        <v>224</v>
      </c>
      <c r="F1301" s="163" t="s">
        <v>225</v>
      </c>
      <c r="G1301" s="163" t="s">
        <v>244</v>
      </c>
      <c r="H1301" s="162">
        <v>108</v>
      </c>
      <c r="I1301" s="163" t="s">
        <v>227</v>
      </c>
      <c r="J1301" s="163" t="s">
        <v>227</v>
      </c>
      <c r="K1301" s="93">
        <f>IF(J1301="N",1,0)</f>
        <v>1</v>
      </c>
      <c r="L1301" s="124">
        <f>IF(F1301="MT",'Calcs and Notes'!$C$41*K1301,IF(N1301="Grocery",'Calcs and Notes'!$C$40*K1301,'Calcs and Notes'!$C$43*K1301))</f>
        <v>122.88780203574613</v>
      </c>
      <c r="M1301" s="114">
        <f>IF(F1301="MT",'Calcs and Notes'!$E$41*K1301,'Calcs and Notes'!$E$40*K1301)</f>
        <v>9.1539169192330423</v>
      </c>
      <c r="N1301" s="93" t="s">
        <v>406</v>
      </c>
    </row>
    <row r="1302" spans="1:36" s="172" customFormat="1">
      <c r="J1302" s="173"/>
    </row>
    <row r="1303" spans="1:36" s="174" customFormat="1">
      <c r="J1303" s="175"/>
    </row>
    <row r="1304" spans="1:36" s="174" customFormat="1" ht="15" customHeight="1">
      <c r="A1304" s="92" t="s">
        <v>256</v>
      </c>
      <c r="J1304" s="175"/>
      <c r="T1304" s="514" t="s">
        <v>257</v>
      </c>
      <c r="U1304" s="514" t="s">
        <v>258</v>
      </c>
      <c r="V1304" s="515" t="s">
        <v>259</v>
      </c>
      <c r="W1304" s="514" t="s">
        <v>260</v>
      </c>
      <c r="X1304" s="514" t="s">
        <v>261</v>
      </c>
      <c r="Y1304" s="515" t="s">
        <v>262</v>
      </c>
      <c r="Z1304" s="515"/>
      <c r="AA1304" s="515" t="s">
        <v>263</v>
      </c>
      <c r="AB1304" s="177" t="s">
        <v>264</v>
      </c>
    </row>
    <row r="1305" spans="1:36">
      <c r="T1305" s="514"/>
      <c r="U1305" s="514"/>
      <c r="V1305" s="515"/>
      <c r="W1305" s="514"/>
      <c r="X1305" s="514"/>
      <c r="Y1305" s="515"/>
      <c r="Z1305" s="515"/>
      <c r="AA1305" s="515"/>
      <c r="AB1305" s="116" t="s">
        <v>265</v>
      </c>
      <c r="AF1305" s="116" t="s">
        <v>266</v>
      </c>
    </row>
    <row r="1306" spans="1:36">
      <c r="A1306" s="157" t="s">
        <v>205</v>
      </c>
      <c r="B1306" s="157" t="s">
        <v>267</v>
      </c>
      <c r="C1306" s="157" t="s">
        <v>268</v>
      </c>
      <c r="D1306" s="157" t="s">
        <v>269</v>
      </c>
      <c r="E1306" s="157" t="s">
        <v>270</v>
      </c>
      <c r="F1306" s="157" t="s">
        <v>271</v>
      </c>
      <c r="G1306" s="157" t="s">
        <v>272</v>
      </c>
      <c r="H1306" s="157" t="s">
        <v>273</v>
      </c>
      <c r="I1306" s="157" t="s">
        <v>274</v>
      </c>
      <c r="J1306" s="157" t="s">
        <v>275</v>
      </c>
      <c r="K1306" s="157" t="s">
        <v>276</v>
      </c>
      <c r="L1306" s="157" t="s">
        <v>277</v>
      </c>
      <c r="M1306" s="157" t="s">
        <v>278</v>
      </c>
      <c r="N1306" s="157" t="s">
        <v>279</v>
      </c>
      <c r="O1306" s="157" t="s">
        <v>280</v>
      </c>
      <c r="P1306" s="157" t="s">
        <v>281</v>
      </c>
      <c r="Q1306" s="157" t="s">
        <v>282</v>
      </c>
      <c r="R1306" s="157" t="s">
        <v>207</v>
      </c>
      <c r="S1306" s="157" t="s">
        <v>206</v>
      </c>
      <c r="T1306" s="178" t="s">
        <v>283</v>
      </c>
      <c r="U1306" s="178" t="s">
        <v>284</v>
      </c>
      <c r="V1306" s="178" t="s">
        <v>285</v>
      </c>
      <c r="W1306" s="178" t="s">
        <v>286</v>
      </c>
      <c r="X1306" s="178" t="s">
        <v>287</v>
      </c>
      <c r="Y1306" s="178" t="s">
        <v>288</v>
      </c>
      <c r="Z1306" s="178" t="s">
        <v>289</v>
      </c>
      <c r="AA1306" s="178" t="s">
        <v>290</v>
      </c>
      <c r="AB1306" s="178" t="s">
        <v>291</v>
      </c>
      <c r="AC1306" s="178" t="s">
        <v>1318</v>
      </c>
      <c r="AD1306" s="178" t="s">
        <v>1321</v>
      </c>
      <c r="AF1306" s="159" t="s">
        <v>292</v>
      </c>
      <c r="AG1306" s="159" t="s">
        <v>293</v>
      </c>
      <c r="AH1306" s="159" t="s">
        <v>294</v>
      </c>
      <c r="AI1306" s="159" t="s">
        <v>295</v>
      </c>
      <c r="AJ1306" s="496" t="s">
        <v>36</v>
      </c>
    </row>
    <row r="1307" spans="1:36">
      <c r="A1307" s="162">
        <v>6810</v>
      </c>
      <c r="B1307" s="162">
        <v>2</v>
      </c>
      <c r="C1307" s="163" t="s">
        <v>225</v>
      </c>
      <c r="D1307" s="163" t="s">
        <v>227</v>
      </c>
      <c r="E1307" s="162">
        <v>68</v>
      </c>
      <c r="F1307" s="163" t="s">
        <v>227</v>
      </c>
      <c r="G1307" s="163" t="s">
        <v>296</v>
      </c>
      <c r="H1307" s="162">
        <v>0</v>
      </c>
      <c r="I1307" s="163" t="s">
        <v>227</v>
      </c>
      <c r="J1307" s="163" t="s">
        <v>297</v>
      </c>
      <c r="K1307" s="162">
        <v>0</v>
      </c>
      <c r="L1307" s="162">
        <v>0</v>
      </c>
      <c r="M1307" s="163" t="s">
        <v>247</v>
      </c>
      <c r="N1307" s="163" t="s">
        <v>227</v>
      </c>
      <c r="O1307" s="163" t="s">
        <v>297</v>
      </c>
      <c r="P1307" s="162">
        <v>0</v>
      </c>
      <c r="Q1307" s="162">
        <v>0</v>
      </c>
      <c r="R1307" s="162">
        <v>92.654547578317505</v>
      </c>
      <c r="S1307" s="162">
        <v>926545.47578317497</v>
      </c>
      <c r="T1307" s="93">
        <f>IF(G1307="ASH",1,0)</f>
        <v>0</v>
      </c>
      <c r="U1307" s="93">
        <f>IF(C1307="MT",'Calcs and Notes'!$C$53*CBSAData!T1307*E1307,'Calcs and Notes'!$C$52*CBSAData!T1307*E1307)</f>
        <v>0</v>
      </c>
      <c r="V1307" s="93">
        <f>IF(C1307="MT",'Calcs and Notes'!$E$53*CBSAData!T1307*E1307,'Calcs and Notes'!$E$52*CBSAData!T1307*E1307)</f>
        <v>0</v>
      </c>
      <c r="W1307" s="93">
        <f t="shared" ref="W1307:W1370" si="128">IFERROR(IF(F1307="N",(E1307*VLOOKUP(I1307,$AF$1307:$AG$1308,2,FALSE)),(E1307*VLOOKUP(I1307,$AF$1310:$AG$1311,2,FALSE))),0)</f>
        <v>0</v>
      </c>
      <c r="X1307" s="93">
        <f>IF(W1307=0,0,1)</f>
        <v>0</v>
      </c>
      <c r="Y1307" s="93">
        <f t="shared" ref="Y1307:Y1370" si="129">IFERROR(IF(F1307="N",(E1307*VLOOKUP(I1307,$AF$1307:$AH$1308,3,FALSE)),(E1307*VLOOKUP(I1307,$AF$1310:$AH$1311,3,FALSE))),0)</f>
        <v>0</v>
      </c>
      <c r="Z1307" s="93">
        <f t="shared" ref="Z1307:Z1370" si="130">IFERROR(IF(F1307="N",(E1307*VLOOKUP(I1307,$AF$1307:$AI$1308,4,FALSE)),(E1307*VLOOKUP(I1307,$AF$1310:$AI$1311,4,FALSE))),0)</f>
        <v>0</v>
      </c>
      <c r="AA1307" s="93">
        <f>(IF(M1307="OS",0,1))</f>
        <v>1</v>
      </c>
      <c r="AB1307" s="93">
        <f>IF(F1307="N",1,0)</f>
        <v>1</v>
      </c>
      <c r="AC1307" s="179">
        <f>IF(C1307="MT",'Calcs and Notes'!$F$53*CBSAData!T1307*E1307,'Calcs and Notes'!$F$52*CBSAData!T1307*E1307)</f>
        <v>0</v>
      </c>
      <c r="AD1307" s="179">
        <f>IFERROR(IF(F1307="N",(E1307*VLOOKUP(I1307,$AF$1307:$AJ$1308,5,FALSE)),(E1307*VLOOKUP(I1307,$AF$1310:$AJ$1311,5,FALSE))),0)</f>
        <v>0</v>
      </c>
      <c r="AF1307" s="93" t="s">
        <v>298</v>
      </c>
      <c r="AG1307" s="179">
        <f>AVERAGE('Calcs and Notes'!C59,'Calcs and Notes'!C61)</f>
        <v>81.224132566003405</v>
      </c>
      <c r="AH1307" s="93">
        <f>AVERAGE('Calcs and Notes'!E59,'Calcs and Notes'!E61)</f>
        <v>45.152261675110019</v>
      </c>
      <c r="AI1307" s="93">
        <f>AVERAGE('Calcs and Notes'!F59,'Calcs and Notes'!F61)</f>
        <v>-1.8371947246869595</v>
      </c>
      <c r="AJ1307" s="93">
        <f>AVERAGE('Calcs and Notes'!G59,'Calcs and Notes'!G61)</f>
        <v>-0.53777252574137768</v>
      </c>
    </row>
    <row r="1308" spans="1:36">
      <c r="A1308" s="162">
        <v>6810</v>
      </c>
      <c r="B1308" s="162">
        <v>3</v>
      </c>
      <c r="C1308" s="163" t="s">
        <v>225</v>
      </c>
      <c r="D1308" s="163" t="s">
        <v>227</v>
      </c>
      <c r="E1308" s="162">
        <v>14</v>
      </c>
      <c r="F1308" s="163" t="s">
        <v>227</v>
      </c>
      <c r="G1308" s="163" t="s">
        <v>296</v>
      </c>
      <c r="H1308" s="162">
        <v>0</v>
      </c>
      <c r="I1308" s="163" t="s">
        <v>298</v>
      </c>
      <c r="J1308" s="163" t="s">
        <v>299</v>
      </c>
      <c r="K1308" s="162">
        <v>30</v>
      </c>
      <c r="L1308" s="162">
        <v>2</v>
      </c>
      <c r="M1308" s="163" t="s">
        <v>300</v>
      </c>
      <c r="N1308" s="163" t="s">
        <v>227</v>
      </c>
      <c r="O1308" s="163" t="s">
        <v>297</v>
      </c>
      <c r="P1308" s="162">
        <v>0</v>
      </c>
      <c r="Q1308" s="162">
        <v>0</v>
      </c>
      <c r="R1308" s="162">
        <v>92.654547578317505</v>
      </c>
      <c r="S1308" s="162">
        <v>926545.47578317497</v>
      </c>
      <c r="T1308" s="93">
        <f t="shared" ref="T1308:T1371" si="131">IF(G1308="ASH",1,0)</f>
        <v>0</v>
      </c>
      <c r="U1308" s="93">
        <f>IF(C1308="MT",'Calcs and Notes'!$C$53*CBSAData!T1308*E1308,'Calcs and Notes'!$C$52*CBSAData!T1308*E1308)</f>
        <v>0</v>
      </c>
      <c r="V1308" s="93">
        <f>IF(C1308="MT",'Calcs and Notes'!$E$53*CBSAData!T1308*E1308,'Calcs and Notes'!$E$52*CBSAData!T1308*E1308)</f>
        <v>0</v>
      </c>
      <c r="W1308" s="93">
        <f t="shared" si="128"/>
        <v>1137.1378559240477</v>
      </c>
      <c r="X1308" s="93">
        <f t="shared" ref="X1308:X1371" si="132">IF(W1308=0,0,1)</f>
        <v>1</v>
      </c>
      <c r="Y1308" s="93">
        <f t="shared" si="129"/>
        <v>632.13166345154025</v>
      </c>
      <c r="Z1308" s="93">
        <f t="shared" si="130"/>
        <v>-25.720726145617434</v>
      </c>
      <c r="AA1308" s="93">
        <f t="shared" ref="AA1308:AA1371" si="133">(IF(M1308="OS",0,1))</f>
        <v>1</v>
      </c>
      <c r="AB1308" s="93">
        <f t="shared" ref="AB1308:AB1371" si="134">IF(F1308="N",1,0)</f>
        <v>1</v>
      </c>
      <c r="AC1308" s="179">
        <f>IF(C1308="MT",'Calcs and Notes'!$F$53*CBSAData!T1308*E1308,'Calcs and Notes'!$F$52*CBSAData!T1308*E1308)</f>
        <v>0</v>
      </c>
      <c r="AD1308" s="179">
        <f>IFERROR(IF(F1308="N",(E1308*VLOOKUP(I1308,$AF$1307:$AJ$1308,5,FALSE)),(E1308*VLOOKUP(I1308,$AF$1310:$AJ$1311,5,FALSE))),0)</f>
        <v>-7.5288153603792871</v>
      </c>
      <c r="AF1308" s="93" t="s">
        <v>301</v>
      </c>
      <c r="AG1308" s="179">
        <f>AVERAGE('Calcs and Notes'!C60,'Calcs and Notes'!C62)</f>
        <v>47.76689093309902</v>
      </c>
      <c r="AH1308" s="93">
        <f>AVERAGE('Calcs and Notes'!E60,'Calcs and Notes'!E62)</f>
        <v>45.152261675110019</v>
      </c>
      <c r="AI1308" s="93">
        <f>AVERAGE('Calcs and Notes'!F60,'Calcs and Notes'!F62)</f>
        <v>-1.3778960435152192</v>
      </c>
      <c r="AJ1308" s="93">
        <f>AVERAGE('Calcs and Notes'!G60,'Calcs and Notes'!G62)</f>
        <v>-1.8193299378315266</v>
      </c>
    </row>
    <row r="1309" spans="1:36">
      <c r="A1309" s="162">
        <v>6810</v>
      </c>
      <c r="B1309" s="162">
        <v>4</v>
      </c>
      <c r="C1309" s="163" t="s">
        <v>225</v>
      </c>
      <c r="D1309" s="163" t="s">
        <v>227</v>
      </c>
      <c r="E1309" s="162">
        <v>24</v>
      </c>
      <c r="F1309" s="163" t="s">
        <v>227</v>
      </c>
      <c r="G1309" s="163" t="s">
        <v>296</v>
      </c>
      <c r="H1309" s="162">
        <v>0</v>
      </c>
      <c r="I1309" s="163" t="s">
        <v>301</v>
      </c>
      <c r="J1309" s="163" t="s">
        <v>301</v>
      </c>
      <c r="K1309" s="162">
        <v>32</v>
      </c>
      <c r="L1309" s="162">
        <v>6</v>
      </c>
      <c r="M1309" s="163" t="s">
        <v>300</v>
      </c>
      <c r="N1309" s="163" t="s">
        <v>227</v>
      </c>
      <c r="O1309" s="163" t="s">
        <v>297</v>
      </c>
      <c r="P1309" s="162">
        <v>0</v>
      </c>
      <c r="Q1309" s="162">
        <v>0</v>
      </c>
      <c r="R1309" s="162">
        <v>92.654547578317505</v>
      </c>
      <c r="S1309" s="162">
        <v>926545.47578317497</v>
      </c>
      <c r="T1309" s="93">
        <f t="shared" si="131"/>
        <v>0</v>
      </c>
      <c r="U1309" s="93">
        <f>IF(C1309="MT",'Calcs and Notes'!$C$53*CBSAData!T1309*E1309,'Calcs and Notes'!$C$52*CBSAData!T1309*E1309)</f>
        <v>0</v>
      </c>
      <c r="V1309" s="93">
        <f>IF(C1309="MT",'Calcs and Notes'!$E$53*CBSAData!T1309*E1309,'Calcs and Notes'!$E$52*CBSAData!T1309*E1309)</f>
        <v>0</v>
      </c>
      <c r="W1309" s="93">
        <f t="shared" si="128"/>
        <v>1146.4053823943764</v>
      </c>
      <c r="X1309" s="93">
        <f t="shared" si="132"/>
        <v>1</v>
      </c>
      <c r="Y1309" s="93">
        <f t="shared" si="129"/>
        <v>1083.6542802026404</v>
      </c>
      <c r="Z1309" s="93">
        <f t="shared" si="130"/>
        <v>-33.069505044365258</v>
      </c>
      <c r="AA1309" s="93">
        <f t="shared" si="133"/>
        <v>1</v>
      </c>
      <c r="AB1309" s="93">
        <f t="shared" si="134"/>
        <v>1</v>
      </c>
      <c r="AC1309" s="179">
        <f>IF(C1309="MT",'Calcs and Notes'!$F$53*CBSAData!T1309*E1309,'Calcs and Notes'!$F$52*CBSAData!T1309*E1309)</f>
        <v>0</v>
      </c>
      <c r="AD1309" s="179">
        <f t="shared" ref="AD1309:AD1372" si="135">IFERROR(IF(F1309="N",(E1309*VLOOKUP(I1309,$AF$1307:$AJ$1308,5,FALSE)),(E1309*VLOOKUP(I1309,$AF$1310:$AJ$1311,5,FALSE))),0)</f>
        <v>-43.663918507956637</v>
      </c>
      <c r="AF1309" s="159" t="s">
        <v>302</v>
      </c>
      <c r="AG1309" s="159" t="s">
        <v>293</v>
      </c>
      <c r="AH1309" s="159" t="s">
        <v>294</v>
      </c>
      <c r="AI1309" s="159" t="s">
        <v>295</v>
      </c>
      <c r="AJ1309" s="496" t="s">
        <v>36</v>
      </c>
    </row>
    <row r="1310" spans="1:36">
      <c r="A1310" s="162">
        <v>6810</v>
      </c>
      <c r="B1310" s="162">
        <v>5</v>
      </c>
      <c r="C1310" s="163" t="s">
        <v>225</v>
      </c>
      <c r="D1310" s="163" t="s">
        <v>227</v>
      </c>
      <c r="E1310" s="162">
        <v>8</v>
      </c>
      <c r="F1310" s="163" t="s">
        <v>227</v>
      </c>
      <c r="G1310" s="163" t="s">
        <v>296</v>
      </c>
      <c r="H1310" s="162">
        <v>0</v>
      </c>
      <c r="I1310" s="163" t="s">
        <v>227</v>
      </c>
      <c r="J1310" s="163" t="s">
        <v>297</v>
      </c>
      <c r="K1310" s="162">
        <v>0</v>
      </c>
      <c r="L1310" s="162">
        <v>0</v>
      </c>
      <c r="M1310" s="163" t="s">
        <v>247</v>
      </c>
      <c r="N1310" s="163" t="s">
        <v>227</v>
      </c>
      <c r="O1310" s="163" t="s">
        <v>297</v>
      </c>
      <c r="P1310" s="162">
        <v>0</v>
      </c>
      <c r="Q1310" s="162">
        <v>0</v>
      </c>
      <c r="R1310" s="162">
        <v>92.654547578317505</v>
      </c>
      <c r="S1310" s="162">
        <v>926545.47578317497</v>
      </c>
      <c r="T1310" s="93">
        <f t="shared" si="131"/>
        <v>0</v>
      </c>
      <c r="U1310" s="93">
        <f>IF(C1310="MT",'Calcs and Notes'!$C$53*CBSAData!T1310*E1310,'Calcs and Notes'!$C$52*CBSAData!T1310*E1310)</f>
        <v>0</v>
      </c>
      <c r="V1310" s="93">
        <f>IF(C1310="MT",'Calcs and Notes'!$E$53*CBSAData!T1310*E1310,'Calcs and Notes'!$E$52*CBSAData!T1310*E1310)</f>
        <v>0</v>
      </c>
      <c r="W1310" s="93">
        <f t="shared" si="128"/>
        <v>0</v>
      </c>
      <c r="X1310" s="93">
        <f t="shared" si="132"/>
        <v>0</v>
      </c>
      <c r="Y1310" s="93">
        <f t="shared" si="129"/>
        <v>0</v>
      </c>
      <c r="Z1310" s="93">
        <f t="shared" si="130"/>
        <v>0</v>
      </c>
      <c r="AA1310" s="93">
        <f t="shared" si="133"/>
        <v>1</v>
      </c>
      <c r="AB1310" s="93">
        <f t="shared" si="134"/>
        <v>1</v>
      </c>
      <c r="AC1310" s="179">
        <f>IF(C1310="MT",'Calcs and Notes'!$F$53*CBSAData!T1310*E1310,'Calcs and Notes'!$F$52*CBSAData!T1310*E1310)</f>
        <v>0</v>
      </c>
      <c r="AD1310" s="179">
        <f t="shared" si="135"/>
        <v>0</v>
      </c>
      <c r="AF1310" s="93" t="s">
        <v>298</v>
      </c>
      <c r="AG1310" s="93">
        <f>AVERAGE('Calcs and Notes'!C63,'Calcs and Notes'!C64)</f>
        <v>123.55</v>
      </c>
      <c r="AH1310" s="93">
        <f>AVERAGE('Calcs and Notes'!E63:E64)</f>
        <v>36.8872</v>
      </c>
      <c r="AI1310" s="93">
        <f>AVERAGE('Calcs and Notes'!F63:F64)</f>
        <v>-3.07</v>
      </c>
      <c r="AJ1310" s="93">
        <f>AVERAGE('Calcs and Notes'!G63:G64)</f>
        <v>0</v>
      </c>
    </row>
    <row r="1311" spans="1:36">
      <c r="A1311" s="162">
        <v>2395</v>
      </c>
      <c r="B1311" s="162">
        <v>1</v>
      </c>
      <c r="C1311" s="163" t="s">
        <v>225</v>
      </c>
      <c r="D1311" s="163" t="s">
        <v>243</v>
      </c>
      <c r="E1311" s="162">
        <v>5</v>
      </c>
      <c r="F1311" s="163" t="s">
        <v>243</v>
      </c>
      <c r="G1311" s="163" t="s">
        <v>303</v>
      </c>
      <c r="H1311" s="162">
        <v>2</v>
      </c>
      <c r="I1311" s="163" t="s">
        <v>301</v>
      </c>
      <c r="J1311" s="163" t="s">
        <v>297</v>
      </c>
      <c r="K1311" s="162">
        <v>40</v>
      </c>
      <c r="L1311" s="162">
        <v>3</v>
      </c>
      <c r="M1311" s="163" t="s">
        <v>304</v>
      </c>
      <c r="N1311" s="163" t="s">
        <v>227</v>
      </c>
      <c r="O1311" s="163" t="s">
        <v>297</v>
      </c>
      <c r="P1311" s="162">
        <v>0</v>
      </c>
      <c r="Q1311" s="162">
        <v>0</v>
      </c>
      <c r="R1311" s="162">
        <v>105.006108768516</v>
      </c>
      <c r="S1311" s="162">
        <v>237313.80581684501</v>
      </c>
      <c r="T1311" s="93">
        <f t="shared" si="131"/>
        <v>1</v>
      </c>
      <c r="U1311" s="93">
        <f>IF(C1311="MT",'Calcs and Notes'!$C$53*CBSAData!T1311*E1311,'Calcs and Notes'!$C$52*CBSAData!T1311*E1311)</f>
        <v>1150.3245544754316</v>
      </c>
      <c r="V1311" s="93">
        <f>IF(C1311="MT",'Calcs and Notes'!$E$53*CBSAData!T1311*E1311,'Calcs and Notes'!$E$52*CBSAData!T1311*E1311)</f>
        <v>211.87914446461005</v>
      </c>
      <c r="W1311" s="93">
        <f t="shared" si="128"/>
        <v>478.75</v>
      </c>
      <c r="X1311" s="93">
        <f t="shared" si="132"/>
        <v>1</v>
      </c>
      <c r="Y1311" s="93">
        <f t="shared" si="129"/>
        <v>184.43600000000001</v>
      </c>
      <c r="Z1311" s="93">
        <f t="shared" si="130"/>
        <v>-15.35</v>
      </c>
      <c r="AA1311" s="93">
        <f t="shared" si="133"/>
        <v>1</v>
      </c>
      <c r="AB1311" s="93">
        <f t="shared" si="134"/>
        <v>0</v>
      </c>
      <c r="AC1311" s="179">
        <f>IF(C1311="MT",'Calcs and Notes'!$F$53*CBSAData!T1311*E1311,'Calcs and Notes'!$F$52*CBSAData!T1311*E1311)</f>
        <v>-17.560235898921196</v>
      </c>
      <c r="AD1311" s="179">
        <f t="shared" si="135"/>
        <v>0</v>
      </c>
      <c r="AF1311" s="93" t="s">
        <v>301</v>
      </c>
      <c r="AG1311" s="93">
        <f>AVERAGE('Calcs and Notes'!C65:C66)</f>
        <v>95.75</v>
      </c>
      <c r="AH1311" s="93">
        <f>AH1310</f>
        <v>36.8872</v>
      </c>
      <c r="AI1311" s="93">
        <f>AI1310</f>
        <v>-3.07</v>
      </c>
      <c r="AJ1311" s="93">
        <f>AJ1310</f>
        <v>0</v>
      </c>
    </row>
    <row r="1312" spans="1:36">
      <c r="A1312" s="162">
        <v>2395</v>
      </c>
      <c r="B1312" s="162">
        <v>2</v>
      </c>
      <c r="C1312" s="163" t="s">
        <v>225</v>
      </c>
      <c r="D1312" s="163" t="s">
        <v>243</v>
      </c>
      <c r="E1312" s="162">
        <v>5</v>
      </c>
      <c r="F1312" s="163" t="s">
        <v>243</v>
      </c>
      <c r="G1312" s="163" t="s">
        <v>303</v>
      </c>
      <c r="H1312" s="162">
        <v>1</v>
      </c>
      <c r="I1312" s="163" t="s">
        <v>301</v>
      </c>
      <c r="J1312" s="163" t="s">
        <v>297</v>
      </c>
      <c r="K1312" s="162">
        <v>40</v>
      </c>
      <c r="L1312" s="162">
        <v>2</v>
      </c>
      <c r="M1312" s="163" t="s">
        <v>304</v>
      </c>
      <c r="N1312" s="163" t="s">
        <v>227</v>
      </c>
      <c r="O1312" s="163" t="s">
        <v>297</v>
      </c>
      <c r="P1312" s="162">
        <v>0</v>
      </c>
      <c r="Q1312" s="162">
        <v>0</v>
      </c>
      <c r="R1312" s="162">
        <v>105.006108768516</v>
      </c>
      <c r="S1312" s="162">
        <v>237313.80581684501</v>
      </c>
      <c r="T1312" s="93">
        <f t="shared" si="131"/>
        <v>1</v>
      </c>
      <c r="U1312" s="93">
        <f>IF(C1312="MT",'Calcs and Notes'!$C$53*CBSAData!T1312*E1312,'Calcs and Notes'!$C$52*CBSAData!T1312*E1312)</f>
        <v>1150.3245544754316</v>
      </c>
      <c r="V1312" s="93">
        <f>IF(C1312="MT",'Calcs and Notes'!$E$53*CBSAData!T1312*E1312,'Calcs and Notes'!$E$52*CBSAData!T1312*E1312)</f>
        <v>211.87914446461005</v>
      </c>
      <c r="W1312" s="93">
        <f t="shared" si="128"/>
        <v>478.75</v>
      </c>
      <c r="X1312" s="93">
        <f t="shared" si="132"/>
        <v>1</v>
      </c>
      <c r="Y1312" s="93">
        <f t="shared" si="129"/>
        <v>184.43600000000001</v>
      </c>
      <c r="Z1312" s="93">
        <f t="shared" si="130"/>
        <v>-15.35</v>
      </c>
      <c r="AA1312" s="93">
        <f t="shared" si="133"/>
        <v>1</v>
      </c>
      <c r="AB1312" s="93">
        <f t="shared" si="134"/>
        <v>0</v>
      </c>
      <c r="AC1312" s="179">
        <f>IF(C1312="MT",'Calcs and Notes'!$F$53*CBSAData!T1312*E1312,'Calcs and Notes'!$F$52*CBSAData!T1312*E1312)</f>
        <v>-17.560235898921196</v>
      </c>
      <c r="AD1312" s="179">
        <f t="shared" si="135"/>
        <v>0</v>
      </c>
      <c r="AF1312" s="93" t="s">
        <v>305</v>
      </c>
      <c r="AH1312" s="93">
        <f>SUMPRODUCT(AB1307:AB1746,X1307:X1746,R1307:R1746,E1307:E1746)</f>
        <v>470260.89017685922</v>
      </c>
    </row>
    <row r="1313" spans="1:34">
      <c r="A1313" s="162">
        <v>2395</v>
      </c>
      <c r="B1313" s="162">
        <v>3</v>
      </c>
      <c r="C1313" s="163" t="s">
        <v>241</v>
      </c>
      <c r="D1313" s="163" t="s">
        <v>243</v>
      </c>
      <c r="E1313" s="162">
        <v>5</v>
      </c>
      <c r="F1313" s="163" t="s">
        <v>243</v>
      </c>
      <c r="G1313" s="163" t="s">
        <v>303</v>
      </c>
      <c r="H1313" s="162">
        <v>1</v>
      </c>
      <c r="I1313" s="163" t="s">
        <v>301</v>
      </c>
      <c r="J1313" s="163" t="s">
        <v>297</v>
      </c>
      <c r="K1313" s="162">
        <v>40</v>
      </c>
      <c r="L1313" s="162">
        <v>2</v>
      </c>
      <c r="M1313" s="163" t="s">
        <v>304</v>
      </c>
      <c r="N1313" s="163" t="s">
        <v>227</v>
      </c>
      <c r="O1313" s="163" t="s">
        <v>297</v>
      </c>
      <c r="P1313" s="162">
        <v>0</v>
      </c>
      <c r="Q1313" s="162">
        <v>0</v>
      </c>
      <c r="R1313" s="162">
        <v>105.006108768516</v>
      </c>
      <c r="S1313" s="162">
        <v>237313.80581684501</v>
      </c>
      <c r="T1313" s="93">
        <f t="shared" si="131"/>
        <v>1</v>
      </c>
      <c r="U1313" s="93">
        <f>IF(C1313="MT",'Calcs and Notes'!$C$53*CBSAData!T1313*E1313,'Calcs and Notes'!$C$52*CBSAData!T1313*E1313)</f>
        <v>1847.2817161428666</v>
      </c>
      <c r="V1313" s="93">
        <f>IF(C1313="MT",'Calcs and Notes'!$E$53*CBSAData!T1313*E1313,'Calcs and Notes'!$E$52*CBSAData!T1313*E1313)</f>
        <v>211.87914446461005</v>
      </c>
      <c r="W1313" s="93">
        <f t="shared" si="128"/>
        <v>478.75</v>
      </c>
      <c r="X1313" s="93">
        <f t="shared" si="132"/>
        <v>1</v>
      </c>
      <c r="Y1313" s="93">
        <f t="shared" si="129"/>
        <v>184.43600000000001</v>
      </c>
      <c r="Z1313" s="93">
        <f t="shared" si="130"/>
        <v>-15.35</v>
      </c>
      <c r="AA1313" s="93">
        <f t="shared" si="133"/>
        <v>1</v>
      </c>
      <c r="AB1313" s="93">
        <f t="shared" si="134"/>
        <v>0</v>
      </c>
      <c r="AC1313" s="179">
        <f>IF(C1313="MT",'Calcs and Notes'!$F$53*CBSAData!T1313*E1313,'Calcs and Notes'!$F$52*CBSAData!T1313*E1313)</f>
        <v>-25.173436202572784</v>
      </c>
      <c r="AD1313" s="179">
        <f t="shared" si="135"/>
        <v>0</v>
      </c>
      <c r="AF1313" s="93" t="s">
        <v>306</v>
      </c>
      <c r="AH1313" s="93">
        <f>SUMPRODUCT(X1307:X1746,R1307:R1746,E1307:E1746)-SUMPRODUCT(AB1307:AB1746,X1307:X1746,R1307:R1746,E1307:E1746)</f>
        <v>317521.75565918989</v>
      </c>
    </row>
    <row r="1314" spans="1:34">
      <c r="A1314" s="162">
        <v>2395</v>
      </c>
      <c r="B1314" s="162">
        <v>4</v>
      </c>
      <c r="C1314" s="163" t="s">
        <v>245</v>
      </c>
      <c r="D1314" s="163" t="s">
        <v>243</v>
      </c>
      <c r="E1314" s="162">
        <v>5</v>
      </c>
      <c r="F1314" s="163" t="s">
        <v>243</v>
      </c>
      <c r="G1314" s="163" t="s">
        <v>303</v>
      </c>
      <c r="H1314" s="162">
        <v>2</v>
      </c>
      <c r="I1314" s="163" t="s">
        <v>227</v>
      </c>
      <c r="J1314" s="163" t="s">
        <v>297</v>
      </c>
      <c r="K1314" s="162">
        <v>0</v>
      </c>
      <c r="L1314" s="162">
        <v>0</v>
      </c>
      <c r="M1314" s="163" t="s">
        <v>247</v>
      </c>
      <c r="N1314" s="163" t="s">
        <v>227</v>
      </c>
      <c r="O1314" s="163" t="s">
        <v>297</v>
      </c>
      <c r="P1314" s="162">
        <v>0</v>
      </c>
      <c r="Q1314" s="162">
        <v>0</v>
      </c>
      <c r="R1314" s="162">
        <v>105.006108768516</v>
      </c>
      <c r="S1314" s="162">
        <v>237313.80581684501</v>
      </c>
      <c r="T1314" s="93">
        <f t="shared" si="131"/>
        <v>1</v>
      </c>
      <c r="U1314" s="93">
        <f>IF(C1314="MT",'Calcs and Notes'!$C$53*CBSAData!T1314*E1314,'Calcs and Notes'!$C$52*CBSAData!T1314*E1314)</f>
        <v>1847.2817161428666</v>
      </c>
      <c r="V1314" s="93">
        <f>IF(C1314="MT",'Calcs and Notes'!$E$53*CBSAData!T1314*E1314,'Calcs and Notes'!$E$52*CBSAData!T1314*E1314)</f>
        <v>211.87914446461005</v>
      </c>
      <c r="W1314" s="93">
        <f t="shared" si="128"/>
        <v>0</v>
      </c>
      <c r="X1314" s="93">
        <f t="shared" si="132"/>
        <v>0</v>
      </c>
      <c r="Y1314" s="93">
        <f t="shared" si="129"/>
        <v>0</v>
      </c>
      <c r="Z1314" s="93">
        <f t="shared" si="130"/>
        <v>0</v>
      </c>
      <c r="AA1314" s="93">
        <f t="shared" si="133"/>
        <v>1</v>
      </c>
      <c r="AB1314" s="93">
        <f t="shared" si="134"/>
        <v>0</v>
      </c>
      <c r="AC1314" s="179">
        <f>IF(C1314="MT",'Calcs and Notes'!$F$53*CBSAData!T1314*E1314,'Calcs and Notes'!$F$52*CBSAData!T1314*E1314)</f>
        <v>-25.173436202572784</v>
      </c>
      <c r="AD1314" s="179">
        <f t="shared" si="135"/>
        <v>0</v>
      </c>
    </row>
    <row r="1315" spans="1:34">
      <c r="A1315" s="162">
        <v>2395</v>
      </c>
      <c r="B1315" s="162">
        <v>5</v>
      </c>
      <c r="C1315" s="163" t="s">
        <v>245</v>
      </c>
      <c r="D1315" s="163" t="s">
        <v>243</v>
      </c>
      <c r="E1315" s="162">
        <v>4</v>
      </c>
      <c r="F1315" s="163" t="s">
        <v>243</v>
      </c>
      <c r="G1315" s="163" t="s">
        <v>303</v>
      </c>
      <c r="H1315" s="162">
        <v>2</v>
      </c>
      <c r="I1315" s="163" t="s">
        <v>227</v>
      </c>
      <c r="J1315" s="163" t="s">
        <v>297</v>
      </c>
      <c r="K1315" s="162">
        <v>0</v>
      </c>
      <c r="L1315" s="162">
        <v>0</v>
      </c>
      <c r="M1315" s="163" t="s">
        <v>247</v>
      </c>
      <c r="N1315" s="163" t="s">
        <v>227</v>
      </c>
      <c r="O1315" s="163" t="s">
        <v>297</v>
      </c>
      <c r="P1315" s="162">
        <v>0</v>
      </c>
      <c r="Q1315" s="162">
        <v>0</v>
      </c>
      <c r="R1315" s="162">
        <v>105.006108768516</v>
      </c>
      <c r="S1315" s="162">
        <v>237313.80581684501</v>
      </c>
      <c r="T1315" s="93">
        <f t="shared" si="131"/>
        <v>1</v>
      </c>
      <c r="U1315" s="93">
        <f>IF(C1315="MT",'Calcs and Notes'!$C$53*CBSAData!T1315*E1315,'Calcs and Notes'!$C$52*CBSAData!T1315*E1315)</f>
        <v>1477.8253729142932</v>
      </c>
      <c r="V1315" s="93">
        <f>IF(C1315="MT",'Calcs and Notes'!$E$53*CBSAData!T1315*E1315,'Calcs and Notes'!$E$52*CBSAData!T1315*E1315)</f>
        <v>169.50331557168803</v>
      </c>
      <c r="W1315" s="93">
        <f t="shared" si="128"/>
        <v>0</v>
      </c>
      <c r="X1315" s="93">
        <f t="shared" si="132"/>
        <v>0</v>
      </c>
      <c r="Y1315" s="93">
        <f t="shared" si="129"/>
        <v>0</v>
      </c>
      <c r="Z1315" s="93">
        <f t="shared" si="130"/>
        <v>0</v>
      </c>
      <c r="AA1315" s="93">
        <f t="shared" si="133"/>
        <v>1</v>
      </c>
      <c r="AB1315" s="93">
        <f t="shared" si="134"/>
        <v>0</v>
      </c>
      <c r="AC1315" s="179">
        <f>IF(C1315="MT",'Calcs and Notes'!$F$53*CBSAData!T1315*E1315,'Calcs and Notes'!$F$52*CBSAData!T1315*E1315)</f>
        <v>-20.138748962058227</v>
      </c>
      <c r="AD1315" s="179">
        <f t="shared" si="135"/>
        <v>0</v>
      </c>
    </row>
    <row r="1316" spans="1:34">
      <c r="A1316" s="162">
        <v>15005</v>
      </c>
      <c r="B1316" s="162">
        <v>1</v>
      </c>
      <c r="C1316" s="163" t="s">
        <v>225</v>
      </c>
      <c r="D1316" s="163" t="s">
        <v>227</v>
      </c>
      <c r="E1316" s="162">
        <v>43</v>
      </c>
      <c r="F1316" s="163" t="s">
        <v>243</v>
      </c>
      <c r="G1316" s="163" t="s">
        <v>296</v>
      </c>
      <c r="H1316" s="162">
        <v>14</v>
      </c>
      <c r="I1316" s="163" t="s">
        <v>298</v>
      </c>
      <c r="J1316" s="163" t="s">
        <v>297</v>
      </c>
      <c r="K1316" s="162">
        <v>40</v>
      </c>
      <c r="L1316" s="162">
        <v>8</v>
      </c>
      <c r="M1316" s="163" t="s">
        <v>304</v>
      </c>
      <c r="N1316" s="163" t="s">
        <v>227</v>
      </c>
      <c r="O1316" s="163" t="s">
        <v>297</v>
      </c>
      <c r="P1316" s="162">
        <v>0</v>
      </c>
      <c r="Q1316" s="162">
        <v>0</v>
      </c>
      <c r="R1316" s="162">
        <v>105.006108768516</v>
      </c>
      <c r="S1316" s="162">
        <v>216942.620715753</v>
      </c>
      <c r="T1316" s="93">
        <f t="shared" si="131"/>
        <v>0</v>
      </c>
      <c r="U1316" s="93">
        <f>IF(C1316="MT",'Calcs and Notes'!$C$53*CBSAData!T1316*E1316,'Calcs and Notes'!$C$52*CBSAData!T1316*E1316)</f>
        <v>0</v>
      </c>
      <c r="V1316" s="93">
        <f>IF(C1316="MT",'Calcs and Notes'!$E$53*CBSAData!T1316*E1316,'Calcs and Notes'!$E$52*CBSAData!T1316*E1316)</f>
        <v>0</v>
      </c>
      <c r="W1316" s="93">
        <f t="shared" si="128"/>
        <v>5312.65</v>
      </c>
      <c r="X1316" s="93">
        <f t="shared" si="132"/>
        <v>1</v>
      </c>
      <c r="Y1316" s="93">
        <f t="shared" si="129"/>
        <v>1586.1496</v>
      </c>
      <c r="Z1316" s="93">
        <f t="shared" si="130"/>
        <v>-132.01</v>
      </c>
      <c r="AA1316" s="93">
        <f t="shared" si="133"/>
        <v>1</v>
      </c>
      <c r="AB1316" s="93">
        <f t="shared" si="134"/>
        <v>0</v>
      </c>
      <c r="AC1316" s="179">
        <f>IF(C1316="MT",'Calcs and Notes'!$F$53*CBSAData!T1316*E1316,'Calcs and Notes'!$F$52*CBSAData!T1316*E1316)</f>
        <v>0</v>
      </c>
      <c r="AD1316" s="179">
        <f t="shared" si="135"/>
        <v>0</v>
      </c>
    </row>
    <row r="1317" spans="1:34">
      <c r="A1317" s="162">
        <v>15006</v>
      </c>
      <c r="B1317" s="162">
        <v>1</v>
      </c>
      <c r="C1317" s="163" t="s">
        <v>225</v>
      </c>
      <c r="D1317" s="163" t="s">
        <v>243</v>
      </c>
      <c r="E1317" s="162">
        <v>3</v>
      </c>
      <c r="F1317" s="163" t="s">
        <v>227</v>
      </c>
      <c r="G1317" s="163" t="s">
        <v>296</v>
      </c>
      <c r="H1317" s="162">
        <v>0</v>
      </c>
      <c r="I1317" s="163" t="s">
        <v>227</v>
      </c>
      <c r="J1317" s="163" t="s">
        <v>297</v>
      </c>
      <c r="K1317" s="162">
        <v>0</v>
      </c>
      <c r="L1317" s="162">
        <v>0</v>
      </c>
      <c r="M1317" s="163" t="s">
        <v>239</v>
      </c>
      <c r="N1317" s="163" t="s">
        <v>227</v>
      </c>
      <c r="O1317" s="163" t="s">
        <v>297</v>
      </c>
      <c r="P1317" s="162">
        <v>0</v>
      </c>
      <c r="Q1317" s="162">
        <v>0</v>
      </c>
      <c r="R1317" s="162">
        <v>450.19651572995701</v>
      </c>
      <c r="S1317" s="162">
        <v>802700.387546513</v>
      </c>
      <c r="T1317" s="93">
        <f t="shared" si="131"/>
        <v>0</v>
      </c>
      <c r="U1317" s="93">
        <f>IF(C1317="MT",'Calcs and Notes'!$C$53*CBSAData!T1317*E1317,'Calcs and Notes'!$C$52*CBSAData!T1317*E1317)</f>
        <v>0</v>
      </c>
      <c r="V1317" s="93">
        <f>IF(C1317="MT",'Calcs and Notes'!$E$53*CBSAData!T1317*E1317,'Calcs and Notes'!$E$52*CBSAData!T1317*E1317)</f>
        <v>0</v>
      </c>
      <c r="W1317" s="93">
        <f t="shared" si="128"/>
        <v>0</v>
      </c>
      <c r="X1317" s="93">
        <f t="shared" si="132"/>
        <v>0</v>
      </c>
      <c r="Y1317" s="93">
        <f t="shared" si="129"/>
        <v>0</v>
      </c>
      <c r="Z1317" s="93">
        <f t="shared" si="130"/>
        <v>0</v>
      </c>
      <c r="AA1317" s="93">
        <f t="shared" si="133"/>
        <v>1</v>
      </c>
      <c r="AB1317" s="93">
        <f t="shared" si="134"/>
        <v>1</v>
      </c>
      <c r="AC1317" s="179">
        <f>IF(C1317="MT",'Calcs and Notes'!$F$53*CBSAData!T1317*E1317,'Calcs and Notes'!$F$52*CBSAData!T1317*E1317)</f>
        <v>0</v>
      </c>
      <c r="AD1317" s="179">
        <f t="shared" si="135"/>
        <v>0</v>
      </c>
    </row>
    <row r="1318" spans="1:34">
      <c r="A1318" s="162">
        <v>2413</v>
      </c>
      <c r="B1318" s="162">
        <v>1</v>
      </c>
      <c r="C1318" s="163" t="s">
        <v>225</v>
      </c>
      <c r="D1318" s="163" t="s">
        <v>227</v>
      </c>
      <c r="E1318" s="162">
        <v>211</v>
      </c>
      <c r="F1318" s="163" t="s">
        <v>227</v>
      </c>
      <c r="G1318" s="163" t="s">
        <v>296</v>
      </c>
      <c r="H1318" s="162">
        <v>0</v>
      </c>
      <c r="I1318" s="163" t="s">
        <v>301</v>
      </c>
      <c r="J1318" s="163" t="s">
        <v>307</v>
      </c>
      <c r="K1318" s="162">
        <v>-1</v>
      </c>
      <c r="L1318" s="162">
        <v>-1</v>
      </c>
      <c r="M1318" s="163" t="s">
        <v>300</v>
      </c>
      <c r="N1318" s="163" t="s">
        <v>227</v>
      </c>
      <c r="O1318" s="163" t="s">
        <v>297</v>
      </c>
      <c r="P1318" s="162">
        <v>0</v>
      </c>
      <c r="Q1318" s="162">
        <v>0</v>
      </c>
      <c r="R1318" s="162">
        <v>92.654547578317505</v>
      </c>
      <c r="S1318" s="162">
        <v>3520872.8079760699</v>
      </c>
      <c r="T1318" s="93">
        <f t="shared" si="131"/>
        <v>0</v>
      </c>
      <c r="U1318" s="93">
        <f>IF(C1318="MT",'Calcs and Notes'!$C$53*CBSAData!T1318*E1318,'Calcs and Notes'!$C$52*CBSAData!T1318*E1318)</f>
        <v>0</v>
      </c>
      <c r="V1318" s="93">
        <f>IF(C1318="MT",'Calcs and Notes'!$E$53*CBSAData!T1318*E1318,'Calcs and Notes'!$E$52*CBSAData!T1318*E1318)</f>
        <v>0</v>
      </c>
      <c r="W1318" s="93">
        <f t="shared" si="128"/>
        <v>10078.813986883893</v>
      </c>
      <c r="X1318" s="93">
        <f t="shared" si="132"/>
        <v>1</v>
      </c>
      <c r="Y1318" s="93">
        <f t="shared" si="129"/>
        <v>9527.1272134482133</v>
      </c>
      <c r="Z1318" s="93">
        <f t="shared" si="130"/>
        <v>-290.73606518171124</v>
      </c>
      <c r="AA1318" s="93">
        <f t="shared" si="133"/>
        <v>1</v>
      </c>
      <c r="AB1318" s="93">
        <f t="shared" si="134"/>
        <v>1</v>
      </c>
      <c r="AC1318" s="179">
        <f>IF(C1318="MT",'Calcs and Notes'!$F$53*CBSAData!T1318*E1318,'Calcs and Notes'!$F$52*CBSAData!T1318*E1318)</f>
        <v>0</v>
      </c>
      <c r="AD1318" s="179">
        <f t="shared" si="135"/>
        <v>-383.87861688245209</v>
      </c>
    </row>
    <row r="1319" spans="1:34">
      <c r="A1319" s="162">
        <v>2413</v>
      </c>
      <c r="B1319" s="162">
        <v>2</v>
      </c>
      <c r="C1319" s="163" t="s">
        <v>245</v>
      </c>
      <c r="D1319" s="163" t="s">
        <v>227</v>
      </c>
      <c r="E1319" s="162">
        <v>160</v>
      </c>
      <c r="F1319" s="163" t="s">
        <v>243</v>
      </c>
      <c r="G1319" s="163" t="s">
        <v>308</v>
      </c>
      <c r="H1319" s="162">
        <v>38</v>
      </c>
      <c r="I1319" s="163" t="s">
        <v>309</v>
      </c>
      <c r="J1319" s="163" t="s">
        <v>307</v>
      </c>
      <c r="K1319" s="162">
        <v>-1</v>
      </c>
      <c r="L1319" s="162">
        <v>-1</v>
      </c>
      <c r="M1319" s="163" t="s">
        <v>300</v>
      </c>
      <c r="N1319" s="163" t="s">
        <v>227</v>
      </c>
      <c r="O1319" s="163" t="s">
        <v>297</v>
      </c>
      <c r="P1319" s="162">
        <v>0</v>
      </c>
      <c r="Q1319" s="162">
        <v>0</v>
      </c>
      <c r="R1319" s="162">
        <v>92.654547578317505</v>
      </c>
      <c r="S1319" s="162">
        <v>3520872.8079760699</v>
      </c>
      <c r="T1319" s="93">
        <f t="shared" si="131"/>
        <v>0</v>
      </c>
      <c r="U1319" s="93">
        <f>IF(C1319="MT",'Calcs and Notes'!$C$53*CBSAData!T1319*E1319,'Calcs and Notes'!$C$52*CBSAData!T1319*E1319)</f>
        <v>0</v>
      </c>
      <c r="V1319" s="93">
        <f>IF(C1319="MT",'Calcs and Notes'!$E$53*CBSAData!T1319*E1319,'Calcs and Notes'!$E$52*CBSAData!T1319*E1319)</f>
        <v>0</v>
      </c>
      <c r="W1319" s="93">
        <f t="shared" si="128"/>
        <v>0</v>
      </c>
      <c r="X1319" s="93">
        <f t="shared" si="132"/>
        <v>0</v>
      </c>
      <c r="Y1319" s="93">
        <f t="shared" si="129"/>
        <v>0</v>
      </c>
      <c r="Z1319" s="93">
        <f t="shared" si="130"/>
        <v>0</v>
      </c>
      <c r="AA1319" s="93">
        <f t="shared" si="133"/>
        <v>1</v>
      </c>
      <c r="AB1319" s="93">
        <f t="shared" si="134"/>
        <v>0</v>
      </c>
      <c r="AC1319" s="179">
        <f>IF(C1319="MT",'Calcs and Notes'!$F$53*CBSAData!T1319*E1319,'Calcs and Notes'!$F$52*CBSAData!T1319*E1319)</f>
        <v>0</v>
      </c>
      <c r="AD1319" s="179">
        <f t="shared" si="135"/>
        <v>0</v>
      </c>
    </row>
    <row r="1320" spans="1:34">
      <c r="A1320" s="162">
        <v>15081</v>
      </c>
      <c r="B1320" s="162">
        <v>1</v>
      </c>
      <c r="C1320" s="163" t="s">
        <v>225</v>
      </c>
      <c r="D1320" s="163" t="s">
        <v>243</v>
      </c>
      <c r="E1320" s="162">
        <v>16</v>
      </c>
      <c r="F1320" s="163" t="s">
        <v>243</v>
      </c>
      <c r="G1320" s="163" t="s">
        <v>296</v>
      </c>
      <c r="H1320" s="162">
        <v>9</v>
      </c>
      <c r="I1320" s="163" t="s">
        <v>301</v>
      </c>
      <c r="J1320" s="163" t="s">
        <v>297</v>
      </c>
      <c r="K1320" s="162">
        <v>32</v>
      </c>
      <c r="L1320" s="162">
        <v>8</v>
      </c>
      <c r="M1320" s="163" t="s">
        <v>304</v>
      </c>
      <c r="N1320" s="163" t="s">
        <v>227</v>
      </c>
      <c r="O1320" s="163" t="s">
        <v>297</v>
      </c>
      <c r="P1320" s="162">
        <v>0</v>
      </c>
      <c r="Q1320" s="162">
        <v>0</v>
      </c>
      <c r="R1320" s="162">
        <v>115.532823110919</v>
      </c>
      <c r="S1320" s="162">
        <v>233722.90115339</v>
      </c>
      <c r="T1320" s="93">
        <f t="shared" si="131"/>
        <v>0</v>
      </c>
      <c r="U1320" s="93">
        <f>IF(C1320="MT",'Calcs and Notes'!$C$53*CBSAData!T1320*E1320,'Calcs and Notes'!$C$52*CBSAData!T1320*E1320)</f>
        <v>0</v>
      </c>
      <c r="V1320" s="93">
        <f>IF(C1320="MT",'Calcs and Notes'!$E$53*CBSAData!T1320*E1320,'Calcs and Notes'!$E$52*CBSAData!T1320*E1320)</f>
        <v>0</v>
      </c>
      <c r="W1320" s="93">
        <f t="shared" si="128"/>
        <v>1532</v>
      </c>
      <c r="X1320" s="93">
        <f t="shared" si="132"/>
        <v>1</v>
      </c>
      <c r="Y1320" s="93">
        <f t="shared" si="129"/>
        <v>590.1952</v>
      </c>
      <c r="Z1320" s="93">
        <f t="shared" si="130"/>
        <v>-49.12</v>
      </c>
      <c r="AA1320" s="93">
        <f t="shared" si="133"/>
        <v>1</v>
      </c>
      <c r="AB1320" s="93">
        <f t="shared" si="134"/>
        <v>0</v>
      </c>
      <c r="AC1320" s="179">
        <f>IF(C1320="MT",'Calcs and Notes'!$F$53*CBSAData!T1320*E1320,'Calcs and Notes'!$F$52*CBSAData!T1320*E1320)</f>
        <v>0</v>
      </c>
      <c r="AD1320" s="179">
        <f t="shared" si="135"/>
        <v>0</v>
      </c>
    </row>
    <row r="1321" spans="1:34">
      <c r="A1321" s="162">
        <v>8255</v>
      </c>
      <c r="B1321" s="162">
        <v>1</v>
      </c>
      <c r="C1321" s="163" t="s">
        <v>225</v>
      </c>
      <c r="D1321" s="163" t="s">
        <v>243</v>
      </c>
      <c r="E1321" s="162">
        <v>8</v>
      </c>
      <c r="F1321" s="163" t="s">
        <v>243</v>
      </c>
      <c r="G1321" s="163" t="s">
        <v>303</v>
      </c>
      <c r="H1321" s="162">
        <v>4</v>
      </c>
      <c r="I1321" s="163" t="s">
        <v>309</v>
      </c>
      <c r="J1321" s="163" t="s">
        <v>309</v>
      </c>
      <c r="K1321" s="162">
        <v>8</v>
      </c>
      <c r="L1321" s="162">
        <v>-1</v>
      </c>
      <c r="M1321" s="163" t="s">
        <v>304</v>
      </c>
      <c r="N1321" s="163" t="s">
        <v>227</v>
      </c>
      <c r="O1321" s="163" t="s">
        <v>297</v>
      </c>
      <c r="P1321" s="162">
        <v>0</v>
      </c>
      <c r="Q1321" s="162">
        <v>0</v>
      </c>
      <c r="R1321" s="162">
        <v>160.36792029440801</v>
      </c>
      <c r="S1321" s="162">
        <v>1058428.2739430901</v>
      </c>
      <c r="T1321" s="93">
        <f t="shared" si="131"/>
        <v>1</v>
      </c>
      <c r="U1321" s="93">
        <f>IF(C1321="MT",'Calcs and Notes'!$C$53*CBSAData!T1321*E1321,'Calcs and Notes'!$C$52*CBSAData!T1321*E1321)</f>
        <v>1840.5192871606905</v>
      </c>
      <c r="V1321" s="93">
        <f>IF(C1321="MT",'Calcs and Notes'!$E$53*CBSAData!T1321*E1321,'Calcs and Notes'!$E$52*CBSAData!T1321*E1321)</f>
        <v>339.00663114337607</v>
      </c>
      <c r="W1321" s="93">
        <f t="shared" si="128"/>
        <v>0</v>
      </c>
      <c r="X1321" s="93">
        <f t="shared" si="132"/>
        <v>0</v>
      </c>
      <c r="Y1321" s="93">
        <f t="shared" si="129"/>
        <v>0</v>
      </c>
      <c r="Z1321" s="93">
        <f t="shared" si="130"/>
        <v>0</v>
      </c>
      <c r="AA1321" s="93">
        <f t="shared" si="133"/>
        <v>1</v>
      </c>
      <c r="AB1321" s="93">
        <f t="shared" si="134"/>
        <v>0</v>
      </c>
      <c r="AC1321" s="179">
        <f>IF(C1321="MT",'Calcs and Notes'!$F$53*CBSAData!T1321*E1321,'Calcs and Notes'!$F$52*CBSAData!T1321*E1321)</f>
        <v>-28.096377438273912</v>
      </c>
      <c r="AD1321" s="179">
        <f t="shared" si="135"/>
        <v>0</v>
      </c>
    </row>
    <row r="1322" spans="1:34">
      <c r="A1322" s="162">
        <v>15070</v>
      </c>
      <c r="B1322" s="162">
        <v>1</v>
      </c>
      <c r="C1322" s="163" t="s">
        <v>245</v>
      </c>
      <c r="D1322" s="163" t="s">
        <v>247</v>
      </c>
      <c r="E1322" s="162">
        <v>8</v>
      </c>
      <c r="F1322" s="163" t="s">
        <v>243</v>
      </c>
      <c r="G1322" s="163" t="s">
        <v>303</v>
      </c>
      <c r="H1322" s="162">
        <v>2</v>
      </c>
      <c r="I1322" s="163" t="s">
        <v>301</v>
      </c>
      <c r="J1322" s="163" t="s">
        <v>307</v>
      </c>
      <c r="K1322" s="162">
        <v>32</v>
      </c>
      <c r="L1322" s="162">
        <v>4</v>
      </c>
      <c r="M1322" s="163" t="s">
        <v>247</v>
      </c>
      <c r="N1322" s="163" t="s">
        <v>227</v>
      </c>
      <c r="O1322" s="163" t="s">
        <v>297</v>
      </c>
      <c r="P1322" s="162">
        <v>0</v>
      </c>
      <c r="Q1322" s="162">
        <v>0</v>
      </c>
      <c r="R1322" s="162">
        <v>115.532823110919</v>
      </c>
      <c r="S1322" s="162">
        <v>161745.95235528701</v>
      </c>
      <c r="T1322" s="93">
        <f t="shared" si="131"/>
        <v>1</v>
      </c>
      <c r="U1322" s="93">
        <f>IF(C1322="MT",'Calcs and Notes'!$C$53*CBSAData!T1322*E1322,'Calcs and Notes'!$C$52*CBSAData!T1322*E1322)</f>
        <v>2955.6507458285864</v>
      </c>
      <c r="V1322" s="93">
        <f>IF(C1322="MT",'Calcs and Notes'!$E$53*CBSAData!T1322*E1322,'Calcs and Notes'!$E$52*CBSAData!T1322*E1322)</f>
        <v>339.00663114337607</v>
      </c>
      <c r="W1322" s="93">
        <f t="shared" si="128"/>
        <v>766</v>
      </c>
      <c r="X1322" s="93">
        <f t="shared" si="132"/>
        <v>1</v>
      </c>
      <c r="Y1322" s="93">
        <f t="shared" si="129"/>
        <v>295.0976</v>
      </c>
      <c r="Z1322" s="93">
        <f t="shared" si="130"/>
        <v>-24.56</v>
      </c>
      <c r="AA1322" s="93">
        <f t="shared" si="133"/>
        <v>1</v>
      </c>
      <c r="AB1322" s="93">
        <f t="shared" si="134"/>
        <v>0</v>
      </c>
      <c r="AC1322" s="179">
        <f>IF(C1322="MT",'Calcs and Notes'!$F$53*CBSAData!T1322*E1322,'Calcs and Notes'!$F$52*CBSAData!T1322*E1322)</f>
        <v>-40.277497924116453</v>
      </c>
      <c r="AD1322" s="179">
        <f t="shared" si="135"/>
        <v>0</v>
      </c>
    </row>
    <row r="1323" spans="1:34">
      <c r="A1323" s="162">
        <v>15070</v>
      </c>
      <c r="B1323" s="162">
        <v>2</v>
      </c>
      <c r="C1323" s="163" t="s">
        <v>245</v>
      </c>
      <c r="D1323" s="163" t="s">
        <v>247</v>
      </c>
      <c r="E1323" s="162">
        <v>8</v>
      </c>
      <c r="F1323" s="163" t="s">
        <v>243</v>
      </c>
      <c r="G1323" s="163" t="s">
        <v>296</v>
      </c>
      <c r="H1323" s="162">
        <v>2</v>
      </c>
      <c r="I1323" s="163" t="s">
        <v>301</v>
      </c>
      <c r="J1323" s="163" t="s">
        <v>307</v>
      </c>
      <c r="K1323" s="162">
        <v>32</v>
      </c>
      <c r="L1323" s="162">
        <v>2</v>
      </c>
      <c r="M1323" s="163" t="s">
        <v>247</v>
      </c>
      <c r="N1323" s="163" t="s">
        <v>227</v>
      </c>
      <c r="O1323" s="163" t="s">
        <v>297</v>
      </c>
      <c r="P1323" s="162">
        <v>0</v>
      </c>
      <c r="Q1323" s="162">
        <v>0</v>
      </c>
      <c r="R1323" s="162">
        <v>115.532823110919</v>
      </c>
      <c r="S1323" s="162">
        <v>161745.95235528701</v>
      </c>
      <c r="T1323" s="93">
        <f t="shared" si="131"/>
        <v>0</v>
      </c>
      <c r="U1323" s="93">
        <f>IF(C1323="MT",'Calcs and Notes'!$C$53*CBSAData!T1323*E1323,'Calcs and Notes'!$C$52*CBSAData!T1323*E1323)</f>
        <v>0</v>
      </c>
      <c r="V1323" s="93">
        <f>IF(C1323="MT",'Calcs and Notes'!$E$53*CBSAData!T1323*E1323,'Calcs and Notes'!$E$52*CBSAData!T1323*E1323)</f>
        <v>0</v>
      </c>
      <c r="W1323" s="93">
        <f t="shared" si="128"/>
        <v>766</v>
      </c>
      <c r="X1323" s="93">
        <f t="shared" si="132"/>
        <v>1</v>
      </c>
      <c r="Y1323" s="93">
        <f t="shared" si="129"/>
        <v>295.0976</v>
      </c>
      <c r="Z1323" s="93">
        <f t="shared" si="130"/>
        <v>-24.56</v>
      </c>
      <c r="AA1323" s="93">
        <f t="shared" si="133"/>
        <v>1</v>
      </c>
      <c r="AB1323" s="93">
        <f t="shared" si="134"/>
        <v>0</v>
      </c>
      <c r="AC1323" s="179">
        <f>IF(C1323="MT",'Calcs and Notes'!$F$53*CBSAData!T1323*E1323,'Calcs and Notes'!$F$52*CBSAData!T1323*E1323)</f>
        <v>0</v>
      </c>
      <c r="AD1323" s="179">
        <f t="shared" si="135"/>
        <v>0</v>
      </c>
    </row>
    <row r="1324" spans="1:34">
      <c r="A1324" s="162">
        <v>15162</v>
      </c>
      <c r="B1324" s="162">
        <v>1</v>
      </c>
      <c r="C1324" s="163" t="s">
        <v>225</v>
      </c>
      <c r="D1324" s="163" t="s">
        <v>227</v>
      </c>
      <c r="E1324" s="162">
        <v>20</v>
      </c>
      <c r="F1324" s="163" t="s">
        <v>243</v>
      </c>
      <c r="G1324" s="163" t="s">
        <v>239</v>
      </c>
      <c r="H1324" s="162">
        <v>8</v>
      </c>
      <c r="I1324" s="163" t="s">
        <v>298</v>
      </c>
      <c r="J1324" s="163" t="s">
        <v>310</v>
      </c>
      <c r="K1324" s="162">
        <v>75</v>
      </c>
      <c r="L1324" s="162">
        <v>8</v>
      </c>
      <c r="M1324" s="163" t="s">
        <v>300</v>
      </c>
      <c r="N1324" s="163" t="s">
        <v>227</v>
      </c>
      <c r="O1324" s="163" t="s">
        <v>297</v>
      </c>
      <c r="P1324" s="162">
        <v>0</v>
      </c>
      <c r="Q1324" s="162">
        <v>0</v>
      </c>
      <c r="R1324" s="162">
        <v>115.532823110919</v>
      </c>
      <c r="S1324" s="162">
        <v>215353.18227875399</v>
      </c>
      <c r="T1324" s="93">
        <f t="shared" si="131"/>
        <v>0</v>
      </c>
      <c r="U1324" s="93">
        <f>IF(C1324="MT",'Calcs and Notes'!$C$53*CBSAData!T1324*E1324,'Calcs and Notes'!$C$52*CBSAData!T1324*E1324)</f>
        <v>0</v>
      </c>
      <c r="V1324" s="93">
        <f>IF(C1324="MT",'Calcs and Notes'!$E$53*CBSAData!T1324*E1324,'Calcs and Notes'!$E$52*CBSAData!T1324*E1324)</f>
        <v>0</v>
      </c>
      <c r="W1324" s="93">
        <f t="shared" si="128"/>
        <v>2471</v>
      </c>
      <c r="X1324" s="93">
        <f t="shared" si="132"/>
        <v>1</v>
      </c>
      <c r="Y1324" s="93">
        <f t="shared" si="129"/>
        <v>737.74400000000003</v>
      </c>
      <c r="Z1324" s="93">
        <f t="shared" si="130"/>
        <v>-61.4</v>
      </c>
      <c r="AA1324" s="93">
        <f t="shared" si="133"/>
        <v>1</v>
      </c>
      <c r="AB1324" s="93">
        <f t="shared" si="134"/>
        <v>0</v>
      </c>
      <c r="AC1324" s="179">
        <f>IF(C1324="MT",'Calcs and Notes'!$F$53*CBSAData!T1324*E1324,'Calcs and Notes'!$F$52*CBSAData!T1324*E1324)</f>
        <v>0</v>
      </c>
      <c r="AD1324" s="179">
        <f t="shared" si="135"/>
        <v>0</v>
      </c>
    </row>
    <row r="1325" spans="1:34">
      <c r="A1325" s="162">
        <v>15162</v>
      </c>
      <c r="B1325" s="162">
        <v>2</v>
      </c>
      <c r="C1325" s="163" t="s">
        <v>225</v>
      </c>
      <c r="D1325" s="163" t="s">
        <v>227</v>
      </c>
      <c r="E1325" s="162">
        <v>17.5</v>
      </c>
      <c r="F1325" s="163" t="s">
        <v>243</v>
      </c>
      <c r="G1325" s="163" t="s">
        <v>239</v>
      </c>
      <c r="H1325" s="162">
        <v>7</v>
      </c>
      <c r="I1325" s="163" t="s">
        <v>298</v>
      </c>
      <c r="J1325" s="163" t="s">
        <v>310</v>
      </c>
      <c r="K1325" s="162">
        <v>75</v>
      </c>
      <c r="L1325" s="162">
        <v>6</v>
      </c>
      <c r="M1325" s="163" t="s">
        <v>300</v>
      </c>
      <c r="N1325" s="163" t="s">
        <v>227</v>
      </c>
      <c r="O1325" s="163" t="s">
        <v>297</v>
      </c>
      <c r="P1325" s="162">
        <v>0</v>
      </c>
      <c r="Q1325" s="162">
        <v>0</v>
      </c>
      <c r="R1325" s="162">
        <v>115.532823110919</v>
      </c>
      <c r="S1325" s="162">
        <v>215353.18227875399</v>
      </c>
      <c r="T1325" s="93">
        <f t="shared" si="131"/>
        <v>0</v>
      </c>
      <c r="U1325" s="93">
        <f>IF(C1325="MT",'Calcs and Notes'!$C$53*CBSAData!T1325*E1325,'Calcs and Notes'!$C$52*CBSAData!T1325*E1325)</f>
        <v>0</v>
      </c>
      <c r="V1325" s="93">
        <f>IF(C1325="MT",'Calcs and Notes'!$E$53*CBSAData!T1325*E1325,'Calcs and Notes'!$E$52*CBSAData!T1325*E1325)</f>
        <v>0</v>
      </c>
      <c r="W1325" s="93">
        <f t="shared" si="128"/>
        <v>2162.125</v>
      </c>
      <c r="X1325" s="93">
        <f t="shared" si="132"/>
        <v>1</v>
      </c>
      <c r="Y1325" s="93">
        <f t="shared" si="129"/>
        <v>645.52599999999995</v>
      </c>
      <c r="Z1325" s="93">
        <f t="shared" si="130"/>
        <v>-53.724999999999994</v>
      </c>
      <c r="AA1325" s="93">
        <f t="shared" si="133"/>
        <v>1</v>
      </c>
      <c r="AB1325" s="93">
        <f t="shared" si="134"/>
        <v>0</v>
      </c>
      <c r="AC1325" s="179">
        <f>IF(C1325="MT",'Calcs and Notes'!$F$53*CBSAData!T1325*E1325,'Calcs and Notes'!$F$52*CBSAData!T1325*E1325)</f>
        <v>0</v>
      </c>
      <c r="AD1325" s="179">
        <f t="shared" si="135"/>
        <v>0</v>
      </c>
    </row>
    <row r="1326" spans="1:34">
      <c r="A1326" s="162">
        <v>8954</v>
      </c>
      <c r="B1326" s="162">
        <v>2</v>
      </c>
      <c r="C1326" s="163" t="s">
        <v>225</v>
      </c>
      <c r="D1326" s="163" t="s">
        <v>243</v>
      </c>
      <c r="E1326" s="162">
        <v>12</v>
      </c>
      <c r="F1326" s="163" t="s">
        <v>243</v>
      </c>
      <c r="G1326" s="163" t="s">
        <v>303</v>
      </c>
      <c r="H1326" s="162">
        <v>6</v>
      </c>
      <c r="I1326" s="163" t="s">
        <v>298</v>
      </c>
      <c r="J1326" s="163" t="s">
        <v>311</v>
      </c>
      <c r="K1326" s="162">
        <v>34</v>
      </c>
      <c r="L1326" s="162">
        <v>6</v>
      </c>
      <c r="M1326" s="163" t="s">
        <v>304</v>
      </c>
      <c r="N1326" s="163" t="s">
        <v>227</v>
      </c>
      <c r="O1326" s="163" t="s">
        <v>297</v>
      </c>
      <c r="P1326" s="162">
        <v>0</v>
      </c>
      <c r="Q1326" s="162">
        <v>0</v>
      </c>
      <c r="R1326" s="162">
        <v>115.532823110919</v>
      </c>
      <c r="S1326" s="162">
        <v>259948.85199956899</v>
      </c>
      <c r="T1326" s="93">
        <f t="shared" si="131"/>
        <v>1</v>
      </c>
      <c r="U1326" s="93">
        <f>IF(C1326="MT",'Calcs and Notes'!$C$53*CBSAData!T1326*E1326,'Calcs and Notes'!$C$52*CBSAData!T1326*E1326)</f>
        <v>2760.7789307410358</v>
      </c>
      <c r="V1326" s="93">
        <f>IF(C1326="MT",'Calcs and Notes'!$E$53*CBSAData!T1326*E1326,'Calcs and Notes'!$E$52*CBSAData!T1326*E1326)</f>
        <v>508.50994671506407</v>
      </c>
      <c r="W1326" s="93">
        <f t="shared" si="128"/>
        <v>1482.6</v>
      </c>
      <c r="X1326" s="93">
        <f t="shared" si="132"/>
        <v>1</v>
      </c>
      <c r="Y1326" s="93">
        <f t="shared" si="129"/>
        <v>442.64639999999997</v>
      </c>
      <c r="Z1326" s="93">
        <f t="shared" si="130"/>
        <v>-36.839999999999996</v>
      </c>
      <c r="AA1326" s="93">
        <f t="shared" si="133"/>
        <v>1</v>
      </c>
      <c r="AB1326" s="93">
        <f t="shared" si="134"/>
        <v>0</v>
      </c>
      <c r="AC1326" s="179">
        <f>IF(C1326="MT",'Calcs and Notes'!$F$53*CBSAData!T1326*E1326,'Calcs and Notes'!$F$52*CBSAData!T1326*E1326)</f>
        <v>-42.144566157410864</v>
      </c>
      <c r="AD1326" s="179">
        <f t="shared" si="135"/>
        <v>0</v>
      </c>
    </row>
    <row r="1327" spans="1:34">
      <c r="A1327" s="162">
        <v>8954</v>
      </c>
      <c r="B1327" s="162">
        <v>3</v>
      </c>
      <c r="C1327" s="163" t="s">
        <v>225</v>
      </c>
      <c r="D1327" s="163" t="s">
        <v>243</v>
      </c>
      <c r="E1327" s="162">
        <v>8</v>
      </c>
      <c r="F1327" s="163" t="s">
        <v>243</v>
      </c>
      <c r="G1327" s="163" t="s">
        <v>303</v>
      </c>
      <c r="H1327" s="162">
        <v>4</v>
      </c>
      <c r="I1327" s="163" t="s">
        <v>301</v>
      </c>
      <c r="J1327" s="163" t="s">
        <v>312</v>
      </c>
      <c r="K1327" s="162">
        <v>17</v>
      </c>
      <c r="L1327" s="162">
        <v>4</v>
      </c>
      <c r="M1327" s="163" t="s">
        <v>304</v>
      </c>
      <c r="N1327" s="163" t="s">
        <v>227</v>
      </c>
      <c r="O1327" s="163" t="s">
        <v>297</v>
      </c>
      <c r="P1327" s="162">
        <v>0</v>
      </c>
      <c r="Q1327" s="162">
        <v>0</v>
      </c>
      <c r="R1327" s="162">
        <v>115.532823110919</v>
      </c>
      <c r="S1327" s="162">
        <v>259948.85199956899</v>
      </c>
      <c r="T1327" s="93">
        <f t="shared" si="131"/>
        <v>1</v>
      </c>
      <c r="U1327" s="93">
        <f>IF(C1327="MT",'Calcs and Notes'!$C$53*CBSAData!T1327*E1327,'Calcs and Notes'!$C$52*CBSAData!T1327*E1327)</f>
        <v>1840.5192871606905</v>
      </c>
      <c r="V1327" s="93">
        <f>IF(C1327="MT",'Calcs and Notes'!$E$53*CBSAData!T1327*E1327,'Calcs and Notes'!$E$52*CBSAData!T1327*E1327)</f>
        <v>339.00663114337607</v>
      </c>
      <c r="W1327" s="93">
        <f t="shared" si="128"/>
        <v>766</v>
      </c>
      <c r="X1327" s="93">
        <f t="shared" si="132"/>
        <v>1</v>
      </c>
      <c r="Y1327" s="93">
        <f t="shared" si="129"/>
        <v>295.0976</v>
      </c>
      <c r="Z1327" s="93">
        <f t="shared" si="130"/>
        <v>-24.56</v>
      </c>
      <c r="AA1327" s="93">
        <f t="shared" si="133"/>
        <v>1</v>
      </c>
      <c r="AB1327" s="93">
        <f t="shared" si="134"/>
        <v>0</v>
      </c>
      <c r="AC1327" s="179">
        <f>IF(C1327="MT",'Calcs and Notes'!$F$53*CBSAData!T1327*E1327,'Calcs and Notes'!$F$52*CBSAData!T1327*E1327)</f>
        <v>-28.096377438273912</v>
      </c>
      <c r="AD1327" s="179">
        <f t="shared" si="135"/>
        <v>0</v>
      </c>
    </row>
    <row r="1328" spans="1:34">
      <c r="A1328" s="162">
        <v>8954</v>
      </c>
      <c r="B1328" s="162">
        <v>4</v>
      </c>
      <c r="C1328" s="163" t="s">
        <v>245</v>
      </c>
      <c r="D1328" s="163" t="s">
        <v>243</v>
      </c>
      <c r="E1328" s="162">
        <v>6</v>
      </c>
      <c r="F1328" s="163" t="s">
        <v>243</v>
      </c>
      <c r="G1328" s="163" t="s">
        <v>303</v>
      </c>
      <c r="H1328" s="162">
        <v>2</v>
      </c>
      <c r="I1328" s="163" t="s">
        <v>301</v>
      </c>
      <c r="J1328" s="163" t="s">
        <v>301</v>
      </c>
      <c r="K1328" s="162">
        <v>32</v>
      </c>
      <c r="L1328" s="162">
        <v>2</v>
      </c>
      <c r="M1328" s="163" t="s">
        <v>304</v>
      </c>
      <c r="N1328" s="163" t="s">
        <v>227</v>
      </c>
      <c r="O1328" s="163" t="s">
        <v>297</v>
      </c>
      <c r="P1328" s="162">
        <v>0</v>
      </c>
      <c r="Q1328" s="162">
        <v>0</v>
      </c>
      <c r="R1328" s="162">
        <v>115.532823110919</v>
      </c>
      <c r="S1328" s="162">
        <v>259948.85199956899</v>
      </c>
      <c r="T1328" s="93">
        <f t="shared" si="131"/>
        <v>1</v>
      </c>
      <c r="U1328" s="93">
        <f>IF(C1328="MT",'Calcs and Notes'!$C$53*CBSAData!T1328*E1328,'Calcs and Notes'!$C$52*CBSAData!T1328*E1328)</f>
        <v>2216.7380593714397</v>
      </c>
      <c r="V1328" s="93">
        <f>IF(C1328="MT",'Calcs and Notes'!$E$53*CBSAData!T1328*E1328,'Calcs and Notes'!$E$52*CBSAData!T1328*E1328)</f>
        <v>254.25497335753204</v>
      </c>
      <c r="W1328" s="93">
        <f t="shared" si="128"/>
        <v>574.5</v>
      </c>
      <c r="X1328" s="93">
        <f t="shared" si="132"/>
        <v>1</v>
      </c>
      <c r="Y1328" s="93">
        <f t="shared" si="129"/>
        <v>221.32319999999999</v>
      </c>
      <c r="Z1328" s="93">
        <f t="shared" si="130"/>
        <v>-18.419999999999998</v>
      </c>
      <c r="AA1328" s="93">
        <f t="shared" si="133"/>
        <v>1</v>
      </c>
      <c r="AB1328" s="93">
        <f t="shared" si="134"/>
        <v>0</v>
      </c>
      <c r="AC1328" s="179">
        <f>IF(C1328="MT",'Calcs and Notes'!$F$53*CBSAData!T1328*E1328,'Calcs and Notes'!$F$52*CBSAData!T1328*E1328)</f>
        <v>-30.208123443087338</v>
      </c>
      <c r="AD1328" s="179">
        <f t="shared" si="135"/>
        <v>0</v>
      </c>
    </row>
    <row r="1329" spans="1:30">
      <c r="A1329" s="162">
        <v>8954</v>
      </c>
      <c r="B1329" s="162">
        <v>5</v>
      </c>
      <c r="C1329" s="163" t="s">
        <v>241</v>
      </c>
      <c r="D1329" s="163" t="s">
        <v>243</v>
      </c>
      <c r="E1329" s="162">
        <v>6</v>
      </c>
      <c r="F1329" s="163" t="s">
        <v>243</v>
      </c>
      <c r="G1329" s="163" t="s">
        <v>296</v>
      </c>
      <c r="H1329" s="162">
        <v>2</v>
      </c>
      <c r="I1329" s="163" t="s">
        <v>309</v>
      </c>
      <c r="J1329" s="163" t="s">
        <v>313</v>
      </c>
      <c r="K1329" s="162">
        <v>-1</v>
      </c>
      <c r="L1329" s="162">
        <v>4</v>
      </c>
      <c r="M1329" s="163" t="s">
        <v>304</v>
      </c>
      <c r="N1329" s="163" t="s">
        <v>227</v>
      </c>
      <c r="O1329" s="163" t="s">
        <v>297</v>
      </c>
      <c r="P1329" s="162">
        <v>0</v>
      </c>
      <c r="Q1329" s="162">
        <v>0</v>
      </c>
      <c r="R1329" s="162">
        <v>115.532823110919</v>
      </c>
      <c r="S1329" s="162">
        <v>259948.85199956899</v>
      </c>
      <c r="T1329" s="93">
        <f t="shared" si="131"/>
        <v>0</v>
      </c>
      <c r="U1329" s="93">
        <f>IF(C1329="MT",'Calcs and Notes'!$C$53*CBSAData!T1329*E1329,'Calcs and Notes'!$C$52*CBSAData!T1329*E1329)</f>
        <v>0</v>
      </c>
      <c r="V1329" s="93">
        <f>IF(C1329="MT",'Calcs and Notes'!$E$53*CBSAData!T1329*E1329,'Calcs and Notes'!$E$52*CBSAData!T1329*E1329)</f>
        <v>0</v>
      </c>
      <c r="W1329" s="93">
        <f t="shared" si="128"/>
        <v>0</v>
      </c>
      <c r="X1329" s="93">
        <f t="shared" si="132"/>
        <v>0</v>
      </c>
      <c r="Y1329" s="93">
        <f t="shared" si="129"/>
        <v>0</v>
      </c>
      <c r="Z1329" s="93">
        <f t="shared" si="130"/>
        <v>0</v>
      </c>
      <c r="AA1329" s="93">
        <f t="shared" si="133"/>
        <v>1</v>
      </c>
      <c r="AB1329" s="93">
        <f t="shared" si="134"/>
        <v>0</v>
      </c>
      <c r="AC1329" s="179">
        <f>IF(C1329="MT",'Calcs and Notes'!$F$53*CBSAData!T1329*E1329,'Calcs and Notes'!$F$52*CBSAData!T1329*E1329)</f>
        <v>0</v>
      </c>
      <c r="AD1329" s="179">
        <f t="shared" si="135"/>
        <v>0</v>
      </c>
    </row>
    <row r="1330" spans="1:30">
      <c r="A1330" s="162">
        <v>15181</v>
      </c>
      <c r="B1330" s="162">
        <v>1</v>
      </c>
      <c r="C1330" s="163" t="s">
        <v>241</v>
      </c>
      <c r="D1330" s="163" t="s">
        <v>243</v>
      </c>
      <c r="E1330" s="162">
        <v>2.5</v>
      </c>
      <c r="F1330" s="163" t="s">
        <v>243</v>
      </c>
      <c r="G1330" s="163" t="s">
        <v>308</v>
      </c>
      <c r="H1330" s="162">
        <v>1</v>
      </c>
      <c r="I1330" s="163" t="s">
        <v>309</v>
      </c>
      <c r="J1330" s="163" t="s">
        <v>314</v>
      </c>
      <c r="K1330" s="162">
        <v>-1</v>
      </c>
      <c r="L1330" s="162">
        <v>1</v>
      </c>
      <c r="M1330" s="163" t="s">
        <v>304</v>
      </c>
      <c r="N1330" s="163" t="s">
        <v>227</v>
      </c>
      <c r="O1330" s="163" t="s">
        <v>297</v>
      </c>
      <c r="P1330" s="162">
        <v>0</v>
      </c>
      <c r="Q1330" s="162">
        <v>0</v>
      </c>
      <c r="R1330" s="162">
        <v>105.006108768516</v>
      </c>
      <c r="S1330" s="162">
        <v>352820.52546221198</v>
      </c>
      <c r="T1330" s="93">
        <f t="shared" si="131"/>
        <v>0</v>
      </c>
      <c r="U1330" s="93">
        <f>IF(C1330="MT",'Calcs and Notes'!$C$53*CBSAData!T1330*E1330,'Calcs and Notes'!$C$52*CBSAData!T1330*E1330)</f>
        <v>0</v>
      </c>
      <c r="V1330" s="93">
        <f>IF(C1330="MT",'Calcs and Notes'!$E$53*CBSAData!T1330*E1330,'Calcs and Notes'!$E$52*CBSAData!T1330*E1330)</f>
        <v>0</v>
      </c>
      <c r="W1330" s="93">
        <f t="shared" si="128"/>
        <v>0</v>
      </c>
      <c r="X1330" s="93">
        <f t="shared" si="132"/>
        <v>0</v>
      </c>
      <c r="Y1330" s="93">
        <f t="shared" si="129"/>
        <v>0</v>
      </c>
      <c r="Z1330" s="93">
        <f t="shared" si="130"/>
        <v>0</v>
      </c>
      <c r="AA1330" s="93">
        <f t="shared" si="133"/>
        <v>1</v>
      </c>
      <c r="AB1330" s="93">
        <f t="shared" si="134"/>
        <v>0</v>
      </c>
      <c r="AC1330" s="179">
        <f>IF(C1330="MT",'Calcs and Notes'!$F$53*CBSAData!T1330*E1330,'Calcs and Notes'!$F$52*CBSAData!T1330*E1330)</f>
        <v>0</v>
      </c>
      <c r="AD1330" s="179">
        <f t="shared" si="135"/>
        <v>0</v>
      </c>
    </row>
    <row r="1331" spans="1:30">
      <c r="A1331" s="162">
        <v>15181</v>
      </c>
      <c r="B1331" s="162">
        <v>2</v>
      </c>
      <c r="C1331" s="163" t="s">
        <v>245</v>
      </c>
      <c r="D1331" s="163" t="s">
        <v>243</v>
      </c>
      <c r="E1331" s="162">
        <v>7.5</v>
      </c>
      <c r="F1331" s="163" t="s">
        <v>243</v>
      </c>
      <c r="G1331" s="163" t="s">
        <v>308</v>
      </c>
      <c r="H1331" s="162">
        <v>3</v>
      </c>
      <c r="I1331" s="163" t="s">
        <v>309</v>
      </c>
      <c r="J1331" s="163" t="s">
        <v>314</v>
      </c>
      <c r="K1331" s="162">
        <v>-1</v>
      </c>
      <c r="L1331" s="162">
        <v>5</v>
      </c>
      <c r="M1331" s="163" t="s">
        <v>304</v>
      </c>
      <c r="N1331" s="163" t="s">
        <v>227</v>
      </c>
      <c r="O1331" s="163" t="s">
        <v>297</v>
      </c>
      <c r="P1331" s="162">
        <v>0</v>
      </c>
      <c r="Q1331" s="162">
        <v>0</v>
      </c>
      <c r="R1331" s="162">
        <v>105.006108768516</v>
      </c>
      <c r="S1331" s="162">
        <v>352820.52546221198</v>
      </c>
      <c r="T1331" s="93">
        <f t="shared" si="131"/>
        <v>0</v>
      </c>
      <c r="U1331" s="93">
        <f>IF(C1331="MT",'Calcs and Notes'!$C$53*CBSAData!T1331*E1331,'Calcs and Notes'!$C$52*CBSAData!T1331*E1331)</f>
        <v>0</v>
      </c>
      <c r="V1331" s="93">
        <f>IF(C1331="MT",'Calcs and Notes'!$E$53*CBSAData!T1331*E1331,'Calcs and Notes'!$E$52*CBSAData!T1331*E1331)</f>
        <v>0</v>
      </c>
      <c r="W1331" s="93">
        <f t="shared" si="128"/>
        <v>0</v>
      </c>
      <c r="X1331" s="93">
        <f t="shared" si="132"/>
        <v>0</v>
      </c>
      <c r="Y1331" s="93">
        <f t="shared" si="129"/>
        <v>0</v>
      </c>
      <c r="Z1331" s="93">
        <f t="shared" si="130"/>
        <v>0</v>
      </c>
      <c r="AA1331" s="93">
        <f t="shared" si="133"/>
        <v>1</v>
      </c>
      <c r="AB1331" s="93">
        <f t="shared" si="134"/>
        <v>0</v>
      </c>
      <c r="AC1331" s="179">
        <f>IF(C1331="MT",'Calcs and Notes'!$F$53*CBSAData!T1331*E1331,'Calcs and Notes'!$F$52*CBSAData!T1331*E1331)</f>
        <v>0</v>
      </c>
      <c r="AD1331" s="179">
        <f t="shared" si="135"/>
        <v>0</v>
      </c>
    </row>
    <row r="1332" spans="1:30">
      <c r="A1332" s="162">
        <v>1941</v>
      </c>
      <c r="B1332" s="162">
        <v>1</v>
      </c>
      <c r="C1332" s="163" t="s">
        <v>225</v>
      </c>
      <c r="D1332" s="163" t="s">
        <v>243</v>
      </c>
      <c r="E1332" s="162">
        <v>10</v>
      </c>
      <c r="F1332" s="163" t="s">
        <v>243</v>
      </c>
      <c r="G1332" s="163" t="s">
        <v>303</v>
      </c>
      <c r="H1332" s="162">
        <v>4</v>
      </c>
      <c r="I1332" s="163" t="s">
        <v>301</v>
      </c>
      <c r="J1332" s="163" t="s">
        <v>315</v>
      </c>
      <c r="K1332" s="162">
        <v>32</v>
      </c>
      <c r="L1332" s="162">
        <v>4</v>
      </c>
      <c r="M1332" s="163" t="s">
        <v>304</v>
      </c>
      <c r="N1332" s="163" t="s">
        <v>227</v>
      </c>
      <c r="O1332" s="163" t="s">
        <v>297</v>
      </c>
      <c r="P1332" s="162">
        <v>0</v>
      </c>
      <c r="Q1332" s="162">
        <v>0</v>
      </c>
      <c r="R1332" s="162">
        <v>22.786347018073499</v>
      </c>
      <c r="S1332" s="162">
        <v>7000148.0947283199</v>
      </c>
      <c r="T1332" s="93">
        <f t="shared" si="131"/>
        <v>1</v>
      </c>
      <c r="U1332" s="93">
        <f>IF(C1332="MT",'Calcs and Notes'!$C$53*CBSAData!T1332*E1332,'Calcs and Notes'!$C$52*CBSAData!T1332*E1332)</f>
        <v>2300.6491089508631</v>
      </c>
      <c r="V1332" s="93">
        <f>IF(C1332="MT",'Calcs and Notes'!$E$53*CBSAData!T1332*E1332,'Calcs and Notes'!$E$52*CBSAData!T1332*E1332)</f>
        <v>423.7582889292201</v>
      </c>
      <c r="W1332" s="93">
        <f t="shared" si="128"/>
        <v>957.5</v>
      </c>
      <c r="X1332" s="93">
        <f t="shared" si="132"/>
        <v>1</v>
      </c>
      <c r="Y1332" s="93">
        <f t="shared" si="129"/>
        <v>368.87200000000001</v>
      </c>
      <c r="Z1332" s="93">
        <f t="shared" si="130"/>
        <v>-30.7</v>
      </c>
      <c r="AA1332" s="93">
        <f t="shared" si="133"/>
        <v>1</v>
      </c>
      <c r="AB1332" s="93">
        <f t="shared" si="134"/>
        <v>0</v>
      </c>
      <c r="AC1332" s="179">
        <f>IF(C1332="MT",'Calcs and Notes'!$F$53*CBSAData!T1332*E1332,'Calcs and Notes'!$F$52*CBSAData!T1332*E1332)</f>
        <v>-35.120471797842391</v>
      </c>
      <c r="AD1332" s="179">
        <f t="shared" si="135"/>
        <v>0</v>
      </c>
    </row>
    <row r="1333" spans="1:30">
      <c r="A1333" s="162">
        <v>15265</v>
      </c>
      <c r="B1333" s="162">
        <v>1</v>
      </c>
      <c r="C1333" s="163" t="s">
        <v>225</v>
      </c>
      <c r="D1333" s="163" t="s">
        <v>227</v>
      </c>
      <c r="E1333" s="162">
        <v>68</v>
      </c>
      <c r="F1333" s="163" t="s">
        <v>227</v>
      </c>
      <c r="G1333" s="163" t="s">
        <v>296</v>
      </c>
      <c r="H1333" s="162">
        <v>0</v>
      </c>
      <c r="I1333" s="163" t="s">
        <v>309</v>
      </c>
      <c r="J1333" s="163" t="s">
        <v>309</v>
      </c>
      <c r="K1333" s="162">
        <v>-1</v>
      </c>
      <c r="L1333" s="162">
        <v>34</v>
      </c>
      <c r="M1333" s="163" t="s">
        <v>300</v>
      </c>
      <c r="N1333" s="163" t="s">
        <v>227</v>
      </c>
      <c r="O1333" s="163" t="s">
        <v>297</v>
      </c>
      <c r="P1333" s="162">
        <v>0</v>
      </c>
      <c r="Q1333" s="162">
        <v>0</v>
      </c>
      <c r="R1333" s="162">
        <v>92.654547578317505</v>
      </c>
      <c r="S1333" s="162">
        <v>1454676.3969795899</v>
      </c>
      <c r="T1333" s="93">
        <f t="shared" si="131"/>
        <v>0</v>
      </c>
      <c r="U1333" s="93">
        <f>IF(C1333="MT",'Calcs and Notes'!$C$53*CBSAData!T1333*E1333,'Calcs and Notes'!$C$52*CBSAData!T1333*E1333)</f>
        <v>0</v>
      </c>
      <c r="V1333" s="93">
        <f>IF(C1333="MT",'Calcs and Notes'!$E$53*CBSAData!T1333*E1333,'Calcs and Notes'!$E$52*CBSAData!T1333*E1333)</f>
        <v>0</v>
      </c>
      <c r="W1333" s="93">
        <f t="shared" si="128"/>
        <v>0</v>
      </c>
      <c r="X1333" s="93">
        <f t="shared" si="132"/>
        <v>0</v>
      </c>
      <c r="Y1333" s="93">
        <f t="shared" si="129"/>
        <v>0</v>
      </c>
      <c r="Z1333" s="93">
        <f t="shared" si="130"/>
        <v>0</v>
      </c>
      <c r="AA1333" s="93">
        <f t="shared" si="133"/>
        <v>1</v>
      </c>
      <c r="AB1333" s="93">
        <f t="shared" si="134"/>
        <v>1</v>
      </c>
      <c r="AC1333" s="179">
        <f>IF(C1333="MT",'Calcs and Notes'!$F$53*CBSAData!T1333*E1333,'Calcs and Notes'!$F$52*CBSAData!T1333*E1333)</f>
        <v>0</v>
      </c>
      <c r="AD1333" s="179">
        <f t="shared" si="135"/>
        <v>0</v>
      </c>
    </row>
    <row r="1334" spans="1:30">
      <c r="A1334" s="162">
        <v>15265</v>
      </c>
      <c r="B1334" s="162">
        <v>2</v>
      </c>
      <c r="C1334" s="163" t="s">
        <v>241</v>
      </c>
      <c r="D1334" s="163" t="s">
        <v>227</v>
      </c>
      <c r="E1334" s="162">
        <v>45</v>
      </c>
      <c r="F1334" s="163" t="s">
        <v>243</v>
      </c>
      <c r="G1334" s="163" t="s">
        <v>308</v>
      </c>
      <c r="H1334" s="162">
        <v>15</v>
      </c>
      <c r="I1334" s="163" t="s">
        <v>309</v>
      </c>
      <c r="J1334" s="163" t="s">
        <v>309</v>
      </c>
      <c r="K1334" s="162">
        <v>-1</v>
      </c>
      <c r="L1334" s="162">
        <v>30</v>
      </c>
      <c r="M1334" s="163" t="s">
        <v>300</v>
      </c>
      <c r="N1334" s="163" t="s">
        <v>227</v>
      </c>
      <c r="O1334" s="163" t="s">
        <v>297</v>
      </c>
      <c r="P1334" s="162">
        <v>0</v>
      </c>
      <c r="Q1334" s="162">
        <v>0</v>
      </c>
      <c r="R1334" s="162">
        <v>92.654547578317505</v>
      </c>
      <c r="S1334" s="162">
        <v>1454676.3969795899</v>
      </c>
      <c r="T1334" s="93">
        <f t="shared" si="131"/>
        <v>0</v>
      </c>
      <c r="U1334" s="93">
        <f>IF(C1334="MT",'Calcs and Notes'!$C$53*CBSAData!T1334*E1334,'Calcs and Notes'!$C$52*CBSAData!T1334*E1334)</f>
        <v>0</v>
      </c>
      <c r="V1334" s="93">
        <f>IF(C1334="MT",'Calcs and Notes'!$E$53*CBSAData!T1334*E1334,'Calcs and Notes'!$E$52*CBSAData!T1334*E1334)</f>
        <v>0</v>
      </c>
      <c r="W1334" s="93">
        <f t="shared" si="128"/>
        <v>0</v>
      </c>
      <c r="X1334" s="93">
        <f t="shared" si="132"/>
        <v>0</v>
      </c>
      <c r="Y1334" s="93">
        <f t="shared" si="129"/>
        <v>0</v>
      </c>
      <c r="Z1334" s="93">
        <f t="shared" si="130"/>
        <v>0</v>
      </c>
      <c r="AA1334" s="93">
        <f t="shared" si="133"/>
        <v>1</v>
      </c>
      <c r="AB1334" s="93">
        <f t="shared" si="134"/>
        <v>0</v>
      </c>
      <c r="AC1334" s="179">
        <f>IF(C1334="MT",'Calcs and Notes'!$F$53*CBSAData!T1334*E1334,'Calcs and Notes'!$F$52*CBSAData!T1334*E1334)</f>
        <v>0</v>
      </c>
      <c r="AD1334" s="179">
        <f t="shared" si="135"/>
        <v>0</v>
      </c>
    </row>
    <row r="1335" spans="1:30">
      <c r="A1335" s="162">
        <v>15265</v>
      </c>
      <c r="B1335" s="162">
        <v>3</v>
      </c>
      <c r="C1335" s="163" t="s">
        <v>245</v>
      </c>
      <c r="D1335" s="163" t="s">
        <v>227</v>
      </c>
      <c r="E1335" s="162">
        <v>40</v>
      </c>
      <c r="F1335" s="163" t="s">
        <v>243</v>
      </c>
      <c r="G1335" s="163" t="s">
        <v>308</v>
      </c>
      <c r="H1335" s="162">
        <v>13</v>
      </c>
      <c r="I1335" s="163" t="s">
        <v>309</v>
      </c>
      <c r="J1335" s="163" t="s">
        <v>309</v>
      </c>
      <c r="K1335" s="162">
        <v>-1</v>
      </c>
      <c r="L1335" s="162">
        <v>26</v>
      </c>
      <c r="M1335" s="163" t="s">
        <v>300</v>
      </c>
      <c r="N1335" s="163" t="s">
        <v>227</v>
      </c>
      <c r="O1335" s="163" t="s">
        <v>297</v>
      </c>
      <c r="P1335" s="162">
        <v>0</v>
      </c>
      <c r="Q1335" s="162">
        <v>0</v>
      </c>
      <c r="R1335" s="162">
        <v>92.654547578317505</v>
      </c>
      <c r="S1335" s="162">
        <v>1454676.3969795899</v>
      </c>
      <c r="T1335" s="93">
        <f t="shared" si="131"/>
        <v>0</v>
      </c>
      <c r="U1335" s="93">
        <f>IF(C1335="MT",'Calcs and Notes'!$C$53*CBSAData!T1335*E1335,'Calcs and Notes'!$C$52*CBSAData!T1335*E1335)</f>
        <v>0</v>
      </c>
      <c r="V1335" s="93">
        <f>IF(C1335="MT",'Calcs and Notes'!$E$53*CBSAData!T1335*E1335,'Calcs and Notes'!$E$52*CBSAData!T1335*E1335)</f>
        <v>0</v>
      </c>
      <c r="W1335" s="93">
        <f t="shared" si="128"/>
        <v>0</v>
      </c>
      <c r="X1335" s="93">
        <f t="shared" si="132"/>
        <v>0</v>
      </c>
      <c r="Y1335" s="93">
        <f t="shared" si="129"/>
        <v>0</v>
      </c>
      <c r="Z1335" s="93">
        <f t="shared" si="130"/>
        <v>0</v>
      </c>
      <c r="AA1335" s="93">
        <f t="shared" si="133"/>
        <v>1</v>
      </c>
      <c r="AB1335" s="93">
        <f t="shared" si="134"/>
        <v>0</v>
      </c>
      <c r="AC1335" s="179">
        <f>IF(C1335="MT",'Calcs and Notes'!$F$53*CBSAData!T1335*E1335,'Calcs and Notes'!$F$52*CBSAData!T1335*E1335)</f>
        <v>0</v>
      </c>
      <c r="AD1335" s="179">
        <f t="shared" si="135"/>
        <v>0</v>
      </c>
    </row>
    <row r="1336" spans="1:30">
      <c r="A1336" s="162">
        <v>15265</v>
      </c>
      <c r="B1336" s="162">
        <v>4</v>
      </c>
      <c r="C1336" s="163" t="s">
        <v>241</v>
      </c>
      <c r="D1336" s="163" t="s">
        <v>227</v>
      </c>
      <c r="E1336" s="162">
        <v>450</v>
      </c>
      <c r="F1336" s="163" t="s">
        <v>243</v>
      </c>
      <c r="G1336" s="163" t="s">
        <v>296</v>
      </c>
      <c r="H1336" s="162">
        <v>150</v>
      </c>
      <c r="I1336" s="163" t="s">
        <v>309</v>
      </c>
      <c r="J1336" s="163" t="s">
        <v>309</v>
      </c>
      <c r="K1336" s="162">
        <v>-1</v>
      </c>
      <c r="L1336" s="162">
        <v>30</v>
      </c>
      <c r="M1336" s="163" t="s">
        <v>300</v>
      </c>
      <c r="N1336" s="163" t="s">
        <v>227</v>
      </c>
      <c r="O1336" s="163" t="s">
        <v>297</v>
      </c>
      <c r="P1336" s="162">
        <v>0</v>
      </c>
      <c r="Q1336" s="162">
        <v>0</v>
      </c>
      <c r="R1336" s="162">
        <v>92.654547578317505</v>
      </c>
      <c r="S1336" s="162">
        <v>1454676.3969795899</v>
      </c>
      <c r="T1336" s="93">
        <f t="shared" si="131"/>
        <v>0</v>
      </c>
      <c r="U1336" s="93">
        <f>IF(C1336="MT",'Calcs and Notes'!$C$53*CBSAData!T1336*E1336,'Calcs and Notes'!$C$52*CBSAData!T1336*E1336)</f>
        <v>0</v>
      </c>
      <c r="V1336" s="93">
        <f>IF(C1336="MT",'Calcs and Notes'!$E$53*CBSAData!T1336*E1336,'Calcs and Notes'!$E$52*CBSAData!T1336*E1336)</f>
        <v>0</v>
      </c>
      <c r="W1336" s="93">
        <f t="shared" si="128"/>
        <v>0</v>
      </c>
      <c r="X1336" s="93">
        <f t="shared" si="132"/>
        <v>0</v>
      </c>
      <c r="Y1336" s="93">
        <f t="shared" si="129"/>
        <v>0</v>
      </c>
      <c r="Z1336" s="93">
        <f t="shared" si="130"/>
        <v>0</v>
      </c>
      <c r="AA1336" s="93">
        <f t="shared" si="133"/>
        <v>1</v>
      </c>
      <c r="AB1336" s="93">
        <f t="shared" si="134"/>
        <v>0</v>
      </c>
      <c r="AC1336" s="179">
        <f>IF(C1336="MT",'Calcs and Notes'!$F$53*CBSAData!T1336*E1336,'Calcs and Notes'!$F$52*CBSAData!T1336*E1336)</f>
        <v>0</v>
      </c>
      <c r="AD1336" s="179">
        <f t="shared" si="135"/>
        <v>0</v>
      </c>
    </row>
    <row r="1337" spans="1:30">
      <c r="A1337" s="162">
        <v>15265</v>
      </c>
      <c r="B1337" s="162">
        <v>5</v>
      </c>
      <c r="C1337" s="163" t="s">
        <v>245</v>
      </c>
      <c r="D1337" s="163" t="s">
        <v>243</v>
      </c>
      <c r="E1337" s="162">
        <v>8</v>
      </c>
      <c r="F1337" s="163" t="s">
        <v>243</v>
      </c>
      <c r="G1337" s="163" t="s">
        <v>296</v>
      </c>
      <c r="H1337" s="162">
        <v>2</v>
      </c>
      <c r="I1337" s="163" t="s">
        <v>227</v>
      </c>
      <c r="J1337" s="163" t="s">
        <v>297</v>
      </c>
      <c r="K1337" s="162">
        <v>0</v>
      </c>
      <c r="L1337" s="162">
        <v>0</v>
      </c>
      <c r="M1337" s="163" t="s">
        <v>247</v>
      </c>
      <c r="N1337" s="163" t="s">
        <v>227</v>
      </c>
      <c r="O1337" s="163" t="s">
        <v>297</v>
      </c>
      <c r="P1337" s="162">
        <v>0</v>
      </c>
      <c r="Q1337" s="162">
        <v>0</v>
      </c>
      <c r="R1337" s="162">
        <v>92.654547578317505</v>
      </c>
      <c r="S1337" s="162">
        <v>1454676.3969795899</v>
      </c>
      <c r="T1337" s="93">
        <f t="shared" si="131"/>
        <v>0</v>
      </c>
      <c r="U1337" s="93">
        <f>IF(C1337="MT",'Calcs and Notes'!$C$53*CBSAData!T1337*E1337,'Calcs and Notes'!$C$52*CBSAData!T1337*E1337)</f>
        <v>0</v>
      </c>
      <c r="V1337" s="93">
        <f>IF(C1337="MT",'Calcs and Notes'!$E$53*CBSAData!T1337*E1337,'Calcs and Notes'!$E$52*CBSAData!T1337*E1337)</f>
        <v>0</v>
      </c>
      <c r="W1337" s="93">
        <f t="shared" si="128"/>
        <v>0</v>
      </c>
      <c r="X1337" s="93">
        <f t="shared" si="132"/>
        <v>0</v>
      </c>
      <c r="Y1337" s="93">
        <f t="shared" si="129"/>
        <v>0</v>
      </c>
      <c r="Z1337" s="93">
        <f t="shared" si="130"/>
        <v>0</v>
      </c>
      <c r="AA1337" s="93">
        <f t="shared" si="133"/>
        <v>1</v>
      </c>
      <c r="AB1337" s="93">
        <f t="shared" si="134"/>
        <v>0</v>
      </c>
      <c r="AC1337" s="179">
        <f>IF(C1337="MT",'Calcs and Notes'!$F$53*CBSAData!T1337*E1337,'Calcs and Notes'!$F$52*CBSAData!T1337*E1337)</f>
        <v>0</v>
      </c>
      <c r="AD1337" s="179">
        <f t="shared" si="135"/>
        <v>0</v>
      </c>
    </row>
    <row r="1338" spans="1:30">
      <c r="A1338" s="162">
        <v>15265</v>
      </c>
      <c r="B1338" s="162">
        <v>6</v>
      </c>
      <c r="C1338" s="163" t="s">
        <v>225</v>
      </c>
      <c r="D1338" s="163" t="s">
        <v>227</v>
      </c>
      <c r="E1338" s="162">
        <v>10</v>
      </c>
      <c r="F1338" s="163" t="s">
        <v>243</v>
      </c>
      <c r="G1338" s="163" t="s">
        <v>296</v>
      </c>
      <c r="H1338" s="162">
        <v>3</v>
      </c>
      <c r="I1338" s="163" t="s">
        <v>309</v>
      </c>
      <c r="J1338" s="163" t="s">
        <v>309</v>
      </c>
      <c r="K1338" s="162">
        <v>-1</v>
      </c>
      <c r="L1338" s="162">
        <v>6</v>
      </c>
      <c r="M1338" s="163" t="s">
        <v>304</v>
      </c>
      <c r="N1338" s="163" t="s">
        <v>227</v>
      </c>
      <c r="O1338" s="163" t="s">
        <v>297</v>
      </c>
      <c r="P1338" s="162">
        <v>0</v>
      </c>
      <c r="Q1338" s="162">
        <v>0</v>
      </c>
      <c r="R1338" s="162">
        <v>92.654547578317505</v>
      </c>
      <c r="S1338" s="162">
        <v>1454676.3969795899</v>
      </c>
      <c r="T1338" s="93">
        <f t="shared" si="131"/>
        <v>0</v>
      </c>
      <c r="U1338" s="93">
        <f>IF(C1338="MT",'Calcs and Notes'!$C$53*CBSAData!T1338*E1338,'Calcs and Notes'!$C$52*CBSAData!T1338*E1338)</f>
        <v>0</v>
      </c>
      <c r="V1338" s="93">
        <f>IF(C1338="MT",'Calcs and Notes'!$E$53*CBSAData!T1338*E1338,'Calcs and Notes'!$E$52*CBSAData!T1338*E1338)</f>
        <v>0</v>
      </c>
      <c r="W1338" s="93">
        <f t="shared" si="128"/>
        <v>0</v>
      </c>
      <c r="X1338" s="93">
        <f t="shared" si="132"/>
        <v>0</v>
      </c>
      <c r="Y1338" s="93">
        <f t="shared" si="129"/>
        <v>0</v>
      </c>
      <c r="Z1338" s="93">
        <f t="shared" si="130"/>
        <v>0</v>
      </c>
      <c r="AA1338" s="93">
        <f t="shared" si="133"/>
        <v>1</v>
      </c>
      <c r="AB1338" s="93">
        <f t="shared" si="134"/>
        <v>0</v>
      </c>
      <c r="AC1338" s="179">
        <f>IF(C1338="MT",'Calcs and Notes'!$F$53*CBSAData!T1338*E1338,'Calcs and Notes'!$F$52*CBSAData!T1338*E1338)</f>
        <v>0</v>
      </c>
      <c r="AD1338" s="179">
        <f t="shared" si="135"/>
        <v>0</v>
      </c>
    </row>
    <row r="1339" spans="1:30">
      <c r="A1339" s="162">
        <v>15187</v>
      </c>
      <c r="B1339" s="162">
        <v>1</v>
      </c>
      <c r="C1339" s="163" t="s">
        <v>241</v>
      </c>
      <c r="D1339" s="163" t="s">
        <v>243</v>
      </c>
      <c r="E1339" s="162">
        <v>9</v>
      </c>
      <c r="F1339" s="163" t="s">
        <v>243</v>
      </c>
      <c r="G1339" s="163" t="s">
        <v>308</v>
      </c>
      <c r="H1339" s="162">
        <v>4</v>
      </c>
      <c r="I1339" s="163" t="s">
        <v>309</v>
      </c>
      <c r="J1339" s="163" t="s">
        <v>309</v>
      </c>
      <c r="K1339" s="162">
        <v>-1</v>
      </c>
      <c r="L1339" s="162">
        <v>4</v>
      </c>
      <c r="M1339" s="163" t="s">
        <v>304</v>
      </c>
      <c r="N1339" s="163" t="s">
        <v>227</v>
      </c>
      <c r="O1339" s="163" t="s">
        <v>297</v>
      </c>
      <c r="P1339" s="162">
        <v>0</v>
      </c>
      <c r="Q1339" s="162">
        <v>0</v>
      </c>
      <c r="R1339" s="162">
        <v>105.006108768516</v>
      </c>
      <c r="S1339" s="162">
        <v>262515.27192128898</v>
      </c>
      <c r="T1339" s="93">
        <f t="shared" si="131"/>
        <v>0</v>
      </c>
      <c r="U1339" s="93">
        <f>IF(C1339="MT",'Calcs and Notes'!$C$53*CBSAData!T1339*E1339,'Calcs and Notes'!$C$52*CBSAData!T1339*E1339)</f>
        <v>0</v>
      </c>
      <c r="V1339" s="93">
        <f>IF(C1339="MT",'Calcs and Notes'!$E$53*CBSAData!T1339*E1339,'Calcs and Notes'!$E$52*CBSAData!T1339*E1339)</f>
        <v>0</v>
      </c>
      <c r="W1339" s="93">
        <f t="shared" si="128"/>
        <v>0</v>
      </c>
      <c r="X1339" s="93">
        <f t="shared" si="132"/>
        <v>0</v>
      </c>
      <c r="Y1339" s="93">
        <f t="shared" si="129"/>
        <v>0</v>
      </c>
      <c r="Z1339" s="93">
        <f t="shared" si="130"/>
        <v>0</v>
      </c>
      <c r="AA1339" s="93">
        <f t="shared" si="133"/>
        <v>1</v>
      </c>
      <c r="AB1339" s="93">
        <f t="shared" si="134"/>
        <v>0</v>
      </c>
      <c r="AC1339" s="179">
        <f>IF(C1339="MT",'Calcs and Notes'!$F$53*CBSAData!T1339*E1339,'Calcs and Notes'!$F$52*CBSAData!T1339*E1339)</f>
        <v>0</v>
      </c>
      <c r="AD1339" s="179">
        <f t="shared" si="135"/>
        <v>0</v>
      </c>
    </row>
    <row r="1340" spans="1:30">
      <c r="A1340" s="162">
        <v>15188</v>
      </c>
      <c r="B1340" s="162">
        <v>1</v>
      </c>
      <c r="C1340" s="163" t="s">
        <v>241</v>
      </c>
      <c r="D1340" s="163" t="s">
        <v>243</v>
      </c>
      <c r="E1340" s="162">
        <v>11</v>
      </c>
      <c r="F1340" s="163" t="s">
        <v>243</v>
      </c>
      <c r="G1340" s="163" t="s">
        <v>303</v>
      </c>
      <c r="H1340" s="162">
        <v>4</v>
      </c>
      <c r="I1340" s="163" t="s">
        <v>309</v>
      </c>
      <c r="J1340" s="163" t="s">
        <v>316</v>
      </c>
      <c r="K1340" s="162">
        <v>15</v>
      </c>
      <c r="L1340" s="162">
        <v>6</v>
      </c>
      <c r="M1340" s="163" t="s">
        <v>300</v>
      </c>
      <c r="N1340" s="163" t="s">
        <v>227</v>
      </c>
      <c r="O1340" s="163" t="s">
        <v>297</v>
      </c>
      <c r="P1340" s="162">
        <v>0</v>
      </c>
      <c r="Q1340" s="162">
        <v>0</v>
      </c>
      <c r="R1340" s="162">
        <v>105.006108768516</v>
      </c>
      <c r="S1340" s="162">
        <v>252014.661044437</v>
      </c>
      <c r="T1340" s="93">
        <f t="shared" si="131"/>
        <v>1</v>
      </c>
      <c r="U1340" s="93">
        <f>IF(C1340="MT",'Calcs and Notes'!$C$53*CBSAData!T1340*E1340,'Calcs and Notes'!$C$52*CBSAData!T1340*E1340)</f>
        <v>4064.0197755143063</v>
      </c>
      <c r="V1340" s="93">
        <f>IF(C1340="MT",'Calcs and Notes'!$E$53*CBSAData!T1340*E1340,'Calcs and Notes'!$E$52*CBSAData!T1340*E1340)</f>
        <v>466.13411782214212</v>
      </c>
      <c r="W1340" s="93">
        <f t="shared" si="128"/>
        <v>0</v>
      </c>
      <c r="X1340" s="93">
        <f t="shared" si="132"/>
        <v>0</v>
      </c>
      <c r="Y1340" s="93">
        <f t="shared" si="129"/>
        <v>0</v>
      </c>
      <c r="Z1340" s="93">
        <f t="shared" si="130"/>
        <v>0</v>
      </c>
      <c r="AA1340" s="93">
        <f t="shared" si="133"/>
        <v>1</v>
      </c>
      <c r="AB1340" s="93">
        <f t="shared" si="134"/>
        <v>0</v>
      </c>
      <c r="AC1340" s="179">
        <f>IF(C1340="MT",'Calcs and Notes'!$F$53*CBSAData!T1340*E1340,'Calcs and Notes'!$F$52*CBSAData!T1340*E1340)</f>
        <v>-55.381559645660126</v>
      </c>
      <c r="AD1340" s="179">
        <f t="shared" si="135"/>
        <v>0</v>
      </c>
    </row>
    <row r="1341" spans="1:30">
      <c r="A1341" s="162">
        <v>6529</v>
      </c>
      <c r="B1341" s="162">
        <v>1</v>
      </c>
      <c r="C1341" s="163" t="s">
        <v>225</v>
      </c>
      <c r="D1341" s="163" t="s">
        <v>227</v>
      </c>
      <c r="E1341" s="162">
        <v>40</v>
      </c>
      <c r="F1341" s="163" t="s">
        <v>243</v>
      </c>
      <c r="G1341" s="163" t="s">
        <v>239</v>
      </c>
      <c r="H1341" s="162">
        <v>10</v>
      </c>
      <c r="I1341" s="163" t="s">
        <v>301</v>
      </c>
      <c r="J1341" s="163" t="s">
        <v>317</v>
      </c>
      <c r="K1341" s="162">
        <v>58</v>
      </c>
      <c r="L1341" s="162">
        <v>11</v>
      </c>
      <c r="M1341" s="163" t="s">
        <v>300</v>
      </c>
      <c r="N1341" s="163" t="s">
        <v>227</v>
      </c>
      <c r="O1341" s="163" t="s">
        <v>297</v>
      </c>
      <c r="P1341" s="162">
        <v>0</v>
      </c>
      <c r="Q1341" s="162">
        <v>0</v>
      </c>
      <c r="R1341" s="162">
        <v>92.654547578317505</v>
      </c>
      <c r="S1341" s="162">
        <v>703803.94340490003</v>
      </c>
      <c r="T1341" s="93">
        <f t="shared" si="131"/>
        <v>0</v>
      </c>
      <c r="U1341" s="93">
        <f>IF(C1341="MT",'Calcs and Notes'!$C$53*CBSAData!T1341*E1341,'Calcs and Notes'!$C$52*CBSAData!T1341*E1341)</f>
        <v>0</v>
      </c>
      <c r="V1341" s="93">
        <f>IF(C1341="MT",'Calcs and Notes'!$E$53*CBSAData!T1341*E1341,'Calcs and Notes'!$E$52*CBSAData!T1341*E1341)</f>
        <v>0</v>
      </c>
      <c r="W1341" s="93">
        <f t="shared" si="128"/>
        <v>3830</v>
      </c>
      <c r="X1341" s="93">
        <f t="shared" si="132"/>
        <v>1</v>
      </c>
      <c r="Y1341" s="93">
        <f t="shared" si="129"/>
        <v>1475.4880000000001</v>
      </c>
      <c r="Z1341" s="93">
        <f t="shared" si="130"/>
        <v>-122.8</v>
      </c>
      <c r="AA1341" s="93">
        <f t="shared" si="133"/>
        <v>1</v>
      </c>
      <c r="AB1341" s="93">
        <f t="shared" si="134"/>
        <v>0</v>
      </c>
      <c r="AC1341" s="179">
        <f>IF(C1341="MT",'Calcs and Notes'!$F$53*CBSAData!T1341*E1341,'Calcs and Notes'!$F$52*CBSAData!T1341*E1341)</f>
        <v>0</v>
      </c>
      <c r="AD1341" s="179">
        <f t="shared" si="135"/>
        <v>0</v>
      </c>
    </row>
    <row r="1342" spans="1:30">
      <c r="A1342" s="162">
        <v>6529</v>
      </c>
      <c r="B1342" s="162">
        <v>2</v>
      </c>
      <c r="C1342" s="163" t="s">
        <v>245</v>
      </c>
      <c r="D1342" s="163" t="s">
        <v>227</v>
      </c>
      <c r="E1342" s="162">
        <v>40</v>
      </c>
      <c r="F1342" s="163" t="s">
        <v>243</v>
      </c>
      <c r="G1342" s="163" t="s">
        <v>239</v>
      </c>
      <c r="H1342" s="162">
        <v>10</v>
      </c>
      <c r="I1342" s="163" t="s">
        <v>309</v>
      </c>
      <c r="J1342" s="163" t="s">
        <v>313</v>
      </c>
      <c r="K1342" s="162">
        <v>-1</v>
      </c>
      <c r="L1342" s="162">
        <v>11</v>
      </c>
      <c r="M1342" s="163" t="s">
        <v>300</v>
      </c>
      <c r="N1342" s="163" t="s">
        <v>227</v>
      </c>
      <c r="O1342" s="163" t="s">
        <v>297</v>
      </c>
      <c r="P1342" s="162">
        <v>0</v>
      </c>
      <c r="Q1342" s="162">
        <v>0</v>
      </c>
      <c r="R1342" s="162">
        <v>92.654547578317505</v>
      </c>
      <c r="S1342" s="162">
        <v>703803.94340490003</v>
      </c>
      <c r="T1342" s="93">
        <f t="shared" si="131"/>
        <v>0</v>
      </c>
      <c r="U1342" s="93">
        <f>IF(C1342="MT",'Calcs and Notes'!$C$53*CBSAData!T1342*E1342,'Calcs and Notes'!$C$52*CBSAData!T1342*E1342)</f>
        <v>0</v>
      </c>
      <c r="V1342" s="93">
        <f>IF(C1342="MT",'Calcs and Notes'!$E$53*CBSAData!T1342*E1342,'Calcs and Notes'!$E$52*CBSAData!T1342*E1342)</f>
        <v>0</v>
      </c>
      <c r="W1342" s="93">
        <f t="shared" si="128"/>
        <v>0</v>
      </c>
      <c r="X1342" s="93">
        <f t="shared" si="132"/>
        <v>0</v>
      </c>
      <c r="Y1342" s="93">
        <f t="shared" si="129"/>
        <v>0</v>
      </c>
      <c r="Z1342" s="93">
        <f t="shared" si="130"/>
        <v>0</v>
      </c>
      <c r="AA1342" s="93">
        <f t="shared" si="133"/>
        <v>1</v>
      </c>
      <c r="AB1342" s="93">
        <f t="shared" si="134"/>
        <v>0</v>
      </c>
      <c r="AC1342" s="179">
        <f>IF(C1342="MT",'Calcs and Notes'!$F$53*CBSAData!T1342*E1342,'Calcs and Notes'!$F$52*CBSAData!T1342*E1342)</f>
        <v>0</v>
      </c>
      <c r="AD1342" s="179">
        <f t="shared" si="135"/>
        <v>0</v>
      </c>
    </row>
    <row r="1343" spans="1:30">
      <c r="A1343" s="162">
        <v>6529</v>
      </c>
      <c r="B1343" s="162">
        <v>4</v>
      </c>
      <c r="C1343" s="163" t="s">
        <v>225</v>
      </c>
      <c r="D1343" s="163" t="s">
        <v>227</v>
      </c>
      <c r="E1343" s="162">
        <v>24</v>
      </c>
      <c r="F1343" s="163" t="s">
        <v>227</v>
      </c>
      <c r="G1343" s="163" t="s">
        <v>296</v>
      </c>
      <c r="H1343" s="162">
        <v>0</v>
      </c>
      <c r="I1343" s="163" t="s">
        <v>301</v>
      </c>
      <c r="J1343" s="163" t="s">
        <v>318</v>
      </c>
      <c r="K1343" s="162">
        <v>32</v>
      </c>
      <c r="L1343" s="162">
        <v>6</v>
      </c>
      <c r="M1343" s="163" t="s">
        <v>300</v>
      </c>
      <c r="N1343" s="163" t="s">
        <v>227</v>
      </c>
      <c r="O1343" s="163" t="s">
        <v>297</v>
      </c>
      <c r="P1343" s="162">
        <v>0</v>
      </c>
      <c r="Q1343" s="162">
        <v>0</v>
      </c>
      <c r="R1343" s="162">
        <v>92.654547578317505</v>
      </c>
      <c r="S1343" s="162">
        <v>703803.94340490003</v>
      </c>
      <c r="T1343" s="93">
        <f t="shared" si="131"/>
        <v>0</v>
      </c>
      <c r="U1343" s="93">
        <f>IF(C1343="MT",'Calcs and Notes'!$C$53*CBSAData!T1343*E1343,'Calcs and Notes'!$C$52*CBSAData!T1343*E1343)</f>
        <v>0</v>
      </c>
      <c r="V1343" s="93">
        <f>IF(C1343="MT",'Calcs and Notes'!$E$53*CBSAData!T1343*E1343,'Calcs and Notes'!$E$52*CBSAData!T1343*E1343)</f>
        <v>0</v>
      </c>
      <c r="W1343" s="93">
        <f t="shared" si="128"/>
        <v>1146.4053823943764</v>
      </c>
      <c r="X1343" s="93">
        <f t="shared" si="132"/>
        <v>1</v>
      </c>
      <c r="Y1343" s="93">
        <f t="shared" si="129"/>
        <v>1083.6542802026404</v>
      </c>
      <c r="Z1343" s="93">
        <f t="shared" si="130"/>
        <v>-33.069505044365258</v>
      </c>
      <c r="AA1343" s="93">
        <f t="shared" si="133"/>
        <v>1</v>
      </c>
      <c r="AB1343" s="93">
        <f t="shared" si="134"/>
        <v>1</v>
      </c>
      <c r="AC1343" s="179">
        <f>IF(C1343="MT",'Calcs and Notes'!$F$53*CBSAData!T1343*E1343,'Calcs and Notes'!$F$52*CBSAData!T1343*E1343)</f>
        <v>0</v>
      </c>
      <c r="AD1343" s="179">
        <f t="shared" si="135"/>
        <v>-43.663918507956637</v>
      </c>
    </row>
    <row r="1344" spans="1:30">
      <c r="A1344" s="162">
        <v>6529</v>
      </c>
      <c r="B1344" s="162">
        <v>5</v>
      </c>
      <c r="C1344" s="163" t="s">
        <v>225</v>
      </c>
      <c r="D1344" s="163" t="s">
        <v>227</v>
      </c>
      <c r="E1344" s="162">
        <v>60</v>
      </c>
      <c r="F1344" s="163" t="s">
        <v>227</v>
      </c>
      <c r="G1344" s="163" t="s">
        <v>296</v>
      </c>
      <c r="H1344" s="162">
        <v>0</v>
      </c>
      <c r="I1344" s="163" t="s">
        <v>309</v>
      </c>
      <c r="J1344" s="163" t="s">
        <v>319</v>
      </c>
      <c r="K1344" s="162">
        <v>-1</v>
      </c>
      <c r="L1344" s="162">
        <v>-1</v>
      </c>
      <c r="M1344" s="163" t="s">
        <v>300</v>
      </c>
      <c r="N1344" s="163" t="s">
        <v>227</v>
      </c>
      <c r="O1344" s="163" t="s">
        <v>297</v>
      </c>
      <c r="P1344" s="162">
        <v>0</v>
      </c>
      <c r="Q1344" s="162">
        <v>0</v>
      </c>
      <c r="R1344" s="162">
        <v>92.654547578317505</v>
      </c>
      <c r="S1344" s="162">
        <v>703803.94340490003</v>
      </c>
      <c r="T1344" s="93">
        <f t="shared" si="131"/>
        <v>0</v>
      </c>
      <c r="U1344" s="93">
        <f>IF(C1344="MT",'Calcs and Notes'!$C$53*CBSAData!T1344*E1344,'Calcs and Notes'!$C$52*CBSAData!T1344*E1344)</f>
        <v>0</v>
      </c>
      <c r="V1344" s="93">
        <f>IF(C1344="MT",'Calcs and Notes'!$E$53*CBSAData!T1344*E1344,'Calcs and Notes'!$E$52*CBSAData!T1344*E1344)</f>
        <v>0</v>
      </c>
      <c r="W1344" s="93">
        <f t="shared" si="128"/>
        <v>0</v>
      </c>
      <c r="X1344" s="93">
        <f t="shared" si="132"/>
        <v>0</v>
      </c>
      <c r="Y1344" s="93">
        <f t="shared" si="129"/>
        <v>0</v>
      </c>
      <c r="Z1344" s="93">
        <f t="shared" si="130"/>
        <v>0</v>
      </c>
      <c r="AA1344" s="93">
        <f t="shared" si="133"/>
        <v>1</v>
      </c>
      <c r="AB1344" s="93">
        <f t="shared" si="134"/>
        <v>1</v>
      </c>
      <c r="AC1344" s="179">
        <f>IF(C1344="MT",'Calcs and Notes'!$F$53*CBSAData!T1344*E1344,'Calcs and Notes'!$F$52*CBSAData!T1344*E1344)</f>
        <v>0</v>
      </c>
      <c r="AD1344" s="179">
        <f t="shared" si="135"/>
        <v>0</v>
      </c>
    </row>
    <row r="1345" spans="1:30">
      <c r="A1345" s="162">
        <v>15268</v>
      </c>
      <c r="B1345" s="162">
        <v>1</v>
      </c>
      <c r="C1345" s="163" t="s">
        <v>225</v>
      </c>
      <c r="D1345" s="163" t="s">
        <v>247</v>
      </c>
      <c r="E1345" s="162">
        <v>488</v>
      </c>
      <c r="F1345" s="163" t="s">
        <v>227</v>
      </c>
      <c r="G1345" s="163" t="s">
        <v>296</v>
      </c>
      <c r="H1345" s="162">
        <v>0</v>
      </c>
      <c r="I1345" s="163" t="s">
        <v>301</v>
      </c>
      <c r="J1345" s="163" t="s">
        <v>297</v>
      </c>
      <c r="K1345" s="162">
        <v>32</v>
      </c>
      <c r="L1345" s="162">
        <v>252</v>
      </c>
      <c r="M1345" s="163" t="s">
        <v>300</v>
      </c>
      <c r="N1345" s="163" t="s">
        <v>227</v>
      </c>
      <c r="O1345" s="163" t="s">
        <v>297</v>
      </c>
      <c r="P1345" s="162">
        <v>0</v>
      </c>
      <c r="Q1345" s="162">
        <v>0</v>
      </c>
      <c r="R1345" s="162">
        <v>92.654547578317505</v>
      </c>
      <c r="S1345" s="162">
        <v>4368661.91831767</v>
      </c>
      <c r="T1345" s="93">
        <f t="shared" si="131"/>
        <v>0</v>
      </c>
      <c r="U1345" s="93">
        <f>IF(C1345="MT",'Calcs and Notes'!$C$53*CBSAData!T1345*E1345,'Calcs and Notes'!$C$52*CBSAData!T1345*E1345)</f>
        <v>0</v>
      </c>
      <c r="V1345" s="93">
        <f>IF(C1345="MT",'Calcs and Notes'!$E$53*CBSAData!T1345*E1345,'Calcs and Notes'!$E$52*CBSAData!T1345*E1345)</f>
        <v>0</v>
      </c>
      <c r="W1345" s="93">
        <f t="shared" si="128"/>
        <v>23310.242775352322</v>
      </c>
      <c r="X1345" s="93">
        <f t="shared" si="132"/>
        <v>1</v>
      </c>
      <c r="Y1345" s="93">
        <f t="shared" si="129"/>
        <v>22034.303697453688</v>
      </c>
      <c r="Z1345" s="93">
        <f t="shared" si="130"/>
        <v>-672.41326923542692</v>
      </c>
      <c r="AA1345" s="93">
        <f t="shared" si="133"/>
        <v>1</v>
      </c>
      <c r="AB1345" s="93">
        <f t="shared" si="134"/>
        <v>1</v>
      </c>
      <c r="AC1345" s="179">
        <f>IF(C1345="MT",'Calcs and Notes'!$F$53*CBSAData!T1345*E1345,'Calcs and Notes'!$F$52*CBSAData!T1345*E1345)</f>
        <v>0</v>
      </c>
      <c r="AD1345" s="179">
        <f t="shared" si="135"/>
        <v>-887.83300966178501</v>
      </c>
    </row>
    <row r="1346" spans="1:30">
      <c r="A1346" s="162">
        <v>15268</v>
      </c>
      <c r="B1346" s="162">
        <v>2</v>
      </c>
      <c r="C1346" s="163" t="s">
        <v>241</v>
      </c>
      <c r="D1346" s="163" t="s">
        <v>247</v>
      </c>
      <c r="E1346" s="162">
        <v>150</v>
      </c>
      <c r="F1346" s="163" t="s">
        <v>243</v>
      </c>
      <c r="G1346" s="163" t="s">
        <v>308</v>
      </c>
      <c r="H1346" s="162">
        <v>50</v>
      </c>
      <c r="I1346" s="163" t="s">
        <v>301</v>
      </c>
      <c r="J1346" s="163" t="s">
        <v>297</v>
      </c>
      <c r="K1346" s="162">
        <v>32</v>
      </c>
      <c r="L1346" s="162">
        <v>100</v>
      </c>
      <c r="M1346" s="163" t="s">
        <v>300</v>
      </c>
      <c r="N1346" s="163" t="s">
        <v>227</v>
      </c>
      <c r="O1346" s="163" t="s">
        <v>297</v>
      </c>
      <c r="P1346" s="162">
        <v>0</v>
      </c>
      <c r="Q1346" s="162">
        <v>0</v>
      </c>
      <c r="R1346" s="162">
        <v>92.654547578317505</v>
      </c>
      <c r="S1346" s="162">
        <v>4368661.91831767</v>
      </c>
      <c r="T1346" s="93">
        <f t="shared" si="131"/>
        <v>0</v>
      </c>
      <c r="U1346" s="93">
        <f>IF(C1346="MT",'Calcs and Notes'!$C$53*CBSAData!T1346*E1346,'Calcs and Notes'!$C$52*CBSAData!T1346*E1346)</f>
        <v>0</v>
      </c>
      <c r="V1346" s="93">
        <f>IF(C1346="MT",'Calcs and Notes'!$E$53*CBSAData!T1346*E1346,'Calcs and Notes'!$E$52*CBSAData!T1346*E1346)</f>
        <v>0</v>
      </c>
      <c r="W1346" s="93">
        <f t="shared" si="128"/>
        <v>14362.5</v>
      </c>
      <c r="X1346" s="93">
        <f t="shared" si="132"/>
        <v>1</v>
      </c>
      <c r="Y1346" s="93">
        <f t="shared" si="129"/>
        <v>5533.08</v>
      </c>
      <c r="Z1346" s="93">
        <f t="shared" si="130"/>
        <v>-460.5</v>
      </c>
      <c r="AA1346" s="93">
        <f t="shared" si="133"/>
        <v>1</v>
      </c>
      <c r="AB1346" s="93">
        <f t="shared" si="134"/>
        <v>0</v>
      </c>
      <c r="AC1346" s="179">
        <f>IF(C1346="MT",'Calcs and Notes'!$F$53*CBSAData!T1346*E1346,'Calcs and Notes'!$F$52*CBSAData!T1346*E1346)</f>
        <v>0</v>
      </c>
      <c r="AD1346" s="179">
        <f t="shared" si="135"/>
        <v>0</v>
      </c>
    </row>
    <row r="1347" spans="1:30">
      <c r="A1347" s="162">
        <v>15268</v>
      </c>
      <c r="B1347" s="162">
        <v>3</v>
      </c>
      <c r="C1347" s="163" t="s">
        <v>241</v>
      </c>
      <c r="D1347" s="163" t="s">
        <v>247</v>
      </c>
      <c r="E1347" s="162">
        <v>30</v>
      </c>
      <c r="F1347" s="163" t="s">
        <v>243</v>
      </c>
      <c r="G1347" s="163" t="s">
        <v>308</v>
      </c>
      <c r="H1347" s="162">
        <v>9</v>
      </c>
      <c r="I1347" s="163" t="s">
        <v>301</v>
      </c>
      <c r="J1347" s="163" t="s">
        <v>297</v>
      </c>
      <c r="K1347" s="162">
        <v>32</v>
      </c>
      <c r="L1347" s="162">
        <v>18</v>
      </c>
      <c r="M1347" s="163" t="s">
        <v>300</v>
      </c>
      <c r="N1347" s="163" t="s">
        <v>227</v>
      </c>
      <c r="O1347" s="163" t="s">
        <v>297</v>
      </c>
      <c r="P1347" s="162">
        <v>0</v>
      </c>
      <c r="Q1347" s="162">
        <v>0</v>
      </c>
      <c r="R1347" s="162">
        <v>92.654547578317505</v>
      </c>
      <c r="S1347" s="162">
        <v>4368661.91831767</v>
      </c>
      <c r="T1347" s="93">
        <f t="shared" si="131"/>
        <v>0</v>
      </c>
      <c r="U1347" s="93">
        <f>IF(C1347="MT",'Calcs and Notes'!$C$53*CBSAData!T1347*E1347,'Calcs and Notes'!$C$52*CBSAData!T1347*E1347)</f>
        <v>0</v>
      </c>
      <c r="V1347" s="93">
        <f>IF(C1347="MT",'Calcs and Notes'!$E$53*CBSAData!T1347*E1347,'Calcs and Notes'!$E$52*CBSAData!T1347*E1347)</f>
        <v>0</v>
      </c>
      <c r="W1347" s="93">
        <f t="shared" si="128"/>
        <v>2872.5</v>
      </c>
      <c r="X1347" s="93">
        <f t="shared" si="132"/>
        <v>1</v>
      </c>
      <c r="Y1347" s="93">
        <f t="shared" si="129"/>
        <v>1106.616</v>
      </c>
      <c r="Z1347" s="93">
        <f t="shared" si="130"/>
        <v>-92.1</v>
      </c>
      <c r="AA1347" s="93">
        <f t="shared" si="133"/>
        <v>1</v>
      </c>
      <c r="AB1347" s="93">
        <f t="shared" si="134"/>
        <v>0</v>
      </c>
      <c r="AC1347" s="179">
        <f>IF(C1347="MT",'Calcs and Notes'!$F$53*CBSAData!T1347*E1347,'Calcs and Notes'!$F$52*CBSAData!T1347*E1347)</f>
        <v>0</v>
      </c>
      <c r="AD1347" s="179">
        <f t="shared" si="135"/>
        <v>0</v>
      </c>
    </row>
    <row r="1348" spans="1:30">
      <c r="A1348" s="162">
        <v>15268</v>
      </c>
      <c r="B1348" s="162">
        <v>4</v>
      </c>
      <c r="C1348" s="163" t="s">
        <v>225</v>
      </c>
      <c r="D1348" s="163" t="s">
        <v>227</v>
      </c>
      <c r="E1348" s="162">
        <v>60</v>
      </c>
      <c r="F1348" s="163" t="s">
        <v>243</v>
      </c>
      <c r="G1348" s="163" t="s">
        <v>296</v>
      </c>
      <c r="H1348" s="162">
        <v>21</v>
      </c>
      <c r="I1348" s="163" t="s">
        <v>298</v>
      </c>
      <c r="J1348" s="163" t="s">
        <v>297</v>
      </c>
      <c r="K1348" s="162">
        <v>85</v>
      </c>
      <c r="L1348" s="162">
        <v>24</v>
      </c>
      <c r="M1348" s="163" t="s">
        <v>300</v>
      </c>
      <c r="N1348" s="163" t="s">
        <v>227</v>
      </c>
      <c r="O1348" s="163" t="s">
        <v>297</v>
      </c>
      <c r="P1348" s="162">
        <v>0</v>
      </c>
      <c r="Q1348" s="162">
        <v>0</v>
      </c>
      <c r="R1348" s="162">
        <v>92.654547578317505</v>
      </c>
      <c r="S1348" s="162">
        <v>4368661.91831767</v>
      </c>
      <c r="T1348" s="93">
        <f t="shared" si="131"/>
        <v>0</v>
      </c>
      <c r="U1348" s="93">
        <f>IF(C1348="MT",'Calcs and Notes'!$C$53*CBSAData!T1348*E1348,'Calcs and Notes'!$C$52*CBSAData!T1348*E1348)</f>
        <v>0</v>
      </c>
      <c r="V1348" s="93">
        <f>IF(C1348="MT",'Calcs and Notes'!$E$53*CBSAData!T1348*E1348,'Calcs and Notes'!$E$52*CBSAData!T1348*E1348)</f>
        <v>0</v>
      </c>
      <c r="W1348" s="93">
        <f t="shared" si="128"/>
        <v>7413</v>
      </c>
      <c r="X1348" s="93">
        <f t="shared" si="132"/>
        <v>1</v>
      </c>
      <c r="Y1348" s="93">
        <f t="shared" si="129"/>
        <v>2213.232</v>
      </c>
      <c r="Z1348" s="93">
        <f t="shared" si="130"/>
        <v>-184.2</v>
      </c>
      <c r="AA1348" s="93">
        <f t="shared" si="133"/>
        <v>1</v>
      </c>
      <c r="AB1348" s="93">
        <f t="shared" si="134"/>
        <v>0</v>
      </c>
      <c r="AC1348" s="179">
        <f>IF(C1348="MT",'Calcs and Notes'!$F$53*CBSAData!T1348*E1348,'Calcs and Notes'!$F$52*CBSAData!T1348*E1348)</f>
        <v>0</v>
      </c>
      <c r="AD1348" s="179">
        <f t="shared" si="135"/>
        <v>0</v>
      </c>
    </row>
    <row r="1349" spans="1:30">
      <c r="A1349" s="162">
        <v>15268</v>
      </c>
      <c r="B1349" s="162">
        <v>5</v>
      </c>
      <c r="C1349" s="163" t="s">
        <v>245</v>
      </c>
      <c r="D1349" s="163" t="s">
        <v>247</v>
      </c>
      <c r="E1349" s="162">
        <v>72</v>
      </c>
      <c r="F1349" s="163" t="s">
        <v>243</v>
      </c>
      <c r="G1349" s="163" t="s">
        <v>308</v>
      </c>
      <c r="H1349" s="162">
        <v>24</v>
      </c>
      <c r="I1349" s="163" t="s">
        <v>301</v>
      </c>
      <c r="J1349" s="163" t="s">
        <v>297</v>
      </c>
      <c r="K1349" s="162">
        <v>32</v>
      </c>
      <c r="L1349" s="162">
        <v>48</v>
      </c>
      <c r="M1349" s="163" t="s">
        <v>300</v>
      </c>
      <c r="N1349" s="163" t="s">
        <v>227</v>
      </c>
      <c r="O1349" s="163" t="s">
        <v>297</v>
      </c>
      <c r="P1349" s="162">
        <v>0</v>
      </c>
      <c r="Q1349" s="162">
        <v>0</v>
      </c>
      <c r="R1349" s="162">
        <v>92.654547578317505</v>
      </c>
      <c r="S1349" s="162">
        <v>4368661.91831767</v>
      </c>
      <c r="T1349" s="93">
        <f t="shared" si="131"/>
        <v>0</v>
      </c>
      <c r="U1349" s="93">
        <f>IF(C1349="MT",'Calcs and Notes'!$C$53*CBSAData!T1349*E1349,'Calcs and Notes'!$C$52*CBSAData!T1349*E1349)</f>
        <v>0</v>
      </c>
      <c r="V1349" s="93">
        <f>IF(C1349="MT",'Calcs and Notes'!$E$53*CBSAData!T1349*E1349,'Calcs and Notes'!$E$52*CBSAData!T1349*E1349)</f>
        <v>0</v>
      </c>
      <c r="W1349" s="93">
        <f t="shared" si="128"/>
        <v>6894</v>
      </c>
      <c r="X1349" s="93">
        <f t="shared" si="132"/>
        <v>1</v>
      </c>
      <c r="Y1349" s="93">
        <f t="shared" si="129"/>
        <v>2655.8784000000001</v>
      </c>
      <c r="Z1349" s="93">
        <f t="shared" si="130"/>
        <v>-221.04</v>
      </c>
      <c r="AA1349" s="93">
        <f t="shared" si="133"/>
        <v>1</v>
      </c>
      <c r="AB1349" s="93">
        <f t="shared" si="134"/>
        <v>0</v>
      </c>
      <c r="AC1349" s="179">
        <f>IF(C1349="MT",'Calcs and Notes'!$F$53*CBSAData!T1349*E1349,'Calcs and Notes'!$F$52*CBSAData!T1349*E1349)</f>
        <v>0</v>
      </c>
      <c r="AD1349" s="179">
        <f t="shared" si="135"/>
        <v>0</v>
      </c>
    </row>
    <row r="1350" spans="1:30">
      <c r="A1350" s="162">
        <v>15171</v>
      </c>
      <c r="B1350" s="162">
        <v>1</v>
      </c>
      <c r="C1350" s="163" t="s">
        <v>245</v>
      </c>
      <c r="D1350" s="163" t="s">
        <v>243</v>
      </c>
      <c r="E1350" s="162">
        <v>4.5</v>
      </c>
      <c r="F1350" s="163" t="s">
        <v>243</v>
      </c>
      <c r="G1350" s="163" t="s">
        <v>296</v>
      </c>
      <c r="H1350" s="162">
        <v>2</v>
      </c>
      <c r="I1350" s="163" t="s">
        <v>239</v>
      </c>
      <c r="J1350" s="163" t="s">
        <v>307</v>
      </c>
      <c r="K1350" s="162">
        <v>-1</v>
      </c>
      <c r="L1350" s="162">
        <v>-1</v>
      </c>
      <c r="M1350" s="163" t="s">
        <v>304</v>
      </c>
      <c r="N1350" s="163" t="s">
        <v>227</v>
      </c>
      <c r="O1350" s="163" t="s">
        <v>297</v>
      </c>
      <c r="P1350" s="162">
        <v>0</v>
      </c>
      <c r="Q1350" s="162">
        <v>0</v>
      </c>
      <c r="R1350" s="162">
        <v>105.006108768516</v>
      </c>
      <c r="S1350" s="162">
        <v>164649.57854903201</v>
      </c>
      <c r="T1350" s="93">
        <f t="shared" si="131"/>
        <v>0</v>
      </c>
      <c r="U1350" s="93">
        <f>IF(C1350="MT",'Calcs and Notes'!$C$53*CBSAData!T1350*E1350,'Calcs and Notes'!$C$52*CBSAData!T1350*E1350)</f>
        <v>0</v>
      </c>
      <c r="V1350" s="93">
        <f>IF(C1350="MT",'Calcs and Notes'!$E$53*CBSAData!T1350*E1350,'Calcs and Notes'!$E$52*CBSAData!T1350*E1350)</f>
        <v>0</v>
      </c>
      <c r="W1350" s="93">
        <f t="shared" si="128"/>
        <v>0</v>
      </c>
      <c r="X1350" s="93">
        <f t="shared" si="132"/>
        <v>0</v>
      </c>
      <c r="Y1350" s="93">
        <f t="shared" si="129"/>
        <v>0</v>
      </c>
      <c r="Z1350" s="93">
        <f t="shared" si="130"/>
        <v>0</v>
      </c>
      <c r="AA1350" s="93">
        <f t="shared" si="133"/>
        <v>1</v>
      </c>
      <c r="AB1350" s="93">
        <f t="shared" si="134"/>
        <v>0</v>
      </c>
      <c r="AC1350" s="179">
        <f>IF(C1350="MT",'Calcs and Notes'!$F$53*CBSAData!T1350*E1350,'Calcs and Notes'!$F$52*CBSAData!T1350*E1350)</f>
        <v>0</v>
      </c>
      <c r="AD1350" s="179">
        <f t="shared" si="135"/>
        <v>0</v>
      </c>
    </row>
    <row r="1351" spans="1:30">
      <c r="A1351" s="162">
        <v>15171</v>
      </c>
      <c r="B1351" s="162">
        <v>2</v>
      </c>
      <c r="C1351" s="163" t="s">
        <v>225</v>
      </c>
      <c r="D1351" s="163" t="s">
        <v>243</v>
      </c>
      <c r="E1351" s="162">
        <v>6.5</v>
      </c>
      <c r="F1351" s="163" t="s">
        <v>243</v>
      </c>
      <c r="G1351" s="163" t="s">
        <v>296</v>
      </c>
      <c r="H1351" s="162">
        <v>3</v>
      </c>
      <c r="I1351" s="163" t="s">
        <v>309</v>
      </c>
      <c r="J1351" s="163" t="s">
        <v>320</v>
      </c>
      <c r="K1351" s="162">
        <v>-1</v>
      </c>
      <c r="L1351" s="162">
        <v>4</v>
      </c>
      <c r="M1351" s="163" t="s">
        <v>304</v>
      </c>
      <c r="N1351" s="163" t="s">
        <v>227</v>
      </c>
      <c r="O1351" s="163" t="s">
        <v>297</v>
      </c>
      <c r="P1351" s="162">
        <v>0</v>
      </c>
      <c r="Q1351" s="162">
        <v>0</v>
      </c>
      <c r="R1351" s="162">
        <v>105.006108768516</v>
      </c>
      <c r="S1351" s="162">
        <v>164649.57854903201</v>
      </c>
      <c r="T1351" s="93">
        <f t="shared" si="131"/>
        <v>0</v>
      </c>
      <c r="U1351" s="93">
        <f>IF(C1351="MT",'Calcs and Notes'!$C$53*CBSAData!T1351*E1351,'Calcs and Notes'!$C$52*CBSAData!T1351*E1351)</f>
        <v>0</v>
      </c>
      <c r="V1351" s="93">
        <f>IF(C1351="MT",'Calcs and Notes'!$E$53*CBSAData!T1351*E1351,'Calcs and Notes'!$E$52*CBSAData!T1351*E1351)</f>
        <v>0</v>
      </c>
      <c r="W1351" s="93">
        <f t="shared" si="128"/>
        <v>0</v>
      </c>
      <c r="X1351" s="93">
        <f t="shared" si="132"/>
        <v>0</v>
      </c>
      <c r="Y1351" s="93">
        <f t="shared" si="129"/>
        <v>0</v>
      </c>
      <c r="Z1351" s="93">
        <f t="shared" si="130"/>
        <v>0</v>
      </c>
      <c r="AA1351" s="93">
        <f t="shared" si="133"/>
        <v>1</v>
      </c>
      <c r="AB1351" s="93">
        <f t="shared" si="134"/>
        <v>0</v>
      </c>
      <c r="AC1351" s="179">
        <f>IF(C1351="MT",'Calcs and Notes'!$F$53*CBSAData!T1351*E1351,'Calcs and Notes'!$F$52*CBSAData!T1351*E1351)</f>
        <v>0</v>
      </c>
      <c r="AD1351" s="179">
        <f t="shared" si="135"/>
        <v>0</v>
      </c>
    </row>
    <row r="1352" spans="1:30">
      <c r="A1352" s="162">
        <v>15171</v>
      </c>
      <c r="B1352" s="162">
        <v>3</v>
      </c>
      <c r="C1352" s="163" t="s">
        <v>245</v>
      </c>
      <c r="D1352" s="163" t="s">
        <v>243</v>
      </c>
      <c r="E1352" s="162">
        <v>2.25</v>
      </c>
      <c r="F1352" s="163" t="s">
        <v>243</v>
      </c>
      <c r="G1352" s="163" t="s">
        <v>296</v>
      </c>
      <c r="H1352" s="162">
        <v>1</v>
      </c>
      <c r="I1352" s="163" t="s">
        <v>301</v>
      </c>
      <c r="J1352" s="163" t="s">
        <v>297</v>
      </c>
      <c r="K1352" s="162">
        <v>17</v>
      </c>
      <c r="L1352" s="162">
        <v>1</v>
      </c>
      <c r="M1352" s="163" t="s">
        <v>304</v>
      </c>
      <c r="N1352" s="163" t="s">
        <v>227</v>
      </c>
      <c r="O1352" s="163" t="s">
        <v>297</v>
      </c>
      <c r="P1352" s="162">
        <v>0</v>
      </c>
      <c r="Q1352" s="162">
        <v>0</v>
      </c>
      <c r="R1352" s="162">
        <v>105.006108768516</v>
      </c>
      <c r="S1352" s="162">
        <v>164649.57854903201</v>
      </c>
      <c r="T1352" s="93">
        <f t="shared" si="131"/>
        <v>0</v>
      </c>
      <c r="U1352" s="93">
        <f>IF(C1352="MT",'Calcs and Notes'!$C$53*CBSAData!T1352*E1352,'Calcs and Notes'!$C$52*CBSAData!T1352*E1352)</f>
        <v>0</v>
      </c>
      <c r="V1352" s="93">
        <f>IF(C1352="MT",'Calcs and Notes'!$E$53*CBSAData!T1352*E1352,'Calcs and Notes'!$E$52*CBSAData!T1352*E1352)</f>
        <v>0</v>
      </c>
      <c r="W1352" s="93">
        <f t="shared" si="128"/>
        <v>215.4375</v>
      </c>
      <c r="X1352" s="93">
        <f t="shared" si="132"/>
        <v>1</v>
      </c>
      <c r="Y1352" s="93">
        <f t="shared" si="129"/>
        <v>82.996200000000002</v>
      </c>
      <c r="Z1352" s="93">
        <f t="shared" si="130"/>
        <v>-6.9074999999999998</v>
      </c>
      <c r="AA1352" s="93">
        <f t="shared" si="133"/>
        <v>1</v>
      </c>
      <c r="AB1352" s="93">
        <f t="shared" si="134"/>
        <v>0</v>
      </c>
      <c r="AC1352" s="179">
        <f>IF(C1352="MT",'Calcs and Notes'!$F$53*CBSAData!T1352*E1352,'Calcs and Notes'!$F$52*CBSAData!T1352*E1352)</f>
        <v>0</v>
      </c>
      <c r="AD1352" s="179">
        <f t="shared" si="135"/>
        <v>0</v>
      </c>
    </row>
    <row r="1353" spans="1:30">
      <c r="A1353" s="162">
        <v>15171</v>
      </c>
      <c r="B1353" s="162">
        <v>4</v>
      </c>
      <c r="C1353" s="163" t="s">
        <v>245</v>
      </c>
      <c r="D1353" s="163" t="s">
        <v>243</v>
      </c>
      <c r="E1353" s="162">
        <v>4</v>
      </c>
      <c r="F1353" s="163" t="s">
        <v>243</v>
      </c>
      <c r="G1353" s="163" t="s">
        <v>296</v>
      </c>
      <c r="H1353" s="162">
        <v>2</v>
      </c>
      <c r="I1353" s="163" t="s">
        <v>227</v>
      </c>
      <c r="J1353" s="163" t="s">
        <v>297</v>
      </c>
      <c r="K1353" s="162">
        <v>0</v>
      </c>
      <c r="L1353" s="162">
        <v>0</v>
      </c>
      <c r="M1353" s="163" t="s">
        <v>247</v>
      </c>
      <c r="N1353" s="163" t="s">
        <v>227</v>
      </c>
      <c r="O1353" s="163" t="s">
        <v>297</v>
      </c>
      <c r="P1353" s="162">
        <v>0</v>
      </c>
      <c r="Q1353" s="162">
        <v>0</v>
      </c>
      <c r="R1353" s="162">
        <v>105.006108768516</v>
      </c>
      <c r="S1353" s="162">
        <v>164649.57854903201</v>
      </c>
      <c r="T1353" s="93">
        <f t="shared" si="131"/>
        <v>0</v>
      </c>
      <c r="U1353" s="93">
        <f>IF(C1353="MT",'Calcs and Notes'!$C$53*CBSAData!T1353*E1353,'Calcs and Notes'!$C$52*CBSAData!T1353*E1353)</f>
        <v>0</v>
      </c>
      <c r="V1353" s="93">
        <f>IF(C1353="MT",'Calcs and Notes'!$E$53*CBSAData!T1353*E1353,'Calcs and Notes'!$E$52*CBSAData!T1353*E1353)</f>
        <v>0</v>
      </c>
      <c r="W1353" s="93">
        <f t="shared" si="128"/>
        <v>0</v>
      </c>
      <c r="X1353" s="93">
        <f t="shared" si="132"/>
        <v>0</v>
      </c>
      <c r="Y1353" s="93">
        <f t="shared" si="129"/>
        <v>0</v>
      </c>
      <c r="Z1353" s="93">
        <f t="shared" si="130"/>
        <v>0</v>
      </c>
      <c r="AA1353" s="93">
        <f t="shared" si="133"/>
        <v>1</v>
      </c>
      <c r="AB1353" s="93">
        <f t="shared" si="134"/>
        <v>0</v>
      </c>
      <c r="AC1353" s="179">
        <f>IF(C1353="MT",'Calcs and Notes'!$F$53*CBSAData!T1353*E1353,'Calcs and Notes'!$F$52*CBSAData!T1353*E1353)</f>
        <v>0</v>
      </c>
      <c r="AD1353" s="179">
        <f t="shared" si="135"/>
        <v>0</v>
      </c>
    </row>
    <row r="1354" spans="1:30">
      <c r="A1354" s="162">
        <v>15171</v>
      </c>
      <c r="B1354" s="162">
        <v>5</v>
      </c>
      <c r="C1354" s="163" t="s">
        <v>241</v>
      </c>
      <c r="D1354" s="163" t="s">
        <v>243</v>
      </c>
      <c r="E1354" s="162">
        <v>7</v>
      </c>
      <c r="F1354" s="163" t="s">
        <v>243</v>
      </c>
      <c r="G1354" s="163" t="s">
        <v>296</v>
      </c>
      <c r="H1354" s="162">
        <v>3</v>
      </c>
      <c r="I1354" s="163" t="s">
        <v>309</v>
      </c>
      <c r="J1354" s="163" t="s">
        <v>321</v>
      </c>
      <c r="K1354" s="162">
        <v>-1</v>
      </c>
      <c r="L1354" s="162">
        <v>4</v>
      </c>
      <c r="M1354" s="163" t="s">
        <v>304</v>
      </c>
      <c r="N1354" s="163" t="s">
        <v>227</v>
      </c>
      <c r="O1354" s="163" t="s">
        <v>297</v>
      </c>
      <c r="P1354" s="162">
        <v>0</v>
      </c>
      <c r="Q1354" s="162">
        <v>0</v>
      </c>
      <c r="R1354" s="162">
        <v>105.006108768516</v>
      </c>
      <c r="S1354" s="162">
        <v>164649.57854903201</v>
      </c>
      <c r="T1354" s="93">
        <f t="shared" si="131"/>
        <v>0</v>
      </c>
      <c r="U1354" s="93">
        <f>IF(C1354="MT",'Calcs and Notes'!$C$53*CBSAData!T1354*E1354,'Calcs and Notes'!$C$52*CBSAData!T1354*E1354)</f>
        <v>0</v>
      </c>
      <c r="V1354" s="93">
        <f>IF(C1354="MT",'Calcs and Notes'!$E$53*CBSAData!T1354*E1354,'Calcs and Notes'!$E$52*CBSAData!T1354*E1354)</f>
        <v>0</v>
      </c>
      <c r="W1354" s="93">
        <f t="shared" si="128"/>
        <v>0</v>
      </c>
      <c r="X1354" s="93">
        <f t="shared" si="132"/>
        <v>0</v>
      </c>
      <c r="Y1354" s="93">
        <f t="shared" si="129"/>
        <v>0</v>
      </c>
      <c r="Z1354" s="93">
        <f t="shared" si="130"/>
        <v>0</v>
      </c>
      <c r="AA1354" s="93">
        <f t="shared" si="133"/>
        <v>1</v>
      </c>
      <c r="AB1354" s="93">
        <f t="shared" si="134"/>
        <v>0</v>
      </c>
      <c r="AC1354" s="179">
        <f>IF(C1354="MT",'Calcs and Notes'!$F$53*CBSAData!T1354*E1354,'Calcs and Notes'!$F$52*CBSAData!T1354*E1354)</f>
        <v>0</v>
      </c>
      <c r="AD1354" s="179">
        <f t="shared" si="135"/>
        <v>0</v>
      </c>
    </row>
    <row r="1355" spans="1:30">
      <c r="A1355" s="162">
        <v>15171</v>
      </c>
      <c r="B1355" s="162">
        <v>6</v>
      </c>
      <c r="C1355" s="163" t="s">
        <v>225</v>
      </c>
      <c r="D1355" s="163" t="s">
        <v>243</v>
      </c>
      <c r="E1355" s="162">
        <v>2.5</v>
      </c>
      <c r="F1355" s="163" t="s">
        <v>243</v>
      </c>
      <c r="G1355" s="163" t="s">
        <v>296</v>
      </c>
      <c r="H1355" s="162">
        <v>1</v>
      </c>
      <c r="I1355" s="163" t="s">
        <v>309</v>
      </c>
      <c r="J1355" s="163" t="s">
        <v>322</v>
      </c>
      <c r="K1355" s="162">
        <v>-1</v>
      </c>
      <c r="L1355" s="162">
        <v>2</v>
      </c>
      <c r="M1355" s="163" t="s">
        <v>304</v>
      </c>
      <c r="N1355" s="163" t="s">
        <v>227</v>
      </c>
      <c r="O1355" s="163" t="s">
        <v>297</v>
      </c>
      <c r="P1355" s="162">
        <v>0</v>
      </c>
      <c r="Q1355" s="162">
        <v>0</v>
      </c>
      <c r="R1355" s="162">
        <v>105.006108768516</v>
      </c>
      <c r="S1355" s="162">
        <v>164649.57854903201</v>
      </c>
      <c r="T1355" s="93">
        <f t="shared" si="131"/>
        <v>0</v>
      </c>
      <c r="U1355" s="93">
        <f>IF(C1355="MT",'Calcs and Notes'!$C$53*CBSAData!T1355*E1355,'Calcs and Notes'!$C$52*CBSAData!T1355*E1355)</f>
        <v>0</v>
      </c>
      <c r="V1355" s="93">
        <f>IF(C1355="MT",'Calcs and Notes'!$E$53*CBSAData!T1355*E1355,'Calcs and Notes'!$E$52*CBSAData!T1355*E1355)</f>
        <v>0</v>
      </c>
      <c r="W1355" s="93">
        <f t="shared" si="128"/>
        <v>0</v>
      </c>
      <c r="X1355" s="93">
        <f t="shared" si="132"/>
        <v>0</v>
      </c>
      <c r="Y1355" s="93">
        <f t="shared" si="129"/>
        <v>0</v>
      </c>
      <c r="Z1355" s="93">
        <f t="shared" si="130"/>
        <v>0</v>
      </c>
      <c r="AA1355" s="93">
        <f t="shared" si="133"/>
        <v>1</v>
      </c>
      <c r="AB1355" s="93">
        <f t="shared" si="134"/>
        <v>0</v>
      </c>
      <c r="AC1355" s="179">
        <f>IF(C1355="MT",'Calcs and Notes'!$F$53*CBSAData!T1355*E1355,'Calcs and Notes'!$F$52*CBSAData!T1355*E1355)</f>
        <v>0</v>
      </c>
      <c r="AD1355" s="179">
        <f t="shared" si="135"/>
        <v>0</v>
      </c>
    </row>
    <row r="1356" spans="1:30">
      <c r="A1356" s="162">
        <v>15171</v>
      </c>
      <c r="B1356" s="162">
        <v>7</v>
      </c>
      <c r="C1356" s="163" t="s">
        <v>225</v>
      </c>
      <c r="D1356" s="163" t="s">
        <v>227</v>
      </c>
      <c r="E1356" s="162">
        <v>22</v>
      </c>
      <c r="F1356" s="163" t="s">
        <v>243</v>
      </c>
      <c r="G1356" s="163" t="s">
        <v>308</v>
      </c>
      <c r="H1356" s="162">
        <v>9</v>
      </c>
      <c r="I1356" s="163" t="s">
        <v>309</v>
      </c>
      <c r="J1356" s="163" t="s">
        <v>323</v>
      </c>
      <c r="K1356" s="162">
        <v>-1</v>
      </c>
      <c r="L1356" s="162">
        <v>-1</v>
      </c>
      <c r="M1356" s="163" t="s">
        <v>304</v>
      </c>
      <c r="N1356" s="163" t="s">
        <v>227</v>
      </c>
      <c r="O1356" s="163" t="s">
        <v>297</v>
      </c>
      <c r="P1356" s="162">
        <v>0</v>
      </c>
      <c r="Q1356" s="162">
        <v>0</v>
      </c>
      <c r="R1356" s="162">
        <v>105.006108768516</v>
      </c>
      <c r="S1356" s="162">
        <v>164649.57854903201</v>
      </c>
      <c r="T1356" s="93">
        <f t="shared" si="131"/>
        <v>0</v>
      </c>
      <c r="U1356" s="93">
        <f>IF(C1356="MT",'Calcs and Notes'!$C$53*CBSAData!T1356*E1356,'Calcs and Notes'!$C$52*CBSAData!T1356*E1356)</f>
        <v>0</v>
      </c>
      <c r="V1356" s="93">
        <f>IF(C1356="MT",'Calcs and Notes'!$E$53*CBSAData!T1356*E1356,'Calcs and Notes'!$E$52*CBSAData!T1356*E1356)</f>
        <v>0</v>
      </c>
      <c r="W1356" s="93">
        <f t="shared" si="128"/>
        <v>0</v>
      </c>
      <c r="X1356" s="93">
        <f t="shared" si="132"/>
        <v>0</v>
      </c>
      <c r="Y1356" s="93">
        <f t="shared" si="129"/>
        <v>0</v>
      </c>
      <c r="Z1356" s="93">
        <f t="shared" si="130"/>
        <v>0</v>
      </c>
      <c r="AA1356" s="93">
        <f t="shared" si="133"/>
        <v>1</v>
      </c>
      <c r="AB1356" s="93">
        <f t="shared" si="134"/>
        <v>0</v>
      </c>
      <c r="AC1356" s="179">
        <f>IF(C1356="MT",'Calcs and Notes'!$F$53*CBSAData!T1356*E1356,'Calcs and Notes'!$F$52*CBSAData!T1356*E1356)</f>
        <v>0</v>
      </c>
      <c r="AD1356" s="179">
        <f t="shared" si="135"/>
        <v>0</v>
      </c>
    </row>
    <row r="1357" spans="1:30">
      <c r="A1357" s="162">
        <v>15164</v>
      </c>
      <c r="B1357" s="162">
        <v>1</v>
      </c>
      <c r="C1357" s="163" t="s">
        <v>225</v>
      </c>
      <c r="D1357" s="163" t="s">
        <v>227</v>
      </c>
      <c r="E1357" s="162">
        <v>84</v>
      </c>
      <c r="F1357" s="163" t="s">
        <v>227</v>
      </c>
      <c r="G1357" s="163" t="s">
        <v>296</v>
      </c>
      <c r="H1357" s="162">
        <v>0</v>
      </c>
      <c r="I1357" s="163" t="s">
        <v>298</v>
      </c>
      <c r="J1357" s="163" t="s">
        <v>297</v>
      </c>
      <c r="K1357" s="162">
        <v>85</v>
      </c>
      <c r="L1357" s="162">
        <v>28</v>
      </c>
      <c r="M1357" s="163" t="s">
        <v>304</v>
      </c>
      <c r="N1357" s="163" t="s">
        <v>227</v>
      </c>
      <c r="O1357" s="163" t="s">
        <v>297</v>
      </c>
      <c r="P1357" s="162">
        <v>0</v>
      </c>
      <c r="Q1357" s="162">
        <v>0</v>
      </c>
      <c r="R1357" s="162">
        <v>59.7383607246963</v>
      </c>
      <c r="S1357" s="162">
        <v>3060933.8651727098</v>
      </c>
      <c r="T1357" s="93">
        <f t="shared" si="131"/>
        <v>0</v>
      </c>
      <c r="U1357" s="93">
        <f>IF(C1357="MT",'Calcs and Notes'!$C$53*CBSAData!T1357*E1357,'Calcs and Notes'!$C$52*CBSAData!T1357*E1357)</f>
        <v>0</v>
      </c>
      <c r="V1357" s="93">
        <f>IF(C1357="MT",'Calcs and Notes'!$E$53*CBSAData!T1357*E1357,'Calcs and Notes'!$E$52*CBSAData!T1357*E1357)</f>
        <v>0</v>
      </c>
      <c r="W1357" s="93">
        <f t="shared" si="128"/>
        <v>6822.8271355442857</v>
      </c>
      <c r="X1357" s="93">
        <f t="shared" si="132"/>
        <v>1</v>
      </c>
      <c r="Y1357" s="93">
        <f t="shared" si="129"/>
        <v>3792.7899807092417</v>
      </c>
      <c r="Z1357" s="93">
        <f t="shared" si="130"/>
        <v>-154.3243568737046</v>
      </c>
      <c r="AA1357" s="93">
        <f t="shared" si="133"/>
        <v>1</v>
      </c>
      <c r="AB1357" s="93">
        <f t="shared" si="134"/>
        <v>1</v>
      </c>
      <c r="AC1357" s="179">
        <f>IF(C1357="MT",'Calcs and Notes'!$F$53*CBSAData!T1357*E1357,'Calcs and Notes'!$F$52*CBSAData!T1357*E1357)</f>
        <v>0</v>
      </c>
      <c r="AD1357" s="179">
        <f t="shared" si="135"/>
        <v>-45.172892162275723</v>
      </c>
    </row>
    <row r="1358" spans="1:30">
      <c r="A1358" s="162">
        <v>15164</v>
      </c>
      <c r="B1358" s="162">
        <v>2</v>
      </c>
      <c r="C1358" s="163" t="s">
        <v>225</v>
      </c>
      <c r="D1358" s="163" t="s">
        <v>227</v>
      </c>
      <c r="E1358" s="162">
        <v>24</v>
      </c>
      <c r="F1358" s="163" t="s">
        <v>227</v>
      </c>
      <c r="G1358" s="163" t="s">
        <v>296</v>
      </c>
      <c r="H1358" s="162">
        <v>0</v>
      </c>
      <c r="I1358" s="163" t="s">
        <v>298</v>
      </c>
      <c r="J1358" s="163" t="s">
        <v>297</v>
      </c>
      <c r="K1358" s="162">
        <v>85</v>
      </c>
      <c r="L1358" s="162">
        <v>6</v>
      </c>
      <c r="M1358" s="163" t="s">
        <v>304</v>
      </c>
      <c r="N1358" s="163" t="s">
        <v>227</v>
      </c>
      <c r="O1358" s="163" t="s">
        <v>297</v>
      </c>
      <c r="P1358" s="162">
        <v>0</v>
      </c>
      <c r="Q1358" s="162">
        <v>0</v>
      </c>
      <c r="R1358" s="162">
        <v>59.7383607246963</v>
      </c>
      <c r="S1358" s="162">
        <v>3060933.8651727098</v>
      </c>
      <c r="T1358" s="93">
        <f t="shared" si="131"/>
        <v>0</v>
      </c>
      <c r="U1358" s="93">
        <f>IF(C1358="MT",'Calcs and Notes'!$C$53*CBSAData!T1358*E1358,'Calcs and Notes'!$C$52*CBSAData!T1358*E1358)</f>
        <v>0</v>
      </c>
      <c r="V1358" s="93">
        <f>IF(C1358="MT",'Calcs and Notes'!$E$53*CBSAData!T1358*E1358,'Calcs and Notes'!$E$52*CBSAData!T1358*E1358)</f>
        <v>0</v>
      </c>
      <c r="W1358" s="93">
        <f t="shared" si="128"/>
        <v>1949.3791815840818</v>
      </c>
      <c r="X1358" s="93">
        <f t="shared" si="132"/>
        <v>1</v>
      </c>
      <c r="Y1358" s="93">
        <f t="shared" si="129"/>
        <v>1083.6542802026404</v>
      </c>
      <c r="Z1358" s="93">
        <f t="shared" si="130"/>
        <v>-44.092673392487029</v>
      </c>
      <c r="AA1358" s="93">
        <f t="shared" si="133"/>
        <v>1</v>
      </c>
      <c r="AB1358" s="93">
        <f t="shared" si="134"/>
        <v>1</v>
      </c>
      <c r="AC1358" s="179">
        <f>IF(C1358="MT",'Calcs and Notes'!$F$53*CBSAData!T1358*E1358,'Calcs and Notes'!$F$52*CBSAData!T1358*E1358)</f>
        <v>0</v>
      </c>
      <c r="AD1358" s="179">
        <f t="shared" si="135"/>
        <v>-12.906540617793064</v>
      </c>
    </row>
    <row r="1359" spans="1:30">
      <c r="A1359" s="162">
        <v>15164</v>
      </c>
      <c r="B1359" s="162">
        <v>3</v>
      </c>
      <c r="C1359" s="163" t="s">
        <v>225</v>
      </c>
      <c r="D1359" s="163" t="s">
        <v>227</v>
      </c>
      <c r="E1359" s="162">
        <v>33</v>
      </c>
      <c r="F1359" s="163" t="s">
        <v>227</v>
      </c>
      <c r="G1359" s="163" t="s">
        <v>296</v>
      </c>
      <c r="H1359" s="162">
        <v>0</v>
      </c>
      <c r="I1359" s="163" t="s">
        <v>298</v>
      </c>
      <c r="J1359" s="163" t="s">
        <v>297</v>
      </c>
      <c r="K1359" s="162">
        <v>85</v>
      </c>
      <c r="L1359" s="162">
        <v>5</v>
      </c>
      <c r="M1359" s="163" t="s">
        <v>304</v>
      </c>
      <c r="N1359" s="163" t="s">
        <v>227</v>
      </c>
      <c r="O1359" s="163" t="s">
        <v>297</v>
      </c>
      <c r="P1359" s="162">
        <v>0</v>
      </c>
      <c r="Q1359" s="162">
        <v>0</v>
      </c>
      <c r="R1359" s="162">
        <v>59.7383607246963</v>
      </c>
      <c r="S1359" s="162">
        <v>3060933.8651727098</v>
      </c>
      <c r="T1359" s="93">
        <f t="shared" si="131"/>
        <v>0</v>
      </c>
      <c r="U1359" s="93">
        <f>IF(C1359="MT",'Calcs and Notes'!$C$53*CBSAData!T1359*E1359,'Calcs and Notes'!$C$52*CBSAData!T1359*E1359)</f>
        <v>0</v>
      </c>
      <c r="V1359" s="93">
        <f>IF(C1359="MT",'Calcs and Notes'!$E$53*CBSAData!T1359*E1359,'Calcs and Notes'!$E$52*CBSAData!T1359*E1359)</f>
        <v>0</v>
      </c>
      <c r="W1359" s="93">
        <f t="shared" si="128"/>
        <v>2680.3963746781124</v>
      </c>
      <c r="X1359" s="93">
        <f t="shared" si="132"/>
        <v>1</v>
      </c>
      <c r="Y1359" s="93">
        <f t="shared" si="129"/>
        <v>1490.0246352786305</v>
      </c>
      <c r="Z1359" s="93">
        <f t="shared" si="130"/>
        <v>-60.627425914669665</v>
      </c>
      <c r="AA1359" s="93">
        <f t="shared" si="133"/>
        <v>1</v>
      </c>
      <c r="AB1359" s="93">
        <f t="shared" si="134"/>
        <v>1</v>
      </c>
      <c r="AC1359" s="179">
        <f>IF(C1359="MT",'Calcs and Notes'!$F$53*CBSAData!T1359*E1359,'Calcs and Notes'!$F$52*CBSAData!T1359*E1359)</f>
        <v>0</v>
      </c>
      <c r="AD1359" s="179">
        <f t="shared" si="135"/>
        <v>-17.746493349465464</v>
      </c>
    </row>
    <row r="1360" spans="1:30">
      <c r="A1360" s="162">
        <v>15164</v>
      </c>
      <c r="B1360" s="162">
        <v>4</v>
      </c>
      <c r="C1360" s="163" t="s">
        <v>225</v>
      </c>
      <c r="D1360" s="163" t="s">
        <v>227</v>
      </c>
      <c r="E1360" s="162">
        <v>56</v>
      </c>
      <c r="F1360" s="163" t="s">
        <v>227</v>
      </c>
      <c r="G1360" s="163" t="s">
        <v>296</v>
      </c>
      <c r="H1360" s="162">
        <v>0</v>
      </c>
      <c r="I1360" s="163" t="s">
        <v>301</v>
      </c>
      <c r="J1360" s="163" t="s">
        <v>297</v>
      </c>
      <c r="K1360" s="162">
        <v>32</v>
      </c>
      <c r="L1360" s="162">
        <v>13</v>
      </c>
      <c r="M1360" s="163" t="s">
        <v>304</v>
      </c>
      <c r="N1360" s="163" t="s">
        <v>227</v>
      </c>
      <c r="O1360" s="163" t="s">
        <v>297</v>
      </c>
      <c r="P1360" s="162">
        <v>0</v>
      </c>
      <c r="Q1360" s="162">
        <v>0</v>
      </c>
      <c r="R1360" s="162">
        <v>59.7383607246963</v>
      </c>
      <c r="S1360" s="162">
        <v>3060933.8651727098</v>
      </c>
      <c r="T1360" s="93">
        <f t="shared" si="131"/>
        <v>0</v>
      </c>
      <c r="U1360" s="93">
        <f>IF(C1360="MT",'Calcs and Notes'!$C$53*CBSAData!T1360*E1360,'Calcs and Notes'!$C$52*CBSAData!T1360*E1360)</f>
        <v>0</v>
      </c>
      <c r="V1360" s="93">
        <f>IF(C1360="MT",'Calcs and Notes'!$E$53*CBSAData!T1360*E1360,'Calcs and Notes'!$E$52*CBSAData!T1360*E1360)</f>
        <v>0</v>
      </c>
      <c r="W1360" s="93">
        <f t="shared" si="128"/>
        <v>2674.945892253545</v>
      </c>
      <c r="X1360" s="93">
        <f t="shared" si="132"/>
        <v>1</v>
      </c>
      <c r="Y1360" s="93">
        <f t="shared" si="129"/>
        <v>2528.526653806161</v>
      </c>
      <c r="Z1360" s="93">
        <f t="shared" si="130"/>
        <v>-77.162178436852273</v>
      </c>
      <c r="AA1360" s="93">
        <f t="shared" si="133"/>
        <v>1</v>
      </c>
      <c r="AB1360" s="93">
        <f t="shared" si="134"/>
        <v>1</v>
      </c>
      <c r="AC1360" s="179">
        <f>IF(C1360="MT",'Calcs and Notes'!$F$53*CBSAData!T1360*E1360,'Calcs and Notes'!$F$52*CBSAData!T1360*E1360)</f>
        <v>0</v>
      </c>
      <c r="AD1360" s="179">
        <f t="shared" si="135"/>
        <v>-101.8824765185655</v>
      </c>
    </row>
    <row r="1361" spans="1:30">
      <c r="A1361" s="162">
        <v>15164</v>
      </c>
      <c r="B1361" s="162">
        <v>5</v>
      </c>
      <c r="C1361" s="163" t="s">
        <v>225</v>
      </c>
      <c r="D1361" s="163" t="s">
        <v>227</v>
      </c>
      <c r="E1361" s="162">
        <v>24</v>
      </c>
      <c r="F1361" s="163" t="s">
        <v>227</v>
      </c>
      <c r="G1361" s="163" t="s">
        <v>296</v>
      </c>
      <c r="H1361" s="162">
        <v>0</v>
      </c>
      <c r="I1361" s="163" t="s">
        <v>298</v>
      </c>
      <c r="J1361" s="163" t="s">
        <v>297</v>
      </c>
      <c r="K1361" s="162">
        <v>85</v>
      </c>
      <c r="L1361" s="162">
        <v>6</v>
      </c>
      <c r="M1361" s="163" t="s">
        <v>304</v>
      </c>
      <c r="N1361" s="163" t="s">
        <v>227</v>
      </c>
      <c r="O1361" s="163" t="s">
        <v>297</v>
      </c>
      <c r="P1361" s="162">
        <v>0</v>
      </c>
      <c r="Q1361" s="162">
        <v>0</v>
      </c>
      <c r="R1361" s="162">
        <v>59.7383607246963</v>
      </c>
      <c r="S1361" s="162">
        <v>3060933.8651727098</v>
      </c>
      <c r="T1361" s="93">
        <f t="shared" si="131"/>
        <v>0</v>
      </c>
      <c r="U1361" s="93">
        <f>IF(C1361="MT",'Calcs and Notes'!$C$53*CBSAData!T1361*E1361,'Calcs and Notes'!$C$52*CBSAData!T1361*E1361)</f>
        <v>0</v>
      </c>
      <c r="V1361" s="93">
        <f>IF(C1361="MT",'Calcs and Notes'!$E$53*CBSAData!T1361*E1361,'Calcs and Notes'!$E$52*CBSAData!T1361*E1361)</f>
        <v>0</v>
      </c>
      <c r="W1361" s="93">
        <f t="shared" si="128"/>
        <v>1949.3791815840818</v>
      </c>
      <c r="X1361" s="93">
        <f t="shared" si="132"/>
        <v>1</v>
      </c>
      <c r="Y1361" s="93">
        <f t="shared" si="129"/>
        <v>1083.6542802026404</v>
      </c>
      <c r="Z1361" s="93">
        <f t="shared" si="130"/>
        <v>-44.092673392487029</v>
      </c>
      <c r="AA1361" s="93">
        <f t="shared" si="133"/>
        <v>1</v>
      </c>
      <c r="AB1361" s="93">
        <f t="shared" si="134"/>
        <v>1</v>
      </c>
      <c r="AC1361" s="179">
        <f>IF(C1361="MT",'Calcs and Notes'!$F$53*CBSAData!T1361*E1361,'Calcs and Notes'!$F$52*CBSAData!T1361*E1361)</f>
        <v>0</v>
      </c>
      <c r="AD1361" s="179">
        <f t="shared" si="135"/>
        <v>-12.906540617793064</v>
      </c>
    </row>
    <row r="1362" spans="1:30">
      <c r="A1362" s="162">
        <v>15164</v>
      </c>
      <c r="B1362" s="162">
        <v>6</v>
      </c>
      <c r="C1362" s="163" t="s">
        <v>225</v>
      </c>
      <c r="D1362" s="163" t="s">
        <v>227</v>
      </c>
      <c r="E1362" s="162">
        <v>77</v>
      </c>
      <c r="F1362" s="163" t="s">
        <v>227</v>
      </c>
      <c r="G1362" s="163" t="s">
        <v>296</v>
      </c>
      <c r="H1362" s="162">
        <v>0</v>
      </c>
      <c r="I1362" s="163" t="s">
        <v>298</v>
      </c>
      <c r="J1362" s="163" t="s">
        <v>297</v>
      </c>
      <c r="K1362" s="162">
        <v>40</v>
      </c>
      <c r="L1362" s="162">
        <v>12</v>
      </c>
      <c r="M1362" s="163" t="s">
        <v>304</v>
      </c>
      <c r="N1362" s="163" t="s">
        <v>227</v>
      </c>
      <c r="O1362" s="163" t="s">
        <v>297</v>
      </c>
      <c r="P1362" s="162">
        <v>0</v>
      </c>
      <c r="Q1362" s="162">
        <v>0</v>
      </c>
      <c r="R1362" s="162">
        <v>59.7383607246963</v>
      </c>
      <c r="S1362" s="162">
        <v>3060933.8651727098</v>
      </c>
      <c r="T1362" s="93">
        <f t="shared" si="131"/>
        <v>0</v>
      </c>
      <c r="U1362" s="93">
        <f>IF(C1362="MT",'Calcs and Notes'!$C$53*CBSAData!T1362*E1362,'Calcs and Notes'!$C$52*CBSAData!T1362*E1362)</f>
        <v>0</v>
      </c>
      <c r="V1362" s="93">
        <f>IF(C1362="MT",'Calcs and Notes'!$E$53*CBSAData!T1362*E1362,'Calcs and Notes'!$E$52*CBSAData!T1362*E1362)</f>
        <v>0</v>
      </c>
      <c r="W1362" s="93">
        <f t="shared" si="128"/>
        <v>6254.258207582262</v>
      </c>
      <c r="X1362" s="93">
        <f t="shared" si="132"/>
        <v>1</v>
      </c>
      <c r="Y1362" s="93">
        <f t="shared" si="129"/>
        <v>3476.7241489834714</v>
      </c>
      <c r="Z1362" s="93">
        <f t="shared" si="130"/>
        <v>-141.46399380089588</v>
      </c>
      <c r="AA1362" s="93">
        <f t="shared" si="133"/>
        <v>1</v>
      </c>
      <c r="AB1362" s="93">
        <f t="shared" si="134"/>
        <v>1</v>
      </c>
      <c r="AC1362" s="179">
        <f>IF(C1362="MT",'Calcs and Notes'!$F$53*CBSAData!T1362*E1362,'Calcs and Notes'!$F$52*CBSAData!T1362*E1362)</f>
        <v>0</v>
      </c>
      <c r="AD1362" s="179">
        <f t="shared" si="135"/>
        <v>-41.408484482086081</v>
      </c>
    </row>
    <row r="1363" spans="1:30">
      <c r="A1363" s="162">
        <v>15164</v>
      </c>
      <c r="B1363" s="162">
        <v>7</v>
      </c>
      <c r="C1363" s="163" t="s">
        <v>225</v>
      </c>
      <c r="D1363" s="163" t="s">
        <v>227</v>
      </c>
      <c r="E1363" s="162">
        <v>35</v>
      </c>
      <c r="F1363" s="163" t="s">
        <v>243</v>
      </c>
      <c r="G1363" s="163" t="s">
        <v>308</v>
      </c>
      <c r="H1363" s="162">
        <v>17</v>
      </c>
      <c r="I1363" s="163" t="s">
        <v>301</v>
      </c>
      <c r="J1363" s="163" t="s">
        <v>297</v>
      </c>
      <c r="K1363" s="162">
        <v>32</v>
      </c>
      <c r="L1363" s="162">
        <v>18</v>
      </c>
      <c r="M1363" s="163" t="s">
        <v>304</v>
      </c>
      <c r="N1363" s="163" t="s">
        <v>227</v>
      </c>
      <c r="O1363" s="163" t="s">
        <v>297</v>
      </c>
      <c r="P1363" s="162">
        <v>0</v>
      </c>
      <c r="Q1363" s="162">
        <v>0</v>
      </c>
      <c r="R1363" s="162">
        <v>59.7383607246963</v>
      </c>
      <c r="S1363" s="162">
        <v>3060933.8651727098</v>
      </c>
      <c r="T1363" s="93">
        <f t="shared" si="131"/>
        <v>0</v>
      </c>
      <c r="U1363" s="93">
        <f>IF(C1363="MT",'Calcs and Notes'!$C$53*CBSAData!T1363*E1363,'Calcs and Notes'!$C$52*CBSAData!T1363*E1363)</f>
        <v>0</v>
      </c>
      <c r="V1363" s="93">
        <f>IF(C1363="MT",'Calcs and Notes'!$E$53*CBSAData!T1363*E1363,'Calcs and Notes'!$E$52*CBSAData!T1363*E1363)</f>
        <v>0</v>
      </c>
      <c r="W1363" s="93">
        <f t="shared" si="128"/>
        <v>3351.25</v>
      </c>
      <c r="X1363" s="93">
        <f t="shared" si="132"/>
        <v>1</v>
      </c>
      <c r="Y1363" s="93">
        <f t="shared" si="129"/>
        <v>1291.0519999999999</v>
      </c>
      <c r="Z1363" s="93">
        <f t="shared" si="130"/>
        <v>-107.44999999999999</v>
      </c>
      <c r="AA1363" s="93">
        <f t="shared" si="133"/>
        <v>1</v>
      </c>
      <c r="AB1363" s="93">
        <f t="shared" si="134"/>
        <v>0</v>
      </c>
      <c r="AC1363" s="179">
        <f>IF(C1363="MT",'Calcs and Notes'!$F$53*CBSAData!T1363*E1363,'Calcs and Notes'!$F$52*CBSAData!T1363*E1363)</f>
        <v>0</v>
      </c>
      <c r="AD1363" s="179">
        <f t="shared" si="135"/>
        <v>0</v>
      </c>
    </row>
    <row r="1364" spans="1:30">
      <c r="A1364" s="162">
        <v>15164</v>
      </c>
      <c r="B1364" s="162">
        <v>8</v>
      </c>
      <c r="C1364" s="163" t="s">
        <v>225</v>
      </c>
      <c r="D1364" s="163" t="s">
        <v>227</v>
      </c>
      <c r="E1364" s="162">
        <v>44</v>
      </c>
      <c r="F1364" s="163" t="s">
        <v>227</v>
      </c>
      <c r="G1364" s="163" t="s">
        <v>296</v>
      </c>
      <c r="H1364" s="162">
        <v>0</v>
      </c>
      <c r="I1364" s="163" t="s">
        <v>301</v>
      </c>
      <c r="J1364" s="163" t="s">
        <v>297</v>
      </c>
      <c r="K1364" s="162">
        <v>32</v>
      </c>
      <c r="L1364" s="162">
        <v>11</v>
      </c>
      <c r="M1364" s="163" t="s">
        <v>304</v>
      </c>
      <c r="N1364" s="163" t="s">
        <v>227</v>
      </c>
      <c r="O1364" s="163" t="s">
        <v>297</v>
      </c>
      <c r="P1364" s="162">
        <v>0</v>
      </c>
      <c r="Q1364" s="162">
        <v>0</v>
      </c>
      <c r="R1364" s="162">
        <v>59.7383607246963</v>
      </c>
      <c r="S1364" s="162">
        <v>3060933.8651727098</v>
      </c>
      <c r="T1364" s="93">
        <f t="shared" si="131"/>
        <v>0</v>
      </c>
      <c r="U1364" s="93">
        <f>IF(C1364="MT",'Calcs and Notes'!$C$53*CBSAData!T1364*E1364,'Calcs and Notes'!$C$52*CBSAData!T1364*E1364)</f>
        <v>0</v>
      </c>
      <c r="V1364" s="93">
        <f>IF(C1364="MT",'Calcs and Notes'!$E$53*CBSAData!T1364*E1364,'Calcs and Notes'!$E$52*CBSAData!T1364*E1364)</f>
        <v>0</v>
      </c>
      <c r="W1364" s="93">
        <f t="shared" si="128"/>
        <v>2101.7432010563571</v>
      </c>
      <c r="X1364" s="93">
        <f t="shared" si="132"/>
        <v>1</v>
      </c>
      <c r="Y1364" s="93">
        <f t="shared" si="129"/>
        <v>1986.6995137048409</v>
      </c>
      <c r="Z1364" s="93">
        <f t="shared" si="130"/>
        <v>-60.627425914669644</v>
      </c>
      <c r="AA1364" s="93">
        <f t="shared" si="133"/>
        <v>1</v>
      </c>
      <c r="AB1364" s="93">
        <f t="shared" si="134"/>
        <v>1</v>
      </c>
      <c r="AC1364" s="179">
        <f>IF(C1364="MT",'Calcs and Notes'!$F$53*CBSAData!T1364*E1364,'Calcs and Notes'!$F$52*CBSAData!T1364*E1364)</f>
        <v>0</v>
      </c>
      <c r="AD1364" s="179">
        <f t="shared" si="135"/>
        <v>-80.050517264587171</v>
      </c>
    </row>
    <row r="1365" spans="1:30">
      <c r="A1365" s="162">
        <v>15164</v>
      </c>
      <c r="B1365" s="162">
        <v>9</v>
      </c>
      <c r="C1365" s="163" t="s">
        <v>225</v>
      </c>
      <c r="D1365" s="163" t="s">
        <v>227</v>
      </c>
      <c r="E1365" s="162">
        <v>32</v>
      </c>
      <c r="F1365" s="163" t="s">
        <v>227</v>
      </c>
      <c r="G1365" s="163" t="s">
        <v>239</v>
      </c>
      <c r="H1365" s="162">
        <v>0</v>
      </c>
      <c r="I1365" s="163" t="s">
        <v>301</v>
      </c>
      <c r="J1365" s="163" t="s">
        <v>297</v>
      </c>
      <c r="K1365" s="162">
        <v>32</v>
      </c>
      <c r="L1365" s="162">
        <v>12</v>
      </c>
      <c r="M1365" s="163" t="s">
        <v>304</v>
      </c>
      <c r="N1365" s="163" t="s">
        <v>227</v>
      </c>
      <c r="O1365" s="163" t="s">
        <v>297</v>
      </c>
      <c r="P1365" s="162">
        <v>0</v>
      </c>
      <c r="Q1365" s="162">
        <v>0</v>
      </c>
      <c r="R1365" s="162">
        <v>59.7383607246963</v>
      </c>
      <c r="S1365" s="162">
        <v>3060933.8651727098</v>
      </c>
      <c r="T1365" s="93">
        <f t="shared" si="131"/>
        <v>0</v>
      </c>
      <c r="U1365" s="93">
        <f>IF(C1365="MT",'Calcs and Notes'!$C$53*CBSAData!T1365*E1365,'Calcs and Notes'!$C$52*CBSAData!T1365*E1365)</f>
        <v>0</v>
      </c>
      <c r="V1365" s="93">
        <f>IF(C1365="MT",'Calcs and Notes'!$E$53*CBSAData!T1365*E1365,'Calcs and Notes'!$E$52*CBSAData!T1365*E1365)</f>
        <v>0</v>
      </c>
      <c r="W1365" s="93">
        <f t="shared" si="128"/>
        <v>1528.5405098591687</v>
      </c>
      <c r="X1365" s="93">
        <f t="shared" si="132"/>
        <v>1</v>
      </c>
      <c r="Y1365" s="93">
        <f t="shared" si="129"/>
        <v>1444.8723736035206</v>
      </c>
      <c r="Z1365" s="93">
        <f t="shared" si="130"/>
        <v>-44.092673392487015</v>
      </c>
      <c r="AA1365" s="93">
        <f t="shared" si="133"/>
        <v>1</v>
      </c>
      <c r="AB1365" s="93">
        <f t="shared" si="134"/>
        <v>1</v>
      </c>
      <c r="AC1365" s="179">
        <f>IF(C1365="MT",'Calcs and Notes'!$F$53*CBSAData!T1365*E1365,'Calcs and Notes'!$F$52*CBSAData!T1365*E1365)</f>
        <v>0</v>
      </c>
      <c r="AD1365" s="179">
        <f t="shared" si="135"/>
        <v>-58.218558010608852</v>
      </c>
    </row>
    <row r="1366" spans="1:30">
      <c r="A1366" s="162">
        <v>15164</v>
      </c>
      <c r="B1366" s="162">
        <v>10</v>
      </c>
      <c r="C1366" s="163" t="s">
        <v>241</v>
      </c>
      <c r="D1366" s="163" t="s">
        <v>227</v>
      </c>
      <c r="E1366" s="162">
        <v>40</v>
      </c>
      <c r="F1366" s="163" t="s">
        <v>227</v>
      </c>
      <c r="G1366" s="163" t="s">
        <v>239</v>
      </c>
      <c r="H1366" s="162">
        <v>0</v>
      </c>
      <c r="I1366" s="163" t="s">
        <v>301</v>
      </c>
      <c r="J1366" s="163" t="s">
        <v>297</v>
      </c>
      <c r="K1366" s="162">
        <v>32</v>
      </c>
      <c r="L1366" s="162">
        <v>12</v>
      </c>
      <c r="M1366" s="163" t="s">
        <v>304</v>
      </c>
      <c r="N1366" s="163" t="s">
        <v>227</v>
      </c>
      <c r="O1366" s="163" t="s">
        <v>297</v>
      </c>
      <c r="P1366" s="162">
        <v>0</v>
      </c>
      <c r="Q1366" s="162">
        <v>0</v>
      </c>
      <c r="R1366" s="162">
        <v>59.7383607246963</v>
      </c>
      <c r="S1366" s="162">
        <v>3060933.8651727098</v>
      </c>
      <c r="T1366" s="93">
        <f t="shared" si="131"/>
        <v>0</v>
      </c>
      <c r="U1366" s="93">
        <f>IF(C1366="MT",'Calcs and Notes'!$C$53*CBSAData!T1366*E1366,'Calcs and Notes'!$C$52*CBSAData!T1366*E1366)</f>
        <v>0</v>
      </c>
      <c r="V1366" s="93">
        <f>IF(C1366="MT",'Calcs and Notes'!$E$53*CBSAData!T1366*E1366,'Calcs and Notes'!$E$52*CBSAData!T1366*E1366)</f>
        <v>0</v>
      </c>
      <c r="W1366" s="93">
        <f t="shared" si="128"/>
        <v>1910.6756373239609</v>
      </c>
      <c r="X1366" s="93">
        <f t="shared" si="132"/>
        <v>1</v>
      </c>
      <c r="Y1366" s="93">
        <f t="shared" si="129"/>
        <v>1806.0904670044008</v>
      </c>
      <c r="Z1366" s="93">
        <f t="shared" si="130"/>
        <v>-55.115841740608772</v>
      </c>
      <c r="AA1366" s="93">
        <f t="shared" si="133"/>
        <v>1</v>
      </c>
      <c r="AB1366" s="93">
        <f t="shared" si="134"/>
        <v>1</v>
      </c>
      <c r="AC1366" s="179">
        <f>IF(C1366="MT",'Calcs and Notes'!$F$53*CBSAData!T1366*E1366,'Calcs and Notes'!$F$52*CBSAData!T1366*E1366)</f>
        <v>0</v>
      </c>
      <c r="AD1366" s="179">
        <f t="shared" si="135"/>
        <v>-72.773197513261067</v>
      </c>
    </row>
    <row r="1367" spans="1:30">
      <c r="A1367" s="162">
        <v>15164</v>
      </c>
      <c r="B1367" s="162">
        <v>12</v>
      </c>
      <c r="C1367" s="163" t="s">
        <v>241</v>
      </c>
      <c r="D1367" s="163" t="s">
        <v>227</v>
      </c>
      <c r="E1367" s="162">
        <v>65</v>
      </c>
      <c r="F1367" s="163" t="s">
        <v>243</v>
      </c>
      <c r="G1367" s="163" t="s">
        <v>308</v>
      </c>
      <c r="H1367" s="162">
        <v>25</v>
      </c>
      <c r="I1367" s="163" t="s">
        <v>309</v>
      </c>
      <c r="J1367" s="163" t="s">
        <v>324</v>
      </c>
      <c r="K1367" s="162">
        <v>-1</v>
      </c>
      <c r="L1367" s="162">
        <v>-1</v>
      </c>
      <c r="M1367" s="163" t="s">
        <v>304</v>
      </c>
      <c r="N1367" s="163" t="s">
        <v>227</v>
      </c>
      <c r="O1367" s="163" t="s">
        <v>297</v>
      </c>
      <c r="P1367" s="162">
        <v>0</v>
      </c>
      <c r="Q1367" s="162">
        <v>0</v>
      </c>
      <c r="R1367" s="162">
        <v>59.7383607246963</v>
      </c>
      <c r="S1367" s="162">
        <v>3060933.8651727098</v>
      </c>
      <c r="T1367" s="93">
        <f t="shared" si="131"/>
        <v>0</v>
      </c>
      <c r="U1367" s="93">
        <f>IF(C1367="MT",'Calcs and Notes'!$C$53*CBSAData!T1367*E1367,'Calcs and Notes'!$C$52*CBSAData!T1367*E1367)</f>
        <v>0</v>
      </c>
      <c r="V1367" s="93">
        <f>IF(C1367="MT",'Calcs and Notes'!$E$53*CBSAData!T1367*E1367,'Calcs and Notes'!$E$52*CBSAData!T1367*E1367)</f>
        <v>0</v>
      </c>
      <c r="W1367" s="93">
        <f t="shared" si="128"/>
        <v>0</v>
      </c>
      <c r="X1367" s="93">
        <f t="shared" si="132"/>
        <v>0</v>
      </c>
      <c r="Y1367" s="93">
        <f t="shared" si="129"/>
        <v>0</v>
      </c>
      <c r="Z1367" s="93">
        <f t="shared" si="130"/>
        <v>0</v>
      </c>
      <c r="AA1367" s="93">
        <f t="shared" si="133"/>
        <v>1</v>
      </c>
      <c r="AB1367" s="93">
        <f t="shared" si="134"/>
        <v>0</v>
      </c>
      <c r="AC1367" s="179">
        <f>IF(C1367="MT",'Calcs and Notes'!$F$53*CBSAData!T1367*E1367,'Calcs and Notes'!$F$52*CBSAData!T1367*E1367)</f>
        <v>0</v>
      </c>
      <c r="AD1367" s="179">
        <f t="shared" si="135"/>
        <v>0</v>
      </c>
    </row>
    <row r="1368" spans="1:30">
      <c r="A1368" s="162">
        <v>15164</v>
      </c>
      <c r="B1368" s="162">
        <v>13</v>
      </c>
      <c r="C1368" s="163" t="s">
        <v>241</v>
      </c>
      <c r="D1368" s="163" t="s">
        <v>227</v>
      </c>
      <c r="E1368" s="162">
        <v>55</v>
      </c>
      <c r="F1368" s="163" t="s">
        <v>243</v>
      </c>
      <c r="G1368" s="163" t="s">
        <v>308</v>
      </c>
      <c r="H1368" s="162">
        <v>21</v>
      </c>
      <c r="I1368" s="163" t="s">
        <v>309</v>
      </c>
      <c r="J1368" s="163" t="s">
        <v>324</v>
      </c>
      <c r="K1368" s="162">
        <v>-1</v>
      </c>
      <c r="L1368" s="162">
        <v>-1</v>
      </c>
      <c r="M1368" s="163" t="s">
        <v>304</v>
      </c>
      <c r="N1368" s="163" t="s">
        <v>227</v>
      </c>
      <c r="O1368" s="163" t="s">
        <v>297</v>
      </c>
      <c r="P1368" s="162">
        <v>0</v>
      </c>
      <c r="Q1368" s="162">
        <v>0</v>
      </c>
      <c r="R1368" s="162">
        <v>59.7383607246963</v>
      </c>
      <c r="S1368" s="162">
        <v>3060933.8651727098</v>
      </c>
      <c r="T1368" s="93">
        <f t="shared" si="131"/>
        <v>0</v>
      </c>
      <c r="U1368" s="93">
        <f>IF(C1368="MT",'Calcs and Notes'!$C$53*CBSAData!T1368*E1368,'Calcs and Notes'!$C$52*CBSAData!T1368*E1368)</f>
        <v>0</v>
      </c>
      <c r="V1368" s="93">
        <f>IF(C1368="MT",'Calcs and Notes'!$E$53*CBSAData!T1368*E1368,'Calcs and Notes'!$E$52*CBSAData!T1368*E1368)</f>
        <v>0</v>
      </c>
      <c r="W1368" s="93">
        <f t="shared" si="128"/>
        <v>0</v>
      </c>
      <c r="X1368" s="93">
        <f t="shared" si="132"/>
        <v>0</v>
      </c>
      <c r="Y1368" s="93">
        <f t="shared" si="129"/>
        <v>0</v>
      </c>
      <c r="Z1368" s="93">
        <f t="shared" si="130"/>
        <v>0</v>
      </c>
      <c r="AA1368" s="93">
        <f t="shared" si="133"/>
        <v>1</v>
      </c>
      <c r="AB1368" s="93">
        <f t="shared" si="134"/>
        <v>0</v>
      </c>
      <c r="AC1368" s="179">
        <f>IF(C1368="MT",'Calcs and Notes'!$F$53*CBSAData!T1368*E1368,'Calcs and Notes'!$F$52*CBSAData!T1368*E1368)</f>
        <v>0</v>
      </c>
      <c r="AD1368" s="179">
        <f t="shared" si="135"/>
        <v>0</v>
      </c>
    </row>
    <row r="1369" spans="1:30">
      <c r="A1369" s="162">
        <v>15136</v>
      </c>
      <c r="B1369" s="162">
        <v>1</v>
      </c>
      <c r="C1369" s="163" t="s">
        <v>225</v>
      </c>
      <c r="D1369" s="163" t="s">
        <v>243</v>
      </c>
      <c r="E1369" s="162">
        <v>36</v>
      </c>
      <c r="F1369" s="163" t="s">
        <v>243</v>
      </c>
      <c r="G1369" s="163" t="s">
        <v>296</v>
      </c>
      <c r="H1369" s="162">
        <v>14</v>
      </c>
      <c r="I1369" s="163" t="s">
        <v>301</v>
      </c>
      <c r="J1369" s="163" t="s">
        <v>297</v>
      </c>
      <c r="K1369" s="162">
        <v>32</v>
      </c>
      <c r="L1369" s="162">
        <v>7</v>
      </c>
      <c r="M1369" s="163" t="s">
        <v>300</v>
      </c>
      <c r="N1369" s="163" t="s">
        <v>227</v>
      </c>
      <c r="O1369" s="163" t="s">
        <v>297</v>
      </c>
      <c r="P1369" s="162">
        <v>0</v>
      </c>
      <c r="Q1369" s="162">
        <v>0</v>
      </c>
      <c r="R1369" s="162">
        <v>92.654547578317505</v>
      </c>
      <c r="S1369" s="162">
        <v>2053595.3925258301</v>
      </c>
      <c r="T1369" s="93">
        <f t="shared" si="131"/>
        <v>0</v>
      </c>
      <c r="U1369" s="93">
        <f>IF(C1369="MT",'Calcs and Notes'!$C$53*CBSAData!T1369*E1369,'Calcs and Notes'!$C$52*CBSAData!T1369*E1369)</f>
        <v>0</v>
      </c>
      <c r="V1369" s="93">
        <f>IF(C1369="MT",'Calcs and Notes'!$E$53*CBSAData!T1369*E1369,'Calcs and Notes'!$E$52*CBSAData!T1369*E1369)</f>
        <v>0</v>
      </c>
      <c r="W1369" s="93">
        <f t="shared" si="128"/>
        <v>3447</v>
      </c>
      <c r="X1369" s="93">
        <f t="shared" si="132"/>
        <v>1</v>
      </c>
      <c r="Y1369" s="93">
        <f t="shared" si="129"/>
        <v>1327.9392</v>
      </c>
      <c r="Z1369" s="93">
        <f t="shared" si="130"/>
        <v>-110.52</v>
      </c>
      <c r="AA1369" s="93">
        <f t="shared" si="133"/>
        <v>1</v>
      </c>
      <c r="AB1369" s="93">
        <f t="shared" si="134"/>
        <v>0</v>
      </c>
      <c r="AC1369" s="179">
        <f>IF(C1369="MT",'Calcs and Notes'!$F$53*CBSAData!T1369*E1369,'Calcs and Notes'!$F$52*CBSAData!T1369*E1369)</f>
        <v>0</v>
      </c>
      <c r="AD1369" s="179">
        <f t="shared" si="135"/>
        <v>0</v>
      </c>
    </row>
    <row r="1370" spans="1:30">
      <c r="A1370" s="162">
        <v>15136</v>
      </c>
      <c r="B1370" s="162">
        <v>2</v>
      </c>
      <c r="C1370" s="163" t="s">
        <v>225</v>
      </c>
      <c r="D1370" s="163" t="s">
        <v>243</v>
      </c>
      <c r="E1370" s="162">
        <v>24</v>
      </c>
      <c r="F1370" s="163" t="s">
        <v>227</v>
      </c>
      <c r="G1370" s="163" t="s">
        <v>296</v>
      </c>
      <c r="H1370" s="162">
        <v>0</v>
      </c>
      <c r="I1370" s="163" t="s">
        <v>301</v>
      </c>
      <c r="J1370" s="163" t="s">
        <v>297</v>
      </c>
      <c r="K1370" s="162">
        <v>32</v>
      </c>
      <c r="L1370" s="162">
        <v>6</v>
      </c>
      <c r="M1370" s="163" t="s">
        <v>300</v>
      </c>
      <c r="N1370" s="163" t="s">
        <v>227</v>
      </c>
      <c r="O1370" s="163" t="s">
        <v>297</v>
      </c>
      <c r="P1370" s="162">
        <v>0</v>
      </c>
      <c r="Q1370" s="162">
        <v>0</v>
      </c>
      <c r="R1370" s="162">
        <v>92.654547578317505</v>
      </c>
      <c r="S1370" s="162">
        <v>2053595.3925258301</v>
      </c>
      <c r="T1370" s="93">
        <f t="shared" si="131"/>
        <v>0</v>
      </c>
      <c r="U1370" s="93">
        <f>IF(C1370="MT",'Calcs and Notes'!$C$53*CBSAData!T1370*E1370,'Calcs and Notes'!$C$52*CBSAData!T1370*E1370)</f>
        <v>0</v>
      </c>
      <c r="V1370" s="93">
        <f>IF(C1370="MT",'Calcs and Notes'!$E$53*CBSAData!T1370*E1370,'Calcs and Notes'!$E$52*CBSAData!T1370*E1370)</f>
        <v>0</v>
      </c>
      <c r="W1370" s="93">
        <f t="shared" si="128"/>
        <v>1146.4053823943764</v>
      </c>
      <c r="X1370" s="93">
        <f t="shared" si="132"/>
        <v>1</v>
      </c>
      <c r="Y1370" s="93">
        <f t="shared" si="129"/>
        <v>1083.6542802026404</v>
      </c>
      <c r="Z1370" s="93">
        <f t="shared" si="130"/>
        <v>-33.069505044365258</v>
      </c>
      <c r="AA1370" s="93">
        <f t="shared" si="133"/>
        <v>1</v>
      </c>
      <c r="AB1370" s="93">
        <f t="shared" si="134"/>
        <v>1</v>
      </c>
      <c r="AC1370" s="179">
        <f>IF(C1370="MT",'Calcs and Notes'!$F$53*CBSAData!T1370*E1370,'Calcs and Notes'!$F$52*CBSAData!T1370*E1370)</f>
        <v>0</v>
      </c>
      <c r="AD1370" s="179">
        <f t="shared" si="135"/>
        <v>-43.663918507956637</v>
      </c>
    </row>
    <row r="1371" spans="1:30">
      <c r="A1371" s="162">
        <v>15136</v>
      </c>
      <c r="B1371" s="162">
        <v>3</v>
      </c>
      <c r="C1371" s="163" t="s">
        <v>225</v>
      </c>
      <c r="D1371" s="163" t="s">
        <v>243</v>
      </c>
      <c r="E1371" s="162">
        <v>16</v>
      </c>
      <c r="F1371" s="163" t="s">
        <v>243</v>
      </c>
      <c r="G1371" s="163" t="s">
        <v>303</v>
      </c>
      <c r="H1371" s="162">
        <v>6</v>
      </c>
      <c r="I1371" s="163" t="s">
        <v>298</v>
      </c>
      <c r="J1371" s="163" t="s">
        <v>297</v>
      </c>
      <c r="K1371" s="162">
        <v>40</v>
      </c>
      <c r="L1371" s="162">
        <v>7</v>
      </c>
      <c r="M1371" s="163" t="s">
        <v>300</v>
      </c>
      <c r="N1371" s="163" t="s">
        <v>227</v>
      </c>
      <c r="O1371" s="163" t="s">
        <v>297</v>
      </c>
      <c r="P1371" s="162">
        <v>0</v>
      </c>
      <c r="Q1371" s="162">
        <v>0</v>
      </c>
      <c r="R1371" s="162">
        <v>92.654547578317505</v>
      </c>
      <c r="S1371" s="162">
        <v>2053595.3925258301</v>
      </c>
      <c r="T1371" s="93">
        <f t="shared" si="131"/>
        <v>1</v>
      </c>
      <c r="U1371" s="93">
        <f>IF(C1371="MT",'Calcs and Notes'!$C$53*CBSAData!T1371*E1371,'Calcs and Notes'!$C$52*CBSAData!T1371*E1371)</f>
        <v>3681.038574321381</v>
      </c>
      <c r="V1371" s="93">
        <f>IF(C1371="MT",'Calcs and Notes'!$E$53*CBSAData!T1371*E1371,'Calcs and Notes'!$E$52*CBSAData!T1371*E1371)</f>
        <v>678.01326228675214</v>
      </c>
      <c r="W1371" s="93">
        <f t="shared" ref="W1371:W1434" si="136">IFERROR(IF(F1371="N",(E1371*VLOOKUP(I1371,$AF$1307:$AG$1308,2,FALSE)),(E1371*VLOOKUP(I1371,$AF$1310:$AG$1311,2,FALSE))),0)</f>
        <v>1976.8</v>
      </c>
      <c r="X1371" s="93">
        <f t="shared" si="132"/>
        <v>1</v>
      </c>
      <c r="Y1371" s="93">
        <f t="shared" ref="Y1371:Y1434" si="137">IFERROR(IF(F1371="N",(E1371*VLOOKUP(I1371,$AF$1307:$AH$1308,3,FALSE)),(E1371*VLOOKUP(I1371,$AF$1310:$AH$1311,3,FALSE))),0)</f>
        <v>590.1952</v>
      </c>
      <c r="Z1371" s="93">
        <f t="shared" ref="Z1371:Z1434" si="138">IFERROR(IF(F1371="N",(E1371*VLOOKUP(I1371,$AF$1307:$AI$1308,4,FALSE)),(E1371*VLOOKUP(I1371,$AF$1310:$AI$1311,4,FALSE))),0)</f>
        <v>-49.12</v>
      </c>
      <c r="AA1371" s="93">
        <f t="shared" si="133"/>
        <v>1</v>
      </c>
      <c r="AB1371" s="93">
        <f t="shared" si="134"/>
        <v>0</v>
      </c>
      <c r="AC1371" s="179">
        <f>IF(C1371="MT",'Calcs and Notes'!$F$53*CBSAData!T1371*E1371,'Calcs and Notes'!$F$52*CBSAData!T1371*E1371)</f>
        <v>-56.192754876547824</v>
      </c>
      <c r="AD1371" s="179">
        <f t="shared" si="135"/>
        <v>0</v>
      </c>
    </row>
    <row r="1372" spans="1:30">
      <c r="A1372" s="162">
        <v>15136</v>
      </c>
      <c r="B1372" s="162">
        <v>4</v>
      </c>
      <c r="C1372" s="163" t="s">
        <v>225</v>
      </c>
      <c r="D1372" s="163" t="s">
        <v>243</v>
      </c>
      <c r="E1372" s="162">
        <v>12</v>
      </c>
      <c r="F1372" s="163" t="s">
        <v>227</v>
      </c>
      <c r="G1372" s="163" t="s">
        <v>296</v>
      </c>
      <c r="H1372" s="162">
        <v>0</v>
      </c>
      <c r="I1372" s="163" t="s">
        <v>301</v>
      </c>
      <c r="J1372" s="163" t="s">
        <v>297</v>
      </c>
      <c r="K1372" s="162">
        <v>32</v>
      </c>
      <c r="L1372" s="162">
        <v>3</v>
      </c>
      <c r="M1372" s="163" t="s">
        <v>300</v>
      </c>
      <c r="N1372" s="163" t="s">
        <v>227</v>
      </c>
      <c r="O1372" s="163" t="s">
        <v>297</v>
      </c>
      <c r="P1372" s="162">
        <v>0</v>
      </c>
      <c r="Q1372" s="162">
        <v>0</v>
      </c>
      <c r="R1372" s="162">
        <v>92.654547578317505</v>
      </c>
      <c r="S1372" s="162">
        <v>2053595.3925258301</v>
      </c>
      <c r="T1372" s="93">
        <f t="shared" ref="T1372:T1435" si="139">IF(G1372="ASH",1,0)</f>
        <v>0</v>
      </c>
      <c r="U1372" s="93">
        <f>IF(C1372="MT",'Calcs and Notes'!$C$53*CBSAData!T1372*E1372,'Calcs and Notes'!$C$52*CBSAData!T1372*E1372)</f>
        <v>0</v>
      </c>
      <c r="V1372" s="93">
        <f>IF(C1372="MT",'Calcs and Notes'!$E$53*CBSAData!T1372*E1372,'Calcs and Notes'!$E$52*CBSAData!T1372*E1372)</f>
        <v>0</v>
      </c>
      <c r="W1372" s="93">
        <f t="shared" si="136"/>
        <v>573.20269119718819</v>
      </c>
      <c r="X1372" s="93">
        <f t="shared" ref="X1372:X1435" si="140">IF(W1372=0,0,1)</f>
        <v>1</v>
      </c>
      <c r="Y1372" s="93">
        <f t="shared" si="137"/>
        <v>541.8271401013202</v>
      </c>
      <c r="Z1372" s="93">
        <f t="shared" si="138"/>
        <v>-16.534752522182629</v>
      </c>
      <c r="AA1372" s="93">
        <f t="shared" ref="AA1372:AA1435" si="141">(IF(M1372="OS",0,1))</f>
        <v>1</v>
      </c>
      <c r="AB1372" s="93">
        <f t="shared" ref="AB1372:AB1435" si="142">IF(F1372="N",1,0)</f>
        <v>1</v>
      </c>
      <c r="AC1372" s="179">
        <f>IF(C1372="MT",'Calcs and Notes'!$F$53*CBSAData!T1372*E1372,'Calcs and Notes'!$F$52*CBSAData!T1372*E1372)</f>
        <v>0</v>
      </c>
      <c r="AD1372" s="179">
        <f t="shared" si="135"/>
        <v>-21.831959253978319</v>
      </c>
    </row>
    <row r="1373" spans="1:30">
      <c r="A1373" s="162">
        <v>15136</v>
      </c>
      <c r="B1373" s="162">
        <v>5</v>
      </c>
      <c r="C1373" s="163" t="s">
        <v>225</v>
      </c>
      <c r="D1373" s="163" t="s">
        <v>243</v>
      </c>
      <c r="E1373" s="162">
        <v>44</v>
      </c>
      <c r="F1373" s="163" t="s">
        <v>227</v>
      </c>
      <c r="G1373" s="163" t="s">
        <v>296</v>
      </c>
      <c r="H1373" s="162">
        <v>0</v>
      </c>
      <c r="I1373" s="163" t="s">
        <v>301</v>
      </c>
      <c r="J1373" s="163" t="s">
        <v>297</v>
      </c>
      <c r="K1373" s="162">
        <v>32</v>
      </c>
      <c r="L1373" s="162">
        <v>11</v>
      </c>
      <c r="M1373" s="163" t="s">
        <v>300</v>
      </c>
      <c r="N1373" s="163" t="s">
        <v>227</v>
      </c>
      <c r="O1373" s="163" t="s">
        <v>297</v>
      </c>
      <c r="P1373" s="162">
        <v>0</v>
      </c>
      <c r="Q1373" s="162">
        <v>0</v>
      </c>
      <c r="R1373" s="162">
        <v>92.654547578317505</v>
      </c>
      <c r="S1373" s="162">
        <v>2053595.3925258301</v>
      </c>
      <c r="T1373" s="93">
        <f t="shared" si="139"/>
        <v>0</v>
      </c>
      <c r="U1373" s="93">
        <f>IF(C1373="MT",'Calcs and Notes'!$C$53*CBSAData!T1373*E1373,'Calcs and Notes'!$C$52*CBSAData!T1373*E1373)</f>
        <v>0</v>
      </c>
      <c r="V1373" s="93">
        <f>IF(C1373="MT",'Calcs and Notes'!$E$53*CBSAData!T1373*E1373,'Calcs and Notes'!$E$52*CBSAData!T1373*E1373)</f>
        <v>0</v>
      </c>
      <c r="W1373" s="93">
        <f t="shared" si="136"/>
        <v>2101.7432010563571</v>
      </c>
      <c r="X1373" s="93">
        <f t="shared" si="140"/>
        <v>1</v>
      </c>
      <c r="Y1373" s="93">
        <f t="shared" si="137"/>
        <v>1986.6995137048409</v>
      </c>
      <c r="Z1373" s="93">
        <f t="shared" si="138"/>
        <v>-60.627425914669644</v>
      </c>
      <c r="AA1373" s="93">
        <f t="shared" si="141"/>
        <v>1</v>
      </c>
      <c r="AB1373" s="93">
        <f t="shared" si="142"/>
        <v>1</v>
      </c>
      <c r="AC1373" s="179">
        <f>IF(C1373="MT",'Calcs and Notes'!$F$53*CBSAData!T1373*E1373,'Calcs and Notes'!$F$52*CBSAData!T1373*E1373)</f>
        <v>0</v>
      </c>
      <c r="AD1373" s="179">
        <f t="shared" ref="AD1373:AD1436" si="143">IFERROR(IF(F1373="N",(E1373*VLOOKUP(I1373,$AF$1307:$AJ$1308,5,FALSE)),(E1373*VLOOKUP(I1373,$AF$1310:$AJ$1311,5,FALSE))),0)</f>
        <v>-80.050517264587171</v>
      </c>
    </row>
    <row r="1374" spans="1:30">
      <c r="A1374" s="162">
        <v>15136</v>
      </c>
      <c r="B1374" s="162">
        <v>6</v>
      </c>
      <c r="C1374" s="163" t="s">
        <v>225</v>
      </c>
      <c r="D1374" s="163" t="s">
        <v>243</v>
      </c>
      <c r="E1374" s="162">
        <v>6</v>
      </c>
      <c r="F1374" s="163" t="s">
        <v>227</v>
      </c>
      <c r="G1374" s="163" t="s">
        <v>296</v>
      </c>
      <c r="H1374" s="162">
        <v>0</v>
      </c>
      <c r="I1374" s="163" t="s">
        <v>301</v>
      </c>
      <c r="J1374" s="163" t="s">
        <v>297</v>
      </c>
      <c r="K1374" s="162">
        <v>32</v>
      </c>
      <c r="L1374" s="162">
        <v>1</v>
      </c>
      <c r="M1374" s="163" t="s">
        <v>300</v>
      </c>
      <c r="N1374" s="163" t="s">
        <v>227</v>
      </c>
      <c r="O1374" s="163" t="s">
        <v>297</v>
      </c>
      <c r="P1374" s="162">
        <v>0</v>
      </c>
      <c r="Q1374" s="162">
        <v>0</v>
      </c>
      <c r="R1374" s="162">
        <v>92.654547578317505</v>
      </c>
      <c r="S1374" s="162">
        <v>2053595.3925258301</v>
      </c>
      <c r="T1374" s="93">
        <f t="shared" si="139"/>
        <v>0</v>
      </c>
      <c r="U1374" s="93">
        <f>IF(C1374="MT",'Calcs and Notes'!$C$53*CBSAData!T1374*E1374,'Calcs and Notes'!$C$52*CBSAData!T1374*E1374)</f>
        <v>0</v>
      </c>
      <c r="V1374" s="93">
        <f>IF(C1374="MT",'Calcs and Notes'!$E$53*CBSAData!T1374*E1374,'Calcs and Notes'!$E$52*CBSAData!T1374*E1374)</f>
        <v>0</v>
      </c>
      <c r="W1374" s="93">
        <f t="shared" si="136"/>
        <v>286.60134559859409</v>
      </c>
      <c r="X1374" s="93">
        <f t="shared" si="140"/>
        <v>1</v>
      </c>
      <c r="Y1374" s="93">
        <f t="shared" si="137"/>
        <v>270.9135700506601</v>
      </c>
      <c r="Z1374" s="93">
        <f t="shared" si="138"/>
        <v>-8.2673762610913144</v>
      </c>
      <c r="AA1374" s="93">
        <f t="shared" si="141"/>
        <v>1</v>
      </c>
      <c r="AB1374" s="93">
        <f t="shared" si="142"/>
        <v>1</v>
      </c>
      <c r="AC1374" s="179">
        <f>IF(C1374="MT",'Calcs and Notes'!$F$53*CBSAData!T1374*E1374,'Calcs and Notes'!$F$52*CBSAData!T1374*E1374)</f>
        <v>0</v>
      </c>
      <c r="AD1374" s="179">
        <f t="shared" si="143"/>
        <v>-10.915979626989159</v>
      </c>
    </row>
    <row r="1375" spans="1:30">
      <c r="A1375" s="162">
        <v>15136</v>
      </c>
      <c r="B1375" s="162">
        <v>7</v>
      </c>
      <c r="C1375" s="163" t="s">
        <v>241</v>
      </c>
      <c r="D1375" s="163" t="s">
        <v>243</v>
      </c>
      <c r="E1375" s="162">
        <v>53</v>
      </c>
      <c r="F1375" s="163" t="s">
        <v>227</v>
      </c>
      <c r="G1375" s="163" t="s">
        <v>296</v>
      </c>
      <c r="H1375" s="162">
        <v>0</v>
      </c>
      <c r="I1375" s="163" t="s">
        <v>298</v>
      </c>
      <c r="J1375" s="163" t="s">
        <v>297</v>
      </c>
      <c r="K1375" s="162">
        <v>40</v>
      </c>
      <c r="L1375" s="162">
        <v>15</v>
      </c>
      <c r="M1375" s="163" t="s">
        <v>300</v>
      </c>
      <c r="N1375" s="163" t="s">
        <v>227</v>
      </c>
      <c r="O1375" s="163" t="s">
        <v>297</v>
      </c>
      <c r="P1375" s="162">
        <v>0</v>
      </c>
      <c r="Q1375" s="162">
        <v>0</v>
      </c>
      <c r="R1375" s="162">
        <v>92.654547578317505</v>
      </c>
      <c r="S1375" s="162">
        <v>2053595.3925258301</v>
      </c>
      <c r="T1375" s="93">
        <f t="shared" si="139"/>
        <v>0</v>
      </c>
      <c r="U1375" s="93">
        <f>IF(C1375="MT",'Calcs and Notes'!$C$53*CBSAData!T1375*E1375,'Calcs and Notes'!$C$52*CBSAData!T1375*E1375)</f>
        <v>0</v>
      </c>
      <c r="V1375" s="93">
        <f>IF(C1375="MT",'Calcs and Notes'!$E$53*CBSAData!T1375*E1375,'Calcs and Notes'!$E$52*CBSAData!T1375*E1375)</f>
        <v>0</v>
      </c>
      <c r="W1375" s="93">
        <f t="shared" si="136"/>
        <v>4304.8790259981806</v>
      </c>
      <c r="X1375" s="93">
        <f t="shared" si="140"/>
        <v>1</v>
      </c>
      <c r="Y1375" s="93">
        <f t="shared" si="137"/>
        <v>2393.0698687808308</v>
      </c>
      <c r="Z1375" s="93">
        <f t="shared" si="138"/>
        <v>-97.371320408408849</v>
      </c>
      <c r="AA1375" s="93">
        <f t="shared" si="141"/>
        <v>1</v>
      </c>
      <c r="AB1375" s="93">
        <f t="shared" si="142"/>
        <v>1</v>
      </c>
      <c r="AC1375" s="179">
        <f>IF(C1375="MT",'Calcs and Notes'!$F$53*CBSAData!T1375*E1375,'Calcs and Notes'!$F$52*CBSAData!T1375*E1375)</f>
        <v>0</v>
      </c>
      <c r="AD1375" s="179">
        <f t="shared" si="143"/>
        <v>-28.501943864293018</v>
      </c>
    </row>
    <row r="1376" spans="1:30">
      <c r="A1376" s="162">
        <v>15189</v>
      </c>
      <c r="B1376" s="162">
        <v>1</v>
      </c>
      <c r="C1376" s="163" t="s">
        <v>225</v>
      </c>
      <c r="D1376" s="163" t="s">
        <v>243</v>
      </c>
      <c r="E1376" s="162">
        <v>20</v>
      </c>
      <c r="F1376" s="163" t="s">
        <v>243</v>
      </c>
      <c r="G1376" s="163" t="s">
        <v>296</v>
      </c>
      <c r="H1376" s="162">
        <v>9</v>
      </c>
      <c r="I1376" s="163" t="s">
        <v>301</v>
      </c>
      <c r="J1376" s="163" t="s">
        <v>297</v>
      </c>
      <c r="K1376" s="162">
        <v>32</v>
      </c>
      <c r="L1376" s="162">
        <v>5</v>
      </c>
      <c r="M1376" s="163" t="s">
        <v>304</v>
      </c>
      <c r="N1376" s="163" t="s">
        <v>227</v>
      </c>
      <c r="O1376" s="163" t="s">
        <v>297</v>
      </c>
      <c r="P1376" s="162">
        <v>0</v>
      </c>
      <c r="Q1376" s="162">
        <v>0</v>
      </c>
      <c r="R1376" s="162">
        <v>105.006108768516</v>
      </c>
      <c r="S1376" s="162">
        <v>397448.12168883102</v>
      </c>
      <c r="T1376" s="93">
        <f t="shared" si="139"/>
        <v>0</v>
      </c>
      <c r="U1376" s="93">
        <f>IF(C1376="MT",'Calcs and Notes'!$C$53*CBSAData!T1376*E1376,'Calcs and Notes'!$C$52*CBSAData!T1376*E1376)</f>
        <v>0</v>
      </c>
      <c r="V1376" s="93">
        <f>IF(C1376="MT",'Calcs and Notes'!$E$53*CBSAData!T1376*E1376,'Calcs and Notes'!$E$52*CBSAData!T1376*E1376)</f>
        <v>0</v>
      </c>
      <c r="W1376" s="93">
        <f t="shared" si="136"/>
        <v>1915</v>
      </c>
      <c r="X1376" s="93">
        <f t="shared" si="140"/>
        <v>1</v>
      </c>
      <c r="Y1376" s="93">
        <f t="shared" si="137"/>
        <v>737.74400000000003</v>
      </c>
      <c r="Z1376" s="93">
        <f t="shared" si="138"/>
        <v>-61.4</v>
      </c>
      <c r="AA1376" s="93">
        <f t="shared" si="141"/>
        <v>1</v>
      </c>
      <c r="AB1376" s="93">
        <f t="shared" si="142"/>
        <v>0</v>
      </c>
      <c r="AC1376" s="179">
        <f>IF(C1376="MT",'Calcs and Notes'!$F$53*CBSAData!T1376*E1376,'Calcs and Notes'!$F$52*CBSAData!T1376*E1376)</f>
        <v>0</v>
      </c>
      <c r="AD1376" s="179">
        <f t="shared" si="143"/>
        <v>0</v>
      </c>
    </row>
    <row r="1377" spans="1:30">
      <c r="A1377" s="162">
        <v>15189</v>
      </c>
      <c r="B1377" s="162">
        <v>2</v>
      </c>
      <c r="C1377" s="163" t="s">
        <v>245</v>
      </c>
      <c r="D1377" s="163" t="s">
        <v>243</v>
      </c>
      <c r="E1377" s="162">
        <v>5</v>
      </c>
      <c r="F1377" s="163" t="s">
        <v>243</v>
      </c>
      <c r="G1377" s="163" t="s">
        <v>303</v>
      </c>
      <c r="H1377" s="162">
        <v>2</v>
      </c>
      <c r="I1377" s="163" t="s">
        <v>301</v>
      </c>
      <c r="J1377" s="163" t="s">
        <v>325</v>
      </c>
      <c r="K1377" s="162">
        <v>32</v>
      </c>
      <c r="L1377" s="162">
        <v>3</v>
      </c>
      <c r="M1377" s="163" t="s">
        <v>304</v>
      </c>
      <c r="N1377" s="163" t="s">
        <v>227</v>
      </c>
      <c r="O1377" s="163" t="s">
        <v>297</v>
      </c>
      <c r="P1377" s="162">
        <v>0</v>
      </c>
      <c r="Q1377" s="162">
        <v>0</v>
      </c>
      <c r="R1377" s="162">
        <v>105.006108768516</v>
      </c>
      <c r="S1377" s="162">
        <v>397448.12168883102</v>
      </c>
      <c r="T1377" s="93">
        <f t="shared" si="139"/>
        <v>1</v>
      </c>
      <c r="U1377" s="93">
        <f>IF(C1377="MT",'Calcs and Notes'!$C$53*CBSAData!T1377*E1377,'Calcs and Notes'!$C$52*CBSAData!T1377*E1377)</f>
        <v>1847.2817161428666</v>
      </c>
      <c r="V1377" s="93">
        <f>IF(C1377="MT",'Calcs and Notes'!$E$53*CBSAData!T1377*E1377,'Calcs and Notes'!$E$52*CBSAData!T1377*E1377)</f>
        <v>211.87914446461005</v>
      </c>
      <c r="W1377" s="93">
        <f t="shared" si="136"/>
        <v>478.75</v>
      </c>
      <c r="X1377" s="93">
        <f t="shared" si="140"/>
        <v>1</v>
      </c>
      <c r="Y1377" s="93">
        <f t="shared" si="137"/>
        <v>184.43600000000001</v>
      </c>
      <c r="Z1377" s="93">
        <f t="shared" si="138"/>
        <v>-15.35</v>
      </c>
      <c r="AA1377" s="93">
        <f t="shared" si="141"/>
        <v>1</v>
      </c>
      <c r="AB1377" s="93">
        <f t="shared" si="142"/>
        <v>0</v>
      </c>
      <c r="AC1377" s="179">
        <f>IF(C1377="MT",'Calcs and Notes'!$F$53*CBSAData!T1377*E1377,'Calcs and Notes'!$F$52*CBSAData!T1377*E1377)</f>
        <v>-25.173436202572784</v>
      </c>
      <c r="AD1377" s="179">
        <f t="shared" si="143"/>
        <v>0</v>
      </c>
    </row>
    <row r="1378" spans="1:30">
      <c r="A1378" s="162">
        <v>15189</v>
      </c>
      <c r="B1378" s="162">
        <v>3</v>
      </c>
      <c r="C1378" s="163" t="s">
        <v>241</v>
      </c>
      <c r="D1378" s="163" t="s">
        <v>243</v>
      </c>
      <c r="E1378" s="162">
        <v>5</v>
      </c>
      <c r="F1378" s="163" t="s">
        <v>243</v>
      </c>
      <c r="G1378" s="163" t="s">
        <v>308</v>
      </c>
      <c r="H1378" s="162">
        <v>2</v>
      </c>
      <c r="I1378" s="163" t="s">
        <v>301</v>
      </c>
      <c r="J1378" s="163" t="s">
        <v>297</v>
      </c>
      <c r="K1378" s="162">
        <v>32</v>
      </c>
      <c r="L1378" s="162">
        <v>3</v>
      </c>
      <c r="M1378" s="163" t="s">
        <v>304</v>
      </c>
      <c r="N1378" s="163" t="s">
        <v>227</v>
      </c>
      <c r="O1378" s="163" t="s">
        <v>297</v>
      </c>
      <c r="P1378" s="162">
        <v>0</v>
      </c>
      <c r="Q1378" s="162">
        <v>0</v>
      </c>
      <c r="R1378" s="162">
        <v>105.006108768516</v>
      </c>
      <c r="S1378" s="162">
        <v>397448.12168883102</v>
      </c>
      <c r="T1378" s="93">
        <f t="shared" si="139"/>
        <v>0</v>
      </c>
      <c r="U1378" s="93">
        <f>IF(C1378="MT",'Calcs and Notes'!$C$53*CBSAData!T1378*E1378,'Calcs and Notes'!$C$52*CBSAData!T1378*E1378)</f>
        <v>0</v>
      </c>
      <c r="V1378" s="93">
        <f>IF(C1378="MT",'Calcs and Notes'!$E$53*CBSAData!T1378*E1378,'Calcs and Notes'!$E$52*CBSAData!T1378*E1378)</f>
        <v>0</v>
      </c>
      <c r="W1378" s="93">
        <f t="shared" si="136"/>
        <v>478.75</v>
      </c>
      <c r="X1378" s="93">
        <f t="shared" si="140"/>
        <v>1</v>
      </c>
      <c r="Y1378" s="93">
        <f t="shared" si="137"/>
        <v>184.43600000000001</v>
      </c>
      <c r="Z1378" s="93">
        <f t="shared" si="138"/>
        <v>-15.35</v>
      </c>
      <c r="AA1378" s="93">
        <f t="shared" si="141"/>
        <v>1</v>
      </c>
      <c r="AB1378" s="93">
        <f t="shared" si="142"/>
        <v>0</v>
      </c>
      <c r="AC1378" s="179">
        <f>IF(C1378="MT",'Calcs and Notes'!$F$53*CBSAData!T1378*E1378,'Calcs and Notes'!$F$52*CBSAData!T1378*E1378)</f>
        <v>0</v>
      </c>
      <c r="AD1378" s="179">
        <f t="shared" si="143"/>
        <v>0</v>
      </c>
    </row>
    <row r="1379" spans="1:30">
      <c r="A1379" s="162">
        <v>15167</v>
      </c>
      <c r="B1379" s="162">
        <v>1</v>
      </c>
      <c r="C1379" s="163" t="s">
        <v>225</v>
      </c>
      <c r="D1379" s="163" t="s">
        <v>227</v>
      </c>
      <c r="E1379" s="162">
        <v>196</v>
      </c>
      <c r="F1379" s="163" t="s">
        <v>227</v>
      </c>
      <c r="G1379" s="163" t="s">
        <v>247</v>
      </c>
      <c r="H1379" s="162">
        <v>0</v>
      </c>
      <c r="I1379" s="163" t="s">
        <v>326</v>
      </c>
      <c r="J1379" s="163" t="s">
        <v>297</v>
      </c>
      <c r="K1379" s="162">
        <v>54</v>
      </c>
      <c r="L1379" s="162">
        <v>65</v>
      </c>
      <c r="M1379" s="163" t="s">
        <v>300</v>
      </c>
      <c r="N1379" s="163" t="s">
        <v>227</v>
      </c>
      <c r="O1379" s="163" t="s">
        <v>297</v>
      </c>
      <c r="P1379" s="162">
        <v>0</v>
      </c>
      <c r="Q1379" s="162">
        <v>0</v>
      </c>
      <c r="R1379" s="162">
        <v>11.7918010607328</v>
      </c>
      <c r="S1379" s="162">
        <v>1637126.4920679</v>
      </c>
      <c r="T1379" s="93">
        <f t="shared" si="139"/>
        <v>0</v>
      </c>
      <c r="U1379" s="93">
        <f>IF(C1379="MT",'Calcs and Notes'!$C$53*CBSAData!T1379*E1379,'Calcs and Notes'!$C$52*CBSAData!T1379*E1379)</f>
        <v>0</v>
      </c>
      <c r="V1379" s="93">
        <f>IF(C1379="MT",'Calcs and Notes'!$E$53*CBSAData!T1379*E1379,'Calcs and Notes'!$E$52*CBSAData!T1379*E1379)</f>
        <v>0</v>
      </c>
      <c r="W1379" s="93">
        <f t="shared" si="136"/>
        <v>0</v>
      </c>
      <c r="X1379" s="93">
        <f t="shared" si="140"/>
        <v>0</v>
      </c>
      <c r="Y1379" s="93">
        <f t="shared" si="137"/>
        <v>0</v>
      </c>
      <c r="Z1379" s="93">
        <f t="shared" si="138"/>
        <v>0</v>
      </c>
      <c r="AA1379" s="93">
        <f t="shared" si="141"/>
        <v>1</v>
      </c>
      <c r="AB1379" s="93">
        <f t="shared" si="142"/>
        <v>1</v>
      </c>
      <c r="AC1379" s="179">
        <f>IF(C1379="MT",'Calcs and Notes'!$F$53*CBSAData!T1379*E1379,'Calcs and Notes'!$F$52*CBSAData!T1379*E1379)</f>
        <v>0</v>
      </c>
      <c r="AD1379" s="179">
        <f t="shared" si="143"/>
        <v>0</v>
      </c>
    </row>
    <row r="1380" spans="1:30">
      <c r="A1380" s="162">
        <v>15167</v>
      </c>
      <c r="B1380" s="162">
        <v>2</v>
      </c>
      <c r="C1380" s="163" t="s">
        <v>225</v>
      </c>
      <c r="D1380" s="163" t="s">
        <v>227</v>
      </c>
      <c r="E1380" s="162">
        <v>108</v>
      </c>
      <c r="F1380" s="163" t="s">
        <v>227</v>
      </c>
      <c r="G1380" s="163" t="s">
        <v>247</v>
      </c>
      <c r="H1380" s="162">
        <v>0</v>
      </c>
      <c r="I1380" s="163" t="s">
        <v>326</v>
      </c>
      <c r="J1380" s="163" t="s">
        <v>297</v>
      </c>
      <c r="K1380" s="162">
        <v>54</v>
      </c>
      <c r="L1380" s="162">
        <v>14</v>
      </c>
      <c r="M1380" s="163" t="s">
        <v>300</v>
      </c>
      <c r="N1380" s="163" t="s">
        <v>227</v>
      </c>
      <c r="O1380" s="163" t="s">
        <v>297</v>
      </c>
      <c r="P1380" s="162">
        <v>0</v>
      </c>
      <c r="Q1380" s="162">
        <v>0</v>
      </c>
      <c r="R1380" s="162">
        <v>11.7918010607328</v>
      </c>
      <c r="S1380" s="162">
        <v>1637126.4920679</v>
      </c>
      <c r="T1380" s="93">
        <f t="shared" si="139"/>
        <v>0</v>
      </c>
      <c r="U1380" s="93">
        <f>IF(C1380="MT",'Calcs and Notes'!$C$53*CBSAData!T1380*E1380,'Calcs and Notes'!$C$52*CBSAData!T1380*E1380)</f>
        <v>0</v>
      </c>
      <c r="V1380" s="93">
        <f>IF(C1380="MT",'Calcs and Notes'!$E$53*CBSAData!T1380*E1380,'Calcs and Notes'!$E$52*CBSAData!T1380*E1380)</f>
        <v>0</v>
      </c>
      <c r="W1380" s="93">
        <f t="shared" si="136"/>
        <v>0</v>
      </c>
      <c r="X1380" s="93">
        <f t="shared" si="140"/>
        <v>0</v>
      </c>
      <c r="Y1380" s="93">
        <f t="shared" si="137"/>
        <v>0</v>
      </c>
      <c r="Z1380" s="93">
        <f t="shared" si="138"/>
        <v>0</v>
      </c>
      <c r="AA1380" s="93">
        <f t="shared" si="141"/>
        <v>1</v>
      </c>
      <c r="AB1380" s="93">
        <f t="shared" si="142"/>
        <v>1</v>
      </c>
      <c r="AC1380" s="179">
        <f>IF(C1380="MT",'Calcs and Notes'!$F$53*CBSAData!T1380*E1380,'Calcs and Notes'!$F$52*CBSAData!T1380*E1380)</f>
        <v>0</v>
      </c>
      <c r="AD1380" s="179">
        <f t="shared" si="143"/>
        <v>0</v>
      </c>
    </row>
    <row r="1381" spans="1:30">
      <c r="A1381" s="162">
        <v>15167</v>
      </c>
      <c r="B1381" s="162">
        <v>3</v>
      </c>
      <c r="C1381" s="163" t="s">
        <v>225</v>
      </c>
      <c r="D1381" s="163" t="s">
        <v>227</v>
      </c>
      <c r="E1381" s="162">
        <v>21</v>
      </c>
      <c r="F1381" s="163" t="s">
        <v>227</v>
      </c>
      <c r="G1381" s="163" t="s">
        <v>296</v>
      </c>
      <c r="H1381" s="162">
        <v>0</v>
      </c>
      <c r="I1381" s="163" t="s">
        <v>227</v>
      </c>
      <c r="J1381" s="163" t="s">
        <v>297</v>
      </c>
      <c r="K1381" s="162">
        <v>0</v>
      </c>
      <c r="L1381" s="162">
        <v>0</v>
      </c>
      <c r="M1381" s="163" t="s">
        <v>247</v>
      </c>
      <c r="N1381" s="163" t="s">
        <v>227</v>
      </c>
      <c r="O1381" s="163" t="s">
        <v>297</v>
      </c>
      <c r="P1381" s="162">
        <v>0</v>
      </c>
      <c r="Q1381" s="162">
        <v>0</v>
      </c>
      <c r="R1381" s="162">
        <v>11.7918010607328</v>
      </c>
      <c r="S1381" s="162">
        <v>1637126.4920679</v>
      </c>
      <c r="T1381" s="93">
        <f t="shared" si="139"/>
        <v>0</v>
      </c>
      <c r="U1381" s="93">
        <f>IF(C1381="MT",'Calcs and Notes'!$C$53*CBSAData!T1381*E1381,'Calcs and Notes'!$C$52*CBSAData!T1381*E1381)</f>
        <v>0</v>
      </c>
      <c r="V1381" s="93">
        <f>IF(C1381="MT",'Calcs and Notes'!$E$53*CBSAData!T1381*E1381,'Calcs and Notes'!$E$52*CBSAData!T1381*E1381)</f>
        <v>0</v>
      </c>
      <c r="W1381" s="93">
        <f t="shared" si="136"/>
        <v>0</v>
      </c>
      <c r="X1381" s="93">
        <f t="shared" si="140"/>
        <v>0</v>
      </c>
      <c r="Y1381" s="93">
        <f t="shared" si="137"/>
        <v>0</v>
      </c>
      <c r="Z1381" s="93">
        <f t="shared" si="138"/>
        <v>0</v>
      </c>
      <c r="AA1381" s="93">
        <f t="shared" si="141"/>
        <v>1</v>
      </c>
      <c r="AB1381" s="93">
        <f t="shared" si="142"/>
        <v>1</v>
      </c>
      <c r="AC1381" s="179">
        <f>IF(C1381="MT",'Calcs and Notes'!$F$53*CBSAData!T1381*E1381,'Calcs and Notes'!$F$52*CBSAData!T1381*E1381)</f>
        <v>0</v>
      </c>
      <c r="AD1381" s="179">
        <f t="shared" si="143"/>
        <v>0</v>
      </c>
    </row>
    <row r="1382" spans="1:30">
      <c r="A1382" s="162">
        <v>15167</v>
      </c>
      <c r="B1382" s="162">
        <v>4</v>
      </c>
      <c r="C1382" s="163" t="s">
        <v>225</v>
      </c>
      <c r="D1382" s="163" t="s">
        <v>227</v>
      </c>
      <c r="E1382" s="162">
        <v>60</v>
      </c>
      <c r="F1382" s="163" t="s">
        <v>243</v>
      </c>
      <c r="G1382" s="163" t="s">
        <v>296</v>
      </c>
      <c r="H1382" s="162">
        <v>34</v>
      </c>
      <c r="I1382" s="163" t="s">
        <v>309</v>
      </c>
      <c r="J1382" s="163" t="s">
        <v>297</v>
      </c>
      <c r="K1382" s="162">
        <v>-1</v>
      </c>
      <c r="L1382" s="162">
        <v>-1</v>
      </c>
      <c r="M1382" s="163" t="s">
        <v>300</v>
      </c>
      <c r="N1382" s="163" t="s">
        <v>227</v>
      </c>
      <c r="O1382" s="163" t="s">
        <v>297</v>
      </c>
      <c r="P1382" s="162">
        <v>0</v>
      </c>
      <c r="Q1382" s="162">
        <v>0</v>
      </c>
      <c r="R1382" s="162">
        <v>11.7918010607328</v>
      </c>
      <c r="S1382" s="162">
        <v>1637126.4920679</v>
      </c>
      <c r="T1382" s="93">
        <f t="shared" si="139"/>
        <v>0</v>
      </c>
      <c r="U1382" s="93">
        <f>IF(C1382="MT",'Calcs and Notes'!$C$53*CBSAData!T1382*E1382,'Calcs and Notes'!$C$52*CBSAData!T1382*E1382)</f>
        <v>0</v>
      </c>
      <c r="V1382" s="93">
        <f>IF(C1382="MT",'Calcs and Notes'!$E$53*CBSAData!T1382*E1382,'Calcs and Notes'!$E$52*CBSAData!T1382*E1382)</f>
        <v>0</v>
      </c>
      <c r="W1382" s="93">
        <f t="shared" si="136"/>
        <v>0</v>
      </c>
      <c r="X1382" s="93">
        <f t="shared" si="140"/>
        <v>0</v>
      </c>
      <c r="Y1382" s="93">
        <f t="shared" si="137"/>
        <v>0</v>
      </c>
      <c r="Z1382" s="93">
        <f t="shared" si="138"/>
        <v>0</v>
      </c>
      <c r="AA1382" s="93">
        <f t="shared" si="141"/>
        <v>1</v>
      </c>
      <c r="AB1382" s="93">
        <f t="shared" si="142"/>
        <v>0</v>
      </c>
      <c r="AC1382" s="179">
        <f>IF(C1382="MT",'Calcs and Notes'!$F$53*CBSAData!T1382*E1382,'Calcs and Notes'!$F$52*CBSAData!T1382*E1382)</f>
        <v>0</v>
      </c>
      <c r="AD1382" s="179">
        <f t="shared" si="143"/>
        <v>0</v>
      </c>
    </row>
    <row r="1383" spans="1:30">
      <c r="A1383" s="162">
        <v>15398</v>
      </c>
      <c r="B1383" s="162">
        <v>1</v>
      </c>
      <c r="C1383" s="163" t="s">
        <v>245</v>
      </c>
      <c r="D1383" s="163" t="s">
        <v>227</v>
      </c>
      <c r="E1383" s="162">
        <v>6</v>
      </c>
      <c r="F1383" s="163" t="s">
        <v>243</v>
      </c>
      <c r="G1383" s="163" t="s">
        <v>303</v>
      </c>
      <c r="H1383" s="162">
        <v>3</v>
      </c>
      <c r="I1383" s="163" t="s">
        <v>309</v>
      </c>
      <c r="J1383" s="163" t="s">
        <v>327</v>
      </c>
      <c r="K1383" s="162">
        <v>-1</v>
      </c>
      <c r="L1383" s="162">
        <v>4</v>
      </c>
      <c r="M1383" s="163" t="s">
        <v>300</v>
      </c>
      <c r="N1383" s="163" t="s">
        <v>227</v>
      </c>
      <c r="O1383" s="163" t="s">
        <v>297</v>
      </c>
      <c r="P1383" s="162">
        <v>0</v>
      </c>
      <c r="Q1383" s="162">
        <v>0</v>
      </c>
      <c r="R1383" s="162">
        <v>160.36792029440801</v>
      </c>
      <c r="S1383" s="162">
        <v>360827.82066241797</v>
      </c>
      <c r="T1383" s="93">
        <f t="shared" si="139"/>
        <v>1</v>
      </c>
      <c r="U1383" s="93">
        <f>IF(C1383="MT",'Calcs and Notes'!$C$53*CBSAData!T1383*E1383,'Calcs and Notes'!$C$52*CBSAData!T1383*E1383)</f>
        <v>2216.7380593714397</v>
      </c>
      <c r="V1383" s="93">
        <f>IF(C1383="MT",'Calcs and Notes'!$E$53*CBSAData!T1383*E1383,'Calcs and Notes'!$E$52*CBSAData!T1383*E1383)</f>
        <v>254.25497335753204</v>
      </c>
      <c r="W1383" s="93">
        <f t="shared" si="136"/>
        <v>0</v>
      </c>
      <c r="X1383" s="93">
        <f t="shared" si="140"/>
        <v>0</v>
      </c>
      <c r="Y1383" s="93">
        <f t="shared" si="137"/>
        <v>0</v>
      </c>
      <c r="Z1383" s="93">
        <f t="shared" si="138"/>
        <v>0</v>
      </c>
      <c r="AA1383" s="93">
        <f t="shared" si="141"/>
        <v>1</v>
      </c>
      <c r="AB1383" s="93">
        <f t="shared" si="142"/>
        <v>0</v>
      </c>
      <c r="AC1383" s="179">
        <f>IF(C1383="MT",'Calcs and Notes'!$F$53*CBSAData!T1383*E1383,'Calcs and Notes'!$F$52*CBSAData!T1383*E1383)</f>
        <v>-30.208123443087338</v>
      </c>
      <c r="AD1383" s="179">
        <f t="shared" si="143"/>
        <v>0</v>
      </c>
    </row>
    <row r="1384" spans="1:30">
      <c r="A1384" s="162">
        <v>15399</v>
      </c>
      <c r="B1384" s="162">
        <v>1</v>
      </c>
      <c r="C1384" s="163" t="s">
        <v>225</v>
      </c>
      <c r="D1384" s="163" t="s">
        <v>243</v>
      </c>
      <c r="E1384" s="162">
        <v>4</v>
      </c>
      <c r="F1384" s="163" t="s">
        <v>243</v>
      </c>
      <c r="G1384" s="163" t="s">
        <v>296</v>
      </c>
      <c r="H1384" s="162">
        <v>2</v>
      </c>
      <c r="I1384" s="163" t="s">
        <v>301</v>
      </c>
      <c r="J1384" s="163" t="s">
        <v>328</v>
      </c>
      <c r="K1384" s="162">
        <v>25</v>
      </c>
      <c r="L1384" s="162">
        <v>1</v>
      </c>
      <c r="M1384" s="163" t="s">
        <v>300</v>
      </c>
      <c r="N1384" s="163" t="s">
        <v>227</v>
      </c>
      <c r="O1384" s="163" t="s">
        <v>297</v>
      </c>
      <c r="P1384" s="162">
        <v>0</v>
      </c>
      <c r="Q1384" s="162">
        <v>0</v>
      </c>
      <c r="R1384" s="162">
        <v>160.36792029440801</v>
      </c>
      <c r="S1384" s="162">
        <v>481103.76088322402</v>
      </c>
      <c r="T1384" s="93">
        <f t="shared" si="139"/>
        <v>0</v>
      </c>
      <c r="U1384" s="93">
        <f>IF(C1384="MT",'Calcs and Notes'!$C$53*CBSAData!T1384*E1384,'Calcs and Notes'!$C$52*CBSAData!T1384*E1384)</f>
        <v>0</v>
      </c>
      <c r="V1384" s="93">
        <f>IF(C1384="MT",'Calcs and Notes'!$E$53*CBSAData!T1384*E1384,'Calcs and Notes'!$E$52*CBSAData!T1384*E1384)</f>
        <v>0</v>
      </c>
      <c r="W1384" s="93">
        <f t="shared" si="136"/>
        <v>383</v>
      </c>
      <c r="X1384" s="93">
        <f t="shared" si="140"/>
        <v>1</v>
      </c>
      <c r="Y1384" s="93">
        <f t="shared" si="137"/>
        <v>147.5488</v>
      </c>
      <c r="Z1384" s="93">
        <f t="shared" si="138"/>
        <v>-12.28</v>
      </c>
      <c r="AA1384" s="93">
        <f t="shared" si="141"/>
        <v>1</v>
      </c>
      <c r="AB1384" s="93">
        <f t="shared" si="142"/>
        <v>0</v>
      </c>
      <c r="AC1384" s="179">
        <f>IF(C1384="MT",'Calcs and Notes'!$F$53*CBSAData!T1384*E1384,'Calcs and Notes'!$F$52*CBSAData!T1384*E1384)</f>
        <v>0</v>
      </c>
      <c r="AD1384" s="179">
        <f t="shared" si="143"/>
        <v>0</v>
      </c>
    </row>
    <row r="1385" spans="1:30">
      <c r="A1385" s="162">
        <v>15193</v>
      </c>
      <c r="B1385" s="162">
        <v>1</v>
      </c>
      <c r="C1385" s="163" t="s">
        <v>225</v>
      </c>
      <c r="D1385" s="163" t="s">
        <v>243</v>
      </c>
      <c r="E1385" s="162">
        <v>45</v>
      </c>
      <c r="F1385" s="163" t="s">
        <v>243</v>
      </c>
      <c r="G1385" s="163" t="s">
        <v>308</v>
      </c>
      <c r="H1385" s="162">
        <v>18</v>
      </c>
      <c r="I1385" s="163" t="s">
        <v>301</v>
      </c>
      <c r="J1385" s="163" t="s">
        <v>329</v>
      </c>
      <c r="K1385" s="162">
        <v>58</v>
      </c>
      <c r="L1385" s="162">
        <v>18</v>
      </c>
      <c r="M1385" s="163" t="s">
        <v>300</v>
      </c>
      <c r="N1385" s="163" t="s">
        <v>227</v>
      </c>
      <c r="O1385" s="163" t="s">
        <v>297</v>
      </c>
      <c r="P1385" s="162">
        <v>0</v>
      </c>
      <c r="Q1385" s="162">
        <v>0</v>
      </c>
      <c r="R1385" s="162">
        <v>334.46517981600198</v>
      </c>
      <c r="S1385" s="162">
        <v>5599616.0404795101</v>
      </c>
      <c r="T1385" s="93">
        <f t="shared" si="139"/>
        <v>0</v>
      </c>
      <c r="U1385" s="93">
        <f>IF(C1385="MT",'Calcs and Notes'!$C$53*CBSAData!T1385*E1385,'Calcs and Notes'!$C$52*CBSAData!T1385*E1385)</f>
        <v>0</v>
      </c>
      <c r="V1385" s="93">
        <f>IF(C1385="MT",'Calcs and Notes'!$E$53*CBSAData!T1385*E1385,'Calcs and Notes'!$E$52*CBSAData!T1385*E1385)</f>
        <v>0</v>
      </c>
      <c r="W1385" s="93">
        <f t="shared" si="136"/>
        <v>4308.75</v>
      </c>
      <c r="X1385" s="93">
        <f t="shared" si="140"/>
        <v>1</v>
      </c>
      <c r="Y1385" s="93">
        <f t="shared" si="137"/>
        <v>1659.924</v>
      </c>
      <c r="Z1385" s="93">
        <f t="shared" si="138"/>
        <v>-138.15</v>
      </c>
      <c r="AA1385" s="93">
        <f t="shared" si="141"/>
        <v>1</v>
      </c>
      <c r="AB1385" s="93">
        <f t="shared" si="142"/>
        <v>0</v>
      </c>
      <c r="AC1385" s="179">
        <f>IF(C1385="MT",'Calcs and Notes'!$F$53*CBSAData!T1385*E1385,'Calcs and Notes'!$F$52*CBSAData!T1385*E1385)</f>
        <v>0</v>
      </c>
      <c r="AD1385" s="179">
        <f t="shared" si="143"/>
        <v>0</v>
      </c>
    </row>
    <row r="1386" spans="1:30">
      <c r="A1386" s="162">
        <v>15193</v>
      </c>
      <c r="B1386" s="162">
        <v>2</v>
      </c>
      <c r="C1386" s="163" t="s">
        <v>241</v>
      </c>
      <c r="D1386" s="163" t="s">
        <v>243</v>
      </c>
      <c r="E1386" s="162">
        <v>7.5</v>
      </c>
      <c r="F1386" s="163" t="s">
        <v>243</v>
      </c>
      <c r="G1386" s="163" t="s">
        <v>308</v>
      </c>
      <c r="H1386" s="162">
        <v>3</v>
      </c>
      <c r="I1386" s="163" t="s">
        <v>301</v>
      </c>
      <c r="J1386" s="163" t="s">
        <v>329</v>
      </c>
      <c r="K1386" s="162">
        <v>58</v>
      </c>
      <c r="L1386" s="162">
        <v>3</v>
      </c>
      <c r="M1386" s="163" t="s">
        <v>300</v>
      </c>
      <c r="N1386" s="163" t="s">
        <v>227</v>
      </c>
      <c r="O1386" s="163" t="s">
        <v>297</v>
      </c>
      <c r="P1386" s="162">
        <v>0</v>
      </c>
      <c r="Q1386" s="162">
        <v>0</v>
      </c>
      <c r="R1386" s="162">
        <v>334.46517981600198</v>
      </c>
      <c r="S1386" s="162">
        <v>5599616.0404795101</v>
      </c>
      <c r="T1386" s="93">
        <f t="shared" si="139"/>
        <v>0</v>
      </c>
      <c r="U1386" s="93">
        <f>IF(C1386="MT",'Calcs and Notes'!$C$53*CBSAData!T1386*E1386,'Calcs and Notes'!$C$52*CBSAData!T1386*E1386)</f>
        <v>0</v>
      </c>
      <c r="V1386" s="93">
        <f>IF(C1386="MT",'Calcs and Notes'!$E$53*CBSAData!T1386*E1386,'Calcs and Notes'!$E$52*CBSAData!T1386*E1386)</f>
        <v>0</v>
      </c>
      <c r="W1386" s="93">
        <f t="shared" si="136"/>
        <v>718.125</v>
      </c>
      <c r="X1386" s="93">
        <f t="shared" si="140"/>
        <v>1</v>
      </c>
      <c r="Y1386" s="93">
        <f t="shared" si="137"/>
        <v>276.654</v>
      </c>
      <c r="Z1386" s="93">
        <f t="shared" si="138"/>
        <v>-23.024999999999999</v>
      </c>
      <c r="AA1386" s="93">
        <f t="shared" si="141"/>
        <v>1</v>
      </c>
      <c r="AB1386" s="93">
        <f t="shared" si="142"/>
        <v>0</v>
      </c>
      <c r="AC1386" s="179">
        <f>IF(C1386="MT",'Calcs and Notes'!$F$53*CBSAData!T1386*E1386,'Calcs and Notes'!$F$52*CBSAData!T1386*E1386)</f>
        <v>0</v>
      </c>
      <c r="AD1386" s="179">
        <f t="shared" si="143"/>
        <v>0</v>
      </c>
    </row>
    <row r="1387" spans="1:30">
      <c r="A1387" s="162">
        <v>15193</v>
      </c>
      <c r="B1387" s="162">
        <v>3</v>
      </c>
      <c r="C1387" s="163" t="s">
        <v>245</v>
      </c>
      <c r="D1387" s="163" t="s">
        <v>243</v>
      </c>
      <c r="E1387" s="162">
        <v>7.5</v>
      </c>
      <c r="F1387" s="163" t="s">
        <v>243</v>
      </c>
      <c r="G1387" s="163" t="s">
        <v>308</v>
      </c>
      <c r="H1387" s="162">
        <v>3</v>
      </c>
      <c r="I1387" s="163" t="s">
        <v>301</v>
      </c>
      <c r="J1387" s="163" t="s">
        <v>329</v>
      </c>
      <c r="K1387" s="162">
        <v>58</v>
      </c>
      <c r="L1387" s="162">
        <v>3</v>
      </c>
      <c r="M1387" s="163" t="s">
        <v>300</v>
      </c>
      <c r="N1387" s="163" t="s">
        <v>227</v>
      </c>
      <c r="O1387" s="163" t="s">
        <v>297</v>
      </c>
      <c r="P1387" s="162">
        <v>0</v>
      </c>
      <c r="Q1387" s="162">
        <v>0</v>
      </c>
      <c r="R1387" s="162">
        <v>334.46517981600198</v>
      </c>
      <c r="S1387" s="162">
        <v>5599616.0404795101</v>
      </c>
      <c r="T1387" s="93">
        <f t="shared" si="139"/>
        <v>0</v>
      </c>
      <c r="U1387" s="93">
        <f>IF(C1387="MT",'Calcs and Notes'!$C$53*CBSAData!T1387*E1387,'Calcs and Notes'!$C$52*CBSAData!T1387*E1387)</f>
        <v>0</v>
      </c>
      <c r="V1387" s="93">
        <f>IF(C1387="MT",'Calcs and Notes'!$E$53*CBSAData!T1387*E1387,'Calcs and Notes'!$E$52*CBSAData!T1387*E1387)</f>
        <v>0</v>
      </c>
      <c r="W1387" s="93">
        <f t="shared" si="136"/>
        <v>718.125</v>
      </c>
      <c r="X1387" s="93">
        <f t="shared" si="140"/>
        <v>1</v>
      </c>
      <c r="Y1387" s="93">
        <f t="shared" si="137"/>
        <v>276.654</v>
      </c>
      <c r="Z1387" s="93">
        <f t="shared" si="138"/>
        <v>-23.024999999999999</v>
      </c>
      <c r="AA1387" s="93">
        <f t="shared" si="141"/>
        <v>1</v>
      </c>
      <c r="AB1387" s="93">
        <f t="shared" si="142"/>
        <v>0</v>
      </c>
      <c r="AC1387" s="179">
        <f>IF(C1387="MT",'Calcs and Notes'!$F$53*CBSAData!T1387*E1387,'Calcs and Notes'!$F$52*CBSAData!T1387*E1387)</f>
        <v>0</v>
      </c>
      <c r="AD1387" s="179">
        <f t="shared" si="143"/>
        <v>0</v>
      </c>
    </row>
    <row r="1388" spans="1:30">
      <c r="A1388" s="162">
        <v>15206</v>
      </c>
      <c r="B1388" s="162">
        <v>1</v>
      </c>
      <c r="C1388" s="163" t="s">
        <v>225</v>
      </c>
      <c r="D1388" s="163" t="s">
        <v>227</v>
      </c>
      <c r="E1388" s="162">
        <v>60</v>
      </c>
      <c r="F1388" s="163" t="s">
        <v>227</v>
      </c>
      <c r="G1388" s="163" t="s">
        <v>303</v>
      </c>
      <c r="H1388" s="162">
        <v>0</v>
      </c>
      <c r="I1388" s="163" t="s">
        <v>301</v>
      </c>
      <c r="J1388" s="163" t="s">
        <v>297</v>
      </c>
      <c r="K1388" s="162">
        <v>32</v>
      </c>
      <c r="L1388" s="162">
        <v>34</v>
      </c>
      <c r="M1388" s="163" t="s">
        <v>300</v>
      </c>
      <c r="N1388" s="163" t="s">
        <v>227</v>
      </c>
      <c r="O1388" s="163" t="s">
        <v>297</v>
      </c>
      <c r="P1388" s="162">
        <v>0</v>
      </c>
      <c r="Q1388" s="162">
        <v>0</v>
      </c>
      <c r="R1388" s="162">
        <v>97.814348978341002</v>
      </c>
      <c r="S1388" s="162">
        <v>3625391.0305332299</v>
      </c>
      <c r="T1388" s="93">
        <f t="shared" si="139"/>
        <v>1</v>
      </c>
      <c r="U1388" s="93">
        <f>IF(C1388="MT",'Calcs and Notes'!$C$53*CBSAData!T1388*E1388,'Calcs and Notes'!$C$52*CBSAData!T1388*E1388)</f>
        <v>13803.894653705178</v>
      </c>
      <c r="V1388" s="93">
        <f>IF(C1388="MT",'Calcs and Notes'!$E$53*CBSAData!T1388*E1388,'Calcs and Notes'!$E$52*CBSAData!T1388*E1388)</f>
        <v>2542.5497335753207</v>
      </c>
      <c r="W1388" s="93">
        <f t="shared" si="136"/>
        <v>2866.0134559859412</v>
      </c>
      <c r="X1388" s="93">
        <f t="shared" si="140"/>
        <v>1</v>
      </c>
      <c r="Y1388" s="93">
        <f t="shared" si="137"/>
        <v>2709.1357005066011</v>
      </c>
      <c r="Z1388" s="93">
        <f t="shared" si="138"/>
        <v>-82.673762610913158</v>
      </c>
      <c r="AA1388" s="93">
        <f t="shared" si="141"/>
        <v>1</v>
      </c>
      <c r="AB1388" s="93">
        <f t="shared" si="142"/>
        <v>1</v>
      </c>
      <c r="AC1388" s="179">
        <f>IF(C1388="MT",'Calcs and Notes'!$F$53*CBSAData!T1388*E1388,'Calcs and Notes'!$F$52*CBSAData!T1388*E1388)</f>
        <v>-210.72283078705433</v>
      </c>
      <c r="AD1388" s="179">
        <f t="shared" si="143"/>
        <v>-109.1597962698916</v>
      </c>
    </row>
    <row r="1389" spans="1:30">
      <c r="A1389" s="162">
        <v>15206</v>
      </c>
      <c r="B1389" s="162">
        <v>2</v>
      </c>
      <c r="C1389" s="163" t="s">
        <v>225</v>
      </c>
      <c r="D1389" s="163" t="s">
        <v>243</v>
      </c>
      <c r="E1389" s="162">
        <v>6</v>
      </c>
      <c r="F1389" s="163" t="s">
        <v>243</v>
      </c>
      <c r="G1389" s="163" t="s">
        <v>239</v>
      </c>
      <c r="H1389" s="162">
        <v>2</v>
      </c>
      <c r="I1389" s="163" t="s">
        <v>301</v>
      </c>
      <c r="J1389" s="163" t="s">
        <v>297</v>
      </c>
      <c r="K1389" s="162">
        <v>32</v>
      </c>
      <c r="L1389" s="162">
        <v>2</v>
      </c>
      <c r="M1389" s="163" t="s">
        <v>300</v>
      </c>
      <c r="N1389" s="163" t="s">
        <v>227</v>
      </c>
      <c r="O1389" s="163" t="s">
        <v>297</v>
      </c>
      <c r="P1389" s="162">
        <v>0</v>
      </c>
      <c r="Q1389" s="162">
        <v>0</v>
      </c>
      <c r="R1389" s="162">
        <v>97.814348978341002</v>
      </c>
      <c r="S1389" s="162">
        <v>3625391.0305332299</v>
      </c>
      <c r="T1389" s="93">
        <f t="shared" si="139"/>
        <v>0</v>
      </c>
      <c r="U1389" s="93">
        <f>IF(C1389="MT",'Calcs and Notes'!$C$53*CBSAData!T1389*E1389,'Calcs and Notes'!$C$52*CBSAData!T1389*E1389)</f>
        <v>0</v>
      </c>
      <c r="V1389" s="93">
        <f>IF(C1389="MT",'Calcs and Notes'!$E$53*CBSAData!T1389*E1389,'Calcs and Notes'!$E$52*CBSAData!T1389*E1389)</f>
        <v>0</v>
      </c>
      <c r="W1389" s="93">
        <f t="shared" si="136"/>
        <v>574.5</v>
      </c>
      <c r="X1389" s="93">
        <f t="shared" si="140"/>
        <v>1</v>
      </c>
      <c r="Y1389" s="93">
        <f t="shared" si="137"/>
        <v>221.32319999999999</v>
      </c>
      <c r="Z1389" s="93">
        <f t="shared" si="138"/>
        <v>-18.419999999999998</v>
      </c>
      <c r="AA1389" s="93">
        <f t="shared" si="141"/>
        <v>1</v>
      </c>
      <c r="AB1389" s="93">
        <f t="shared" si="142"/>
        <v>0</v>
      </c>
      <c r="AC1389" s="179">
        <f>IF(C1389="MT",'Calcs and Notes'!$F$53*CBSAData!T1389*E1389,'Calcs and Notes'!$F$52*CBSAData!T1389*E1389)</f>
        <v>0</v>
      </c>
      <c r="AD1389" s="179">
        <f t="shared" si="143"/>
        <v>0</v>
      </c>
    </row>
    <row r="1390" spans="1:30">
      <c r="A1390" s="162">
        <v>15206</v>
      </c>
      <c r="B1390" s="162">
        <v>3</v>
      </c>
      <c r="C1390" s="163" t="s">
        <v>245</v>
      </c>
      <c r="D1390" s="163" t="s">
        <v>243</v>
      </c>
      <c r="E1390" s="162">
        <v>3</v>
      </c>
      <c r="F1390" s="163" t="s">
        <v>243</v>
      </c>
      <c r="G1390" s="163" t="s">
        <v>239</v>
      </c>
      <c r="H1390" s="162">
        <v>1</v>
      </c>
      <c r="I1390" s="163" t="s">
        <v>301</v>
      </c>
      <c r="J1390" s="163" t="s">
        <v>297</v>
      </c>
      <c r="K1390" s="162">
        <v>32</v>
      </c>
      <c r="L1390" s="162">
        <v>1</v>
      </c>
      <c r="M1390" s="163" t="s">
        <v>300</v>
      </c>
      <c r="N1390" s="163" t="s">
        <v>227</v>
      </c>
      <c r="O1390" s="163" t="s">
        <v>297</v>
      </c>
      <c r="P1390" s="162">
        <v>0</v>
      </c>
      <c r="Q1390" s="162">
        <v>0</v>
      </c>
      <c r="R1390" s="162">
        <v>97.814348978341002</v>
      </c>
      <c r="S1390" s="162">
        <v>3625391.0305332299</v>
      </c>
      <c r="T1390" s="93">
        <f t="shared" si="139"/>
        <v>0</v>
      </c>
      <c r="U1390" s="93">
        <f>IF(C1390="MT",'Calcs and Notes'!$C$53*CBSAData!T1390*E1390,'Calcs and Notes'!$C$52*CBSAData!T1390*E1390)</f>
        <v>0</v>
      </c>
      <c r="V1390" s="93">
        <f>IF(C1390="MT",'Calcs and Notes'!$E$53*CBSAData!T1390*E1390,'Calcs and Notes'!$E$52*CBSAData!T1390*E1390)</f>
        <v>0</v>
      </c>
      <c r="W1390" s="93">
        <f t="shared" si="136"/>
        <v>287.25</v>
      </c>
      <c r="X1390" s="93">
        <f t="shared" si="140"/>
        <v>1</v>
      </c>
      <c r="Y1390" s="93">
        <f t="shared" si="137"/>
        <v>110.66159999999999</v>
      </c>
      <c r="Z1390" s="93">
        <f t="shared" si="138"/>
        <v>-9.2099999999999991</v>
      </c>
      <c r="AA1390" s="93">
        <f t="shared" si="141"/>
        <v>1</v>
      </c>
      <c r="AB1390" s="93">
        <f t="shared" si="142"/>
        <v>0</v>
      </c>
      <c r="AC1390" s="179">
        <f>IF(C1390="MT",'Calcs and Notes'!$F$53*CBSAData!T1390*E1390,'Calcs and Notes'!$F$52*CBSAData!T1390*E1390)</f>
        <v>0</v>
      </c>
      <c r="AD1390" s="179">
        <f t="shared" si="143"/>
        <v>0</v>
      </c>
    </row>
    <row r="1391" spans="1:30">
      <c r="A1391" s="162">
        <v>15206</v>
      </c>
      <c r="B1391" s="162">
        <v>4</v>
      </c>
      <c r="C1391" s="163" t="s">
        <v>225</v>
      </c>
      <c r="D1391" s="163" t="s">
        <v>227</v>
      </c>
      <c r="E1391" s="162">
        <v>58</v>
      </c>
      <c r="F1391" s="163" t="s">
        <v>227</v>
      </c>
      <c r="G1391" s="163" t="s">
        <v>303</v>
      </c>
      <c r="H1391" s="162">
        <v>0</v>
      </c>
      <c r="I1391" s="163" t="s">
        <v>301</v>
      </c>
      <c r="J1391" s="163" t="s">
        <v>297</v>
      </c>
      <c r="K1391" s="162">
        <v>32</v>
      </c>
      <c r="L1391" s="162">
        <v>16</v>
      </c>
      <c r="M1391" s="163" t="s">
        <v>300</v>
      </c>
      <c r="N1391" s="163" t="s">
        <v>227</v>
      </c>
      <c r="O1391" s="163" t="s">
        <v>297</v>
      </c>
      <c r="P1391" s="162">
        <v>0</v>
      </c>
      <c r="Q1391" s="162">
        <v>0</v>
      </c>
      <c r="R1391" s="162">
        <v>97.814348978341002</v>
      </c>
      <c r="S1391" s="162">
        <v>3625391.0305332299</v>
      </c>
      <c r="T1391" s="93">
        <f t="shared" si="139"/>
        <v>1</v>
      </c>
      <c r="U1391" s="93">
        <f>IF(C1391="MT",'Calcs and Notes'!$C$53*CBSAData!T1391*E1391,'Calcs and Notes'!$C$52*CBSAData!T1391*E1391)</f>
        <v>13343.764831915007</v>
      </c>
      <c r="V1391" s="93">
        <f>IF(C1391="MT",'Calcs and Notes'!$E$53*CBSAData!T1391*E1391,'Calcs and Notes'!$E$52*CBSAData!T1391*E1391)</f>
        <v>2457.7980757894766</v>
      </c>
      <c r="W1391" s="93">
        <f t="shared" si="136"/>
        <v>2770.4796741197433</v>
      </c>
      <c r="X1391" s="93">
        <f t="shared" si="140"/>
        <v>1</v>
      </c>
      <c r="Y1391" s="93">
        <f t="shared" si="137"/>
        <v>2618.8311771563813</v>
      </c>
      <c r="Z1391" s="93">
        <f t="shared" si="138"/>
        <v>-79.917970523882715</v>
      </c>
      <c r="AA1391" s="93">
        <f t="shared" si="141"/>
        <v>1</v>
      </c>
      <c r="AB1391" s="93">
        <f t="shared" si="142"/>
        <v>1</v>
      </c>
      <c r="AC1391" s="179">
        <f>IF(C1391="MT",'Calcs and Notes'!$F$53*CBSAData!T1391*E1391,'Calcs and Notes'!$F$52*CBSAData!T1391*E1391)</f>
        <v>-203.69873642748587</v>
      </c>
      <c r="AD1391" s="179">
        <f t="shared" si="143"/>
        <v>-105.52113639422855</v>
      </c>
    </row>
    <row r="1392" spans="1:30">
      <c r="A1392" s="162">
        <v>15206</v>
      </c>
      <c r="B1392" s="162">
        <v>5</v>
      </c>
      <c r="C1392" s="163" t="s">
        <v>225</v>
      </c>
      <c r="D1392" s="163" t="s">
        <v>239</v>
      </c>
      <c r="E1392" s="162">
        <v>22</v>
      </c>
      <c r="F1392" s="163" t="s">
        <v>227</v>
      </c>
      <c r="G1392" s="163" t="s">
        <v>239</v>
      </c>
      <c r="H1392" s="162">
        <v>0</v>
      </c>
      <c r="I1392" s="163" t="s">
        <v>301</v>
      </c>
      <c r="J1392" s="163" t="s">
        <v>297</v>
      </c>
      <c r="K1392" s="162">
        <v>32</v>
      </c>
      <c r="L1392" s="162">
        <v>5</v>
      </c>
      <c r="M1392" s="163" t="s">
        <v>300</v>
      </c>
      <c r="N1392" s="163" t="s">
        <v>227</v>
      </c>
      <c r="O1392" s="163" t="s">
        <v>297</v>
      </c>
      <c r="P1392" s="162">
        <v>0</v>
      </c>
      <c r="Q1392" s="162">
        <v>0</v>
      </c>
      <c r="R1392" s="162">
        <v>97.814348978341002</v>
      </c>
      <c r="S1392" s="162">
        <v>3625391.0305332299</v>
      </c>
      <c r="T1392" s="93">
        <f t="shared" si="139"/>
        <v>0</v>
      </c>
      <c r="U1392" s="93">
        <f>IF(C1392="MT",'Calcs and Notes'!$C$53*CBSAData!T1392*E1392,'Calcs and Notes'!$C$52*CBSAData!T1392*E1392)</f>
        <v>0</v>
      </c>
      <c r="V1392" s="93">
        <f>IF(C1392="MT",'Calcs and Notes'!$E$53*CBSAData!T1392*E1392,'Calcs and Notes'!$E$52*CBSAData!T1392*E1392)</f>
        <v>0</v>
      </c>
      <c r="W1392" s="93">
        <f t="shared" si="136"/>
        <v>1050.8716005281785</v>
      </c>
      <c r="X1392" s="93">
        <f t="shared" si="140"/>
        <v>1</v>
      </c>
      <c r="Y1392" s="93">
        <f t="shared" si="137"/>
        <v>993.34975685242046</v>
      </c>
      <c r="Z1392" s="93">
        <f t="shared" si="138"/>
        <v>-30.313712957334822</v>
      </c>
      <c r="AA1392" s="93">
        <f t="shared" si="141"/>
        <v>1</v>
      </c>
      <c r="AB1392" s="93">
        <f t="shared" si="142"/>
        <v>1</v>
      </c>
      <c r="AC1392" s="179">
        <f>IF(C1392="MT",'Calcs and Notes'!$F$53*CBSAData!T1392*E1392,'Calcs and Notes'!$F$52*CBSAData!T1392*E1392)</f>
        <v>0</v>
      </c>
      <c r="AD1392" s="179">
        <f t="shared" si="143"/>
        <v>-40.025258632293585</v>
      </c>
    </row>
    <row r="1393" spans="1:30">
      <c r="A1393" s="162">
        <v>15206</v>
      </c>
      <c r="B1393" s="162">
        <v>6</v>
      </c>
      <c r="C1393" s="163" t="s">
        <v>225</v>
      </c>
      <c r="D1393" s="163" t="s">
        <v>227</v>
      </c>
      <c r="E1393" s="162">
        <v>8</v>
      </c>
      <c r="F1393" s="163" t="s">
        <v>227</v>
      </c>
      <c r="G1393" s="163" t="s">
        <v>239</v>
      </c>
      <c r="H1393" s="162">
        <v>0</v>
      </c>
      <c r="I1393" s="163" t="s">
        <v>301</v>
      </c>
      <c r="J1393" s="163" t="s">
        <v>297</v>
      </c>
      <c r="K1393" s="162">
        <v>32</v>
      </c>
      <c r="L1393" s="162">
        <v>2</v>
      </c>
      <c r="M1393" s="163" t="s">
        <v>300</v>
      </c>
      <c r="N1393" s="163" t="s">
        <v>227</v>
      </c>
      <c r="O1393" s="163" t="s">
        <v>297</v>
      </c>
      <c r="P1393" s="162">
        <v>0</v>
      </c>
      <c r="Q1393" s="162">
        <v>0</v>
      </c>
      <c r="R1393" s="162">
        <v>97.814348978341002</v>
      </c>
      <c r="S1393" s="162">
        <v>3625391.0305332299</v>
      </c>
      <c r="T1393" s="93">
        <f t="shared" si="139"/>
        <v>0</v>
      </c>
      <c r="U1393" s="93">
        <f>IF(C1393="MT",'Calcs and Notes'!$C$53*CBSAData!T1393*E1393,'Calcs and Notes'!$C$52*CBSAData!T1393*E1393)</f>
        <v>0</v>
      </c>
      <c r="V1393" s="93">
        <f>IF(C1393="MT",'Calcs and Notes'!$E$53*CBSAData!T1393*E1393,'Calcs and Notes'!$E$52*CBSAData!T1393*E1393)</f>
        <v>0</v>
      </c>
      <c r="W1393" s="93">
        <f t="shared" si="136"/>
        <v>382.13512746479216</v>
      </c>
      <c r="X1393" s="93">
        <f t="shared" si="140"/>
        <v>1</v>
      </c>
      <c r="Y1393" s="93">
        <f t="shared" si="137"/>
        <v>361.21809340088015</v>
      </c>
      <c r="Z1393" s="93">
        <f t="shared" si="138"/>
        <v>-11.023168348121754</v>
      </c>
      <c r="AA1393" s="93">
        <f t="shared" si="141"/>
        <v>1</v>
      </c>
      <c r="AB1393" s="93">
        <f t="shared" si="142"/>
        <v>1</v>
      </c>
      <c r="AC1393" s="179">
        <f>IF(C1393="MT",'Calcs and Notes'!$F$53*CBSAData!T1393*E1393,'Calcs and Notes'!$F$52*CBSAData!T1393*E1393)</f>
        <v>0</v>
      </c>
      <c r="AD1393" s="179">
        <f t="shared" si="143"/>
        <v>-14.554639502652213</v>
      </c>
    </row>
    <row r="1394" spans="1:30">
      <c r="A1394" s="162">
        <v>15206</v>
      </c>
      <c r="B1394" s="162">
        <v>7</v>
      </c>
      <c r="C1394" s="163" t="s">
        <v>241</v>
      </c>
      <c r="D1394" s="163" t="s">
        <v>227</v>
      </c>
      <c r="E1394" s="162">
        <v>8</v>
      </c>
      <c r="F1394" s="163" t="s">
        <v>227</v>
      </c>
      <c r="G1394" s="163" t="s">
        <v>239</v>
      </c>
      <c r="H1394" s="162">
        <v>0</v>
      </c>
      <c r="I1394" s="163" t="s">
        <v>227</v>
      </c>
      <c r="J1394" s="163" t="s">
        <v>297</v>
      </c>
      <c r="K1394" s="162">
        <v>0</v>
      </c>
      <c r="L1394" s="162">
        <v>0</v>
      </c>
      <c r="M1394" s="163" t="s">
        <v>247</v>
      </c>
      <c r="N1394" s="163" t="s">
        <v>227</v>
      </c>
      <c r="O1394" s="163" t="s">
        <v>297</v>
      </c>
      <c r="P1394" s="162">
        <v>0</v>
      </c>
      <c r="Q1394" s="162">
        <v>0</v>
      </c>
      <c r="R1394" s="162">
        <v>97.814348978341002</v>
      </c>
      <c r="S1394" s="162">
        <v>3625391.0305332299</v>
      </c>
      <c r="T1394" s="93">
        <f t="shared" si="139"/>
        <v>0</v>
      </c>
      <c r="U1394" s="93">
        <f>IF(C1394="MT",'Calcs and Notes'!$C$53*CBSAData!T1394*E1394,'Calcs and Notes'!$C$52*CBSAData!T1394*E1394)</f>
        <v>0</v>
      </c>
      <c r="V1394" s="93">
        <f>IF(C1394="MT",'Calcs and Notes'!$E$53*CBSAData!T1394*E1394,'Calcs and Notes'!$E$52*CBSAData!T1394*E1394)</f>
        <v>0</v>
      </c>
      <c r="W1394" s="93">
        <f t="shared" si="136"/>
        <v>0</v>
      </c>
      <c r="X1394" s="93">
        <f t="shared" si="140"/>
        <v>0</v>
      </c>
      <c r="Y1394" s="93">
        <f t="shared" si="137"/>
        <v>0</v>
      </c>
      <c r="Z1394" s="93">
        <f t="shared" si="138"/>
        <v>0</v>
      </c>
      <c r="AA1394" s="93">
        <f t="shared" si="141"/>
        <v>1</v>
      </c>
      <c r="AB1394" s="93">
        <f t="shared" si="142"/>
        <v>1</v>
      </c>
      <c r="AC1394" s="179">
        <f>IF(C1394="MT",'Calcs and Notes'!$F$53*CBSAData!T1394*E1394,'Calcs and Notes'!$F$52*CBSAData!T1394*E1394)</f>
        <v>0</v>
      </c>
      <c r="AD1394" s="179">
        <f t="shared" si="143"/>
        <v>0</v>
      </c>
    </row>
    <row r="1395" spans="1:30">
      <c r="A1395" s="162">
        <v>15206</v>
      </c>
      <c r="B1395" s="162">
        <v>8</v>
      </c>
      <c r="C1395" s="163" t="s">
        <v>225</v>
      </c>
      <c r="D1395" s="163" t="s">
        <v>243</v>
      </c>
      <c r="E1395" s="162">
        <v>8</v>
      </c>
      <c r="F1395" s="163" t="s">
        <v>243</v>
      </c>
      <c r="G1395" s="163" t="s">
        <v>239</v>
      </c>
      <c r="H1395" s="162">
        <v>2</v>
      </c>
      <c r="I1395" s="163" t="s">
        <v>227</v>
      </c>
      <c r="J1395" s="163" t="s">
        <v>297</v>
      </c>
      <c r="K1395" s="162">
        <v>0</v>
      </c>
      <c r="L1395" s="162">
        <v>0</v>
      </c>
      <c r="M1395" s="163" t="s">
        <v>247</v>
      </c>
      <c r="N1395" s="163" t="s">
        <v>227</v>
      </c>
      <c r="O1395" s="163" t="s">
        <v>297</v>
      </c>
      <c r="P1395" s="162">
        <v>0</v>
      </c>
      <c r="Q1395" s="162">
        <v>0</v>
      </c>
      <c r="R1395" s="162">
        <v>97.814348978341002</v>
      </c>
      <c r="S1395" s="162">
        <v>3625391.0305332299</v>
      </c>
      <c r="T1395" s="93">
        <f t="shared" si="139"/>
        <v>0</v>
      </c>
      <c r="U1395" s="93">
        <f>IF(C1395="MT",'Calcs and Notes'!$C$53*CBSAData!T1395*E1395,'Calcs and Notes'!$C$52*CBSAData!T1395*E1395)</f>
        <v>0</v>
      </c>
      <c r="V1395" s="93">
        <f>IF(C1395="MT",'Calcs and Notes'!$E$53*CBSAData!T1395*E1395,'Calcs and Notes'!$E$52*CBSAData!T1395*E1395)</f>
        <v>0</v>
      </c>
      <c r="W1395" s="93">
        <f t="shared" si="136"/>
        <v>0</v>
      </c>
      <c r="X1395" s="93">
        <f t="shared" si="140"/>
        <v>0</v>
      </c>
      <c r="Y1395" s="93">
        <f t="shared" si="137"/>
        <v>0</v>
      </c>
      <c r="Z1395" s="93">
        <f t="shared" si="138"/>
        <v>0</v>
      </c>
      <c r="AA1395" s="93">
        <f t="shared" si="141"/>
        <v>1</v>
      </c>
      <c r="AB1395" s="93">
        <f t="shared" si="142"/>
        <v>0</v>
      </c>
      <c r="AC1395" s="179">
        <f>IF(C1395="MT",'Calcs and Notes'!$F$53*CBSAData!T1395*E1395,'Calcs and Notes'!$F$52*CBSAData!T1395*E1395)</f>
        <v>0</v>
      </c>
      <c r="AD1395" s="179">
        <f t="shared" si="143"/>
        <v>0</v>
      </c>
    </row>
    <row r="1396" spans="1:30">
      <c r="A1396" s="162">
        <v>15318</v>
      </c>
      <c r="B1396" s="162">
        <v>1</v>
      </c>
      <c r="C1396" s="163" t="s">
        <v>241</v>
      </c>
      <c r="D1396" s="163" t="s">
        <v>227</v>
      </c>
      <c r="E1396" s="162">
        <v>6</v>
      </c>
      <c r="F1396" s="163" t="s">
        <v>243</v>
      </c>
      <c r="G1396" s="163" t="s">
        <v>303</v>
      </c>
      <c r="H1396" s="162">
        <v>2</v>
      </c>
      <c r="I1396" s="163" t="s">
        <v>309</v>
      </c>
      <c r="J1396" s="163" t="s">
        <v>314</v>
      </c>
      <c r="K1396" s="162">
        <v>-1</v>
      </c>
      <c r="L1396" s="162">
        <v>3</v>
      </c>
      <c r="M1396" s="163" t="s">
        <v>304</v>
      </c>
      <c r="N1396" s="163" t="s">
        <v>227</v>
      </c>
      <c r="O1396" s="163" t="s">
        <v>297</v>
      </c>
      <c r="P1396" s="162">
        <v>0</v>
      </c>
      <c r="Q1396" s="162">
        <v>0</v>
      </c>
      <c r="R1396" s="162">
        <v>115.532823110919</v>
      </c>
      <c r="S1396" s="162">
        <v>323491.90471057501</v>
      </c>
      <c r="T1396" s="93">
        <f t="shared" si="139"/>
        <v>1</v>
      </c>
      <c r="U1396" s="93">
        <f>IF(C1396="MT",'Calcs and Notes'!$C$53*CBSAData!T1396*E1396,'Calcs and Notes'!$C$52*CBSAData!T1396*E1396)</f>
        <v>2216.7380593714397</v>
      </c>
      <c r="V1396" s="93">
        <f>IF(C1396="MT",'Calcs and Notes'!$E$53*CBSAData!T1396*E1396,'Calcs and Notes'!$E$52*CBSAData!T1396*E1396)</f>
        <v>254.25497335753204</v>
      </c>
      <c r="W1396" s="93">
        <f t="shared" si="136"/>
        <v>0</v>
      </c>
      <c r="X1396" s="93">
        <f t="shared" si="140"/>
        <v>0</v>
      </c>
      <c r="Y1396" s="93">
        <f t="shared" si="137"/>
        <v>0</v>
      </c>
      <c r="Z1396" s="93">
        <f t="shared" si="138"/>
        <v>0</v>
      </c>
      <c r="AA1396" s="93">
        <f t="shared" si="141"/>
        <v>1</v>
      </c>
      <c r="AB1396" s="93">
        <f t="shared" si="142"/>
        <v>0</v>
      </c>
      <c r="AC1396" s="179">
        <f>IF(C1396="MT",'Calcs and Notes'!$F$53*CBSAData!T1396*E1396,'Calcs and Notes'!$F$52*CBSAData!T1396*E1396)</f>
        <v>-30.208123443087338</v>
      </c>
      <c r="AD1396" s="179">
        <f t="shared" si="143"/>
        <v>0</v>
      </c>
    </row>
    <row r="1397" spans="1:30">
      <c r="A1397" s="162">
        <v>15318</v>
      </c>
      <c r="B1397" s="162">
        <v>2</v>
      </c>
      <c r="C1397" s="163" t="s">
        <v>225</v>
      </c>
      <c r="D1397" s="163" t="s">
        <v>243</v>
      </c>
      <c r="E1397" s="162">
        <v>12.5</v>
      </c>
      <c r="F1397" s="163" t="s">
        <v>243</v>
      </c>
      <c r="G1397" s="163" t="s">
        <v>296</v>
      </c>
      <c r="H1397" s="162">
        <v>5</v>
      </c>
      <c r="I1397" s="163" t="s">
        <v>301</v>
      </c>
      <c r="J1397" s="163" t="s">
        <v>329</v>
      </c>
      <c r="K1397" s="162">
        <v>32</v>
      </c>
      <c r="L1397" s="162">
        <v>5</v>
      </c>
      <c r="M1397" s="163" t="s">
        <v>304</v>
      </c>
      <c r="N1397" s="163" t="s">
        <v>227</v>
      </c>
      <c r="O1397" s="163" t="s">
        <v>297</v>
      </c>
      <c r="P1397" s="162">
        <v>0</v>
      </c>
      <c r="Q1397" s="162">
        <v>0</v>
      </c>
      <c r="R1397" s="162">
        <v>115.532823110919</v>
      </c>
      <c r="S1397" s="162">
        <v>323491.90471057501</v>
      </c>
      <c r="T1397" s="93">
        <f t="shared" si="139"/>
        <v>0</v>
      </c>
      <c r="U1397" s="93">
        <f>IF(C1397="MT",'Calcs and Notes'!$C$53*CBSAData!T1397*E1397,'Calcs and Notes'!$C$52*CBSAData!T1397*E1397)</f>
        <v>0</v>
      </c>
      <c r="V1397" s="93">
        <f>IF(C1397="MT",'Calcs and Notes'!$E$53*CBSAData!T1397*E1397,'Calcs and Notes'!$E$52*CBSAData!T1397*E1397)</f>
        <v>0</v>
      </c>
      <c r="W1397" s="93">
        <f t="shared" si="136"/>
        <v>1196.875</v>
      </c>
      <c r="X1397" s="93">
        <f t="shared" si="140"/>
        <v>1</v>
      </c>
      <c r="Y1397" s="93">
        <f t="shared" si="137"/>
        <v>461.09</v>
      </c>
      <c r="Z1397" s="93">
        <f t="shared" si="138"/>
        <v>-38.375</v>
      </c>
      <c r="AA1397" s="93">
        <f t="shared" si="141"/>
        <v>1</v>
      </c>
      <c r="AB1397" s="93">
        <f t="shared" si="142"/>
        <v>0</v>
      </c>
      <c r="AC1397" s="179">
        <f>IF(C1397="MT",'Calcs and Notes'!$F$53*CBSAData!T1397*E1397,'Calcs and Notes'!$F$52*CBSAData!T1397*E1397)</f>
        <v>0</v>
      </c>
      <c r="AD1397" s="179">
        <f t="shared" si="143"/>
        <v>0</v>
      </c>
    </row>
    <row r="1398" spans="1:30">
      <c r="A1398" s="162">
        <v>15317</v>
      </c>
      <c r="B1398" s="162">
        <v>1</v>
      </c>
      <c r="C1398" s="163" t="s">
        <v>225</v>
      </c>
      <c r="D1398" s="163" t="s">
        <v>227</v>
      </c>
      <c r="E1398" s="162">
        <v>88</v>
      </c>
      <c r="F1398" s="163" t="s">
        <v>243</v>
      </c>
      <c r="G1398" s="163" t="s">
        <v>303</v>
      </c>
      <c r="H1398" s="162">
        <v>34</v>
      </c>
      <c r="I1398" s="163" t="s">
        <v>301</v>
      </c>
      <c r="J1398" s="163" t="s">
        <v>329</v>
      </c>
      <c r="K1398" s="162">
        <v>32</v>
      </c>
      <c r="L1398" s="162">
        <v>36</v>
      </c>
      <c r="M1398" s="163" t="s">
        <v>304</v>
      </c>
      <c r="N1398" s="163" t="s">
        <v>227</v>
      </c>
      <c r="O1398" s="163" t="s">
        <v>297</v>
      </c>
      <c r="P1398" s="162">
        <v>0</v>
      </c>
      <c r="Q1398" s="162">
        <v>0</v>
      </c>
      <c r="R1398" s="162">
        <v>59.7383607246963</v>
      </c>
      <c r="S1398" s="162">
        <v>661602.345026011</v>
      </c>
      <c r="T1398" s="93">
        <f t="shared" si="139"/>
        <v>1</v>
      </c>
      <c r="U1398" s="93">
        <f>IF(C1398="MT",'Calcs and Notes'!$C$53*CBSAData!T1398*E1398,'Calcs and Notes'!$C$52*CBSAData!T1398*E1398)</f>
        <v>20245.712158767594</v>
      </c>
      <c r="V1398" s="93">
        <f>IF(C1398="MT",'Calcs and Notes'!$E$53*CBSAData!T1398*E1398,'Calcs and Notes'!$E$52*CBSAData!T1398*E1398)</f>
        <v>3729.0729425771369</v>
      </c>
      <c r="W1398" s="93">
        <f t="shared" si="136"/>
        <v>8426</v>
      </c>
      <c r="X1398" s="93">
        <f t="shared" si="140"/>
        <v>1</v>
      </c>
      <c r="Y1398" s="93">
        <f t="shared" si="137"/>
        <v>3246.0736000000002</v>
      </c>
      <c r="Z1398" s="93">
        <f t="shared" si="138"/>
        <v>-270.15999999999997</v>
      </c>
      <c r="AA1398" s="93">
        <f t="shared" si="141"/>
        <v>1</v>
      </c>
      <c r="AB1398" s="93">
        <f t="shared" si="142"/>
        <v>0</v>
      </c>
      <c r="AC1398" s="179">
        <f>IF(C1398="MT",'Calcs and Notes'!$F$53*CBSAData!T1398*E1398,'Calcs and Notes'!$F$52*CBSAData!T1398*E1398)</f>
        <v>-309.06015182101305</v>
      </c>
      <c r="AD1398" s="179">
        <f t="shared" si="143"/>
        <v>0</v>
      </c>
    </row>
    <row r="1399" spans="1:30">
      <c r="A1399" s="162">
        <v>15317</v>
      </c>
      <c r="B1399" s="162">
        <v>2</v>
      </c>
      <c r="C1399" s="163" t="s">
        <v>241</v>
      </c>
      <c r="D1399" s="163" t="s">
        <v>227</v>
      </c>
      <c r="E1399" s="162">
        <v>48</v>
      </c>
      <c r="F1399" s="163" t="s">
        <v>243</v>
      </c>
      <c r="G1399" s="163" t="s">
        <v>303</v>
      </c>
      <c r="H1399" s="162">
        <v>19</v>
      </c>
      <c r="I1399" s="163" t="s">
        <v>301</v>
      </c>
      <c r="J1399" s="163" t="s">
        <v>329</v>
      </c>
      <c r="K1399" s="162">
        <v>32</v>
      </c>
      <c r="L1399" s="162">
        <v>20</v>
      </c>
      <c r="M1399" s="163" t="s">
        <v>304</v>
      </c>
      <c r="N1399" s="163" t="s">
        <v>227</v>
      </c>
      <c r="O1399" s="163" t="s">
        <v>297</v>
      </c>
      <c r="P1399" s="162">
        <v>0</v>
      </c>
      <c r="Q1399" s="162">
        <v>0</v>
      </c>
      <c r="R1399" s="162">
        <v>59.7383607246963</v>
      </c>
      <c r="S1399" s="162">
        <v>661602.345026011</v>
      </c>
      <c r="T1399" s="93">
        <f t="shared" si="139"/>
        <v>1</v>
      </c>
      <c r="U1399" s="93">
        <f>IF(C1399="MT",'Calcs and Notes'!$C$53*CBSAData!T1399*E1399,'Calcs and Notes'!$C$52*CBSAData!T1399*E1399)</f>
        <v>17733.904474971518</v>
      </c>
      <c r="V1399" s="93">
        <f>IF(C1399="MT",'Calcs and Notes'!$E$53*CBSAData!T1399*E1399,'Calcs and Notes'!$E$52*CBSAData!T1399*E1399)</f>
        <v>2034.0397868602563</v>
      </c>
      <c r="W1399" s="93">
        <f t="shared" si="136"/>
        <v>4596</v>
      </c>
      <c r="X1399" s="93">
        <f t="shared" si="140"/>
        <v>1</v>
      </c>
      <c r="Y1399" s="93">
        <f t="shared" si="137"/>
        <v>1770.5855999999999</v>
      </c>
      <c r="Z1399" s="93">
        <f t="shared" si="138"/>
        <v>-147.35999999999999</v>
      </c>
      <c r="AA1399" s="93">
        <f t="shared" si="141"/>
        <v>1</v>
      </c>
      <c r="AB1399" s="93">
        <f t="shared" si="142"/>
        <v>0</v>
      </c>
      <c r="AC1399" s="179">
        <f>IF(C1399="MT",'Calcs and Notes'!$F$53*CBSAData!T1399*E1399,'Calcs and Notes'!$F$52*CBSAData!T1399*E1399)</f>
        <v>-241.6649875446987</v>
      </c>
      <c r="AD1399" s="179">
        <f t="shared" si="143"/>
        <v>0</v>
      </c>
    </row>
    <row r="1400" spans="1:30">
      <c r="A1400" s="162">
        <v>15317</v>
      </c>
      <c r="B1400" s="162">
        <v>3</v>
      </c>
      <c r="C1400" s="163" t="s">
        <v>245</v>
      </c>
      <c r="D1400" s="163" t="s">
        <v>227</v>
      </c>
      <c r="E1400" s="162">
        <v>30</v>
      </c>
      <c r="F1400" s="163" t="s">
        <v>243</v>
      </c>
      <c r="G1400" s="163" t="s">
        <v>303</v>
      </c>
      <c r="H1400" s="162">
        <v>11</v>
      </c>
      <c r="I1400" s="163" t="s">
        <v>301</v>
      </c>
      <c r="J1400" s="163" t="s">
        <v>329</v>
      </c>
      <c r="K1400" s="162">
        <v>32</v>
      </c>
      <c r="L1400" s="162">
        <v>13</v>
      </c>
      <c r="M1400" s="163" t="s">
        <v>304</v>
      </c>
      <c r="N1400" s="163" t="s">
        <v>227</v>
      </c>
      <c r="O1400" s="163" t="s">
        <v>297</v>
      </c>
      <c r="P1400" s="162">
        <v>0</v>
      </c>
      <c r="Q1400" s="162">
        <v>0</v>
      </c>
      <c r="R1400" s="162">
        <v>59.7383607246963</v>
      </c>
      <c r="S1400" s="162">
        <v>661602.345026011</v>
      </c>
      <c r="T1400" s="93">
        <f t="shared" si="139"/>
        <v>1</v>
      </c>
      <c r="U1400" s="93">
        <f>IF(C1400="MT",'Calcs and Notes'!$C$53*CBSAData!T1400*E1400,'Calcs and Notes'!$C$52*CBSAData!T1400*E1400)</f>
        <v>11083.690296857199</v>
      </c>
      <c r="V1400" s="93">
        <f>IF(C1400="MT",'Calcs and Notes'!$E$53*CBSAData!T1400*E1400,'Calcs and Notes'!$E$52*CBSAData!T1400*E1400)</f>
        <v>1271.2748667876604</v>
      </c>
      <c r="W1400" s="93">
        <f t="shared" si="136"/>
        <v>2872.5</v>
      </c>
      <c r="X1400" s="93">
        <f t="shared" si="140"/>
        <v>1</v>
      </c>
      <c r="Y1400" s="93">
        <f t="shared" si="137"/>
        <v>1106.616</v>
      </c>
      <c r="Z1400" s="93">
        <f t="shared" si="138"/>
        <v>-92.1</v>
      </c>
      <c r="AA1400" s="93">
        <f t="shared" si="141"/>
        <v>1</v>
      </c>
      <c r="AB1400" s="93">
        <f t="shared" si="142"/>
        <v>0</v>
      </c>
      <c r="AC1400" s="179">
        <f>IF(C1400="MT",'Calcs and Notes'!$F$53*CBSAData!T1400*E1400,'Calcs and Notes'!$F$52*CBSAData!T1400*E1400)</f>
        <v>-151.0406172154367</v>
      </c>
      <c r="AD1400" s="179">
        <f t="shared" si="143"/>
        <v>0</v>
      </c>
    </row>
    <row r="1401" spans="1:30">
      <c r="A1401" s="162">
        <v>15317</v>
      </c>
      <c r="B1401" s="162">
        <v>4</v>
      </c>
      <c r="C1401" s="163" t="s">
        <v>225</v>
      </c>
      <c r="D1401" s="163" t="s">
        <v>227</v>
      </c>
      <c r="E1401" s="162">
        <v>49</v>
      </c>
      <c r="F1401" s="163" t="s">
        <v>227</v>
      </c>
      <c r="G1401" s="163" t="s">
        <v>296</v>
      </c>
      <c r="H1401" s="162">
        <v>0</v>
      </c>
      <c r="I1401" s="163" t="s">
        <v>301</v>
      </c>
      <c r="J1401" s="163" t="s">
        <v>329</v>
      </c>
      <c r="K1401" s="162">
        <v>32</v>
      </c>
      <c r="L1401" s="162">
        <v>30</v>
      </c>
      <c r="M1401" s="163" t="s">
        <v>304</v>
      </c>
      <c r="N1401" s="163" t="s">
        <v>227</v>
      </c>
      <c r="O1401" s="163" t="s">
        <v>297</v>
      </c>
      <c r="P1401" s="162">
        <v>0</v>
      </c>
      <c r="Q1401" s="162">
        <v>0</v>
      </c>
      <c r="R1401" s="162">
        <v>59.7383607246963</v>
      </c>
      <c r="S1401" s="162">
        <v>661602.345026011</v>
      </c>
      <c r="T1401" s="93">
        <f t="shared" si="139"/>
        <v>0</v>
      </c>
      <c r="U1401" s="93">
        <f>IF(C1401="MT",'Calcs and Notes'!$C$53*CBSAData!T1401*E1401,'Calcs and Notes'!$C$52*CBSAData!T1401*E1401)</f>
        <v>0</v>
      </c>
      <c r="V1401" s="93">
        <f>IF(C1401="MT",'Calcs and Notes'!$E$53*CBSAData!T1401*E1401,'Calcs and Notes'!$E$52*CBSAData!T1401*E1401)</f>
        <v>0</v>
      </c>
      <c r="W1401" s="93">
        <f t="shared" si="136"/>
        <v>2340.5776557218519</v>
      </c>
      <c r="X1401" s="93">
        <f t="shared" si="140"/>
        <v>1</v>
      </c>
      <c r="Y1401" s="93">
        <f t="shared" si="137"/>
        <v>2212.4608220803907</v>
      </c>
      <c r="Z1401" s="93">
        <f t="shared" si="138"/>
        <v>-67.516906132245737</v>
      </c>
      <c r="AA1401" s="93">
        <f t="shared" si="141"/>
        <v>1</v>
      </c>
      <c r="AB1401" s="93">
        <f t="shared" si="142"/>
        <v>1</v>
      </c>
      <c r="AC1401" s="179">
        <f>IF(C1401="MT",'Calcs and Notes'!$F$53*CBSAData!T1401*E1401,'Calcs and Notes'!$F$52*CBSAData!T1401*E1401)</f>
        <v>0</v>
      </c>
      <c r="AD1401" s="179">
        <f t="shared" si="143"/>
        <v>-89.147166953744801</v>
      </c>
    </row>
    <row r="1402" spans="1:30">
      <c r="A1402" s="162">
        <v>15356</v>
      </c>
      <c r="B1402" s="162">
        <v>1</v>
      </c>
      <c r="C1402" s="163" t="s">
        <v>225</v>
      </c>
      <c r="D1402" s="163" t="s">
        <v>227</v>
      </c>
      <c r="E1402" s="162">
        <v>8</v>
      </c>
      <c r="F1402" s="163" t="s">
        <v>227</v>
      </c>
      <c r="G1402" s="163" t="s">
        <v>296</v>
      </c>
      <c r="H1402" s="162">
        <v>0</v>
      </c>
      <c r="I1402" s="163" t="s">
        <v>301</v>
      </c>
      <c r="J1402" s="163" t="s">
        <v>330</v>
      </c>
      <c r="K1402" s="162">
        <v>32</v>
      </c>
      <c r="L1402" s="162">
        <v>5</v>
      </c>
      <c r="M1402" s="163" t="s">
        <v>300</v>
      </c>
      <c r="N1402" s="163" t="s">
        <v>227</v>
      </c>
      <c r="O1402" s="163" t="s">
        <v>297</v>
      </c>
      <c r="P1402" s="162">
        <v>0</v>
      </c>
      <c r="Q1402" s="162">
        <v>0</v>
      </c>
      <c r="R1402" s="162">
        <v>115.532823110919</v>
      </c>
      <c r="S1402" s="162">
        <v>247240.24145736801</v>
      </c>
      <c r="T1402" s="93">
        <f t="shared" si="139"/>
        <v>0</v>
      </c>
      <c r="U1402" s="93">
        <f>IF(C1402="MT",'Calcs and Notes'!$C$53*CBSAData!T1402*E1402,'Calcs and Notes'!$C$52*CBSAData!T1402*E1402)</f>
        <v>0</v>
      </c>
      <c r="V1402" s="93">
        <f>IF(C1402="MT",'Calcs and Notes'!$E$53*CBSAData!T1402*E1402,'Calcs and Notes'!$E$52*CBSAData!T1402*E1402)</f>
        <v>0</v>
      </c>
      <c r="W1402" s="93">
        <f t="shared" si="136"/>
        <v>382.13512746479216</v>
      </c>
      <c r="X1402" s="93">
        <f t="shared" si="140"/>
        <v>1</v>
      </c>
      <c r="Y1402" s="93">
        <f t="shared" si="137"/>
        <v>361.21809340088015</v>
      </c>
      <c r="Z1402" s="93">
        <f t="shared" si="138"/>
        <v>-11.023168348121754</v>
      </c>
      <c r="AA1402" s="93">
        <f t="shared" si="141"/>
        <v>1</v>
      </c>
      <c r="AB1402" s="93">
        <f t="shared" si="142"/>
        <v>1</v>
      </c>
      <c r="AC1402" s="179">
        <f>IF(C1402="MT",'Calcs and Notes'!$F$53*CBSAData!T1402*E1402,'Calcs and Notes'!$F$52*CBSAData!T1402*E1402)</f>
        <v>0</v>
      </c>
      <c r="AD1402" s="179">
        <f t="shared" si="143"/>
        <v>-14.554639502652213</v>
      </c>
    </row>
    <row r="1403" spans="1:30">
      <c r="A1403" s="162">
        <v>15356</v>
      </c>
      <c r="B1403" s="162">
        <v>2</v>
      </c>
      <c r="C1403" s="163" t="s">
        <v>225</v>
      </c>
      <c r="D1403" s="163" t="s">
        <v>227</v>
      </c>
      <c r="E1403" s="162">
        <v>8</v>
      </c>
      <c r="F1403" s="163" t="s">
        <v>227</v>
      </c>
      <c r="G1403" s="163" t="s">
        <v>296</v>
      </c>
      <c r="H1403" s="162">
        <v>0</v>
      </c>
      <c r="I1403" s="163" t="s">
        <v>227</v>
      </c>
      <c r="J1403" s="163" t="s">
        <v>297</v>
      </c>
      <c r="K1403" s="162">
        <v>0</v>
      </c>
      <c r="L1403" s="162">
        <v>0</v>
      </c>
      <c r="M1403" s="163" t="s">
        <v>247</v>
      </c>
      <c r="N1403" s="163" t="s">
        <v>227</v>
      </c>
      <c r="O1403" s="163" t="s">
        <v>297</v>
      </c>
      <c r="P1403" s="162">
        <v>0</v>
      </c>
      <c r="Q1403" s="162">
        <v>0</v>
      </c>
      <c r="R1403" s="162">
        <v>115.532823110919</v>
      </c>
      <c r="S1403" s="162">
        <v>247240.24145736801</v>
      </c>
      <c r="T1403" s="93">
        <f t="shared" si="139"/>
        <v>0</v>
      </c>
      <c r="U1403" s="93">
        <f>IF(C1403="MT",'Calcs and Notes'!$C$53*CBSAData!T1403*E1403,'Calcs and Notes'!$C$52*CBSAData!T1403*E1403)</f>
        <v>0</v>
      </c>
      <c r="V1403" s="93">
        <f>IF(C1403="MT",'Calcs and Notes'!$E$53*CBSAData!T1403*E1403,'Calcs and Notes'!$E$52*CBSAData!T1403*E1403)</f>
        <v>0</v>
      </c>
      <c r="W1403" s="93">
        <f t="shared" si="136"/>
        <v>0</v>
      </c>
      <c r="X1403" s="93">
        <f t="shared" si="140"/>
        <v>0</v>
      </c>
      <c r="Y1403" s="93">
        <f t="shared" si="137"/>
        <v>0</v>
      </c>
      <c r="Z1403" s="93">
        <f t="shared" si="138"/>
        <v>0</v>
      </c>
      <c r="AA1403" s="93">
        <f t="shared" si="141"/>
        <v>1</v>
      </c>
      <c r="AB1403" s="93">
        <f t="shared" si="142"/>
        <v>1</v>
      </c>
      <c r="AC1403" s="179">
        <f>IF(C1403="MT",'Calcs and Notes'!$F$53*CBSAData!T1403*E1403,'Calcs and Notes'!$F$52*CBSAData!T1403*E1403)</f>
        <v>0</v>
      </c>
      <c r="AD1403" s="179">
        <f t="shared" si="143"/>
        <v>0</v>
      </c>
    </row>
    <row r="1404" spans="1:30">
      <c r="A1404" s="162">
        <v>15356</v>
      </c>
      <c r="B1404" s="162">
        <v>3</v>
      </c>
      <c r="C1404" s="163" t="s">
        <v>225</v>
      </c>
      <c r="D1404" s="163" t="s">
        <v>243</v>
      </c>
      <c r="E1404" s="162">
        <v>4</v>
      </c>
      <c r="F1404" s="163" t="s">
        <v>243</v>
      </c>
      <c r="G1404" s="163" t="s">
        <v>303</v>
      </c>
      <c r="H1404" s="162">
        <v>2</v>
      </c>
      <c r="I1404" s="163" t="s">
        <v>301</v>
      </c>
      <c r="J1404" s="163" t="s">
        <v>330</v>
      </c>
      <c r="K1404" s="162">
        <v>32</v>
      </c>
      <c r="L1404" s="162">
        <v>1</v>
      </c>
      <c r="M1404" s="163" t="s">
        <v>247</v>
      </c>
      <c r="N1404" s="163" t="s">
        <v>227</v>
      </c>
      <c r="O1404" s="163" t="s">
        <v>297</v>
      </c>
      <c r="P1404" s="162">
        <v>0</v>
      </c>
      <c r="Q1404" s="162">
        <v>0</v>
      </c>
      <c r="R1404" s="162">
        <v>115.532823110919</v>
      </c>
      <c r="S1404" s="162">
        <v>247240.24145736801</v>
      </c>
      <c r="T1404" s="93">
        <f t="shared" si="139"/>
        <v>1</v>
      </c>
      <c r="U1404" s="93">
        <f>IF(C1404="MT",'Calcs and Notes'!$C$53*CBSAData!T1404*E1404,'Calcs and Notes'!$C$52*CBSAData!T1404*E1404)</f>
        <v>920.25964358034526</v>
      </c>
      <c r="V1404" s="93">
        <f>IF(C1404="MT",'Calcs and Notes'!$E$53*CBSAData!T1404*E1404,'Calcs and Notes'!$E$52*CBSAData!T1404*E1404)</f>
        <v>169.50331557168803</v>
      </c>
      <c r="W1404" s="93">
        <f t="shared" si="136"/>
        <v>383</v>
      </c>
      <c r="X1404" s="93">
        <f t="shared" si="140"/>
        <v>1</v>
      </c>
      <c r="Y1404" s="93">
        <f t="shared" si="137"/>
        <v>147.5488</v>
      </c>
      <c r="Z1404" s="93">
        <f t="shared" si="138"/>
        <v>-12.28</v>
      </c>
      <c r="AA1404" s="93">
        <f t="shared" si="141"/>
        <v>1</v>
      </c>
      <c r="AB1404" s="93">
        <f t="shared" si="142"/>
        <v>0</v>
      </c>
      <c r="AC1404" s="179">
        <f>IF(C1404="MT",'Calcs and Notes'!$F$53*CBSAData!T1404*E1404,'Calcs and Notes'!$F$52*CBSAData!T1404*E1404)</f>
        <v>-14.048188719136956</v>
      </c>
      <c r="AD1404" s="179">
        <f t="shared" si="143"/>
        <v>0</v>
      </c>
    </row>
    <row r="1405" spans="1:30">
      <c r="A1405" s="162">
        <v>15358</v>
      </c>
      <c r="B1405" s="162">
        <v>1</v>
      </c>
      <c r="C1405" s="163" t="s">
        <v>225</v>
      </c>
      <c r="D1405" s="163" t="s">
        <v>243</v>
      </c>
      <c r="E1405" s="162">
        <v>10</v>
      </c>
      <c r="F1405" s="163" t="s">
        <v>243</v>
      </c>
      <c r="G1405" s="163" t="s">
        <v>308</v>
      </c>
      <c r="H1405" s="162">
        <v>5</v>
      </c>
      <c r="I1405" s="163" t="s">
        <v>298</v>
      </c>
      <c r="J1405" s="163" t="s">
        <v>298</v>
      </c>
      <c r="K1405" s="162">
        <v>40</v>
      </c>
      <c r="L1405" s="162">
        <v>3</v>
      </c>
      <c r="M1405" s="163" t="s">
        <v>300</v>
      </c>
      <c r="N1405" s="163" t="s">
        <v>227</v>
      </c>
      <c r="O1405" s="163" t="s">
        <v>297</v>
      </c>
      <c r="P1405" s="162">
        <v>0</v>
      </c>
      <c r="Q1405" s="162">
        <v>0</v>
      </c>
      <c r="R1405" s="162">
        <v>59.7383607246963</v>
      </c>
      <c r="S1405" s="162">
        <v>349529.14860019798</v>
      </c>
      <c r="T1405" s="93">
        <f t="shared" si="139"/>
        <v>0</v>
      </c>
      <c r="U1405" s="93">
        <f>IF(C1405="MT",'Calcs and Notes'!$C$53*CBSAData!T1405*E1405,'Calcs and Notes'!$C$52*CBSAData!T1405*E1405)</f>
        <v>0</v>
      </c>
      <c r="V1405" s="93">
        <f>IF(C1405="MT",'Calcs and Notes'!$E$53*CBSAData!T1405*E1405,'Calcs and Notes'!$E$52*CBSAData!T1405*E1405)</f>
        <v>0</v>
      </c>
      <c r="W1405" s="93">
        <f t="shared" si="136"/>
        <v>1235.5</v>
      </c>
      <c r="X1405" s="93">
        <f t="shared" si="140"/>
        <v>1</v>
      </c>
      <c r="Y1405" s="93">
        <f t="shared" si="137"/>
        <v>368.87200000000001</v>
      </c>
      <c r="Z1405" s="93">
        <f t="shared" si="138"/>
        <v>-30.7</v>
      </c>
      <c r="AA1405" s="93">
        <f t="shared" si="141"/>
        <v>1</v>
      </c>
      <c r="AB1405" s="93">
        <f t="shared" si="142"/>
        <v>0</v>
      </c>
      <c r="AC1405" s="179">
        <f>IF(C1405="MT",'Calcs and Notes'!$F$53*CBSAData!T1405*E1405,'Calcs and Notes'!$F$52*CBSAData!T1405*E1405)</f>
        <v>0</v>
      </c>
      <c r="AD1405" s="179">
        <f t="shared" si="143"/>
        <v>0</v>
      </c>
    </row>
    <row r="1406" spans="1:30">
      <c r="A1406" s="162">
        <v>15358</v>
      </c>
      <c r="B1406" s="162">
        <v>2</v>
      </c>
      <c r="C1406" s="163" t="s">
        <v>241</v>
      </c>
      <c r="D1406" s="163" t="s">
        <v>227</v>
      </c>
      <c r="E1406" s="162">
        <v>10</v>
      </c>
      <c r="F1406" s="163" t="s">
        <v>243</v>
      </c>
      <c r="G1406" s="163" t="s">
        <v>303</v>
      </c>
      <c r="H1406" s="162">
        <v>5</v>
      </c>
      <c r="I1406" s="163" t="s">
        <v>298</v>
      </c>
      <c r="J1406" s="163" t="s">
        <v>298</v>
      </c>
      <c r="K1406" s="162">
        <v>40</v>
      </c>
      <c r="L1406" s="162">
        <v>6</v>
      </c>
      <c r="M1406" s="163" t="s">
        <v>300</v>
      </c>
      <c r="N1406" s="163" t="s">
        <v>227</v>
      </c>
      <c r="O1406" s="163" t="s">
        <v>297</v>
      </c>
      <c r="P1406" s="162">
        <v>0</v>
      </c>
      <c r="Q1406" s="162">
        <v>0</v>
      </c>
      <c r="R1406" s="162">
        <v>59.7383607246963</v>
      </c>
      <c r="S1406" s="162">
        <v>349529.14860019798</v>
      </c>
      <c r="T1406" s="93">
        <f t="shared" si="139"/>
        <v>1</v>
      </c>
      <c r="U1406" s="93">
        <f>IF(C1406="MT",'Calcs and Notes'!$C$53*CBSAData!T1406*E1406,'Calcs and Notes'!$C$52*CBSAData!T1406*E1406)</f>
        <v>3694.5634322857331</v>
      </c>
      <c r="V1406" s="93">
        <f>IF(C1406="MT",'Calcs and Notes'!$E$53*CBSAData!T1406*E1406,'Calcs and Notes'!$E$52*CBSAData!T1406*E1406)</f>
        <v>423.7582889292201</v>
      </c>
      <c r="W1406" s="93">
        <f t="shared" si="136"/>
        <v>1235.5</v>
      </c>
      <c r="X1406" s="93">
        <f t="shared" si="140"/>
        <v>1</v>
      </c>
      <c r="Y1406" s="93">
        <f t="shared" si="137"/>
        <v>368.87200000000001</v>
      </c>
      <c r="Z1406" s="93">
        <f t="shared" si="138"/>
        <v>-30.7</v>
      </c>
      <c r="AA1406" s="93">
        <f t="shared" si="141"/>
        <v>1</v>
      </c>
      <c r="AB1406" s="93">
        <f t="shared" si="142"/>
        <v>0</v>
      </c>
      <c r="AC1406" s="179">
        <f>IF(C1406="MT",'Calcs and Notes'!$F$53*CBSAData!T1406*E1406,'Calcs and Notes'!$F$52*CBSAData!T1406*E1406)</f>
        <v>-50.346872405145568</v>
      </c>
      <c r="AD1406" s="179">
        <f t="shared" si="143"/>
        <v>0</v>
      </c>
    </row>
    <row r="1407" spans="1:30">
      <c r="A1407" s="162">
        <v>15358</v>
      </c>
      <c r="B1407" s="162">
        <v>3</v>
      </c>
      <c r="C1407" s="163" t="s">
        <v>225</v>
      </c>
      <c r="D1407" s="163" t="s">
        <v>227</v>
      </c>
      <c r="E1407" s="162">
        <v>8</v>
      </c>
      <c r="F1407" s="163" t="s">
        <v>227</v>
      </c>
      <c r="G1407" s="163" t="s">
        <v>296</v>
      </c>
      <c r="H1407" s="162">
        <v>0</v>
      </c>
      <c r="I1407" s="163" t="s">
        <v>227</v>
      </c>
      <c r="J1407" s="163" t="s">
        <v>297</v>
      </c>
      <c r="K1407" s="162">
        <v>0</v>
      </c>
      <c r="L1407" s="162">
        <v>0</v>
      </c>
      <c r="M1407" s="163" t="s">
        <v>247</v>
      </c>
      <c r="N1407" s="163" t="s">
        <v>227</v>
      </c>
      <c r="O1407" s="163" t="s">
        <v>297</v>
      </c>
      <c r="P1407" s="162">
        <v>0</v>
      </c>
      <c r="Q1407" s="162">
        <v>0</v>
      </c>
      <c r="R1407" s="162">
        <v>59.7383607246963</v>
      </c>
      <c r="S1407" s="162">
        <v>349529.14860019798</v>
      </c>
      <c r="T1407" s="93">
        <f t="shared" si="139"/>
        <v>0</v>
      </c>
      <c r="U1407" s="93">
        <f>IF(C1407="MT",'Calcs and Notes'!$C$53*CBSAData!T1407*E1407,'Calcs and Notes'!$C$52*CBSAData!T1407*E1407)</f>
        <v>0</v>
      </c>
      <c r="V1407" s="93">
        <f>IF(C1407="MT",'Calcs and Notes'!$E$53*CBSAData!T1407*E1407,'Calcs and Notes'!$E$52*CBSAData!T1407*E1407)</f>
        <v>0</v>
      </c>
      <c r="W1407" s="93">
        <f t="shared" si="136"/>
        <v>0</v>
      </c>
      <c r="X1407" s="93">
        <f t="shared" si="140"/>
        <v>0</v>
      </c>
      <c r="Y1407" s="93">
        <f t="shared" si="137"/>
        <v>0</v>
      </c>
      <c r="Z1407" s="93">
        <f t="shared" si="138"/>
        <v>0</v>
      </c>
      <c r="AA1407" s="93">
        <f t="shared" si="141"/>
        <v>1</v>
      </c>
      <c r="AB1407" s="93">
        <f t="shared" si="142"/>
        <v>1</v>
      </c>
      <c r="AC1407" s="179">
        <f>IF(C1407="MT",'Calcs and Notes'!$F$53*CBSAData!T1407*E1407,'Calcs and Notes'!$F$52*CBSAData!T1407*E1407)</f>
        <v>0</v>
      </c>
      <c r="AD1407" s="179">
        <f t="shared" si="143"/>
        <v>0</v>
      </c>
    </row>
    <row r="1408" spans="1:30">
      <c r="A1408" s="162">
        <v>15358</v>
      </c>
      <c r="B1408" s="162">
        <v>4</v>
      </c>
      <c r="C1408" s="163" t="s">
        <v>241</v>
      </c>
      <c r="D1408" s="163" t="s">
        <v>243</v>
      </c>
      <c r="E1408" s="162">
        <v>3</v>
      </c>
      <c r="F1408" s="163" t="s">
        <v>243</v>
      </c>
      <c r="G1408" s="163" t="s">
        <v>296</v>
      </c>
      <c r="H1408" s="162">
        <v>1</v>
      </c>
      <c r="I1408" s="163" t="s">
        <v>239</v>
      </c>
      <c r="J1408" s="163" t="s">
        <v>297</v>
      </c>
      <c r="K1408" s="162">
        <v>-1</v>
      </c>
      <c r="L1408" s="162">
        <v>-1</v>
      </c>
      <c r="M1408" s="163" t="s">
        <v>300</v>
      </c>
      <c r="N1408" s="163" t="s">
        <v>227</v>
      </c>
      <c r="O1408" s="163" t="s">
        <v>297</v>
      </c>
      <c r="P1408" s="162">
        <v>0</v>
      </c>
      <c r="Q1408" s="162">
        <v>0</v>
      </c>
      <c r="R1408" s="162">
        <v>59.7383607246963</v>
      </c>
      <c r="S1408" s="162">
        <v>349529.14860019798</v>
      </c>
      <c r="T1408" s="93">
        <f t="shared" si="139"/>
        <v>0</v>
      </c>
      <c r="U1408" s="93">
        <f>IF(C1408="MT",'Calcs and Notes'!$C$53*CBSAData!T1408*E1408,'Calcs and Notes'!$C$52*CBSAData!T1408*E1408)</f>
        <v>0</v>
      </c>
      <c r="V1408" s="93">
        <f>IF(C1408="MT",'Calcs and Notes'!$E$53*CBSAData!T1408*E1408,'Calcs and Notes'!$E$52*CBSAData!T1408*E1408)</f>
        <v>0</v>
      </c>
      <c r="W1408" s="93">
        <f t="shared" si="136"/>
        <v>0</v>
      </c>
      <c r="X1408" s="93">
        <f t="shared" si="140"/>
        <v>0</v>
      </c>
      <c r="Y1408" s="93">
        <f t="shared" si="137"/>
        <v>0</v>
      </c>
      <c r="Z1408" s="93">
        <f t="shared" si="138"/>
        <v>0</v>
      </c>
      <c r="AA1408" s="93">
        <f t="shared" si="141"/>
        <v>1</v>
      </c>
      <c r="AB1408" s="93">
        <f t="shared" si="142"/>
        <v>0</v>
      </c>
      <c r="AC1408" s="179">
        <f>IF(C1408="MT",'Calcs and Notes'!$F$53*CBSAData!T1408*E1408,'Calcs and Notes'!$F$52*CBSAData!T1408*E1408)</f>
        <v>0</v>
      </c>
      <c r="AD1408" s="179">
        <f t="shared" si="143"/>
        <v>0</v>
      </c>
    </row>
    <row r="1409" spans="1:30">
      <c r="A1409" s="162">
        <v>15358</v>
      </c>
      <c r="B1409" s="162">
        <v>5</v>
      </c>
      <c r="C1409" s="163" t="s">
        <v>225</v>
      </c>
      <c r="D1409" s="163" t="s">
        <v>243</v>
      </c>
      <c r="E1409" s="162">
        <v>4</v>
      </c>
      <c r="F1409" s="163" t="s">
        <v>227</v>
      </c>
      <c r="G1409" s="163" t="s">
        <v>296</v>
      </c>
      <c r="H1409" s="162">
        <v>0</v>
      </c>
      <c r="I1409" s="163" t="s">
        <v>301</v>
      </c>
      <c r="J1409" s="163" t="s">
        <v>301</v>
      </c>
      <c r="K1409" s="162">
        <v>32</v>
      </c>
      <c r="L1409" s="162">
        <v>1</v>
      </c>
      <c r="M1409" s="163" t="s">
        <v>300</v>
      </c>
      <c r="N1409" s="163" t="s">
        <v>227</v>
      </c>
      <c r="O1409" s="163" t="s">
        <v>297</v>
      </c>
      <c r="P1409" s="162">
        <v>0</v>
      </c>
      <c r="Q1409" s="162">
        <v>0</v>
      </c>
      <c r="R1409" s="162">
        <v>59.7383607246963</v>
      </c>
      <c r="S1409" s="162">
        <v>349529.14860019798</v>
      </c>
      <c r="T1409" s="93">
        <f t="shared" si="139"/>
        <v>0</v>
      </c>
      <c r="U1409" s="93">
        <f>IF(C1409="MT",'Calcs and Notes'!$C$53*CBSAData!T1409*E1409,'Calcs and Notes'!$C$52*CBSAData!T1409*E1409)</f>
        <v>0</v>
      </c>
      <c r="V1409" s="93">
        <f>IF(C1409="MT",'Calcs and Notes'!$E$53*CBSAData!T1409*E1409,'Calcs and Notes'!$E$52*CBSAData!T1409*E1409)</f>
        <v>0</v>
      </c>
      <c r="W1409" s="93">
        <f t="shared" si="136"/>
        <v>191.06756373239608</v>
      </c>
      <c r="X1409" s="93">
        <f t="shared" si="140"/>
        <v>1</v>
      </c>
      <c r="Y1409" s="93">
        <f t="shared" si="137"/>
        <v>180.60904670044008</v>
      </c>
      <c r="Z1409" s="93">
        <f t="shared" si="138"/>
        <v>-5.5115841740608769</v>
      </c>
      <c r="AA1409" s="93">
        <f t="shared" si="141"/>
        <v>1</v>
      </c>
      <c r="AB1409" s="93">
        <f t="shared" si="142"/>
        <v>1</v>
      </c>
      <c r="AC1409" s="179">
        <f>IF(C1409="MT",'Calcs and Notes'!$F$53*CBSAData!T1409*E1409,'Calcs and Notes'!$F$52*CBSAData!T1409*E1409)</f>
        <v>0</v>
      </c>
      <c r="AD1409" s="179">
        <f t="shared" si="143"/>
        <v>-7.2773197513261065</v>
      </c>
    </row>
    <row r="1410" spans="1:30">
      <c r="A1410" s="162">
        <v>15172</v>
      </c>
      <c r="B1410" s="162">
        <v>1</v>
      </c>
      <c r="C1410" s="163" t="s">
        <v>241</v>
      </c>
      <c r="D1410" s="163" t="s">
        <v>243</v>
      </c>
      <c r="E1410" s="162">
        <v>42</v>
      </c>
      <c r="F1410" s="163" t="s">
        <v>243</v>
      </c>
      <c r="G1410" s="163" t="s">
        <v>308</v>
      </c>
      <c r="H1410" s="162">
        <v>21</v>
      </c>
      <c r="I1410" s="163" t="s">
        <v>309</v>
      </c>
      <c r="J1410" s="163" t="s">
        <v>331</v>
      </c>
      <c r="K1410" s="162">
        <v>-1</v>
      </c>
      <c r="L1410" s="162">
        <v>-1</v>
      </c>
      <c r="M1410" s="163" t="s">
        <v>300</v>
      </c>
      <c r="N1410" s="163" t="s">
        <v>227</v>
      </c>
      <c r="O1410" s="163" t="s">
        <v>297</v>
      </c>
      <c r="P1410" s="162">
        <v>0</v>
      </c>
      <c r="Q1410" s="162">
        <v>0</v>
      </c>
      <c r="R1410" s="162">
        <v>59.7383607246963</v>
      </c>
      <c r="S1410" s="162">
        <v>716860.32869635499</v>
      </c>
      <c r="T1410" s="93">
        <f t="shared" si="139"/>
        <v>0</v>
      </c>
      <c r="U1410" s="93">
        <f>IF(C1410="MT",'Calcs and Notes'!$C$53*CBSAData!T1410*E1410,'Calcs and Notes'!$C$52*CBSAData!T1410*E1410)</f>
        <v>0</v>
      </c>
      <c r="V1410" s="93">
        <f>IF(C1410="MT",'Calcs and Notes'!$E$53*CBSAData!T1410*E1410,'Calcs and Notes'!$E$52*CBSAData!T1410*E1410)</f>
        <v>0</v>
      </c>
      <c r="W1410" s="93">
        <f t="shared" si="136"/>
        <v>0</v>
      </c>
      <c r="X1410" s="93">
        <f t="shared" si="140"/>
        <v>0</v>
      </c>
      <c r="Y1410" s="93">
        <f t="shared" si="137"/>
        <v>0</v>
      </c>
      <c r="Z1410" s="93">
        <f t="shared" si="138"/>
        <v>0</v>
      </c>
      <c r="AA1410" s="93">
        <f t="shared" si="141"/>
        <v>1</v>
      </c>
      <c r="AB1410" s="93">
        <f t="shared" si="142"/>
        <v>0</v>
      </c>
      <c r="AC1410" s="179">
        <f>IF(C1410="MT",'Calcs and Notes'!$F$53*CBSAData!T1410*E1410,'Calcs and Notes'!$F$52*CBSAData!T1410*E1410)</f>
        <v>0</v>
      </c>
      <c r="AD1410" s="179">
        <f t="shared" si="143"/>
        <v>0</v>
      </c>
    </row>
    <row r="1411" spans="1:30">
      <c r="A1411" s="162">
        <v>15172</v>
      </c>
      <c r="B1411" s="162">
        <v>2</v>
      </c>
      <c r="C1411" s="163" t="s">
        <v>245</v>
      </c>
      <c r="D1411" s="163" t="s">
        <v>243</v>
      </c>
      <c r="E1411" s="162">
        <v>18</v>
      </c>
      <c r="F1411" s="163" t="s">
        <v>243</v>
      </c>
      <c r="G1411" s="163" t="s">
        <v>303</v>
      </c>
      <c r="H1411" s="162">
        <v>8</v>
      </c>
      <c r="I1411" s="163" t="s">
        <v>309</v>
      </c>
      <c r="J1411" s="163" t="s">
        <v>332</v>
      </c>
      <c r="K1411" s="162">
        <v>-1</v>
      </c>
      <c r="L1411" s="162">
        <v>-1</v>
      </c>
      <c r="M1411" s="163" t="s">
        <v>300</v>
      </c>
      <c r="N1411" s="163" t="s">
        <v>227</v>
      </c>
      <c r="O1411" s="163" t="s">
        <v>297</v>
      </c>
      <c r="P1411" s="162">
        <v>0</v>
      </c>
      <c r="Q1411" s="162">
        <v>0</v>
      </c>
      <c r="R1411" s="162">
        <v>59.7383607246963</v>
      </c>
      <c r="S1411" s="162">
        <v>716860.32869635499</v>
      </c>
      <c r="T1411" s="93">
        <f t="shared" si="139"/>
        <v>1</v>
      </c>
      <c r="U1411" s="93">
        <f>IF(C1411="MT",'Calcs and Notes'!$C$53*CBSAData!T1411*E1411,'Calcs and Notes'!$C$52*CBSAData!T1411*E1411)</f>
        <v>6650.2141781143191</v>
      </c>
      <c r="V1411" s="93">
        <f>IF(C1411="MT",'Calcs and Notes'!$E$53*CBSAData!T1411*E1411,'Calcs and Notes'!$E$52*CBSAData!T1411*E1411)</f>
        <v>762.76492007259617</v>
      </c>
      <c r="W1411" s="93">
        <f t="shared" si="136"/>
        <v>0</v>
      </c>
      <c r="X1411" s="93">
        <f t="shared" si="140"/>
        <v>0</v>
      </c>
      <c r="Y1411" s="93">
        <f t="shared" si="137"/>
        <v>0</v>
      </c>
      <c r="Z1411" s="93">
        <f t="shared" si="138"/>
        <v>0</v>
      </c>
      <c r="AA1411" s="93">
        <f t="shared" si="141"/>
        <v>1</v>
      </c>
      <c r="AB1411" s="93">
        <f t="shared" si="142"/>
        <v>0</v>
      </c>
      <c r="AC1411" s="179">
        <f>IF(C1411="MT",'Calcs and Notes'!$F$53*CBSAData!T1411*E1411,'Calcs and Notes'!$F$52*CBSAData!T1411*E1411)</f>
        <v>-90.624370329262021</v>
      </c>
      <c r="AD1411" s="179">
        <f t="shared" si="143"/>
        <v>0</v>
      </c>
    </row>
    <row r="1412" spans="1:30">
      <c r="A1412" s="162">
        <v>15172</v>
      </c>
      <c r="B1412" s="162">
        <v>3</v>
      </c>
      <c r="C1412" s="163" t="s">
        <v>241</v>
      </c>
      <c r="D1412" s="163" t="s">
        <v>243</v>
      </c>
      <c r="E1412" s="162">
        <v>12</v>
      </c>
      <c r="F1412" s="163" t="s">
        <v>227</v>
      </c>
      <c r="G1412" s="163" t="s">
        <v>296</v>
      </c>
      <c r="H1412" s="162">
        <v>0</v>
      </c>
      <c r="I1412" s="163" t="s">
        <v>301</v>
      </c>
      <c r="J1412" s="163" t="s">
        <v>333</v>
      </c>
      <c r="K1412" s="162">
        <v>32</v>
      </c>
      <c r="L1412" s="162">
        <v>9</v>
      </c>
      <c r="M1412" s="163" t="s">
        <v>300</v>
      </c>
      <c r="N1412" s="163" t="s">
        <v>227</v>
      </c>
      <c r="O1412" s="163" t="s">
        <v>297</v>
      </c>
      <c r="P1412" s="162">
        <v>0</v>
      </c>
      <c r="Q1412" s="162">
        <v>0</v>
      </c>
      <c r="R1412" s="162">
        <v>59.7383607246963</v>
      </c>
      <c r="S1412" s="162">
        <v>716860.32869635499</v>
      </c>
      <c r="T1412" s="93">
        <f t="shared" si="139"/>
        <v>0</v>
      </c>
      <c r="U1412" s="93">
        <f>IF(C1412="MT",'Calcs and Notes'!$C$53*CBSAData!T1412*E1412,'Calcs and Notes'!$C$52*CBSAData!T1412*E1412)</f>
        <v>0</v>
      </c>
      <c r="V1412" s="93">
        <f>IF(C1412="MT",'Calcs and Notes'!$E$53*CBSAData!T1412*E1412,'Calcs and Notes'!$E$52*CBSAData!T1412*E1412)</f>
        <v>0</v>
      </c>
      <c r="W1412" s="93">
        <f t="shared" si="136"/>
        <v>573.20269119718819</v>
      </c>
      <c r="X1412" s="93">
        <f t="shared" si="140"/>
        <v>1</v>
      </c>
      <c r="Y1412" s="93">
        <f t="shared" si="137"/>
        <v>541.8271401013202</v>
      </c>
      <c r="Z1412" s="93">
        <f t="shared" si="138"/>
        <v>-16.534752522182629</v>
      </c>
      <c r="AA1412" s="93">
        <f t="shared" si="141"/>
        <v>1</v>
      </c>
      <c r="AB1412" s="93">
        <f t="shared" si="142"/>
        <v>1</v>
      </c>
      <c r="AC1412" s="179">
        <f>IF(C1412="MT",'Calcs and Notes'!$F$53*CBSAData!T1412*E1412,'Calcs and Notes'!$F$52*CBSAData!T1412*E1412)</f>
        <v>0</v>
      </c>
      <c r="AD1412" s="179">
        <f t="shared" si="143"/>
        <v>-21.831959253978319</v>
      </c>
    </row>
    <row r="1413" spans="1:30">
      <c r="A1413" s="162">
        <v>15172</v>
      </c>
      <c r="B1413" s="162">
        <v>4</v>
      </c>
      <c r="C1413" s="163" t="s">
        <v>241</v>
      </c>
      <c r="D1413" s="163" t="s">
        <v>247</v>
      </c>
      <c r="E1413" s="162">
        <v>24</v>
      </c>
      <c r="F1413" s="163" t="s">
        <v>227</v>
      </c>
      <c r="G1413" s="163" t="s">
        <v>247</v>
      </c>
      <c r="H1413" s="162">
        <v>0</v>
      </c>
      <c r="I1413" s="163" t="s">
        <v>301</v>
      </c>
      <c r="J1413" s="163" t="s">
        <v>333</v>
      </c>
      <c r="K1413" s="162">
        <v>32</v>
      </c>
      <c r="L1413" s="162">
        <v>12</v>
      </c>
      <c r="M1413" s="163" t="s">
        <v>300</v>
      </c>
      <c r="N1413" s="163" t="s">
        <v>227</v>
      </c>
      <c r="O1413" s="163" t="s">
        <v>297</v>
      </c>
      <c r="P1413" s="162">
        <v>0</v>
      </c>
      <c r="Q1413" s="162">
        <v>0</v>
      </c>
      <c r="R1413" s="162">
        <v>59.7383607246963</v>
      </c>
      <c r="S1413" s="162">
        <v>716860.32869635499</v>
      </c>
      <c r="T1413" s="93">
        <f t="shared" si="139"/>
        <v>0</v>
      </c>
      <c r="U1413" s="93">
        <f>IF(C1413="MT",'Calcs and Notes'!$C$53*CBSAData!T1413*E1413,'Calcs and Notes'!$C$52*CBSAData!T1413*E1413)</f>
        <v>0</v>
      </c>
      <c r="V1413" s="93">
        <f>IF(C1413="MT",'Calcs and Notes'!$E$53*CBSAData!T1413*E1413,'Calcs and Notes'!$E$52*CBSAData!T1413*E1413)</f>
        <v>0</v>
      </c>
      <c r="W1413" s="93">
        <f t="shared" si="136"/>
        <v>1146.4053823943764</v>
      </c>
      <c r="X1413" s="93">
        <f t="shared" si="140"/>
        <v>1</v>
      </c>
      <c r="Y1413" s="93">
        <f t="shared" si="137"/>
        <v>1083.6542802026404</v>
      </c>
      <c r="Z1413" s="93">
        <f t="shared" si="138"/>
        <v>-33.069505044365258</v>
      </c>
      <c r="AA1413" s="93">
        <f t="shared" si="141"/>
        <v>1</v>
      </c>
      <c r="AB1413" s="93">
        <f t="shared" si="142"/>
        <v>1</v>
      </c>
      <c r="AC1413" s="179">
        <f>IF(C1413="MT",'Calcs and Notes'!$F$53*CBSAData!T1413*E1413,'Calcs and Notes'!$F$52*CBSAData!T1413*E1413)</f>
        <v>0</v>
      </c>
      <c r="AD1413" s="179">
        <f t="shared" si="143"/>
        <v>-43.663918507956637</v>
      </c>
    </row>
    <row r="1414" spans="1:30">
      <c r="A1414" s="162">
        <v>15172</v>
      </c>
      <c r="B1414" s="162">
        <v>5</v>
      </c>
      <c r="C1414" s="163" t="s">
        <v>241</v>
      </c>
      <c r="D1414" s="163" t="s">
        <v>243</v>
      </c>
      <c r="E1414" s="162">
        <v>24</v>
      </c>
      <c r="F1414" s="163" t="s">
        <v>227</v>
      </c>
      <c r="G1414" s="163" t="s">
        <v>247</v>
      </c>
      <c r="H1414" s="162">
        <v>0</v>
      </c>
      <c r="I1414" s="163" t="s">
        <v>301</v>
      </c>
      <c r="J1414" s="163" t="s">
        <v>333</v>
      </c>
      <c r="K1414" s="162">
        <v>32</v>
      </c>
      <c r="L1414" s="162">
        <v>13</v>
      </c>
      <c r="M1414" s="163" t="s">
        <v>304</v>
      </c>
      <c r="N1414" s="163" t="s">
        <v>227</v>
      </c>
      <c r="O1414" s="163" t="s">
        <v>297</v>
      </c>
      <c r="P1414" s="162">
        <v>0</v>
      </c>
      <c r="Q1414" s="162">
        <v>0</v>
      </c>
      <c r="R1414" s="162">
        <v>59.7383607246963</v>
      </c>
      <c r="S1414" s="162">
        <v>716860.32869635499</v>
      </c>
      <c r="T1414" s="93">
        <f t="shared" si="139"/>
        <v>0</v>
      </c>
      <c r="U1414" s="93">
        <f>IF(C1414="MT",'Calcs and Notes'!$C$53*CBSAData!T1414*E1414,'Calcs and Notes'!$C$52*CBSAData!T1414*E1414)</f>
        <v>0</v>
      </c>
      <c r="V1414" s="93">
        <f>IF(C1414="MT",'Calcs and Notes'!$E$53*CBSAData!T1414*E1414,'Calcs and Notes'!$E$52*CBSAData!T1414*E1414)</f>
        <v>0</v>
      </c>
      <c r="W1414" s="93">
        <f t="shared" si="136"/>
        <v>1146.4053823943764</v>
      </c>
      <c r="X1414" s="93">
        <f t="shared" si="140"/>
        <v>1</v>
      </c>
      <c r="Y1414" s="93">
        <f t="shared" si="137"/>
        <v>1083.6542802026404</v>
      </c>
      <c r="Z1414" s="93">
        <f t="shared" si="138"/>
        <v>-33.069505044365258</v>
      </c>
      <c r="AA1414" s="93">
        <f t="shared" si="141"/>
        <v>1</v>
      </c>
      <c r="AB1414" s="93">
        <f t="shared" si="142"/>
        <v>1</v>
      </c>
      <c r="AC1414" s="179">
        <f>IF(C1414="MT",'Calcs and Notes'!$F$53*CBSAData!T1414*E1414,'Calcs and Notes'!$F$52*CBSAData!T1414*E1414)</f>
        <v>0</v>
      </c>
      <c r="AD1414" s="179">
        <f t="shared" si="143"/>
        <v>-43.663918507956637</v>
      </c>
    </row>
    <row r="1415" spans="1:30">
      <c r="A1415" s="162">
        <v>15172</v>
      </c>
      <c r="B1415" s="162">
        <v>6</v>
      </c>
      <c r="C1415" s="163" t="s">
        <v>241</v>
      </c>
      <c r="D1415" s="163" t="s">
        <v>227</v>
      </c>
      <c r="E1415" s="162">
        <v>40</v>
      </c>
      <c r="F1415" s="163" t="s">
        <v>227</v>
      </c>
      <c r="G1415" s="163" t="s">
        <v>247</v>
      </c>
      <c r="H1415" s="162">
        <v>0</v>
      </c>
      <c r="I1415" s="163" t="s">
        <v>301</v>
      </c>
      <c r="J1415" s="163" t="s">
        <v>333</v>
      </c>
      <c r="K1415" s="162">
        <v>32</v>
      </c>
      <c r="L1415" s="162">
        <v>30</v>
      </c>
      <c r="M1415" s="163" t="s">
        <v>304</v>
      </c>
      <c r="N1415" s="163" t="s">
        <v>227</v>
      </c>
      <c r="O1415" s="163" t="s">
        <v>297</v>
      </c>
      <c r="P1415" s="162">
        <v>0</v>
      </c>
      <c r="Q1415" s="162">
        <v>0</v>
      </c>
      <c r="R1415" s="162">
        <v>59.7383607246963</v>
      </c>
      <c r="S1415" s="162">
        <v>716860.32869635499</v>
      </c>
      <c r="T1415" s="93">
        <f t="shared" si="139"/>
        <v>0</v>
      </c>
      <c r="U1415" s="93">
        <f>IF(C1415="MT",'Calcs and Notes'!$C$53*CBSAData!T1415*E1415,'Calcs and Notes'!$C$52*CBSAData!T1415*E1415)</f>
        <v>0</v>
      </c>
      <c r="V1415" s="93">
        <f>IF(C1415="MT",'Calcs and Notes'!$E$53*CBSAData!T1415*E1415,'Calcs and Notes'!$E$52*CBSAData!T1415*E1415)</f>
        <v>0</v>
      </c>
      <c r="W1415" s="93">
        <f t="shared" si="136"/>
        <v>1910.6756373239609</v>
      </c>
      <c r="X1415" s="93">
        <f t="shared" si="140"/>
        <v>1</v>
      </c>
      <c r="Y1415" s="93">
        <f t="shared" si="137"/>
        <v>1806.0904670044008</v>
      </c>
      <c r="Z1415" s="93">
        <f t="shared" si="138"/>
        <v>-55.115841740608772</v>
      </c>
      <c r="AA1415" s="93">
        <f t="shared" si="141"/>
        <v>1</v>
      </c>
      <c r="AB1415" s="93">
        <f t="shared" si="142"/>
        <v>1</v>
      </c>
      <c r="AC1415" s="179">
        <f>IF(C1415="MT",'Calcs and Notes'!$F$53*CBSAData!T1415*E1415,'Calcs and Notes'!$F$52*CBSAData!T1415*E1415)</f>
        <v>0</v>
      </c>
      <c r="AD1415" s="179">
        <f t="shared" si="143"/>
        <v>-72.773197513261067</v>
      </c>
    </row>
    <row r="1416" spans="1:30">
      <c r="A1416" s="162">
        <v>15172</v>
      </c>
      <c r="B1416" s="162">
        <v>7</v>
      </c>
      <c r="C1416" s="163" t="s">
        <v>225</v>
      </c>
      <c r="D1416" s="163" t="s">
        <v>227</v>
      </c>
      <c r="E1416" s="162">
        <v>40</v>
      </c>
      <c r="F1416" s="163" t="s">
        <v>227</v>
      </c>
      <c r="G1416" s="163" t="s">
        <v>247</v>
      </c>
      <c r="H1416" s="162">
        <v>0</v>
      </c>
      <c r="I1416" s="163" t="s">
        <v>298</v>
      </c>
      <c r="J1416" s="163" t="s">
        <v>333</v>
      </c>
      <c r="K1416" s="162">
        <v>34</v>
      </c>
      <c r="L1416" s="162">
        <v>11</v>
      </c>
      <c r="M1416" s="163" t="s">
        <v>304</v>
      </c>
      <c r="N1416" s="163" t="s">
        <v>227</v>
      </c>
      <c r="O1416" s="163" t="s">
        <v>297</v>
      </c>
      <c r="P1416" s="162">
        <v>0</v>
      </c>
      <c r="Q1416" s="162">
        <v>0</v>
      </c>
      <c r="R1416" s="162">
        <v>59.7383607246963</v>
      </c>
      <c r="S1416" s="162">
        <v>716860.32869635499</v>
      </c>
      <c r="T1416" s="93">
        <f t="shared" si="139"/>
        <v>0</v>
      </c>
      <c r="U1416" s="93">
        <f>IF(C1416="MT",'Calcs and Notes'!$C$53*CBSAData!T1416*E1416,'Calcs and Notes'!$C$52*CBSAData!T1416*E1416)</f>
        <v>0</v>
      </c>
      <c r="V1416" s="93">
        <f>IF(C1416="MT",'Calcs and Notes'!$E$53*CBSAData!T1416*E1416,'Calcs and Notes'!$E$52*CBSAData!T1416*E1416)</f>
        <v>0</v>
      </c>
      <c r="W1416" s="93">
        <f t="shared" si="136"/>
        <v>3248.9653026401361</v>
      </c>
      <c r="X1416" s="93">
        <f t="shared" si="140"/>
        <v>1</v>
      </c>
      <c r="Y1416" s="93">
        <f t="shared" si="137"/>
        <v>1806.0904670044008</v>
      </c>
      <c r="Z1416" s="93">
        <f t="shared" si="138"/>
        <v>-73.487788987478382</v>
      </c>
      <c r="AA1416" s="93">
        <f t="shared" si="141"/>
        <v>1</v>
      </c>
      <c r="AB1416" s="93">
        <f t="shared" si="142"/>
        <v>1</v>
      </c>
      <c r="AC1416" s="179">
        <f>IF(C1416="MT",'Calcs and Notes'!$F$53*CBSAData!T1416*E1416,'Calcs and Notes'!$F$52*CBSAData!T1416*E1416)</f>
        <v>0</v>
      </c>
      <c r="AD1416" s="179">
        <f t="shared" si="143"/>
        <v>-21.510901029655109</v>
      </c>
    </row>
    <row r="1417" spans="1:30">
      <c r="A1417" s="162">
        <v>15408</v>
      </c>
      <c r="B1417" s="162">
        <v>1</v>
      </c>
      <c r="C1417" s="163" t="s">
        <v>225</v>
      </c>
      <c r="D1417" s="163" t="s">
        <v>243</v>
      </c>
      <c r="E1417" s="162">
        <v>32</v>
      </c>
      <c r="F1417" s="163" t="s">
        <v>243</v>
      </c>
      <c r="G1417" s="163" t="s">
        <v>308</v>
      </c>
      <c r="H1417" s="162">
        <v>2</v>
      </c>
      <c r="I1417" s="163" t="s">
        <v>301</v>
      </c>
      <c r="J1417" s="163" t="s">
        <v>297</v>
      </c>
      <c r="K1417" s="162">
        <v>32</v>
      </c>
      <c r="L1417" s="162">
        <v>8</v>
      </c>
      <c r="M1417" s="163" t="s">
        <v>304</v>
      </c>
      <c r="N1417" s="163" t="s">
        <v>227</v>
      </c>
      <c r="O1417" s="163" t="s">
        <v>297</v>
      </c>
      <c r="P1417" s="162">
        <v>0</v>
      </c>
      <c r="Q1417" s="162">
        <v>0</v>
      </c>
      <c r="R1417" s="162">
        <v>340.720580852686</v>
      </c>
      <c r="S1417" s="162">
        <v>3236845.5181005201</v>
      </c>
      <c r="T1417" s="93">
        <f t="shared" si="139"/>
        <v>0</v>
      </c>
      <c r="U1417" s="93">
        <f>IF(C1417="MT",'Calcs and Notes'!$C$53*CBSAData!T1417*E1417,'Calcs and Notes'!$C$52*CBSAData!T1417*E1417)</f>
        <v>0</v>
      </c>
      <c r="V1417" s="93">
        <f>IF(C1417="MT",'Calcs and Notes'!$E$53*CBSAData!T1417*E1417,'Calcs and Notes'!$E$52*CBSAData!T1417*E1417)</f>
        <v>0</v>
      </c>
      <c r="W1417" s="93">
        <f t="shared" si="136"/>
        <v>3064</v>
      </c>
      <c r="X1417" s="93">
        <f t="shared" si="140"/>
        <v>1</v>
      </c>
      <c r="Y1417" s="93">
        <f t="shared" si="137"/>
        <v>1180.3904</v>
      </c>
      <c r="Z1417" s="93">
        <f t="shared" si="138"/>
        <v>-98.24</v>
      </c>
      <c r="AA1417" s="93">
        <f t="shared" si="141"/>
        <v>1</v>
      </c>
      <c r="AB1417" s="93">
        <f t="shared" si="142"/>
        <v>0</v>
      </c>
      <c r="AC1417" s="179">
        <f>IF(C1417="MT",'Calcs and Notes'!$F$53*CBSAData!T1417*E1417,'Calcs and Notes'!$F$52*CBSAData!T1417*E1417)</f>
        <v>0</v>
      </c>
      <c r="AD1417" s="179">
        <f t="shared" si="143"/>
        <v>0</v>
      </c>
    </row>
    <row r="1418" spans="1:30">
      <c r="A1418" s="162">
        <v>15524</v>
      </c>
      <c r="B1418" s="162">
        <v>1</v>
      </c>
      <c r="C1418" s="163" t="s">
        <v>225</v>
      </c>
      <c r="D1418" s="163" t="s">
        <v>243</v>
      </c>
      <c r="E1418" s="162">
        <v>12</v>
      </c>
      <c r="F1418" s="163" t="s">
        <v>243</v>
      </c>
      <c r="G1418" s="163" t="s">
        <v>296</v>
      </c>
      <c r="H1418" s="162">
        <v>6</v>
      </c>
      <c r="I1418" s="163" t="s">
        <v>298</v>
      </c>
      <c r="J1418" s="163" t="s">
        <v>298</v>
      </c>
      <c r="K1418" s="162">
        <v>40</v>
      </c>
      <c r="L1418" s="162">
        <v>4</v>
      </c>
      <c r="M1418" s="163" t="s">
        <v>304</v>
      </c>
      <c r="N1418" s="163" t="s">
        <v>227</v>
      </c>
      <c r="O1418" s="163" t="s">
        <v>297</v>
      </c>
      <c r="P1418" s="162">
        <v>0</v>
      </c>
      <c r="Q1418" s="162">
        <v>0</v>
      </c>
      <c r="R1418" s="162">
        <v>97.814348978341002</v>
      </c>
      <c r="S1418" s="162">
        <v>503450.45419152098</v>
      </c>
      <c r="T1418" s="93">
        <f t="shared" si="139"/>
        <v>0</v>
      </c>
      <c r="U1418" s="93">
        <f>IF(C1418="MT",'Calcs and Notes'!$C$53*CBSAData!T1418*E1418,'Calcs and Notes'!$C$52*CBSAData!T1418*E1418)</f>
        <v>0</v>
      </c>
      <c r="V1418" s="93">
        <f>IF(C1418="MT",'Calcs and Notes'!$E$53*CBSAData!T1418*E1418,'Calcs and Notes'!$E$52*CBSAData!T1418*E1418)</f>
        <v>0</v>
      </c>
      <c r="W1418" s="93">
        <f t="shared" si="136"/>
        <v>1482.6</v>
      </c>
      <c r="X1418" s="93">
        <f t="shared" si="140"/>
        <v>1</v>
      </c>
      <c r="Y1418" s="93">
        <f t="shared" si="137"/>
        <v>442.64639999999997</v>
      </c>
      <c r="Z1418" s="93">
        <f t="shared" si="138"/>
        <v>-36.839999999999996</v>
      </c>
      <c r="AA1418" s="93">
        <f t="shared" si="141"/>
        <v>1</v>
      </c>
      <c r="AB1418" s="93">
        <f t="shared" si="142"/>
        <v>0</v>
      </c>
      <c r="AC1418" s="179">
        <f>IF(C1418="MT",'Calcs and Notes'!$F$53*CBSAData!T1418*E1418,'Calcs and Notes'!$F$52*CBSAData!T1418*E1418)</f>
        <v>0</v>
      </c>
      <c r="AD1418" s="179">
        <f t="shared" si="143"/>
        <v>0</v>
      </c>
    </row>
    <row r="1419" spans="1:30">
      <c r="A1419" s="162">
        <v>15109</v>
      </c>
      <c r="B1419" s="162">
        <v>1</v>
      </c>
      <c r="C1419" s="163" t="s">
        <v>225</v>
      </c>
      <c r="D1419" s="163" t="s">
        <v>227</v>
      </c>
      <c r="E1419" s="162">
        <v>11.5</v>
      </c>
      <c r="F1419" s="163" t="s">
        <v>243</v>
      </c>
      <c r="G1419" s="163" t="s">
        <v>303</v>
      </c>
      <c r="H1419" s="162">
        <v>5</v>
      </c>
      <c r="I1419" s="163" t="s">
        <v>309</v>
      </c>
      <c r="J1419" s="163" t="s">
        <v>313</v>
      </c>
      <c r="K1419" s="162">
        <v>-1</v>
      </c>
      <c r="L1419" s="162">
        <v>-1</v>
      </c>
      <c r="M1419" s="163" t="s">
        <v>304</v>
      </c>
      <c r="N1419" s="163" t="s">
        <v>227</v>
      </c>
      <c r="O1419" s="163" t="s">
        <v>297</v>
      </c>
      <c r="P1419" s="162">
        <v>0</v>
      </c>
      <c r="Q1419" s="162">
        <v>0</v>
      </c>
      <c r="R1419" s="162">
        <v>334.46517981600198</v>
      </c>
      <c r="S1419" s="162">
        <v>4776162.7677725097</v>
      </c>
      <c r="T1419" s="93">
        <f t="shared" si="139"/>
        <v>1</v>
      </c>
      <c r="U1419" s="93">
        <f>IF(C1419="MT",'Calcs and Notes'!$C$53*CBSAData!T1419*E1419,'Calcs and Notes'!$C$52*CBSAData!T1419*E1419)</f>
        <v>2645.7464752934925</v>
      </c>
      <c r="V1419" s="93">
        <f>IF(C1419="MT",'Calcs and Notes'!$E$53*CBSAData!T1419*E1419,'Calcs and Notes'!$E$52*CBSAData!T1419*E1419)</f>
        <v>487.3220322686031</v>
      </c>
      <c r="W1419" s="93">
        <f t="shared" si="136"/>
        <v>0</v>
      </c>
      <c r="X1419" s="93">
        <f t="shared" si="140"/>
        <v>0</v>
      </c>
      <c r="Y1419" s="93">
        <f t="shared" si="137"/>
        <v>0</v>
      </c>
      <c r="Z1419" s="93">
        <f t="shared" si="138"/>
        <v>0</v>
      </c>
      <c r="AA1419" s="93">
        <f t="shared" si="141"/>
        <v>1</v>
      </c>
      <c r="AB1419" s="93">
        <f t="shared" si="142"/>
        <v>0</v>
      </c>
      <c r="AC1419" s="179">
        <f>IF(C1419="MT",'Calcs and Notes'!$F$53*CBSAData!T1419*E1419,'Calcs and Notes'!$F$52*CBSAData!T1419*E1419)</f>
        <v>-40.388542567518748</v>
      </c>
      <c r="AD1419" s="179">
        <f t="shared" si="143"/>
        <v>0</v>
      </c>
    </row>
    <row r="1420" spans="1:30">
      <c r="A1420" s="162">
        <v>15109</v>
      </c>
      <c r="B1420" s="162">
        <v>2</v>
      </c>
      <c r="C1420" s="163" t="s">
        <v>241</v>
      </c>
      <c r="D1420" s="163" t="s">
        <v>227</v>
      </c>
      <c r="E1420" s="162">
        <v>20</v>
      </c>
      <c r="F1420" s="163" t="s">
        <v>243</v>
      </c>
      <c r="G1420" s="163" t="s">
        <v>303</v>
      </c>
      <c r="H1420" s="162">
        <v>8</v>
      </c>
      <c r="I1420" s="163" t="s">
        <v>309</v>
      </c>
      <c r="J1420" s="163" t="s">
        <v>313</v>
      </c>
      <c r="K1420" s="162">
        <v>-1</v>
      </c>
      <c r="L1420" s="162">
        <v>-1</v>
      </c>
      <c r="M1420" s="163" t="s">
        <v>304</v>
      </c>
      <c r="N1420" s="163" t="s">
        <v>227</v>
      </c>
      <c r="O1420" s="163" t="s">
        <v>297</v>
      </c>
      <c r="P1420" s="162">
        <v>0</v>
      </c>
      <c r="Q1420" s="162">
        <v>0</v>
      </c>
      <c r="R1420" s="162">
        <v>334.46517981600198</v>
      </c>
      <c r="S1420" s="162">
        <v>4776162.7677725097</v>
      </c>
      <c r="T1420" s="93">
        <f t="shared" si="139"/>
        <v>1</v>
      </c>
      <c r="U1420" s="93">
        <f>IF(C1420="MT",'Calcs and Notes'!$C$53*CBSAData!T1420*E1420,'Calcs and Notes'!$C$52*CBSAData!T1420*E1420)</f>
        <v>7389.1268645714663</v>
      </c>
      <c r="V1420" s="93">
        <f>IF(C1420="MT",'Calcs and Notes'!$E$53*CBSAData!T1420*E1420,'Calcs and Notes'!$E$52*CBSAData!T1420*E1420)</f>
        <v>847.5165778584402</v>
      </c>
      <c r="W1420" s="93">
        <f t="shared" si="136"/>
        <v>0</v>
      </c>
      <c r="X1420" s="93">
        <f t="shared" si="140"/>
        <v>0</v>
      </c>
      <c r="Y1420" s="93">
        <f t="shared" si="137"/>
        <v>0</v>
      </c>
      <c r="Z1420" s="93">
        <f t="shared" si="138"/>
        <v>0</v>
      </c>
      <c r="AA1420" s="93">
        <f t="shared" si="141"/>
        <v>1</v>
      </c>
      <c r="AB1420" s="93">
        <f t="shared" si="142"/>
        <v>0</v>
      </c>
      <c r="AC1420" s="179">
        <f>IF(C1420="MT",'Calcs and Notes'!$F$53*CBSAData!T1420*E1420,'Calcs and Notes'!$F$52*CBSAData!T1420*E1420)</f>
        <v>-100.69374481029114</v>
      </c>
      <c r="AD1420" s="179">
        <f t="shared" si="143"/>
        <v>0</v>
      </c>
    </row>
    <row r="1421" spans="1:30">
      <c r="A1421" s="162">
        <v>15109</v>
      </c>
      <c r="B1421" s="162">
        <v>3</v>
      </c>
      <c r="C1421" s="163" t="s">
        <v>225</v>
      </c>
      <c r="D1421" s="163" t="s">
        <v>243</v>
      </c>
      <c r="E1421" s="162">
        <v>3</v>
      </c>
      <c r="F1421" s="163" t="s">
        <v>243</v>
      </c>
      <c r="G1421" s="163" t="s">
        <v>303</v>
      </c>
      <c r="H1421" s="162">
        <v>1</v>
      </c>
      <c r="I1421" s="163" t="s">
        <v>309</v>
      </c>
      <c r="J1421" s="163" t="s">
        <v>313</v>
      </c>
      <c r="K1421" s="162">
        <v>-1</v>
      </c>
      <c r="L1421" s="162">
        <v>-1</v>
      </c>
      <c r="M1421" s="163" t="s">
        <v>304</v>
      </c>
      <c r="N1421" s="163" t="s">
        <v>227</v>
      </c>
      <c r="O1421" s="163" t="s">
        <v>297</v>
      </c>
      <c r="P1421" s="162">
        <v>0</v>
      </c>
      <c r="Q1421" s="162">
        <v>0</v>
      </c>
      <c r="R1421" s="162">
        <v>334.46517981600198</v>
      </c>
      <c r="S1421" s="162">
        <v>4776162.7677725097</v>
      </c>
      <c r="T1421" s="93">
        <f t="shared" si="139"/>
        <v>1</v>
      </c>
      <c r="U1421" s="93">
        <f>IF(C1421="MT",'Calcs and Notes'!$C$53*CBSAData!T1421*E1421,'Calcs and Notes'!$C$52*CBSAData!T1421*E1421)</f>
        <v>690.19473268525894</v>
      </c>
      <c r="V1421" s="93">
        <f>IF(C1421="MT",'Calcs and Notes'!$E$53*CBSAData!T1421*E1421,'Calcs and Notes'!$E$52*CBSAData!T1421*E1421)</f>
        <v>127.12748667876602</v>
      </c>
      <c r="W1421" s="93">
        <f t="shared" si="136"/>
        <v>0</v>
      </c>
      <c r="X1421" s="93">
        <f t="shared" si="140"/>
        <v>0</v>
      </c>
      <c r="Y1421" s="93">
        <f t="shared" si="137"/>
        <v>0</v>
      </c>
      <c r="Z1421" s="93">
        <f t="shared" si="138"/>
        <v>0</v>
      </c>
      <c r="AA1421" s="93">
        <f t="shared" si="141"/>
        <v>1</v>
      </c>
      <c r="AB1421" s="93">
        <f t="shared" si="142"/>
        <v>0</v>
      </c>
      <c r="AC1421" s="179">
        <f>IF(C1421="MT",'Calcs and Notes'!$F$53*CBSAData!T1421*E1421,'Calcs and Notes'!$F$52*CBSAData!T1421*E1421)</f>
        <v>-10.536141539352716</v>
      </c>
      <c r="AD1421" s="179">
        <f t="shared" si="143"/>
        <v>0</v>
      </c>
    </row>
    <row r="1422" spans="1:30">
      <c r="A1422" s="162">
        <v>15366</v>
      </c>
      <c r="B1422" s="162">
        <v>1</v>
      </c>
      <c r="C1422" s="163" t="s">
        <v>245</v>
      </c>
      <c r="D1422" s="163" t="s">
        <v>243</v>
      </c>
      <c r="E1422" s="162">
        <v>10</v>
      </c>
      <c r="F1422" s="163" t="s">
        <v>243</v>
      </c>
      <c r="G1422" s="163" t="s">
        <v>239</v>
      </c>
      <c r="H1422" s="162">
        <v>4</v>
      </c>
      <c r="I1422" s="163" t="s">
        <v>301</v>
      </c>
      <c r="J1422" s="163" t="s">
        <v>297</v>
      </c>
      <c r="K1422" s="162">
        <v>44</v>
      </c>
      <c r="L1422" s="162">
        <v>4</v>
      </c>
      <c r="M1422" s="163" t="s">
        <v>304</v>
      </c>
      <c r="N1422" s="163" t="s">
        <v>227</v>
      </c>
      <c r="O1422" s="163" t="s">
        <v>297</v>
      </c>
      <c r="P1422" s="162">
        <v>0</v>
      </c>
      <c r="Q1422" s="162">
        <v>0</v>
      </c>
      <c r="R1422" s="162">
        <v>334.46517981600198</v>
      </c>
      <c r="S1422" s="162">
        <v>9343284.7981600203</v>
      </c>
      <c r="T1422" s="93">
        <f t="shared" si="139"/>
        <v>0</v>
      </c>
      <c r="U1422" s="93">
        <f>IF(C1422="MT",'Calcs and Notes'!$C$53*CBSAData!T1422*E1422,'Calcs and Notes'!$C$52*CBSAData!T1422*E1422)</f>
        <v>0</v>
      </c>
      <c r="V1422" s="93">
        <f>IF(C1422="MT",'Calcs and Notes'!$E$53*CBSAData!T1422*E1422,'Calcs and Notes'!$E$52*CBSAData!T1422*E1422)</f>
        <v>0</v>
      </c>
      <c r="W1422" s="93">
        <f t="shared" si="136"/>
        <v>957.5</v>
      </c>
      <c r="X1422" s="93">
        <f t="shared" si="140"/>
        <v>1</v>
      </c>
      <c r="Y1422" s="93">
        <f t="shared" si="137"/>
        <v>368.87200000000001</v>
      </c>
      <c r="Z1422" s="93">
        <f t="shared" si="138"/>
        <v>-30.7</v>
      </c>
      <c r="AA1422" s="93">
        <f t="shared" si="141"/>
        <v>1</v>
      </c>
      <c r="AB1422" s="93">
        <f t="shared" si="142"/>
        <v>0</v>
      </c>
      <c r="AC1422" s="179">
        <f>IF(C1422="MT",'Calcs and Notes'!$F$53*CBSAData!T1422*E1422,'Calcs and Notes'!$F$52*CBSAData!T1422*E1422)</f>
        <v>0</v>
      </c>
      <c r="AD1422" s="179">
        <f t="shared" si="143"/>
        <v>0</v>
      </c>
    </row>
    <row r="1423" spans="1:30">
      <c r="A1423" s="162">
        <v>15425</v>
      </c>
      <c r="B1423" s="162">
        <v>1</v>
      </c>
      <c r="C1423" s="163" t="s">
        <v>225</v>
      </c>
      <c r="D1423" s="163" t="s">
        <v>227</v>
      </c>
      <c r="E1423" s="162">
        <v>316</v>
      </c>
      <c r="F1423" s="163" t="s">
        <v>227</v>
      </c>
      <c r="G1423" s="163" t="s">
        <v>296</v>
      </c>
      <c r="H1423" s="162">
        <v>0</v>
      </c>
      <c r="I1423" s="163" t="s">
        <v>301</v>
      </c>
      <c r="J1423" s="163" t="s">
        <v>334</v>
      </c>
      <c r="K1423" s="162">
        <v>32</v>
      </c>
      <c r="L1423" s="162">
        <v>139</v>
      </c>
      <c r="M1423" s="163" t="s">
        <v>300</v>
      </c>
      <c r="N1423" s="163" t="s">
        <v>301</v>
      </c>
      <c r="O1423" s="163" t="s">
        <v>335</v>
      </c>
      <c r="P1423" s="162">
        <v>40</v>
      </c>
      <c r="Q1423" s="162">
        <v>1</v>
      </c>
      <c r="R1423" s="162">
        <v>59.7383607246963</v>
      </c>
      <c r="S1423" s="162">
        <v>1961449.33603468</v>
      </c>
      <c r="T1423" s="93">
        <f t="shared" si="139"/>
        <v>0</v>
      </c>
      <c r="U1423" s="93">
        <f>IF(C1423="MT",'Calcs and Notes'!$C$53*CBSAData!T1423*E1423,'Calcs and Notes'!$C$52*CBSAData!T1423*E1423)</f>
        <v>0</v>
      </c>
      <c r="V1423" s="93">
        <f>IF(C1423="MT",'Calcs and Notes'!$E$53*CBSAData!T1423*E1423,'Calcs and Notes'!$E$52*CBSAData!T1423*E1423)</f>
        <v>0</v>
      </c>
      <c r="W1423" s="93">
        <f t="shared" si="136"/>
        <v>15094.337534859291</v>
      </c>
      <c r="X1423" s="93">
        <f t="shared" si="140"/>
        <v>1</v>
      </c>
      <c r="Y1423" s="93">
        <f t="shared" si="137"/>
        <v>14268.114689334767</v>
      </c>
      <c r="Z1423" s="93">
        <f t="shared" si="138"/>
        <v>-435.41514975080929</v>
      </c>
      <c r="AA1423" s="93">
        <f t="shared" si="141"/>
        <v>1</v>
      </c>
      <c r="AB1423" s="93">
        <f t="shared" si="142"/>
        <v>1</v>
      </c>
      <c r="AC1423" s="179">
        <f>IF(C1423="MT",'Calcs and Notes'!$F$53*CBSAData!T1423*E1423,'Calcs and Notes'!$F$52*CBSAData!T1423*E1423)</f>
        <v>0</v>
      </c>
      <c r="AD1423" s="179">
        <f t="shared" si="143"/>
        <v>-574.90826035476243</v>
      </c>
    </row>
    <row r="1424" spans="1:30">
      <c r="A1424" s="162">
        <v>15425</v>
      </c>
      <c r="B1424" s="162">
        <v>2</v>
      </c>
      <c r="C1424" s="163" t="s">
        <v>225</v>
      </c>
      <c r="D1424" s="163" t="s">
        <v>243</v>
      </c>
      <c r="E1424" s="162">
        <v>6</v>
      </c>
      <c r="F1424" s="163" t="s">
        <v>227</v>
      </c>
      <c r="G1424" s="163" t="s">
        <v>296</v>
      </c>
      <c r="H1424" s="162">
        <v>0</v>
      </c>
      <c r="I1424" s="163" t="s">
        <v>301</v>
      </c>
      <c r="J1424" s="163" t="s">
        <v>336</v>
      </c>
      <c r="K1424" s="162">
        <v>25</v>
      </c>
      <c r="L1424" s="162">
        <v>4</v>
      </c>
      <c r="M1424" s="163" t="s">
        <v>300</v>
      </c>
      <c r="N1424" s="163" t="s">
        <v>227</v>
      </c>
      <c r="O1424" s="163" t="s">
        <v>297</v>
      </c>
      <c r="P1424" s="162">
        <v>0</v>
      </c>
      <c r="Q1424" s="162">
        <v>0</v>
      </c>
      <c r="R1424" s="162">
        <v>59.7383607246963</v>
      </c>
      <c r="S1424" s="162">
        <v>1961449.33603468</v>
      </c>
      <c r="T1424" s="93">
        <f t="shared" si="139"/>
        <v>0</v>
      </c>
      <c r="U1424" s="93">
        <f>IF(C1424="MT",'Calcs and Notes'!$C$53*CBSAData!T1424*E1424,'Calcs and Notes'!$C$52*CBSAData!T1424*E1424)</f>
        <v>0</v>
      </c>
      <c r="V1424" s="93">
        <f>IF(C1424="MT",'Calcs and Notes'!$E$53*CBSAData!T1424*E1424,'Calcs and Notes'!$E$52*CBSAData!T1424*E1424)</f>
        <v>0</v>
      </c>
      <c r="W1424" s="93">
        <f t="shared" si="136"/>
        <v>286.60134559859409</v>
      </c>
      <c r="X1424" s="93">
        <f t="shared" si="140"/>
        <v>1</v>
      </c>
      <c r="Y1424" s="93">
        <f t="shared" si="137"/>
        <v>270.9135700506601</v>
      </c>
      <c r="Z1424" s="93">
        <f t="shared" si="138"/>
        <v>-8.2673762610913144</v>
      </c>
      <c r="AA1424" s="93">
        <f t="shared" si="141"/>
        <v>1</v>
      </c>
      <c r="AB1424" s="93">
        <f t="shared" si="142"/>
        <v>1</v>
      </c>
      <c r="AC1424" s="179">
        <f>IF(C1424="MT",'Calcs and Notes'!$F$53*CBSAData!T1424*E1424,'Calcs and Notes'!$F$52*CBSAData!T1424*E1424)</f>
        <v>0</v>
      </c>
      <c r="AD1424" s="179">
        <f t="shared" si="143"/>
        <v>-10.915979626989159</v>
      </c>
    </row>
    <row r="1425" spans="1:30">
      <c r="A1425" s="162">
        <v>15425</v>
      </c>
      <c r="B1425" s="162">
        <v>3</v>
      </c>
      <c r="C1425" s="163" t="s">
        <v>241</v>
      </c>
      <c r="D1425" s="163" t="s">
        <v>227</v>
      </c>
      <c r="E1425" s="162">
        <v>158</v>
      </c>
      <c r="F1425" s="163" t="s">
        <v>243</v>
      </c>
      <c r="G1425" s="163" t="s">
        <v>308</v>
      </c>
      <c r="H1425" s="162">
        <v>63</v>
      </c>
      <c r="I1425" s="163" t="s">
        <v>309</v>
      </c>
      <c r="J1425" s="163" t="s">
        <v>337</v>
      </c>
      <c r="K1425" s="162">
        <v>-1</v>
      </c>
      <c r="L1425" s="162">
        <v>67</v>
      </c>
      <c r="M1425" s="163" t="s">
        <v>300</v>
      </c>
      <c r="N1425" s="163" t="s">
        <v>227</v>
      </c>
      <c r="O1425" s="163" t="s">
        <v>297</v>
      </c>
      <c r="P1425" s="162">
        <v>0</v>
      </c>
      <c r="Q1425" s="162">
        <v>0</v>
      </c>
      <c r="R1425" s="162">
        <v>59.7383607246963</v>
      </c>
      <c r="S1425" s="162">
        <v>1961449.33603468</v>
      </c>
      <c r="T1425" s="93">
        <f t="shared" si="139"/>
        <v>0</v>
      </c>
      <c r="U1425" s="93">
        <f>IF(C1425="MT",'Calcs and Notes'!$C$53*CBSAData!T1425*E1425,'Calcs and Notes'!$C$52*CBSAData!T1425*E1425)</f>
        <v>0</v>
      </c>
      <c r="V1425" s="93">
        <f>IF(C1425="MT",'Calcs and Notes'!$E$53*CBSAData!T1425*E1425,'Calcs and Notes'!$E$52*CBSAData!T1425*E1425)</f>
        <v>0</v>
      </c>
      <c r="W1425" s="93">
        <f t="shared" si="136"/>
        <v>0</v>
      </c>
      <c r="X1425" s="93">
        <f t="shared" si="140"/>
        <v>0</v>
      </c>
      <c r="Y1425" s="93">
        <f t="shared" si="137"/>
        <v>0</v>
      </c>
      <c r="Z1425" s="93">
        <f t="shared" si="138"/>
        <v>0</v>
      </c>
      <c r="AA1425" s="93">
        <f t="shared" si="141"/>
        <v>1</v>
      </c>
      <c r="AB1425" s="93">
        <f t="shared" si="142"/>
        <v>0</v>
      </c>
      <c r="AC1425" s="179">
        <f>IF(C1425="MT",'Calcs and Notes'!$F$53*CBSAData!T1425*E1425,'Calcs and Notes'!$F$52*CBSAData!T1425*E1425)</f>
        <v>0</v>
      </c>
      <c r="AD1425" s="179">
        <f t="shared" si="143"/>
        <v>0</v>
      </c>
    </row>
    <row r="1426" spans="1:30">
      <c r="A1426" s="162">
        <v>15425</v>
      </c>
      <c r="B1426" s="162">
        <v>4</v>
      </c>
      <c r="C1426" s="163" t="s">
        <v>241</v>
      </c>
      <c r="D1426" s="163" t="s">
        <v>227</v>
      </c>
      <c r="E1426" s="162">
        <v>44</v>
      </c>
      <c r="F1426" s="163" t="s">
        <v>227</v>
      </c>
      <c r="G1426" s="163" t="s">
        <v>296</v>
      </c>
      <c r="H1426" s="162">
        <v>0</v>
      </c>
      <c r="I1426" s="163" t="s">
        <v>227</v>
      </c>
      <c r="J1426" s="163" t="s">
        <v>297</v>
      </c>
      <c r="K1426" s="162">
        <v>0</v>
      </c>
      <c r="L1426" s="162">
        <v>0</v>
      </c>
      <c r="M1426" s="163" t="s">
        <v>239</v>
      </c>
      <c r="N1426" s="163" t="s">
        <v>227</v>
      </c>
      <c r="O1426" s="163" t="s">
        <v>297</v>
      </c>
      <c r="P1426" s="162">
        <v>0</v>
      </c>
      <c r="Q1426" s="162">
        <v>0</v>
      </c>
      <c r="R1426" s="162">
        <v>59.7383607246963</v>
      </c>
      <c r="S1426" s="162">
        <v>1961449.33603468</v>
      </c>
      <c r="T1426" s="93">
        <f t="shared" si="139"/>
        <v>0</v>
      </c>
      <c r="U1426" s="93">
        <f>IF(C1426="MT",'Calcs and Notes'!$C$53*CBSAData!T1426*E1426,'Calcs and Notes'!$C$52*CBSAData!T1426*E1426)</f>
        <v>0</v>
      </c>
      <c r="V1426" s="93">
        <f>IF(C1426="MT",'Calcs and Notes'!$E$53*CBSAData!T1426*E1426,'Calcs and Notes'!$E$52*CBSAData!T1426*E1426)</f>
        <v>0</v>
      </c>
      <c r="W1426" s="93">
        <f t="shared" si="136"/>
        <v>0</v>
      </c>
      <c r="X1426" s="93">
        <f t="shared" si="140"/>
        <v>0</v>
      </c>
      <c r="Y1426" s="93">
        <f t="shared" si="137"/>
        <v>0</v>
      </c>
      <c r="Z1426" s="93">
        <f t="shared" si="138"/>
        <v>0</v>
      </c>
      <c r="AA1426" s="93">
        <f t="shared" si="141"/>
        <v>1</v>
      </c>
      <c r="AB1426" s="93">
        <f t="shared" si="142"/>
        <v>1</v>
      </c>
      <c r="AC1426" s="179">
        <f>IF(C1426="MT",'Calcs and Notes'!$F$53*CBSAData!T1426*E1426,'Calcs and Notes'!$F$52*CBSAData!T1426*E1426)</f>
        <v>0</v>
      </c>
      <c r="AD1426" s="179">
        <f t="shared" si="143"/>
        <v>0</v>
      </c>
    </row>
    <row r="1427" spans="1:30">
      <c r="A1427" s="162">
        <v>15425</v>
      </c>
      <c r="B1427" s="162">
        <v>5</v>
      </c>
      <c r="C1427" s="163" t="s">
        <v>245</v>
      </c>
      <c r="D1427" s="163" t="s">
        <v>227</v>
      </c>
      <c r="E1427" s="162">
        <v>8</v>
      </c>
      <c r="F1427" s="163" t="s">
        <v>243</v>
      </c>
      <c r="G1427" s="163" t="s">
        <v>308</v>
      </c>
      <c r="H1427" s="162">
        <v>3</v>
      </c>
      <c r="I1427" s="163" t="s">
        <v>309</v>
      </c>
      <c r="J1427" s="163" t="s">
        <v>337</v>
      </c>
      <c r="K1427" s="162">
        <v>-1</v>
      </c>
      <c r="L1427" s="162">
        <v>4</v>
      </c>
      <c r="M1427" s="163" t="s">
        <v>300</v>
      </c>
      <c r="N1427" s="163" t="s">
        <v>227</v>
      </c>
      <c r="O1427" s="163" t="s">
        <v>297</v>
      </c>
      <c r="P1427" s="162">
        <v>0</v>
      </c>
      <c r="Q1427" s="162">
        <v>0</v>
      </c>
      <c r="R1427" s="162">
        <v>59.7383607246963</v>
      </c>
      <c r="S1427" s="162">
        <v>1961449.33603468</v>
      </c>
      <c r="T1427" s="93">
        <f t="shared" si="139"/>
        <v>0</v>
      </c>
      <c r="U1427" s="93">
        <f>IF(C1427="MT",'Calcs and Notes'!$C$53*CBSAData!T1427*E1427,'Calcs and Notes'!$C$52*CBSAData!T1427*E1427)</f>
        <v>0</v>
      </c>
      <c r="V1427" s="93">
        <f>IF(C1427="MT",'Calcs and Notes'!$E$53*CBSAData!T1427*E1427,'Calcs and Notes'!$E$52*CBSAData!T1427*E1427)</f>
        <v>0</v>
      </c>
      <c r="W1427" s="93">
        <f t="shared" si="136"/>
        <v>0</v>
      </c>
      <c r="X1427" s="93">
        <f t="shared" si="140"/>
        <v>0</v>
      </c>
      <c r="Y1427" s="93">
        <f t="shared" si="137"/>
        <v>0</v>
      </c>
      <c r="Z1427" s="93">
        <f t="shared" si="138"/>
        <v>0</v>
      </c>
      <c r="AA1427" s="93">
        <f t="shared" si="141"/>
        <v>1</v>
      </c>
      <c r="AB1427" s="93">
        <f t="shared" si="142"/>
        <v>0</v>
      </c>
      <c r="AC1427" s="179">
        <f>IF(C1427="MT",'Calcs and Notes'!$F$53*CBSAData!T1427*E1427,'Calcs and Notes'!$F$52*CBSAData!T1427*E1427)</f>
        <v>0</v>
      </c>
      <c r="AD1427" s="179">
        <f t="shared" si="143"/>
        <v>0</v>
      </c>
    </row>
    <row r="1428" spans="1:30">
      <c r="A1428" s="162">
        <v>15401</v>
      </c>
      <c r="B1428" s="162">
        <v>1</v>
      </c>
      <c r="C1428" s="163" t="s">
        <v>225</v>
      </c>
      <c r="D1428" s="163" t="s">
        <v>227</v>
      </c>
      <c r="E1428" s="162">
        <v>388</v>
      </c>
      <c r="F1428" s="163" t="s">
        <v>227</v>
      </c>
      <c r="G1428" s="163" t="s">
        <v>303</v>
      </c>
      <c r="H1428" s="162">
        <v>0</v>
      </c>
      <c r="I1428" s="163" t="s">
        <v>301</v>
      </c>
      <c r="J1428" s="163" t="s">
        <v>329</v>
      </c>
      <c r="K1428" s="162">
        <v>32</v>
      </c>
      <c r="L1428" s="162">
        <v>95</v>
      </c>
      <c r="M1428" s="163" t="s">
        <v>300</v>
      </c>
      <c r="N1428" s="163" t="s">
        <v>227</v>
      </c>
      <c r="O1428" s="163" t="s">
        <v>297</v>
      </c>
      <c r="P1428" s="162">
        <v>0</v>
      </c>
      <c r="Q1428" s="162">
        <v>0</v>
      </c>
      <c r="R1428" s="162">
        <v>59.7383607246963</v>
      </c>
      <c r="S1428" s="162">
        <v>3368287.7311012698</v>
      </c>
      <c r="T1428" s="93">
        <f t="shared" si="139"/>
        <v>1</v>
      </c>
      <c r="U1428" s="93">
        <f>IF(C1428="MT",'Calcs and Notes'!$C$53*CBSAData!T1428*E1428,'Calcs and Notes'!$C$52*CBSAData!T1428*E1428)</f>
        <v>89265.185427293487</v>
      </c>
      <c r="V1428" s="93">
        <f>IF(C1428="MT",'Calcs and Notes'!$E$53*CBSAData!T1428*E1428,'Calcs and Notes'!$E$52*CBSAData!T1428*E1428)</f>
        <v>16441.821610453739</v>
      </c>
      <c r="W1428" s="93">
        <f t="shared" si="136"/>
        <v>18533.55368204242</v>
      </c>
      <c r="X1428" s="93">
        <f t="shared" si="140"/>
        <v>1</v>
      </c>
      <c r="Y1428" s="93">
        <f t="shared" si="137"/>
        <v>17519.077529942686</v>
      </c>
      <c r="Z1428" s="93">
        <f t="shared" si="138"/>
        <v>-534.62366488390501</v>
      </c>
      <c r="AA1428" s="93">
        <f t="shared" si="141"/>
        <v>1</v>
      </c>
      <c r="AB1428" s="93">
        <f t="shared" si="142"/>
        <v>1</v>
      </c>
      <c r="AC1428" s="179">
        <f>IF(C1428="MT",'Calcs and Notes'!$F$53*CBSAData!T1428*E1428,'Calcs and Notes'!$F$52*CBSAData!T1428*E1428)</f>
        <v>-1362.6743057562846</v>
      </c>
      <c r="AD1428" s="179">
        <f t="shared" si="143"/>
        <v>-705.9000158786323</v>
      </c>
    </row>
    <row r="1429" spans="1:30">
      <c r="A1429" s="162">
        <v>15401</v>
      </c>
      <c r="B1429" s="162">
        <v>2</v>
      </c>
      <c r="C1429" s="163" t="s">
        <v>241</v>
      </c>
      <c r="D1429" s="163" t="s">
        <v>227</v>
      </c>
      <c r="E1429" s="162">
        <v>200</v>
      </c>
      <c r="F1429" s="163" t="s">
        <v>243</v>
      </c>
      <c r="G1429" s="163" t="s">
        <v>303</v>
      </c>
      <c r="H1429" s="162">
        <v>44</v>
      </c>
      <c r="I1429" s="163" t="s">
        <v>301</v>
      </c>
      <c r="J1429" s="163" t="s">
        <v>329</v>
      </c>
      <c r="K1429" s="162">
        <v>32</v>
      </c>
      <c r="L1429" s="162">
        <v>50</v>
      </c>
      <c r="M1429" s="163" t="s">
        <v>300</v>
      </c>
      <c r="N1429" s="163" t="s">
        <v>227</v>
      </c>
      <c r="O1429" s="163" t="s">
        <v>297</v>
      </c>
      <c r="P1429" s="162">
        <v>0</v>
      </c>
      <c r="Q1429" s="162">
        <v>0</v>
      </c>
      <c r="R1429" s="162">
        <v>59.7383607246963</v>
      </c>
      <c r="S1429" s="162">
        <v>3368287.7311012698</v>
      </c>
      <c r="T1429" s="93">
        <f t="shared" si="139"/>
        <v>1</v>
      </c>
      <c r="U1429" s="93">
        <f>IF(C1429="MT",'Calcs and Notes'!$C$53*CBSAData!T1429*E1429,'Calcs and Notes'!$C$52*CBSAData!T1429*E1429)</f>
        <v>73891.268645714663</v>
      </c>
      <c r="V1429" s="93">
        <f>IF(C1429="MT",'Calcs and Notes'!$E$53*CBSAData!T1429*E1429,'Calcs and Notes'!$E$52*CBSAData!T1429*E1429)</f>
        <v>8475.1657785844018</v>
      </c>
      <c r="W1429" s="93">
        <f t="shared" si="136"/>
        <v>19150</v>
      </c>
      <c r="X1429" s="93">
        <f t="shared" si="140"/>
        <v>1</v>
      </c>
      <c r="Y1429" s="93">
        <f t="shared" si="137"/>
        <v>7377.44</v>
      </c>
      <c r="Z1429" s="93">
        <f t="shared" si="138"/>
        <v>-614</v>
      </c>
      <c r="AA1429" s="93">
        <f t="shared" si="141"/>
        <v>1</v>
      </c>
      <c r="AB1429" s="93">
        <f t="shared" si="142"/>
        <v>0</v>
      </c>
      <c r="AC1429" s="179">
        <f>IF(C1429="MT",'Calcs and Notes'!$F$53*CBSAData!T1429*E1429,'Calcs and Notes'!$F$52*CBSAData!T1429*E1429)</f>
        <v>-1006.9374481029113</v>
      </c>
      <c r="AD1429" s="179">
        <f t="shared" si="143"/>
        <v>0</v>
      </c>
    </row>
    <row r="1430" spans="1:30">
      <c r="A1430" s="162">
        <v>15401</v>
      </c>
      <c r="B1430" s="162">
        <v>3</v>
      </c>
      <c r="C1430" s="163" t="s">
        <v>245</v>
      </c>
      <c r="D1430" s="163" t="s">
        <v>227</v>
      </c>
      <c r="E1430" s="162">
        <v>152</v>
      </c>
      <c r="F1430" s="163" t="s">
        <v>243</v>
      </c>
      <c r="G1430" s="163" t="s">
        <v>303</v>
      </c>
      <c r="H1430" s="162">
        <v>60</v>
      </c>
      <c r="I1430" s="163" t="s">
        <v>301</v>
      </c>
      <c r="J1430" s="163" t="s">
        <v>329</v>
      </c>
      <c r="K1430" s="162">
        <v>32</v>
      </c>
      <c r="L1430" s="162">
        <v>38</v>
      </c>
      <c r="M1430" s="163" t="s">
        <v>300</v>
      </c>
      <c r="N1430" s="163" t="s">
        <v>227</v>
      </c>
      <c r="O1430" s="163" t="s">
        <v>297</v>
      </c>
      <c r="P1430" s="162">
        <v>0</v>
      </c>
      <c r="Q1430" s="162">
        <v>0</v>
      </c>
      <c r="R1430" s="162">
        <v>59.7383607246963</v>
      </c>
      <c r="S1430" s="162">
        <v>3368287.7311012698</v>
      </c>
      <c r="T1430" s="93">
        <f t="shared" si="139"/>
        <v>1</v>
      </c>
      <c r="U1430" s="93">
        <f>IF(C1430="MT",'Calcs and Notes'!$C$53*CBSAData!T1430*E1430,'Calcs and Notes'!$C$52*CBSAData!T1430*E1430)</f>
        <v>56157.364170743145</v>
      </c>
      <c r="V1430" s="93">
        <f>IF(C1430="MT",'Calcs and Notes'!$E$53*CBSAData!T1430*E1430,'Calcs and Notes'!$E$52*CBSAData!T1430*E1430)</f>
        <v>6441.125991724145</v>
      </c>
      <c r="W1430" s="93">
        <f t="shared" si="136"/>
        <v>14554</v>
      </c>
      <c r="X1430" s="93">
        <f t="shared" si="140"/>
        <v>1</v>
      </c>
      <c r="Y1430" s="93">
        <f t="shared" si="137"/>
        <v>5606.8544000000002</v>
      </c>
      <c r="Z1430" s="93">
        <f t="shared" si="138"/>
        <v>-466.64</v>
      </c>
      <c r="AA1430" s="93">
        <f t="shared" si="141"/>
        <v>1</v>
      </c>
      <c r="AB1430" s="93">
        <f t="shared" si="142"/>
        <v>0</v>
      </c>
      <c r="AC1430" s="179">
        <f>IF(C1430="MT",'Calcs and Notes'!$F$53*CBSAData!T1430*E1430,'Calcs and Notes'!$F$52*CBSAData!T1430*E1430)</f>
        <v>-765.27246055821263</v>
      </c>
      <c r="AD1430" s="179">
        <f t="shared" si="143"/>
        <v>0</v>
      </c>
    </row>
    <row r="1431" spans="1:30">
      <c r="A1431" s="162">
        <v>15401</v>
      </c>
      <c r="B1431" s="162">
        <v>4</v>
      </c>
      <c r="C1431" s="163" t="s">
        <v>225</v>
      </c>
      <c r="D1431" s="163" t="s">
        <v>243</v>
      </c>
      <c r="E1431" s="162">
        <v>204</v>
      </c>
      <c r="F1431" s="163" t="s">
        <v>227</v>
      </c>
      <c r="G1431" s="163" t="s">
        <v>303</v>
      </c>
      <c r="H1431" s="162">
        <v>0</v>
      </c>
      <c r="I1431" s="163" t="s">
        <v>301</v>
      </c>
      <c r="J1431" s="163" t="s">
        <v>329</v>
      </c>
      <c r="K1431" s="162">
        <v>32</v>
      </c>
      <c r="L1431" s="162">
        <v>51</v>
      </c>
      <c r="M1431" s="163" t="s">
        <v>300</v>
      </c>
      <c r="N1431" s="163" t="s">
        <v>227</v>
      </c>
      <c r="O1431" s="163" t="s">
        <v>297</v>
      </c>
      <c r="P1431" s="162">
        <v>0</v>
      </c>
      <c r="Q1431" s="162">
        <v>0</v>
      </c>
      <c r="R1431" s="162">
        <v>59.7383607246963</v>
      </c>
      <c r="S1431" s="162">
        <v>3368287.7311012698</v>
      </c>
      <c r="T1431" s="93">
        <f t="shared" si="139"/>
        <v>1</v>
      </c>
      <c r="U1431" s="93">
        <f>IF(C1431="MT",'Calcs and Notes'!$C$53*CBSAData!T1431*E1431,'Calcs and Notes'!$C$52*CBSAData!T1431*E1431)</f>
        <v>46933.241822597607</v>
      </c>
      <c r="V1431" s="93">
        <f>IF(C1431="MT",'Calcs and Notes'!$E$53*CBSAData!T1431*E1431,'Calcs and Notes'!$E$52*CBSAData!T1431*E1431)</f>
        <v>8644.6690941560901</v>
      </c>
      <c r="W1431" s="93">
        <f t="shared" si="136"/>
        <v>9744.4457503522008</v>
      </c>
      <c r="X1431" s="93">
        <f t="shared" si="140"/>
        <v>1</v>
      </c>
      <c r="Y1431" s="93">
        <f t="shared" si="137"/>
        <v>9211.0613817224439</v>
      </c>
      <c r="Z1431" s="93">
        <f t="shared" si="138"/>
        <v>-281.09079287710472</v>
      </c>
      <c r="AA1431" s="93">
        <f t="shared" si="141"/>
        <v>1</v>
      </c>
      <c r="AB1431" s="93">
        <f t="shared" si="142"/>
        <v>1</v>
      </c>
      <c r="AC1431" s="179">
        <f>IF(C1431="MT",'Calcs and Notes'!$F$53*CBSAData!T1431*E1431,'Calcs and Notes'!$F$52*CBSAData!T1431*E1431)</f>
        <v>-716.45762467598479</v>
      </c>
      <c r="AD1431" s="179">
        <f t="shared" si="143"/>
        <v>-371.14330731763141</v>
      </c>
    </row>
    <row r="1432" spans="1:30">
      <c r="A1432" s="162">
        <v>15042</v>
      </c>
      <c r="B1432" s="162">
        <v>1</v>
      </c>
      <c r="C1432" s="163" t="s">
        <v>245</v>
      </c>
      <c r="D1432" s="163" t="s">
        <v>243</v>
      </c>
      <c r="E1432" s="162">
        <v>12</v>
      </c>
      <c r="F1432" s="163" t="s">
        <v>227</v>
      </c>
      <c r="G1432" s="163" t="s">
        <v>296</v>
      </c>
      <c r="H1432" s="162">
        <v>0</v>
      </c>
      <c r="I1432" s="163" t="s">
        <v>301</v>
      </c>
      <c r="J1432" s="163" t="s">
        <v>297</v>
      </c>
      <c r="K1432" s="162">
        <v>32</v>
      </c>
      <c r="L1432" s="162">
        <v>30</v>
      </c>
      <c r="M1432" s="163" t="s">
        <v>304</v>
      </c>
      <c r="N1432" s="163" t="s">
        <v>227</v>
      </c>
      <c r="O1432" s="163" t="s">
        <v>297</v>
      </c>
      <c r="P1432" s="162">
        <v>0</v>
      </c>
      <c r="Q1432" s="162">
        <v>0</v>
      </c>
      <c r="R1432" s="162">
        <v>59.7383607246963</v>
      </c>
      <c r="S1432" s="162">
        <v>716860.32869635499</v>
      </c>
      <c r="T1432" s="93">
        <f t="shared" si="139"/>
        <v>0</v>
      </c>
      <c r="U1432" s="93">
        <f>IF(C1432="MT",'Calcs and Notes'!$C$53*CBSAData!T1432*E1432,'Calcs and Notes'!$C$52*CBSAData!T1432*E1432)</f>
        <v>0</v>
      </c>
      <c r="V1432" s="93">
        <f>IF(C1432="MT",'Calcs and Notes'!$E$53*CBSAData!T1432*E1432,'Calcs and Notes'!$E$52*CBSAData!T1432*E1432)</f>
        <v>0</v>
      </c>
      <c r="W1432" s="93">
        <f t="shared" si="136"/>
        <v>573.20269119718819</v>
      </c>
      <c r="X1432" s="93">
        <f t="shared" si="140"/>
        <v>1</v>
      </c>
      <c r="Y1432" s="93">
        <f t="shared" si="137"/>
        <v>541.8271401013202</v>
      </c>
      <c r="Z1432" s="93">
        <f t="shared" si="138"/>
        <v>-16.534752522182629</v>
      </c>
      <c r="AA1432" s="93">
        <f t="shared" si="141"/>
        <v>1</v>
      </c>
      <c r="AB1432" s="93">
        <f t="shared" si="142"/>
        <v>1</v>
      </c>
      <c r="AC1432" s="179">
        <f>IF(C1432="MT",'Calcs and Notes'!$F$53*CBSAData!T1432*E1432,'Calcs and Notes'!$F$52*CBSAData!T1432*E1432)</f>
        <v>0</v>
      </c>
      <c r="AD1432" s="179">
        <f t="shared" si="143"/>
        <v>-21.831959253978319</v>
      </c>
    </row>
    <row r="1433" spans="1:30">
      <c r="A1433" s="162">
        <v>15042</v>
      </c>
      <c r="B1433" s="162">
        <v>2</v>
      </c>
      <c r="C1433" s="163" t="s">
        <v>245</v>
      </c>
      <c r="D1433" s="163" t="s">
        <v>243</v>
      </c>
      <c r="E1433" s="162">
        <v>12</v>
      </c>
      <c r="F1433" s="163" t="s">
        <v>227</v>
      </c>
      <c r="G1433" s="163" t="s">
        <v>296</v>
      </c>
      <c r="H1433" s="162">
        <v>0</v>
      </c>
      <c r="I1433" s="163" t="s">
        <v>301</v>
      </c>
      <c r="J1433" s="163" t="s">
        <v>297</v>
      </c>
      <c r="K1433" s="162">
        <v>32</v>
      </c>
      <c r="L1433" s="162">
        <v>16</v>
      </c>
      <c r="M1433" s="163" t="s">
        <v>304</v>
      </c>
      <c r="N1433" s="163" t="s">
        <v>227</v>
      </c>
      <c r="O1433" s="163" t="s">
        <v>297</v>
      </c>
      <c r="P1433" s="162">
        <v>0</v>
      </c>
      <c r="Q1433" s="162">
        <v>0</v>
      </c>
      <c r="R1433" s="162">
        <v>59.7383607246963</v>
      </c>
      <c r="S1433" s="162">
        <v>716860.32869635499</v>
      </c>
      <c r="T1433" s="93">
        <f t="shared" si="139"/>
        <v>0</v>
      </c>
      <c r="U1433" s="93">
        <f>IF(C1433="MT",'Calcs and Notes'!$C$53*CBSAData!T1433*E1433,'Calcs and Notes'!$C$52*CBSAData!T1433*E1433)</f>
        <v>0</v>
      </c>
      <c r="V1433" s="93">
        <f>IF(C1433="MT",'Calcs and Notes'!$E$53*CBSAData!T1433*E1433,'Calcs and Notes'!$E$52*CBSAData!T1433*E1433)</f>
        <v>0</v>
      </c>
      <c r="W1433" s="93">
        <f t="shared" si="136"/>
        <v>573.20269119718819</v>
      </c>
      <c r="X1433" s="93">
        <f t="shared" si="140"/>
        <v>1</v>
      </c>
      <c r="Y1433" s="93">
        <f t="shared" si="137"/>
        <v>541.8271401013202</v>
      </c>
      <c r="Z1433" s="93">
        <f t="shared" si="138"/>
        <v>-16.534752522182629</v>
      </c>
      <c r="AA1433" s="93">
        <f t="shared" si="141"/>
        <v>1</v>
      </c>
      <c r="AB1433" s="93">
        <f t="shared" si="142"/>
        <v>1</v>
      </c>
      <c r="AC1433" s="179">
        <f>IF(C1433="MT",'Calcs and Notes'!$F$53*CBSAData!T1433*E1433,'Calcs and Notes'!$F$52*CBSAData!T1433*E1433)</f>
        <v>0</v>
      </c>
      <c r="AD1433" s="179">
        <f t="shared" si="143"/>
        <v>-21.831959253978319</v>
      </c>
    </row>
    <row r="1434" spans="1:30">
      <c r="A1434" s="162">
        <v>15042</v>
      </c>
      <c r="B1434" s="162">
        <v>3</v>
      </c>
      <c r="C1434" s="163" t="s">
        <v>225</v>
      </c>
      <c r="D1434" s="163" t="s">
        <v>243</v>
      </c>
      <c r="E1434" s="162">
        <v>8</v>
      </c>
      <c r="F1434" s="163" t="s">
        <v>227</v>
      </c>
      <c r="G1434" s="163" t="s">
        <v>303</v>
      </c>
      <c r="H1434" s="162">
        <v>0</v>
      </c>
      <c r="I1434" s="163" t="s">
        <v>301</v>
      </c>
      <c r="J1434" s="163" t="s">
        <v>297</v>
      </c>
      <c r="K1434" s="162">
        <v>32</v>
      </c>
      <c r="L1434" s="162">
        <v>4</v>
      </c>
      <c r="M1434" s="163" t="s">
        <v>304</v>
      </c>
      <c r="N1434" s="163" t="s">
        <v>227</v>
      </c>
      <c r="O1434" s="163" t="s">
        <v>297</v>
      </c>
      <c r="P1434" s="162">
        <v>0</v>
      </c>
      <c r="Q1434" s="162">
        <v>0</v>
      </c>
      <c r="R1434" s="162">
        <v>59.7383607246963</v>
      </c>
      <c r="S1434" s="162">
        <v>716860.32869635499</v>
      </c>
      <c r="T1434" s="93">
        <f t="shared" si="139"/>
        <v>1</v>
      </c>
      <c r="U1434" s="93">
        <f>IF(C1434="MT",'Calcs and Notes'!$C$53*CBSAData!T1434*E1434,'Calcs and Notes'!$C$52*CBSAData!T1434*E1434)</f>
        <v>1840.5192871606905</v>
      </c>
      <c r="V1434" s="93">
        <f>IF(C1434="MT",'Calcs and Notes'!$E$53*CBSAData!T1434*E1434,'Calcs and Notes'!$E$52*CBSAData!T1434*E1434)</f>
        <v>339.00663114337607</v>
      </c>
      <c r="W1434" s="93">
        <f t="shared" si="136"/>
        <v>382.13512746479216</v>
      </c>
      <c r="X1434" s="93">
        <f t="shared" si="140"/>
        <v>1</v>
      </c>
      <c r="Y1434" s="93">
        <f t="shared" si="137"/>
        <v>361.21809340088015</v>
      </c>
      <c r="Z1434" s="93">
        <f t="shared" si="138"/>
        <v>-11.023168348121754</v>
      </c>
      <c r="AA1434" s="93">
        <f t="shared" si="141"/>
        <v>1</v>
      </c>
      <c r="AB1434" s="93">
        <f t="shared" si="142"/>
        <v>1</v>
      </c>
      <c r="AC1434" s="179">
        <f>IF(C1434="MT",'Calcs and Notes'!$F$53*CBSAData!T1434*E1434,'Calcs and Notes'!$F$52*CBSAData!T1434*E1434)</f>
        <v>-28.096377438273912</v>
      </c>
      <c r="AD1434" s="179">
        <f t="shared" si="143"/>
        <v>-14.554639502652213</v>
      </c>
    </row>
    <row r="1435" spans="1:30">
      <c r="A1435" s="162">
        <v>15042</v>
      </c>
      <c r="B1435" s="162">
        <v>4</v>
      </c>
      <c r="C1435" s="163" t="s">
        <v>225</v>
      </c>
      <c r="D1435" s="163" t="s">
        <v>243</v>
      </c>
      <c r="E1435" s="162">
        <v>4</v>
      </c>
      <c r="F1435" s="163" t="s">
        <v>227</v>
      </c>
      <c r="G1435" s="163" t="s">
        <v>303</v>
      </c>
      <c r="H1435" s="162">
        <v>0</v>
      </c>
      <c r="I1435" s="163" t="s">
        <v>301</v>
      </c>
      <c r="J1435" s="163" t="s">
        <v>297</v>
      </c>
      <c r="K1435" s="162">
        <v>32</v>
      </c>
      <c r="L1435" s="162">
        <v>2</v>
      </c>
      <c r="M1435" s="163" t="s">
        <v>304</v>
      </c>
      <c r="N1435" s="163" t="s">
        <v>227</v>
      </c>
      <c r="O1435" s="163" t="s">
        <v>297</v>
      </c>
      <c r="P1435" s="162">
        <v>0</v>
      </c>
      <c r="Q1435" s="162">
        <v>0</v>
      </c>
      <c r="R1435" s="162">
        <v>59.7383607246963</v>
      </c>
      <c r="S1435" s="162">
        <v>716860.32869635499</v>
      </c>
      <c r="T1435" s="93">
        <f t="shared" si="139"/>
        <v>1</v>
      </c>
      <c r="U1435" s="93">
        <f>IF(C1435="MT",'Calcs and Notes'!$C$53*CBSAData!T1435*E1435,'Calcs and Notes'!$C$52*CBSAData!T1435*E1435)</f>
        <v>920.25964358034526</v>
      </c>
      <c r="V1435" s="93">
        <f>IF(C1435="MT",'Calcs and Notes'!$E$53*CBSAData!T1435*E1435,'Calcs and Notes'!$E$52*CBSAData!T1435*E1435)</f>
        <v>169.50331557168803</v>
      </c>
      <c r="W1435" s="93">
        <f t="shared" ref="W1435:W1498" si="144">IFERROR(IF(F1435="N",(E1435*VLOOKUP(I1435,$AF$1307:$AG$1308,2,FALSE)),(E1435*VLOOKUP(I1435,$AF$1310:$AG$1311,2,FALSE))),0)</f>
        <v>191.06756373239608</v>
      </c>
      <c r="X1435" s="93">
        <f t="shared" si="140"/>
        <v>1</v>
      </c>
      <c r="Y1435" s="93">
        <f t="shared" ref="Y1435:Y1498" si="145">IFERROR(IF(F1435="N",(E1435*VLOOKUP(I1435,$AF$1307:$AH$1308,3,FALSE)),(E1435*VLOOKUP(I1435,$AF$1310:$AH$1311,3,FALSE))),0)</f>
        <v>180.60904670044008</v>
      </c>
      <c r="Z1435" s="93">
        <f t="shared" ref="Z1435:Z1498" si="146">IFERROR(IF(F1435="N",(E1435*VLOOKUP(I1435,$AF$1307:$AI$1308,4,FALSE)),(E1435*VLOOKUP(I1435,$AF$1310:$AI$1311,4,FALSE))),0)</f>
        <v>-5.5115841740608769</v>
      </c>
      <c r="AA1435" s="93">
        <f t="shared" si="141"/>
        <v>1</v>
      </c>
      <c r="AB1435" s="93">
        <f t="shared" si="142"/>
        <v>1</v>
      </c>
      <c r="AC1435" s="179">
        <f>IF(C1435="MT",'Calcs and Notes'!$F$53*CBSAData!T1435*E1435,'Calcs and Notes'!$F$52*CBSAData!T1435*E1435)</f>
        <v>-14.048188719136956</v>
      </c>
      <c r="AD1435" s="179">
        <f t="shared" si="143"/>
        <v>-7.2773197513261065</v>
      </c>
    </row>
    <row r="1436" spans="1:30">
      <c r="A1436" s="162">
        <v>15332</v>
      </c>
      <c r="B1436" s="162">
        <v>1</v>
      </c>
      <c r="C1436" s="163" t="s">
        <v>241</v>
      </c>
      <c r="D1436" s="163" t="s">
        <v>227</v>
      </c>
      <c r="E1436" s="162">
        <v>11</v>
      </c>
      <c r="F1436" s="163" t="s">
        <v>243</v>
      </c>
      <c r="G1436" s="163" t="s">
        <v>303</v>
      </c>
      <c r="H1436" s="162">
        <v>5</v>
      </c>
      <c r="I1436" s="163" t="s">
        <v>309</v>
      </c>
      <c r="J1436" s="163" t="s">
        <v>307</v>
      </c>
      <c r="K1436" s="162">
        <v>-1</v>
      </c>
      <c r="L1436" s="162">
        <v>-1</v>
      </c>
      <c r="M1436" s="163" t="s">
        <v>304</v>
      </c>
      <c r="N1436" s="163" t="s">
        <v>227</v>
      </c>
      <c r="O1436" s="163" t="s">
        <v>297</v>
      </c>
      <c r="P1436" s="162">
        <v>0</v>
      </c>
      <c r="Q1436" s="162">
        <v>0</v>
      </c>
      <c r="R1436" s="162">
        <v>115.532823110919</v>
      </c>
      <c r="S1436" s="162">
        <v>415918.16319931002</v>
      </c>
      <c r="T1436" s="93">
        <f t="shared" ref="T1436:T1499" si="147">IF(G1436="ASH",1,0)</f>
        <v>1</v>
      </c>
      <c r="U1436" s="93">
        <f>IF(C1436="MT",'Calcs and Notes'!$C$53*CBSAData!T1436*E1436,'Calcs and Notes'!$C$52*CBSAData!T1436*E1436)</f>
        <v>4064.0197755143063</v>
      </c>
      <c r="V1436" s="93">
        <f>IF(C1436="MT",'Calcs and Notes'!$E$53*CBSAData!T1436*E1436,'Calcs and Notes'!$E$52*CBSAData!T1436*E1436)</f>
        <v>466.13411782214212</v>
      </c>
      <c r="W1436" s="93">
        <f t="shared" si="144"/>
        <v>0</v>
      </c>
      <c r="X1436" s="93">
        <f t="shared" ref="X1436:X1499" si="148">IF(W1436=0,0,1)</f>
        <v>0</v>
      </c>
      <c r="Y1436" s="93">
        <f t="shared" si="145"/>
        <v>0</v>
      </c>
      <c r="Z1436" s="93">
        <f t="shared" si="146"/>
        <v>0</v>
      </c>
      <c r="AA1436" s="93">
        <f t="shared" ref="AA1436:AA1499" si="149">(IF(M1436="OS",0,1))</f>
        <v>1</v>
      </c>
      <c r="AB1436" s="93">
        <f t="shared" ref="AB1436:AB1499" si="150">IF(F1436="N",1,0)</f>
        <v>0</v>
      </c>
      <c r="AC1436" s="179">
        <f>IF(C1436="MT",'Calcs and Notes'!$F$53*CBSAData!T1436*E1436,'Calcs and Notes'!$F$52*CBSAData!T1436*E1436)</f>
        <v>-55.381559645660126</v>
      </c>
      <c r="AD1436" s="179">
        <f t="shared" si="143"/>
        <v>0</v>
      </c>
    </row>
    <row r="1437" spans="1:30">
      <c r="A1437" s="162">
        <v>15332</v>
      </c>
      <c r="B1437" s="162">
        <v>2</v>
      </c>
      <c r="C1437" s="163" t="s">
        <v>225</v>
      </c>
      <c r="D1437" s="163" t="s">
        <v>227</v>
      </c>
      <c r="E1437" s="162">
        <v>8</v>
      </c>
      <c r="F1437" s="163" t="s">
        <v>243</v>
      </c>
      <c r="G1437" s="163" t="s">
        <v>303</v>
      </c>
      <c r="H1437" s="162">
        <v>3</v>
      </c>
      <c r="I1437" s="163" t="s">
        <v>298</v>
      </c>
      <c r="J1437" s="163" t="s">
        <v>338</v>
      </c>
      <c r="K1437" s="162">
        <v>96</v>
      </c>
      <c r="L1437" s="162">
        <v>1</v>
      </c>
      <c r="M1437" s="163" t="s">
        <v>304</v>
      </c>
      <c r="N1437" s="163" t="s">
        <v>227</v>
      </c>
      <c r="O1437" s="163" t="s">
        <v>297</v>
      </c>
      <c r="P1437" s="162">
        <v>0</v>
      </c>
      <c r="Q1437" s="162">
        <v>0</v>
      </c>
      <c r="R1437" s="162">
        <v>115.532823110919</v>
      </c>
      <c r="S1437" s="162">
        <v>415918.16319931002</v>
      </c>
      <c r="T1437" s="93">
        <f t="shared" si="147"/>
        <v>1</v>
      </c>
      <c r="U1437" s="93">
        <f>IF(C1437="MT",'Calcs and Notes'!$C$53*CBSAData!T1437*E1437,'Calcs and Notes'!$C$52*CBSAData!T1437*E1437)</f>
        <v>1840.5192871606905</v>
      </c>
      <c r="V1437" s="93">
        <f>IF(C1437="MT",'Calcs and Notes'!$E$53*CBSAData!T1437*E1437,'Calcs and Notes'!$E$52*CBSAData!T1437*E1437)</f>
        <v>339.00663114337607</v>
      </c>
      <c r="W1437" s="93">
        <f t="shared" si="144"/>
        <v>988.4</v>
      </c>
      <c r="X1437" s="93">
        <f t="shared" si="148"/>
        <v>1</v>
      </c>
      <c r="Y1437" s="93">
        <f t="shared" si="145"/>
        <v>295.0976</v>
      </c>
      <c r="Z1437" s="93">
        <f t="shared" si="146"/>
        <v>-24.56</v>
      </c>
      <c r="AA1437" s="93">
        <f t="shared" si="149"/>
        <v>1</v>
      </c>
      <c r="AB1437" s="93">
        <f t="shared" si="150"/>
        <v>0</v>
      </c>
      <c r="AC1437" s="179">
        <f>IF(C1437="MT",'Calcs and Notes'!$F$53*CBSAData!T1437*E1437,'Calcs and Notes'!$F$52*CBSAData!T1437*E1437)</f>
        <v>-28.096377438273912</v>
      </c>
      <c r="AD1437" s="179">
        <f t="shared" ref="AD1437:AD1500" si="151">IFERROR(IF(F1437="N",(E1437*VLOOKUP(I1437,$AF$1307:$AJ$1308,5,FALSE)),(E1437*VLOOKUP(I1437,$AF$1310:$AJ$1311,5,FALSE))),0)</f>
        <v>0</v>
      </c>
    </row>
    <row r="1438" spans="1:30">
      <c r="A1438" s="162">
        <v>15332</v>
      </c>
      <c r="B1438" s="162">
        <v>3</v>
      </c>
      <c r="C1438" s="163" t="s">
        <v>225</v>
      </c>
      <c r="D1438" s="163" t="s">
        <v>227</v>
      </c>
      <c r="E1438" s="162">
        <v>54</v>
      </c>
      <c r="F1438" s="163" t="s">
        <v>227</v>
      </c>
      <c r="G1438" s="163" t="s">
        <v>296</v>
      </c>
      <c r="H1438" s="162">
        <v>0</v>
      </c>
      <c r="I1438" s="163" t="s">
        <v>301</v>
      </c>
      <c r="J1438" s="163" t="s">
        <v>339</v>
      </c>
      <c r="K1438" s="162">
        <v>32</v>
      </c>
      <c r="L1438" s="162">
        <v>13</v>
      </c>
      <c r="M1438" s="163" t="s">
        <v>304</v>
      </c>
      <c r="N1438" s="163" t="s">
        <v>227</v>
      </c>
      <c r="O1438" s="163" t="s">
        <v>297</v>
      </c>
      <c r="P1438" s="162">
        <v>0</v>
      </c>
      <c r="Q1438" s="162">
        <v>0</v>
      </c>
      <c r="R1438" s="162">
        <v>115.532823110919</v>
      </c>
      <c r="S1438" s="162">
        <v>415918.16319931002</v>
      </c>
      <c r="T1438" s="93">
        <f t="shared" si="147"/>
        <v>0</v>
      </c>
      <c r="U1438" s="93">
        <f>IF(C1438="MT",'Calcs and Notes'!$C$53*CBSAData!T1438*E1438,'Calcs and Notes'!$C$52*CBSAData!T1438*E1438)</f>
        <v>0</v>
      </c>
      <c r="V1438" s="93">
        <f>IF(C1438="MT",'Calcs and Notes'!$E$53*CBSAData!T1438*E1438,'Calcs and Notes'!$E$52*CBSAData!T1438*E1438)</f>
        <v>0</v>
      </c>
      <c r="W1438" s="93">
        <f t="shared" si="144"/>
        <v>2579.4121103873472</v>
      </c>
      <c r="X1438" s="93">
        <f t="shared" si="148"/>
        <v>1</v>
      </c>
      <c r="Y1438" s="93">
        <f t="shared" si="145"/>
        <v>2438.2221304559412</v>
      </c>
      <c r="Z1438" s="93">
        <f t="shared" si="146"/>
        <v>-74.406386349821844</v>
      </c>
      <c r="AA1438" s="93">
        <f t="shared" si="149"/>
        <v>1</v>
      </c>
      <c r="AB1438" s="93">
        <f t="shared" si="150"/>
        <v>1</v>
      </c>
      <c r="AC1438" s="179">
        <f>IF(C1438="MT",'Calcs and Notes'!$F$53*CBSAData!T1438*E1438,'Calcs and Notes'!$F$52*CBSAData!T1438*E1438)</f>
        <v>0</v>
      </c>
      <c r="AD1438" s="179">
        <f t="shared" si="151"/>
        <v>-98.243816642902445</v>
      </c>
    </row>
    <row r="1439" spans="1:30">
      <c r="A1439" s="162">
        <v>15285</v>
      </c>
      <c r="B1439" s="162">
        <v>1</v>
      </c>
      <c r="C1439" s="163" t="s">
        <v>225</v>
      </c>
      <c r="D1439" s="163" t="s">
        <v>227</v>
      </c>
      <c r="E1439" s="162">
        <v>36</v>
      </c>
      <c r="F1439" s="163" t="s">
        <v>227</v>
      </c>
      <c r="G1439" s="163" t="s">
        <v>296</v>
      </c>
      <c r="H1439" s="162">
        <v>0</v>
      </c>
      <c r="I1439" s="163" t="s">
        <v>301</v>
      </c>
      <c r="J1439" s="163" t="s">
        <v>340</v>
      </c>
      <c r="K1439" s="162">
        <v>32</v>
      </c>
      <c r="L1439" s="162">
        <v>9</v>
      </c>
      <c r="M1439" s="163" t="s">
        <v>300</v>
      </c>
      <c r="N1439" s="163" t="s">
        <v>227</v>
      </c>
      <c r="O1439" s="163" t="s">
        <v>297</v>
      </c>
      <c r="P1439" s="162">
        <v>0</v>
      </c>
      <c r="Q1439" s="162">
        <v>0</v>
      </c>
      <c r="R1439" s="162">
        <v>92.654547578317505</v>
      </c>
      <c r="S1439" s="162">
        <v>1111854.57093981</v>
      </c>
      <c r="T1439" s="93">
        <f t="shared" si="147"/>
        <v>0</v>
      </c>
      <c r="U1439" s="93">
        <f>IF(C1439="MT",'Calcs and Notes'!$C$53*CBSAData!T1439*E1439,'Calcs and Notes'!$C$52*CBSAData!T1439*E1439)</f>
        <v>0</v>
      </c>
      <c r="V1439" s="93">
        <f>IF(C1439="MT",'Calcs and Notes'!$E$53*CBSAData!T1439*E1439,'Calcs and Notes'!$E$52*CBSAData!T1439*E1439)</f>
        <v>0</v>
      </c>
      <c r="W1439" s="93">
        <f t="shared" si="144"/>
        <v>1719.6080735915648</v>
      </c>
      <c r="X1439" s="93">
        <f t="shared" si="148"/>
        <v>1</v>
      </c>
      <c r="Y1439" s="93">
        <f t="shared" si="145"/>
        <v>1625.4814203039607</v>
      </c>
      <c r="Z1439" s="93">
        <f t="shared" si="146"/>
        <v>-49.604257566547894</v>
      </c>
      <c r="AA1439" s="93">
        <f t="shared" si="149"/>
        <v>1</v>
      </c>
      <c r="AB1439" s="93">
        <f t="shared" si="150"/>
        <v>1</v>
      </c>
      <c r="AC1439" s="179">
        <f>IF(C1439="MT",'Calcs and Notes'!$F$53*CBSAData!T1439*E1439,'Calcs and Notes'!$F$52*CBSAData!T1439*E1439)</f>
        <v>0</v>
      </c>
      <c r="AD1439" s="179">
        <f t="shared" si="151"/>
        <v>-65.495877761934963</v>
      </c>
    </row>
    <row r="1440" spans="1:30">
      <c r="A1440" s="162">
        <v>15285</v>
      </c>
      <c r="B1440" s="162">
        <v>2</v>
      </c>
      <c r="C1440" s="163" t="s">
        <v>225</v>
      </c>
      <c r="D1440" s="163" t="s">
        <v>227</v>
      </c>
      <c r="E1440" s="162">
        <v>8</v>
      </c>
      <c r="F1440" s="163" t="s">
        <v>227</v>
      </c>
      <c r="G1440" s="163" t="s">
        <v>296</v>
      </c>
      <c r="H1440" s="162">
        <v>0</v>
      </c>
      <c r="I1440" s="163" t="s">
        <v>301</v>
      </c>
      <c r="J1440" s="163" t="s">
        <v>340</v>
      </c>
      <c r="K1440" s="162">
        <v>32</v>
      </c>
      <c r="L1440" s="162">
        <v>2</v>
      </c>
      <c r="M1440" s="163" t="s">
        <v>300</v>
      </c>
      <c r="N1440" s="163" t="s">
        <v>227</v>
      </c>
      <c r="O1440" s="163" t="s">
        <v>297</v>
      </c>
      <c r="P1440" s="162">
        <v>0</v>
      </c>
      <c r="Q1440" s="162">
        <v>0</v>
      </c>
      <c r="R1440" s="162">
        <v>92.654547578317505</v>
      </c>
      <c r="S1440" s="162">
        <v>1111854.57093981</v>
      </c>
      <c r="T1440" s="93">
        <f t="shared" si="147"/>
        <v>0</v>
      </c>
      <c r="U1440" s="93">
        <f>IF(C1440="MT",'Calcs and Notes'!$C$53*CBSAData!T1440*E1440,'Calcs and Notes'!$C$52*CBSAData!T1440*E1440)</f>
        <v>0</v>
      </c>
      <c r="V1440" s="93">
        <f>IF(C1440="MT",'Calcs and Notes'!$E$53*CBSAData!T1440*E1440,'Calcs and Notes'!$E$52*CBSAData!T1440*E1440)</f>
        <v>0</v>
      </c>
      <c r="W1440" s="93">
        <f t="shared" si="144"/>
        <v>382.13512746479216</v>
      </c>
      <c r="X1440" s="93">
        <f t="shared" si="148"/>
        <v>1</v>
      </c>
      <c r="Y1440" s="93">
        <f t="shared" si="145"/>
        <v>361.21809340088015</v>
      </c>
      <c r="Z1440" s="93">
        <f t="shared" si="146"/>
        <v>-11.023168348121754</v>
      </c>
      <c r="AA1440" s="93">
        <f t="shared" si="149"/>
        <v>1</v>
      </c>
      <c r="AB1440" s="93">
        <f t="shared" si="150"/>
        <v>1</v>
      </c>
      <c r="AC1440" s="179">
        <f>IF(C1440="MT",'Calcs and Notes'!$F$53*CBSAData!T1440*E1440,'Calcs and Notes'!$F$52*CBSAData!T1440*E1440)</f>
        <v>0</v>
      </c>
      <c r="AD1440" s="179">
        <f t="shared" si="151"/>
        <v>-14.554639502652213</v>
      </c>
    </row>
    <row r="1441" spans="1:30">
      <c r="A1441" s="162">
        <v>15285</v>
      </c>
      <c r="B1441" s="162">
        <v>3</v>
      </c>
      <c r="C1441" s="163" t="s">
        <v>225</v>
      </c>
      <c r="D1441" s="163" t="s">
        <v>227</v>
      </c>
      <c r="E1441" s="162">
        <v>21</v>
      </c>
      <c r="F1441" s="163" t="s">
        <v>227</v>
      </c>
      <c r="G1441" s="163" t="s">
        <v>296</v>
      </c>
      <c r="H1441" s="162">
        <v>0</v>
      </c>
      <c r="I1441" s="163" t="s">
        <v>309</v>
      </c>
      <c r="J1441" s="163" t="s">
        <v>341</v>
      </c>
      <c r="K1441" s="162">
        <v>-1</v>
      </c>
      <c r="L1441" s="162">
        <v>6</v>
      </c>
      <c r="M1441" s="163" t="s">
        <v>300</v>
      </c>
      <c r="N1441" s="163" t="s">
        <v>227</v>
      </c>
      <c r="O1441" s="163" t="s">
        <v>297</v>
      </c>
      <c r="P1441" s="162">
        <v>0</v>
      </c>
      <c r="Q1441" s="162">
        <v>0</v>
      </c>
      <c r="R1441" s="162">
        <v>92.654547578317505</v>
      </c>
      <c r="S1441" s="162">
        <v>1111854.57093981</v>
      </c>
      <c r="T1441" s="93">
        <f t="shared" si="147"/>
        <v>0</v>
      </c>
      <c r="U1441" s="93">
        <f>IF(C1441="MT",'Calcs and Notes'!$C$53*CBSAData!T1441*E1441,'Calcs and Notes'!$C$52*CBSAData!T1441*E1441)</f>
        <v>0</v>
      </c>
      <c r="V1441" s="93">
        <f>IF(C1441="MT",'Calcs and Notes'!$E$53*CBSAData!T1441*E1441,'Calcs and Notes'!$E$52*CBSAData!T1441*E1441)</f>
        <v>0</v>
      </c>
      <c r="W1441" s="93">
        <f t="shared" si="144"/>
        <v>0</v>
      </c>
      <c r="X1441" s="93">
        <f t="shared" si="148"/>
        <v>0</v>
      </c>
      <c r="Y1441" s="93">
        <f t="shared" si="145"/>
        <v>0</v>
      </c>
      <c r="Z1441" s="93">
        <f t="shared" si="146"/>
        <v>0</v>
      </c>
      <c r="AA1441" s="93">
        <f t="shared" si="149"/>
        <v>1</v>
      </c>
      <c r="AB1441" s="93">
        <f t="shared" si="150"/>
        <v>1</v>
      </c>
      <c r="AC1441" s="179">
        <f>IF(C1441="MT",'Calcs and Notes'!$F$53*CBSAData!T1441*E1441,'Calcs and Notes'!$F$52*CBSAData!T1441*E1441)</f>
        <v>0</v>
      </c>
      <c r="AD1441" s="179">
        <f t="shared" si="151"/>
        <v>0</v>
      </c>
    </row>
    <row r="1442" spans="1:30">
      <c r="A1442" s="162">
        <v>15285</v>
      </c>
      <c r="B1442" s="162">
        <v>4</v>
      </c>
      <c r="C1442" s="163" t="s">
        <v>225</v>
      </c>
      <c r="D1442" s="163" t="s">
        <v>227</v>
      </c>
      <c r="E1442" s="162">
        <v>8</v>
      </c>
      <c r="F1442" s="163" t="s">
        <v>227</v>
      </c>
      <c r="G1442" s="163" t="s">
        <v>296</v>
      </c>
      <c r="H1442" s="162">
        <v>0</v>
      </c>
      <c r="I1442" s="163" t="s">
        <v>301</v>
      </c>
      <c r="J1442" s="163" t="s">
        <v>297</v>
      </c>
      <c r="K1442" s="162">
        <v>17</v>
      </c>
      <c r="L1442" s="162">
        <v>1</v>
      </c>
      <c r="M1442" s="163" t="s">
        <v>300</v>
      </c>
      <c r="N1442" s="163" t="s">
        <v>227</v>
      </c>
      <c r="O1442" s="163" t="s">
        <v>297</v>
      </c>
      <c r="P1442" s="162">
        <v>0</v>
      </c>
      <c r="Q1442" s="162">
        <v>0</v>
      </c>
      <c r="R1442" s="162">
        <v>92.654547578317505</v>
      </c>
      <c r="S1442" s="162">
        <v>1111854.57093981</v>
      </c>
      <c r="T1442" s="93">
        <f t="shared" si="147"/>
        <v>0</v>
      </c>
      <c r="U1442" s="93">
        <f>IF(C1442="MT",'Calcs and Notes'!$C$53*CBSAData!T1442*E1442,'Calcs and Notes'!$C$52*CBSAData!T1442*E1442)</f>
        <v>0</v>
      </c>
      <c r="V1442" s="93">
        <f>IF(C1442="MT",'Calcs and Notes'!$E$53*CBSAData!T1442*E1442,'Calcs and Notes'!$E$52*CBSAData!T1442*E1442)</f>
        <v>0</v>
      </c>
      <c r="W1442" s="93">
        <f t="shared" si="144"/>
        <v>382.13512746479216</v>
      </c>
      <c r="X1442" s="93">
        <f t="shared" si="148"/>
        <v>1</v>
      </c>
      <c r="Y1442" s="93">
        <f t="shared" si="145"/>
        <v>361.21809340088015</v>
      </c>
      <c r="Z1442" s="93">
        <f t="shared" si="146"/>
        <v>-11.023168348121754</v>
      </c>
      <c r="AA1442" s="93">
        <f t="shared" si="149"/>
        <v>1</v>
      </c>
      <c r="AB1442" s="93">
        <f t="shared" si="150"/>
        <v>1</v>
      </c>
      <c r="AC1442" s="179">
        <f>IF(C1442="MT",'Calcs and Notes'!$F$53*CBSAData!T1442*E1442,'Calcs and Notes'!$F$52*CBSAData!T1442*E1442)</f>
        <v>0</v>
      </c>
      <c r="AD1442" s="179">
        <f t="shared" si="151"/>
        <v>-14.554639502652213</v>
      </c>
    </row>
    <row r="1443" spans="1:30">
      <c r="A1443" s="162">
        <v>15541</v>
      </c>
      <c r="B1443" s="162">
        <v>4</v>
      </c>
      <c r="C1443" s="163" t="s">
        <v>241</v>
      </c>
      <c r="D1443" s="163" t="s">
        <v>243</v>
      </c>
      <c r="E1443" s="162">
        <v>12</v>
      </c>
      <c r="F1443" s="163" t="s">
        <v>227</v>
      </c>
      <c r="G1443" s="163" t="s">
        <v>296</v>
      </c>
      <c r="H1443" s="162">
        <v>0</v>
      </c>
      <c r="I1443" s="163" t="s">
        <v>227</v>
      </c>
      <c r="J1443" s="163" t="s">
        <v>297</v>
      </c>
      <c r="K1443" s="162">
        <v>0</v>
      </c>
      <c r="L1443" s="162">
        <v>0</v>
      </c>
      <c r="M1443" s="163" t="s">
        <v>247</v>
      </c>
      <c r="N1443" s="163" t="s">
        <v>227</v>
      </c>
      <c r="O1443" s="163" t="s">
        <v>297</v>
      </c>
      <c r="P1443" s="162">
        <v>0</v>
      </c>
      <c r="Q1443" s="162">
        <v>0</v>
      </c>
      <c r="R1443" s="162">
        <v>115.532823110919</v>
      </c>
      <c r="S1443" s="162">
        <v>577664.115554597</v>
      </c>
      <c r="T1443" s="93">
        <f t="shared" si="147"/>
        <v>0</v>
      </c>
      <c r="U1443" s="93">
        <f>IF(C1443="MT",'Calcs and Notes'!$C$53*CBSAData!T1443*E1443,'Calcs and Notes'!$C$52*CBSAData!T1443*E1443)</f>
        <v>0</v>
      </c>
      <c r="V1443" s="93">
        <f>IF(C1443="MT",'Calcs and Notes'!$E$53*CBSAData!T1443*E1443,'Calcs and Notes'!$E$52*CBSAData!T1443*E1443)</f>
        <v>0</v>
      </c>
      <c r="W1443" s="93">
        <f t="shared" si="144"/>
        <v>0</v>
      </c>
      <c r="X1443" s="93">
        <f t="shared" si="148"/>
        <v>0</v>
      </c>
      <c r="Y1443" s="93">
        <f t="shared" si="145"/>
        <v>0</v>
      </c>
      <c r="Z1443" s="93">
        <f t="shared" si="146"/>
        <v>0</v>
      </c>
      <c r="AA1443" s="93">
        <f t="shared" si="149"/>
        <v>1</v>
      </c>
      <c r="AB1443" s="93">
        <f t="shared" si="150"/>
        <v>1</v>
      </c>
      <c r="AC1443" s="179">
        <f>IF(C1443="MT",'Calcs and Notes'!$F$53*CBSAData!T1443*E1443,'Calcs and Notes'!$F$52*CBSAData!T1443*E1443)</f>
        <v>0</v>
      </c>
      <c r="AD1443" s="179">
        <f t="shared" si="151"/>
        <v>0</v>
      </c>
    </row>
    <row r="1444" spans="1:30">
      <c r="A1444" s="162">
        <v>15364</v>
      </c>
      <c r="B1444" s="162">
        <v>1</v>
      </c>
      <c r="C1444" s="163" t="s">
        <v>225</v>
      </c>
      <c r="D1444" s="163" t="s">
        <v>227</v>
      </c>
      <c r="E1444" s="162">
        <v>24</v>
      </c>
      <c r="F1444" s="163" t="s">
        <v>227</v>
      </c>
      <c r="G1444" s="163" t="s">
        <v>296</v>
      </c>
      <c r="H1444" s="162">
        <v>0</v>
      </c>
      <c r="I1444" s="163" t="s">
        <v>301</v>
      </c>
      <c r="J1444" s="163" t="s">
        <v>342</v>
      </c>
      <c r="K1444" s="162">
        <v>32</v>
      </c>
      <c r="L1444" s="162">
        <v>5</v>
      </c>
      <c r="M1444" s="163" t="s">
        <v>300</v>
      </c>
      <c r="N1444" s="163" t="s">
        <v>227</v>
      </c>
      <c r="O1444" s="163" t="s">
        <v>297</v>
      </c>
      <c r="P1444" s="162">
        <v>0</v>
      </c>
      <c r="Q1444" s="162">
        <v>0</v>
      </c>
      <c r="R1444" s="162">
        <v>86.201499118165799</v>
      </c>
      <c r="S1444" s="162">
        <v>284464.947089947</v>
      </c>
      <c r="T1444" s="93">
        <f t="shared" si="147"/>
        <v>0</v>
      </c>
      <c r="U1444" s="93">
        <f>IF(C1444="MT",'Calcs and Notes'!$C$53*CBSAData!T1444*E1444,'Calcs and Notes'!$C$52*CBSAData!T1444*E1444)</f>
        <v>0</v>
      </c>
      <c r="V1444" s="93">
        <f>IF(C1444="MT",'Calcs and Notes'!$E$53*CBSAData!T1444*E1444,'Calcs and Notes'!$E$52*CBSAData!T1444*E1444)</f>
        <v>0</v>
      </c>
      <c r="W1444" s="93">
        <f t="shared" si="144"/>
        <v>1146.4053823943764</v>
      </c>
      <c r="X1444" s="93">
        <f t="shared" si="148"/>
        <v>1</v>
      </c>
      <c r="Y1444" s="93">
        <f t="shared" si="145"/>
        <v>1083.6542802026404</v>
      </c>
      <c r="Z1444" s="93">
        <f t="shared" si="146"/>
        <v>-33.069505044365258</v>
      </c>
      <c r="AA1444" s="93">
        <f t="shared" si="149"/>
        <v>1</v>
      </c>
      <c r="AB1444" s="93">
        <f t="shared" si="150"/>
        <v>1</v>
      </c>
      <c r="AC1444" s="179">
        <f>IF(C1444="MT",'Calcs and Notes'!$F$53*CBSAData!T1444*E1444,'Calcs and Notes'!$F$52*CBSAData!T1444*E1444)</f>
        <v>0</v>
      </c>
      <c r="AD1444" s="179">
        <f t="shared" si="151"/>
        <v>-43.663918507956637</v>
      </c>
    </row>
    <row r="1445" spans="1:30">
      <c r="A1445" s="162">
        <v>15579</v>
      </c>
      <c r="B1445" s="162">
        <v>1</v>
      </c>
      <c r="C1445" s="163" t="s">
        <v>225</v>
      </c>
      <c r="D1445" s="163" t="s">
        <v>243</v>
      </c>
      <c r="E1445" s="162">
        <v>6</v>
      </c>
      <c r="F1445" s="163" t="s">
        <v>243</v>
      </c>
      <c r="G1445" s="163" t="s">
        <v>303</v>
      </c>
      <c r="H1445" s="162">
        <v>2</v>
      </c>
      <c r="I1445" s="163" t="s">
        <v>301</v>
      </c>
      <c r="J1445" s="163" t="s">
        <v>297</v>
      </c>
      <c r="K1445" s="162">
        <v>32</v>
      </c>
      <c r="L1445" s="162">
        <v>3</v>
      </c>
      <c r="M1445" s="163" t="s">
        <v>304</v>
      </c>
      <c r="N1445" s="163" t="s">
        <v>227</v>
      </c>
      <c r="O1445" s="163" t="s">
        <v>297</v>
      </c>
      <c r="P1445" s="162">
        <v>0</v>
      </c>
      <c r="Q1445" s="162">
        <v>0</v>
      </c>
      <c r="R1445" s="162">
        <v>340.720580852686</v>
      </c>
      <c r="S1445" s="162">
        <v>1499170.5557518201</v>
      </c>
      <c r="T1445" s="93">
        <f t="shared" si="147"/>
        <v>1</v>
      </c>
      <c r="U1445" s="93">
        <f>IF(C1445="MT",'Calcs and Notes'!$C$53*CBSAData!T1445*E1445,'Calcs and Notes'!$C$52*CBSAData!T1445*E1445)</f>
        <v>1380.3894653705179</v>
      </c>
      <c r="V1445" s="93">
        <f>IF(C1445="MT",'Calcs and Notes'!$E$53*CBSAData!T1445*E1445,'Calcs and Notes'!$E$52*CBSAData!T1445*E1445)</f>
        <v>254.25497335753204</v>
      </c>
      <c r="W1445" s="93">
        <f t="shared" si="144"/>
        <v>574.5</v>
      </c>
      <c r="X1445" s="93">
        <f t="shared" si="148"/>
        <v>1</v>
      </c>
      <c r="Y1445" s="93">
        <f t="shared" si="145"/>
        <v>221.32319999999999</v>
      </c>
      <c r="Z1445" s="93">
        <f t="shared" si="146"/>
        <v>-18.419999999999998</v>
      </c>
      <c r="AA1445" s="93">
        <f t="shared" si="149"/>
        <v>1</v>
      </c>
      <c r="AB1445" s="93">
        <f t="shared" si="150"/>
        <v>0</v>
      </c>
      <c r="AC1445" s="179">
        <f>IF(C1445="MT",'Calcs and Notes'!$F$53*CBSAData!T1445*E1445,'Calcs and Notes'!$F$52*CBSAData!T1445*E1445)</f>
        <v>-21.072283078705432</v>
      </c>
      <c r="AD1445" s="179">
        <f t="shared" si="151"/>
        <v>0</v>
      </c>
    </row>
    <row r="1446" spans="1:30">
      <c r="A1446" s="162">
        <v>15364</v>
      </c>
      <c r="B1446" s="162">
        <v>2</v>
      </c>
      <c r="C1446" s="163" t="s">
        <v>225</v>
      </c>
      <c r="D1446" s="163" t="s">
        <v>243</v>
      </c>
      <c r="E1446" s="162">
        <v>6</v>
      </c>
      <c r="F1446" s="163" t="s">
        <v>243</v>
      </c>
      <c r="G1446" s="163" t="s">
        <v>296</v>
      </c>
      <c r="H1446" s="162">
        <v>2</v>
      </c>
      <c r="I1446" s="163" t="s">
        <v>301</v>
      </c>
      <c r="J1446" s="163" t="s">
        <v>340</v>
      </c>
      <c r="K1446" s="162">
        <v>32</v>
      </c>
      <c r="L1446" s="162">
        <v>2</v>
      </c>
      <c r="M1446" s="163" t="s">
        <v>247</v>
      </c>
      <c r="N1446" s="163" t="s">
        <v>227</v>
      </c>
      <c r="O1446" s="163" t="s">
        <v>297</v>
      </c>
      <c r="P1446" s="162">
        <v>0</v>
      </c>
      <c r="Q1446" s="162">
        <v>0</v>
      </c>
      <c r="R1446" s="162">
        <v>86.201499118165799</v>
      </c>
      <c r="S1446" s="162">
        <v>284464.947089947</v>
      </c>
      <c r="T1446" s="93">
        <f t="shared" si="147"/>
        <v>0</v>
      </c>
      <c r="U1446" s="93">
        <f>IF(C1446="MT",'Calcs and Notes'!$C$53*CBSAData!T1446*E1446,'Calcs and Notes'!$C$52*CBSAData!T1446*E1446)</f>
        <v>0</v>
      </c>
      <c r="V1446" s="93">
        <f>IF(C1446="MT",'Calcs and Notes'!$E$53*CBSAData!T1446*E1446,'Calcs and Notes'!$E$52*CBSAData!T1446*E1446)</f>
        <v>0</v>
      </c>
      <c r="W1446" s="93">
        <f t="shared" si="144"/>
        <v>574.5</v>
      </c>
      <c r="X1446" s="93">
        <f t="shared" si="148"/>
        <v>1</v>
      </c>
      <c r="Y1446" s="93">
        <f t="shared" si="145"/>
        <v>221.32319999999999</v>
      </c>
      <c r="Z1446" s="93">
        <f t="shared" si="146"/>
        <v>-18.419999999999998</v>
      </c>
      <c r="AA1446" s="93">
        <f t="shared" si="149"/>
        <v>1</v>
      </c>
      <c r="AB1446" s="93">
        <f t="shared" si="150"/>
        <v>0</v>
      </c>
      <c r="AC1446" s="179">
        <f>IF(C1446="MT",'Calcs and Notes'!$F$53*CBSAData!T1446*E1446,'Calcs and Notes'!$F$52*CBSAData!T1446*E1446)</f>
        <v>0</v>
      </c>
      <c r="AD1446" s="179">
        <f t="shared" si="151"/>
        <v>0</v>
      </c>
    </row>
    <row r="1447" spans="1:30">
      <c r="A1447" s="162">
        <v>15364</v>
      </c>
      <c r="B1447" s="162">
        <v>3</v>
      </c>
      <c r="C1447" s="163" t="s">
        <v>241</v>
      </c>
      <c r="D1447" s="163" t="s">
        <v>227</v>
      </c>
      <c r="E1447" s="162">
        <v>13</v>
      </c>
      <c r="F1447" s="163" t="s">
        <v>243</v>
      </c>
      <c r="G1447" s="163" t="s">
        <v>296</v>
      </c>
      <c r="H1447" s="162">
        <v>5</v>
      </c>
      <c r="I1447" s="163" t="s">
        <v>301</v>
      </c>
      <c r="J1447" s="163" t="s">
        <v>343</v>
      </c>
      <c r="K1447" s="162">
        <v>32</v>
      </c>
      <c r="L1447" s="162">
        <v>6</v>
      </c>
      <c r="M1447" s="163" t="s">
        <v>300</v>
      </c>
      <c r="N1447" s="163" t="s">
        <v>227</v>
      </c>
      <c r="O1447" s="163" t="s">
        <v>297</v>
      </c>
      <c r="P1447" s="162">
        <v>0</v>
      </c>
      <c r="Q1447" s="162">
        <v>0</v>
      </c>
      <c r="R1447" s="162">
        <v>86.201499118165799</v>
      </c>
      <c r="S1447" s="162">
        <v>284464.947089947</v>
      </c>
      <c r="T1447" s="93">
        <f t="shared" si="147"/>
        <v>0</v>
      </c>
      <c r="U1447" s="93">
        <f>IF(C1447="MT",'Calcs and Notes'!$C$53*CBSAData!T1447*E1447,'Calcs and Notes'!$C$52*CBSAData!T1447*E1447)</f>
        <v>0</v>
      </c>
      <c r="V1447" s="93">
        <f>IF(C1447="MT",'Calcs and Notes'!$E$53*CBSAData!T1447*E1447,'Calcs and Notes'!$E$52*CBSAData!T1447*E1447)</f>
        <v>0</v>
      </c>
      <c r="W1447" s="93">
        <f t="shared" si="144"/>
        <v>1244.75</v>
      </c>
      <c r="X1447" s="93">
        <f t="shared" si="148"/>
        <v>1</v>
      </c>
      <c r="Y1447" s="93">
        <f t="shared" si="145"/>
        <v>479.53359999999998</v>
      </c>
      <c r="Z1447" s="93">
        <f t="shared" si="146"/>
        <v>-39.909999999999997</v>
      </c>
      <c r="AA1447" s="93">
        <f t="shared" si="149"/>
        <v>1</v>
      </c>
      <c r="AB1447" s="93">
        <f t="shared" si="150"/>
        <v>0</v>
      </c>
      <c r="AC1447" s="179">
        <f>IF(C1447="MT",'Calcs and Notes'!$F$53*CBSAData!T1447*E1447,'Calcs and Notes'!$F$52*CBSAData!T1447*E1447)</f>
        <v>0</v>
      </c>
      <c r="AD1447" s="179">
        <f t="shared" si="151"/>
        <v>0</v>
      </c>
    </row>
    <row r="1448" spans="1:30">
      <c r="A1448" s="162">
        <v>15364</v>
      </c>
      <c r="B1448" s="162">
        <v>4</v>
      </c>
      <c r="C1448" s="163" t="s">
        <v>225</v>
      </c>
      <c r="D1448" s="163" t="s">
        <v>227</v>
      </c>
      <c r="E1448" s="162">
        <v>25</v>
      </c>
      <c r="F1448" s="163" t="s">
        <v>227</v>
      </c>
      <c r="G1448" s="163" t="s">
        <v>296</v>
      </c>
      <c r="H1448" s="162">
        <v>0</v>
      </c>
      <c r="I1448" s="163" t="s">
        <v>301</v>
      </c>
      <c r="J1448" s="163" t="s">
        <v>343</v>
      </c>
      <c r="K1448" s="162">
        <v>32</v>
      </c>
      <c r="L1448" s="162">
        <v>6</v>
      </c>
      <c r="M1448" s="163" t="s">
        <v>300</v>
      </c>
      <c r="N1448" s="163" t="s">
        <v>227</v>
      </c>
      <c r="O1448" s="163" t="s">
        <v>297</v>
      </c>
      <c r="P1448" s="162">
        <v>0</v>
      </c>
      <c r="Q1448" s="162">
        <v>0</v>
      </c>
      <c r="R1448" s="162">
        <v>86.201499118165799</v>
      </c>
      <c r="S1448" s="162">
        <v>284464.947089947</v>
      </c>
      <c r="T1448" s="93">
        <f t="shared" si="147"/>
        <v>0</v>
      </c>
      <c r="U1448" s="93">
        <f>IF(C1448="MT",'Calcs and Notes'!$C$53*CBSAData!T1448*E1448,'Calcs and Notes'!$C$52*CBSAData!T1448*E1448)</f>
        <v>0</v>
      </c>
      <c r="V1448" s="93">
        <f>IF(C1448="MT",'Calcs and Notes'!$E$53*CBSAData!T1448*E1448,'Calcs and Notes'!$E$52*CBSAData!T1448*E1448)</f>
        <v>0</v>
      </c>
      <c r="W1448" s="93">
        <f t="shared" si="144"/>
        <v>1194.1722733274755</v>
      </c>
      <c r="X1448" s="93">
        <f t="shared" si="148"/>
        <v>1</v>
      </c>
      <c r="Y1448" s="93">
        <f t="shared" si="145"/>
        <v>1128.8065418777505</v>
      </c>
      <c r="Z1448" s="93">
        <f t="shared" si="146"/>
        <v>-34.447401087880479</v>
      </c>
      <c r="AA1448" s="93">
        <f t="shared" si="149"/>
        <v>1</v>
      </c>
      <c r="AB1448" s="93">
        <f t="shared" si="150"/>
        <v>1</v>
      </c>
      <c r="AC1448" s="179">
        <f>IF(C1448="MT",'Calcs and Notes'!$F$53*CBSAData!T1448*E1448,'Calcs and Notes'!$F$52*CBSAData!T1448*E1448)</f>
        <v>0</v>
      </c>
      <c r="AD1448" s="179">
        <f t="shared" si="151"/>
        <v>-45.483248445788163</v>
      </c>
    </row>
    <row r="1449" spans="1:30">
      <c r="A1449" s="162">
        <v>15502</v>
      </c>
      <c r="B1449" s="162">
        <v>1</v>
      </c>
      <c r="C1449" s="163" t="s">
        <v>225</v>
      </c>
      <c r="D1449" s="163" t="s">
        <v>243</v>
      </c>
      <c r="E1449" s="162">
        <v>25</v>
      </c>
      <c r="F1449" s="163" t="s">
        <v>227</v>
      </c>
      <c r="G1449" s="163" t="s">
        <v>303</v>
      </c>
      <c r="H1449" s="162">
        <v>0</v>
      </c>
      <c r="I1449" s="163" t="s">
        <v>309</v>
      </c>
      <c r="J1449" s="163" t="s">
        <v>344</v>
      </c>
      <c r="K1449" s="162">
        <v>-1</v>
      </c>
      <c r="L1449" s="162">
        <v>12</v>
      </c>
      <c r="M1449" s="163" t="s">
        <v>300</v>
      </c>
      <c r="N1449" s="163" t="s">
        <v>227</v>
      </c>
      <c r="O1449" s="163" t="s">
        <v>297</v>
      </c>
      <c r="P1449" s="162">
        <v>0</v>
      </c>
      <c r="Q1449" s="162">
        <v>0</v>
      </c>
      <c r="R1449" s="162">
        <v>21.175192802226601</v>
      </c>
      <c r="S1449" s="162">
        <v>3711672.4951454899</v>
      </c>
      <c r="T1449" s="93">
        <f t="shared" si="147"/>
        <v>1</v>
      </c>
      <c r="U1449" s="93">
        <f>IF(C1449="MT",'Calcs and Notes'!$C$53*CBSAData!T1449*E1449,'Calcs and Notes'!$C$52*CBSAData!T1449*E1449)</f>
        <v>5751.6227723771581</v>
      </c>
      <c r="V1449" s="93">
        <f>IF(C1449="MT",'Calcs and Notes'!$E$53*CBSAData!T1449*E1449,'Calcs and Notes'!$E$52*CBSAData!T1449*E1449)</f>
        <v>1059.3957223230502</v>
      </c>
      <c r="W1449" s="93">
        <f t="shared" si="144"/>
        <v>0</v>
      </c>
      <c r="X1449" s="93">
        <f t="shared" si="148"/>
        <v>0</v>
      </c>
      <c r="Y1449" s="93">
        <f t="shared" si="145"/>
        <v>0</v>
      </c>
      <c r="Z1449" s="93">
        <f t="shared" si="146"/>
        <v>0</v>
      </c>
      <c r="AA1449" s="93">
        <f t="shared" si="149"/>
        <v>1</v>
      </c>
      <c r="AB1449" s="93">
        <f t="shared" si="150"/>
        <v>1</v>
      </c>
      <c r="AC1449" s="179">
        <f>IF(C1449="MT",'Calcs and Notes'!$F$53*CBSAData!T1449*E1449,'Calcs and Notes'!$F$52*CBSAData!T1449*E1449)</f>
        <v>-87.801179494605975</v>
      </c>
      <c r="AD1449" s="179">
        <f t="shared" si="151"/>
        <v>0</v>
      </c>
    </row>
    <row r="1450" spans="1:30">
      <c r="A1450" s="162">
        <v>15502</v>
      </c>
      <c r="B1450" s="162">
        <v>2</v>
      </c>
      <c r="C1450" s="163" t="s">
        <v>225</v>
      </c>
      <c r="D1450" s="163" t="s">
        <v>243</v>
      </c>
      <c r="E1450" s="162">
        <v>24</v>
      </c>
      <c r="F1450" s="163" t="s">
        <v>227</v>
      </c>
      <c r="G1450" s="163" t="s">
        <v>296</v>
      </c>
      <c r="H1450" s="162">
        <v>0</v>
      </c>
      <c r="I1450" s="163" t="s">
        <v>301</v>
      </c>
      <c r="J1450" s="163" t="s">
        <v>345</v>
      </c>
      <c r="K1450" s="162">
        <v>32</v>
      </c>
      <c r="L1450" s="162">
        <v>8</v>
      </c>
      <c r="M1450" s="163" t="s">
        <v>300</v>
      </c>
      <c r="N1450" s="163" t="s">
        <v>227</v>
      </c>
      <c r="O1450" s="163" t="s">
        <v>297</v>
      </c>
      <c r="P1450" s="162">
        <v>0</v>
      </c>
      <c r="Q1450" s="162">
        <v>0</v>
      </c>
      <c r="R1450" s="162">
        <v>21.175192802226601</v>
      </c>
      <c r="S1450" s="162">
        <v>3711672.4951454899</v>
      </c>
      <c r="T1450" s="93">
        <f t="shared" si="147"/>
        <v>0</v>
      </c>
      <c r="U1450" s="93">
        <f>IF(C1450="MT",'Calcs and Notes'!$C$53*CBSAData!T1450*E1450,'Calcs and Notes'!$C$52*CBSAData!T1450*E1450)</f>
        <v>0</v>
      </c>
      <c r="V1450" s="93">
        <f>IF(C1450="MT",'Calcs and Notes'!$E$53*CBSAData!T1450*E1450,'Calcs and Notes'!$E$52*CBSAData!T1450*E1450)</f>
        <v>0</v>
      </c>
      <c r="W1450" s="93">
        <f t="shared" si="144"/>
        <v>1146.4053823943764</v>
      </c>
      <c r="X1450" s="93">
        <f t="shared" si="148"/>
        <v>1</v>
      </c>
      <c r="Y1450" s="93">
        <f t="shared" si="145"/>
        <v>1083.6542802026404</v>
      </c>
      <c r="Z1450" s="93">
        <f t="shared" si="146"/>
        <v>-33.069505044365258</v>
      </c>
      <c r="AA1450" s="93">
        <f t="shared" si="149"/>
        <v>1</v>
      </c>
      <c r="AB1450" s="93">
        <f t="shared" si="150"/>
        <v>1</v>
      </c>
      <c r="AC1450" s="179">
        <f>IF(C1450="MT",'Calcs and Notes'!$F$53*CBSAData!T1450*E1450,'Calcs and Notes'!$F$52*CBSAData!T1450*E1450)</f>
        <v>0</v>
      </c>
      <c r="AD1450" s="179">
        <f t="shared" si="151"/>
        <v>-43.663918507956637</v>
      </c>
    </row>
    <row r="1451" spans="1:30">
      <c r="A1451" s="162">
        <v>15502</v>
      </c>
      <c r="B1451" s="162">
        <v>3</v>
      </c>
      <c r="C1451" s="163" t="s">
        <v>225</v>
      </c>
      <c r="D1451" s="163" t="s">
        <v>243</v>
      </c>
      <c r="E1451" s="162">
        <v>80</v>
      </c>
      <c r="F1451" s="163" t="s">
        <v>227</v>
      </c>
      <c r="G1451" s="163" t="s">
        <v>296</v>
      </c>
      <c r="H1451" s="162">
        <v>0</v>
      </c>
      <c r="I1451" s="163" t="s">
        <v>301</v>
      </c>
      <c r="J1451" s="163" t="s">
        <v>345</v>
      </c>
      <c r="K1451" s="162">
        <v>32</v>
      </c>
      <c r="L1451" s="162">
        <v>80</v>
      </c>
      <c r="M1451" s="163" t="s">
        <v>300</v>
      </c>
      <c r="N1451" s="163" t="s">
        <v>227</v>
      </c>
      <c r="O1451" s="163" t="s">
        <v>297</v>
      </c>
      <c r="P1451" s="162">
        <v>0</v>
      </c>
      <c r="Q1451" s="162">
        <v>0</v>
      </c>
      <c r="R1451" s="162">
        <v>21.175192802226601</v>
      </c>
      <c r="S1451" s="162">
        <v>3711672.4951454899</v>
      </c>
      <c r="T1451" s="93">
        <f t="shared" si="147"/>
        <v>0</v>
      </c>
      <c r="U1451" s="93">
        <f>IF(C1451="MT",'Calcs and Notes'!$C$53*CBSAData!T1451*E1451,'Calcs and Notes'!$C$52*CBSAData!T1451*E1451)</f>
        <v>0</v>
      </c>
      <c r="V1451" s="93">
        <f>IF(C1451="MT",'Calcs and Notes'!$E$53*CBSAData!T1451*E1451,'Calcs and Notes'!$E$52*CBSAData!T1451*E1451)</f>
        <v>0</v>
      </c>
      <c r="W1451" s="93">
        <f t="shared" si="144"/>
        <v>3821.3512746479219</v>
      </c>
      <c r="X1451" s="93">
        <f t="shared" si="148"/>
        <v>1</v>
      </c>
      <c r="Y1451" s="93">
        <f t="shared" si="145"/>
        <v>3612.1809340088016</v>
      </c>
      <c r="Z1451" s="93">
        <f t="shared" si="146"/>
        <v>-110.23168348121754</v>
      </c>
      <c r="AA1451" s="93">
        <f t="shared" si="149"/>
        <v>1</v>
      </c>
      <c r="AB1451" s="93">
        <f t="shared" si="150"/>
        <v>1</v>
      </c>
      <c r="AC1451" s="179">
        <f>IF(C1451="MT",'Calcs and Notes'!$F$53*CBSAData!T1451*E1451,'Calcs and Notes'!$F$52*CBSAData!T1451*E1451)</f>
        <v>0</v>
      </c>
      <c r="AD1451" s="179">
        <f t="shared" si="151"/>
        <v>-145.54639502652213</v>
      </c>
    </row>
    <row r="1452" spans="1:30">
      <c r="A1452" s="162">
        <v>15502</v>
      </c>
      <c r="B1452" s="162">
        <v>4</v>
      </c>
      <c r="C1452" s="163" t="s">
        <v>225</v>
      </c>
      <c r="D1452" s="163" t="s">
        <v>243</v>
      </c>
      <c r="E1452" s="162">
        <v>54</v>
      </c>
      <c r="F1452" s="163" t="s">
        <v>227</v>
      </c>
      <c r="G1452" s="163" t="s">
        <v>296</v>
      </c>
      <c r="H1452" s="162">
        <v>0</v>
      </c>
      <c r="I1452" s="163" t="s">
        <v>309</v>
      </c>
      <c r="J1452" s="163" t="s">
        <v>346</v>
      </c>
      <c r="K1452" s="162">
        <v>-1</v>
      </c>
      <c r="L1452" s="162">
        <v>13</v>
      </c>
      <c r="M1452" s="163" t="s">
        <v>300</v>
      </c>
      <c r="N1452" s="163" t="s">
        <v>227</v>
      </c>
      <c r="O1452" s="163" t="s">
        <v>297</v>
      </c>
      <c r="P1452" s="162">
        <v>0</v>
      </c>
      <c r="Q1452" s="162">
        <v>0</v>
      </c>
      <c r="R1452" s="162">
        <v>21.175192802226601</v>
      </c>
      <c r="S1452" s="162">
        <v>3711672.4951454899</v>
      </c>
      <c r="T1452" s="93">
        <f t="shared" si="147"/>
        <v>0</v>
      </c>
      <c r="U1452" s="93">
        <f>IF(C1452="MT",'Calcs and Notes'!$C$53*CBSAData!T1452*E1452,'Calcs and Notes'!$C$52*CBSAData!T1452*E1452)</f>
        <v>0</v>
      </c>
      <c r="V1452" s="93">
        <f>IF(C1452="MT",'Calcs and Notes'!$E$53*CBSAData!T1452*E1452,'Calcs and Notes'!$E$52*CBSAData!T1452*E1452)</f>
        <v>0</v>
      </c>
      <c r="W1452" s="93">
        <f t="shared" si="144"/>
        <v>0</v>
      </c>
      <c r="X1452" s="93">
        <f t="shared" si="148"/>
        <v>0</v>
      </c>
      <c r="Y1452" s="93">
        <f t="shared" si="145"/>
        <v>0</v>
      </c>
      <c r="Z1452" s="93">
        <f t="shared" si="146"/>
        <v>0</v>
      </c>
      <c r="AA1452" s="93">
        <f t="shared" si="149"/>
        <v>1</v>
      </c>
      <c r="AB1452" s="93">
        <f t="shared" si="150"/>
        <v>1</v>
      </c>
      <c r="AC1452" s="179">
        <f>IF(C1452="MT",'Calcs and Notes'!$F$53*CBSAData!T1452*E1452,'Calcs and Notes'!$F$52*CBSAData!T1452*E1452)</f>
        <v>0</v>
      </c>
      <c r="AD1452" s="179">
        <f t="shared" si="151"/>
        <v>0</v>
      </c>
    </row>
    <row r="1453" spans="1:30">
      <c r="A1453" s="162">
        <v>15502</v>
      </c>
      <c r="B1453" s="162">
        <v>5</v>
      </c>
      <c r="C1453" s="163" t="s">
        <v>225</v>
      </c>
      <c r="D1453" s="163" t="s">
        <v>243</v>
      </c>
      <c r="E1453" s="162">
        <v>75</v>
      </c>
      <c r="F1453" s="163" t="s">
        <v>227</v>
      </c>
      <c r="G1453" s="163" t="s">
        <v>296</v>
      </c>
      <c r="H1453" s="162">
        <v>0</v>
      </c>
      <c r="I1453" s="163" t="s">
        <v>301</v>
      </c>
      <c r="J1453" s="163" t="s">
        <v>345</v>
      </c>
      <c r="K1453" s="162">
        <v>32</v>
      </c>
      <c r="L1453" s="162">
        <v>36</v>
      </c>
      <c r="M1453" s="163" t="s">
        <v>300</v>
      </c>
      <c r="N1453" s="163" t="s">
        <v>227</v>
      </c>
      <c r="O1453" s="163" t="s">
        <v>297</v>
      </c>
      <c r="P1453" s="162">
        <v>0</v>
      </c>
      <c r="Q1453" s="162">
        <v>0</v>
      </c>
      <c r="R1453" s="162">
        <v>21.175192802226601</v>
      </c>
      <c r="S1453" s="162">
        <v>3711672.4951454899</v>
      </c>
      <c r="T1453" s="93">
        <f t="shared" si="147"/>
        <v>0</v>
      </c>
      <c r="U1453" s="93">
        <f>IF(C1453="MT",'Calcs and Notes'!$C$53*CBSAData!T1453*E1453,'Calcs and Notes'!$C$52*CBSAData!T1453*E1453)</f>
        <v>0</v>
      </c>
      <c r="V1453" s="93">
        <f>IF(C1453="MT",'Calcs and Notes'!$E$53*CBSAData!T1453*E1453,'Calcs and Notes'!$E$52*CBSAData!T1453*E1453)</f>
        <v>0</v>
      </c>
      <c r="W1453" s="93">
        <f t="shared" si="144"/>
        <v>3582.5168199824266</v>
      </c>
      <c r="X1453" s="93">
        <f t="shared" si="148"/>
        <v>1</v>
      </c>
      <c r="Y1453" s="93">
        <f t="shared" si="145"/>
        <v>3386.4196256332516</v>
      </c>
      <c r="Z1453" s="93">
        <f t="shared" si="146"/>
        <v>-103.34220326364144</v>
      </c>
      <c r="AA1453" s="93">
        <f t="shared" si="149"/>
        <v>1</v>
      </c>
      <c r="AB1453" s="93">
        <f t="shared" si="150"/>
        <v>1</v>
      </c>
      <c r="AC1453" s="179">
        <f>IF(C1453="MT",'Calcs and Notes'!$F$53*CBSAData!T1453*E1453,'Calcs and Notes'!$F$52*CBSAData!T1453*E1453)</f>
        <v>0</v>
      </c>
      <c r="AD1453" s="179">
        <f t="shared" si="151"/>
        <v>-136.4497453373645</v>
      </c>
    </row>
    <row r="1454" spans="1:30">
      <c r="A1454" s="162">
        <v>15502</v>
      </c>
      <c r="B1454" s="162">
        <v>6</v>
      </c>
      <c r="C1454" s="163" t="s">
        <v>225</v>
      </c>
      <c r="D1454" s="163" t="s">
        <v>243</v>
      </c>
      <c r="E1454" s="162">
        <v>35</v>
      </c>
      <c r="F1454" s="163" t="s">
        <v>227</v>
      </c>
      <c r="G1454" s="163" t="s">
        <v>296</v>
      </c>
      <c r="H1454" s="162">
        <v>0</v>
      </c>
      <c r="I1454" s="163" t="s">
        <v>301</v>
      </c>
      <c r="J1454" s="163" t="s">
        <v>345</v>
      </c>
      <c r="K1454" s="162">
        <v>32</v>
      </c>
      <c r="L1454" s="162">
        <v>14</v>
      </c>
      <c r="M1454" s="163" t="s">
        <v>300</v>
      </c>
      <c r="N1454" s="163" t="s">
        <v>227</v>
      </c>
      <c r="O1454" s="163" t="s">
        <v>297</v>
      </c>
      <c r="P1454" s="162">
        <v>0</v>
      </c>
      <c r="Q1454" s="162">
        <v>0</v>
      </c>
      <c r="R1454" s="162">
        <v>21.175192802226601</v>
      </c>
      <c r="S1454" s="162">
        <v>3711672.4951454899</v>
      </c>
      <c r="T1454" s="93">
        <f t="shared" si="147"/>
        <v>0</v>
      </c>
      <c r="U1454" s="93">
        <f>IF(C1454="MT",'Calcs and Notes'!$C$53*CBSAData!T1454*E1454,'Calcs and Notes'!$C$52*CBSAData!T1454*E1454)</f>
        <v>0</v>
      </c>
      <c r="V1454" s="93">
        <f>IF(C1454="MT",'Calcs and Notes'!$E$53*CBSAData!T1454*E1454,'Calcs and Notes'!$E$52*CBSAData!T1454*E1454)</f>
        <v>0</v>
      </c>
      <c r="W1454" s="93">
        <f t="shared" si="144"/>
        <v>1671.8411826584656</v>
      </c>
      <c r="X1454" s="93">
        <f t="shared" si="148"/>
        <v>1</v>
      </c>
      <c r="Y1454" s="93">
        <f t="shared" si="145"/>
        <v>1580.3291586288506</v>
      </c>
      <c r="Z1454" s="93">
        <f t="shared" si="146"/>
        <v>-48.226361523032672</v>
      </c>
      <c r="AA1454" s="93">
        <f t="shared" si="149"/>
        <v>1</v>
      </c>
      <c r="AB1454" s="93">
        <f t="shared" si="150"/>
        <v>1</v>
      </c>
      <c r="AC1454" s="179">
        <f>IF(C1454="MT",'Calcs and Notes'!$F$53*CBSAData!T1454*E1454,'Calcs and Notes'!$F$52*CBSAData!T1454*E1454)</f>
        <v>0</v>
      </c>
      <c r="AD1454" s="179">
        <f t="shared" si="151"/>
        <v>-63.67654782410343</v>
      </c>
    </row>
    <row r="1455" spans="1:30">
      <c r="A1455" s="162">
        <v>15502</v>
      </c>
      <c r="B1455" s="162">
        <v>7</v>
      </c>
      <c r="C1455" s="163" t="s">
        <v>225</v>
      </c>
      <c r="D1455" s="163" t="s">
        <v>243</v>
      </c>
      <c r="E1455" s="162">
        <v>32</v>
      </c>
      <c r="F1455" s="163" t="s">
        <v>227</v>
      </c>
      <c r="G1455" s="163" t="s">
        <v>296</v>
      </c>
      <c r="H1455" s="162">
        <v>0</v>
      </c>
      <c r="I1455" s="163" t="s">
        <v>309</v>
      </c>
      <c r="J1455" s="163" t="s">
        <v>347</v>
      </c>
      <c r="K1455" s="162">
        <v>-1</v>
      </c>
      <c r="L1455" s="162">
        <v>8</v>
      </c>
      <c r="M1455" s="163" t="s">
        <v>300</v>
      </c>
      <c r="N1455" s="163" t="s">
        <v>227</v>
      </c>
      <c r="O1455" s="163" t="s">
        <v>297</v>
      </c>
      <c r="P1455" s="162">
        <v>0</v>
      </c>
      <c r="Q1455" s="162">
        <v>0</v>
      </c>
      <c r="R1455" s="162">
        <v>21.175192802226601</v>
      </c>
      <c r="S1455" s="162">
        <v>3711672.4951454899</v>
      </c>
      <c r="T1455" s="93">
        <f t="shared" si="147"/>
        <v>0</v>
      </c>
      <c r="U1455" s="93">
        <f>IF(C1455="MT",'Calcs and Notes'!$C$53*CBSAData!T1455*E1455,'Calcs and Notes'!$C$52*CBSAData!T1455*E1455)</f>
        <v>0</v>
      </c>
      <c r="V1455" s="93">
        <f>IF(C1455="MT",'Calcs and Notes'!$E$53*CBSAData!T1455*E1455,'Calcs and Notes'!$E$52*CBSAData!T1455*E1455)</f>
        <v>0</v>
      </c>
      <c r="W1455" s="93">
        <f t="shared" si="144"/>
        <v>0</v>
      </c>
      <c r="X1455" s="93">
        <f t="shared" si="148"/>
        <v>0</v>
      </c>
      <c r="Y1455" s="93">
        <f t="shared" si="145"/>
        <v>0</v>
      </c>
      <c r="Z1455" s="93">
        <f t="shared" si="146"/>
        <v>0</v>
      </c>
      <c r="AA1455" s="93">
        <f t="shared" si="149"/>
        <v>1</v>
      </c>
      <c r="AB1455" s="93">
        <f t="shared" si="150"/>
        <v>1</v>
      </c>
      <c r="AC1455" s="179">
        <f>IF(C1455="MT",'Calcs and Notes'!$F$53*CBSAData!T1455*E1455,'Calcs and Notes'!$F$52*CBSAData!T1455*E1455)</f>
        <v>0</v>
      </c>
      <c r="AD1455" s="179">
        <f t="shared" si="151"/>
        <v>0</v>
      </c>
    </row>
    <row r="1456" spans="1:30">
      <c r="A1456" s="162">
        <v>15502</v>
      </c>
      <c r="B1456" s="162">
        <v>8</v>
      </c>
      <c r="C1456" s="163" t="s">
        <v>225</v>
      </c>
      <c r="D1456" s="163" t="s">
        <v>243</v>
      </c>
      <c r="E1456" s="162">
        <v>60</v>
      </c>
      <c r="F1456" s="163" t="s">
        <v>227</v>
      </c>
      <c r="G1456" s="163" t="s">
        <v>296</v>
      </c>
      <c r="H1456" s="162">
        <v>0</v>
      </c>
      <c r="I1456" s="163" t="s">
        <v>301</v>
      </c>
      <c r="J1456" s="163" t="s">
        <v>345</v>
      </c>
      <c r="K1456" s="162">
        <v>32</v>
      </c>
      <c r="L1456" s="162">
        <v>60</v>
      </c>
      <c r="M1456" s="163" t="s">
        <v>300</v>
      </c>
      <c r="N1456" s="163" t="s">
        <v>227</v>
      </c>
      <c r="O1456" s="163" t="s">
        <v>297</v>
      </c>
      <c r="P1456" s="162">
        <v>0</v>
      </c>
      <c r="Q1456" s="162">
        <v>0</v>
      </c>
      <c r="R1456" s="162">
        <v>21.175192802226601</v>
      </c>
      <c r="S1456" s="162">
        <v>3711672.4951454899</v>
      </c>
      <c r="T1456" s="93">
        <f t="shared" si="147"/>
        <v>0</v>
      </c>
      <c r="U1456" s="93">
        <f>IF(C1456="MT",'Calcs and Notes'!$C$53*CBSAData!T1456*E1456,'Calcs and Notes'!$C$52*CBSAData!T1456*E1456)</f>
        <v>0</v>
      </c>
      <c r="V1456" s="93">
        <f>IF(C1456="MT",'Calcs and Notes'!$E$53*CBSAData!T1456*E1456,'Calcs and Notes'!$E$52*CBSAData!T1456*E1456)</f>
        <v>0</v>
      </c>
      <c r="W1456" s="93">
        <f t="shared" si="144"/>
        <v>2866.0134559859412</v>
      </c>
      <c r="X1456" s="93">
        <f t="shared" si="148"/>
        <v>1</v>
      </c>
      <c r="Y1456" s="93">
        <f t="shared" si="145"/>
        <v>2709.1357005066011</v>
      </c>
      <c r="Z1456" s="93">
        <f t="shared" si="146"/>
        <v>-82.673762610913158</v>
      </c>
      <c r="AA1456" s="93">
        <f t="shared" si="149"/>
        <v>1</v>
      </c>
      <c r="AB1456" s="93">
        <f t="shared" si="150"/>
        <v>1</v>
      </c>
      <c r="AC1456" s="179">
        <f>IF(C1456="MT",'Calcs and Notes'!$F$53*CBSAData!T1456*E1456,'Calcs and Notes'!$F$52*CBSAData!T1456*E1456)</f>
        <v>0</v>
      </c>
      <c r="AD1456" s="179">
        <f t="shared" si="151"/>
        <v>-109.1597962698916</v>
      </c>
    </row>
    <row r="1457" spans="1:30">
      <c r="A1457" s="162">
        <v>15280</v>
      </c>
      <c r="B1457" s="162">
        <v>1</v>
      </c>
      <c r="C1457" s="163" t="s">
        <v>225</v>
      </c>
      <c r="D1457" s="163" t="s">
        <v>227</v>
      </c>
      <c r="E1457" s="162">
        <v>36</v>
      </c>
      <c r="F1457" s="163" t="s">
        <v>243</v>
      </c>
      <c r="G1457" s="163" t="s">
        <v>296</v>
      </c>
      <c r="H1457" s="162">
        <v>13</v>
      </c>
      <c r="I1457" s="163" t="s">
        <v>301</v>
      </c>
      <c r="J1457" s="163" t="s">
        <v>348</v>
      </c>
      <c r="K1457" s="162">
        <v>32</v>
      </c>
      <c r="L1457" s="162">
        <v>14</v>
      </c>
      <c r="M1457" s="163" t="s">
        <v>300</v>
      </c>
      <c r="N1457" s="163" t="s">
        <v>239</v>
      </c>
      <c r="O1457" s="163" t="s">
        <v>297</v>
      </c>
      <c r="P1457" s="162">
        <v>19</v>
      </c>
      <c r="Q1457" s="162">
        <v>3</v>
      </c>
      <c r="R1457" s="162">
        <v>92.654547578317505</v>
      </c>
      <c r="S1457" s="162">
        <v>1621454.58262056</v>
      </c>
      <c r="T1457" s="93">
        <f t="shared" si="147"/>
        <v>0</v>
      </c>
      <c r="U1457" s="93">
        <f>IF(C1457="MT",'Calcs and Notes'!$C$53*CBSAData!T1457*E1457,'Calcs and Notes'!$C$52*CBSAData!T1457*E1457)</f>
        <v>0</v>
      </c>
      <c r="V1457" s="93">
        <f>IF(C1457="MT",'Calcs and Notes'!$E$53*CBSAData!T1457*E1457,'Calcs and Notes'!$E$52*CBSAData!T1457*E1457)</f>
        <v>0</v>
      </c>
      <c r="W1457" s="93">
        <f t="shared" si="144"/>
        <v>3447</v>
      </c>
      <c r="X1457" s="93">
        <f t="shared" si="148"/>
        <v>1</v>
      </c>
      <c r="Y1457" s="93">
        <f t="shared" si="145"/>
        <v>1327.9392</v>
      </c>
      <c r="Z1457" s="93">
        <f t="shared" si="146"/>
        <v>-110.52</v>
      </c>
      <c r="AA1457" s="93">
        <f t="shared" si="149"/>
        <v>1</v>
      </c>
      <c r="AB1457" s="93">
        <f t="shared" si="150"/>
        <v>0</v>
      </c>
      <c r="AC1457" s="179">
        <f>IF(C1457="MT",'Calcs and Notes'!$F$53*CBSAData!T1457*E1457,'Calcs and Notes'!$F$52*CBSAData!T1457*E1457)</f>
        <v>0</v>
      </c>
      <c r="AD1457" s="179">
        <f t="shared" si="151"/>
        <v>0</v>
      </c>
    </row>
    <row r="1458" spans="1:30">
      <c r="A1458" s="162">
        <v>15280</v>
      </c>
      <c r="B1458" s="162">
        <v>2</v>
      </c>
      <c r="C1458" s="163" t="s">
        <v>225</v>
      </c>
      <c r="D1458" s="163" t="s">
        <v>243</v>
      </c>
      <c r="E1458" s="162">
        <v>12</v>
      </c>
      <c r="F1458" s="163" t="s">
        <v>227</v>
      </c>
      <c r="G1458" s="163" t="s">
        <v>296</v>
      </c>
      <c r="H1458" s="162">
        <v>0</v>
      </c>
      <c r="I1458" s="163" t="s">
        <v>298</v>
      </c>
      <c r="J1458" s="163" t="s">
        <v>297</v>
      </c>
      <c r="K1458" s="162">
        <v>40</v>
      </c>
      <c r="L1458" s="162">
        <v>2</v>
      </c>
      <c r="M1458" s="163" t="s">
        <v>300</v>
      </c>
      <c r="N1458" s="163" t="s">
        <v>227</v>
      </c>
      <c r="O1458" s="163" t="s">
        <v>297</v>
      </c>
      <c r="P1458" s="162">
        <v>0</v>
      </c>
      <c r="Q1458" s="162">
        <v>0</v>
      </c>
      <c r="R1458" s="162">
        <v>92.654547578317505</v>
      </c>
      <c r="S1458" s="162">
        <v>1621454.58262056</v>
      </c>
      <c r="T1458" s="93">
        <f t="shared" si="147"/>
        <v>0</v>
      </c>
      <c r="U1458" s="93">
        <f>IF(C1458="MT",'Calcs and Notes'!$C$53*CBSAData!T1458*E1458,'Calcs and Notes'!$C$52*CBSAData!T1458*E1458)</f>
        <v>0</v>
      </c>
      <c r="V1458" s="93">
        <f>IF(C1458="MT",'Calcs and Notes'!$E$53*CBSAData!T1458*E1458,'Calcs and Notes'!$E$52*CBSAData!T1458*E1458)</f>
        <v>0</v>
      </c>
      <c r="W1458" s="93">
        <f t="shared" si="144"/>
        <v>974.68959079204092</v>
      </c>
      <c r="X1458" s="93">
        <f t="shared" si="148"/>
        <v>1</v>
      </c>
      <c r="Y1458" s="93">
        <f t="shared" si="145"/>
        <v>541.8271401013202</v>
      </c>
      <c r="Z1458" s="93">
        <f t="shared" si="146"/>
        <v>-22.046336696243515</v>
      </c>
      <c r="AA1458" s="93">
        <f t="shared" si="149"/>
        <v>1</v>
      </c>
      <c r="AB1458" s="93">
        <f t="shared" si="150"/>
        <v>1</v>
      </c>
      <c r="AC1458" s="179">
        <f>IF(C1458="MT",'Calcs and Notes'!$F$53*CBSAData!T1458*E1458,'Calcs and Notes'!$F$52*CBSAData!T1458*E1458)</f>
        <v>0</v>
      </c>
      <c r="AD1458" s="179">
        <f t="shared" si="151"/>
        <v>-6.4532703088965322</v>
      </c>
    </row>
    <row r="1459" spans="1:30">
      <c r="A1459" s="162">
        <v>15280</v>
      </c>
      <c r="B1459" s="162">
        <v>3</v>
      </c>
      <c r="C1459" s="163" t="s">
        <v>225</v>
      </c>
      <c r="D1459" s="163" t="s">
        <v>227</v>
      </c>
      <c r="E1459" s="162">
        <v>30</v>
      </c>
      <c r="F1459" s="163" t="s">
        <v>243</v>
      </c>
      <c r="G1459" s="163" t="s">
        <v>303</v>
      </c>
      <c r="H1459" s="162">
        <v>13</v>
      </c>
      <c r="I1459" s="163" t="s">
        <v>301</v>
      </c>
      <c r="J1459" s="163" t="s">
        <v>348</v>
      </c>
      <c r="K1459" s="162">
        <v>32</v>
      </c>
      <c r="L1459" s="162">
        <v>14</v>
      </c>
      <c r="M1459" s="163" t="s">
        <v>300</v>
      </c>
      <c r="N1459" s="163" t="s">
        <v>227</v>
      </c>
      <c r="O1459" s="163" t="s">
        <v>297</v>
      </c>
      <c r="P1459" s="162">
        <v>0</v>
      </c>
      <c r="Q1459" s="162">
        <v>0</v>
      </c>
      <c r="R1459" s="162">
        <v>92.654547578317505</v>
      </c>
      <c r="S1459" s="162">
        <v>1621454.58262056</v>
      </c>
      <c r="T1459" s="93">
        <f t="shared" si="147"/>
        <v>1</v>
      </c>
      <c r="U1459" s="93">
        <f>IF(C1459="MT",'Calcs and Notes'!$C$53*CBSAData!T1459*E1459,'Calcs and Notes'!$C$52*CBSAData!T1459*E1459)</f>
        <v>6901.947326852589</v>
      </c>
      <c r="V1459" s="93">
        <f>IF(C1459="MT",'Calcs and Notes'!$E$53*CBSAData!T1459*E1459,'Calcs and Notes'!$E$52*CBSAData!T1459*E1459)</f>
        <v>1271.2748667876604</v>
      </c>
      <c r="W1459" s="93">
        <f t="shared" si="144"/>
        <v>2872.5</v>
      </c>
      <c r="X1459" s="93">
        <f t="shared" si="148"/>
        <v>1</v>
      </c>
      <c r="Y1459" s="93">
        <f t="shared" si="145"/>
        <v>1106.616</v>
      </c>
      <c r="Z1459" s="93">
        <f t="shared" si="146"/>
        <v>-92.1</v>
      </c>
      <c r="AA1459" s="93">
        <f t="shared" si="149"/>
        <v>1</v>
      </c>
      <c r="AB1459" s="93">
        <f t="shared" si="150"/>
        <v>0</v>
      </c>
      <c r="AC1459" s="179">
        <f>IF(C1459="MT",'Calcs and Notes'!$F$53*CBSAData!T1459*E1459,'Calcs and Notes'!$F$52*CBSAData!T1459*E1459)</f>
        <v>-105.36141539352717</v>
      </c>
      <c r="AD1459" s="179">
        <f t="shared" si="151"/>
        <v>0</v>
      </c>
    </row>
    <row r="1460" spans="1:30">
      <c r="A1460" s="162">
        <v>15280</v>
      </c>
      <c r="B1460" s="162">
        <v>4</v>
      </c>
      <c r="C1460" s="163" t="s">
        <v>225</v>
      </c>
      <c r="D1460" s="163" t="s">
        <v>243</v>
      </c>
      <c r="E1460" s="162">
        <v>5</v>
      </c>
      <c r="F1460" s="163" t="s">
        <v>227</v>
      </c>
      <c r="G1460" s="163" t="s">
        <v>296</v>
      </c>
      <c r="H1460" s="162">
        <v>0</v>
      </c>
      <c r="I1460" s="163" t="s">
        <v>301</v>
      </c>
      <c r="J1460" s="163" t="s">
        <v>297</v>
      </c>
      <c r="K1460" s="162">
        <v>32</v>
      </c>
      <c r="L1460" s="162">
        <v>2</v>
      </c>
      <c r="M1460" s="163" t="s">
        <v>300</v>
      </c>
      <c r="N1460" s="163" t="s">
        <v>227</v>
      </c>
      <c r="O1460" s="163" t="s">
        <v>297</v>
      </c>
      <c r="P1460" s="162">
        <v>0</v>
      </c>
      <c r="Q1460" s="162">
        <v>0</v>
      </c>
      <c r="R1460" s="162">
        <v>92.654547578317505</v>
      </c>
      <c r="S1460" s="162">
        <v>1621454.58262056</v>
      </c>
      <c r="T1460" s="93">
        <f t="shared" si="147"/>
        <v>0</v>
      </c>
      <c r="U1460" s="93">
        <f>IF(C1460="MT",'Calcs and Notes'!$C$53*CBSAData!T1460*E1460,'Calcs and Notes'!$C$52*CBSAData!T1460*E1460)</f>
        <v>0</v>
      </c>
      <c r="V1460" s="93">
        <f>IF(C1460="MT",'Calcs and Notes'!$E$53*CBSAData!T1460*E1460,'Calcs and Notes'!$E$52*CBSAData!T1460*E1460)</f>
        <v>0</v>
      </c>
      <c r="W1460" s="93">
        <f t="shared" si="144"/>
        <v>238.83445466549512</v>
      </c>
      <c r="X1460" s="93">
        <f t="shared" si="148"/>
        <v>1</v>
      </c>
      <c r="Y1460" s="93">
        <f t="shared" si="145"/>
        <v>225.7613083755501</v>
      </c>
      <c r="Z1460" s="93">
        <f t="shared" si="146"/>
        <v>-6.8894802175760965</v>
      </c>
      <c r="AA1460" s="93">
        <f t="shared" si="149"/>
        <v>1</v>
      </c>
      <c r="AB1460" s="93">
        <f t="shared" si="150"/>
        <v>1</v>
      </c>
      <c r="AC1460" s="179">
        <f>IF(C1460="MT",'Calcs and Notes'!$F$53*CBSAData!T1460*E1460,'Calcs and Notes'!$F$52*CBSAData!T1460*E1460)</f>
        <v>0</v>
      </c>
      <c r="AD1460" s="179">
        <f t="shared" si="151"/>
        <v>-9.0966496891576334</v>
      </c>
    </row>
    <row r="1461" spans="1:30">
      <c r="A1461" s="162">
        <v>15280</v>
      </c>
      <c r="B1461" s="162">
        <v>5</v>
      </c>
      <c r="C1461" s="163" t="s">
        <v>225</v>
      </c>
      <c r="D1461" s="163" t="s">
        <v>243</v>
      </c>
      <c r="E1461" s="162">
        <v>5</v>
      </c>
      <c r="F1461" s="163" t="s">
        <v>243</v>
      </c>
      <c r="G1461" s="163" t="s">
        <v>303</v>
      </c>
      <c r="H1461" s="162">
        <v>2</v>
      </c>
      <c r="I1461" s="163" t="s">
        <v>301</v>
      </c>
      <c r="J1461" s="163" t="s">
        <v>297</v>
      </c>
      <c r="K1461" s="162">
        <v>32</v>
      </c>
      <c r="L1461" s="162">
        <v>1</v>
      </c>
      <c r="M1461" s="163" t="s">
        <v>300</v>
      </c>
      <c r="N1461" s="163" t="s">
        <v>227</v>
      </c>
      <c r="O1461" s="163" t="s">
        <v>297</v>
      </c>
      <c r="P1461" s="162">
        <v>0</v>
      </c>
      <c r="Q1461" s="162">
        <v>0</v>
      </c>
      <c r="R1461" s="162">
        <v>92.654547578317505</v>
      </c>
      <c r="S1461" s="162">
        <v>1621454.58262056</v>
      </c>
      <c r="T1461" s="93">
        <f t="shared" si="147"/>
        <v>1</v>
      </c>
      <c r="U1461" s="93">
        <f>IF(C1461="MT",'Calcs and Notes'!$C$53*CBSAData!T1461*E1461,'Calcs and Notes'!$C$52*CBSAData!T1461*E1461)</f>
        <v>1150.3245544754316</v>
      </c>
      <c r="V1461" s="93">
        <f>IF(C1461="MT",'Calcs and Notes'!$E$53*CBSAData!T1461*E1461,'Calcs and Notes'!$E$52*CBSAData!T1461*E1461)</f>
        <v>211.87914446461005</v>
      </c>
      <c r="W1461" s="93">
        <f t="shared" si="144"/>
        <v>478.75</v>
      </c>
      <c r="X1461" s="93">
        <f t="shared" si="148"/>
        <v>1</v>
      </c>
      <c r="Y1461" s="93">
        <f t="shared" si="145"/>
        <v>184.43600000000001</v>
      </c>
      <c r="Z1461" s="93">
        <f t="shared" si="146"/>
        <v>-15.35</v>
      </c>
      <c r="AA1461" s="93">
        <f t="shared" si="149"/>
        <v>1</v>
      </c>
      <c r="AB1461" s="93">
        <f t="shared" si="150"/>
        <v>0</v>
      </c>
      <c r="AC1461" s="179">
        <f>IF(C1461="MT",'Calcs and Notes'!$F$53*CBSAData!T1461*E1461,'Calcs and Notes'!$F$52*CBSAData!T1461*E1461)</f>
        <v>-17.560235898921196</v>
      </c>
      <c r="AD1461" s="179">
        <f t="shared" si="151"/>
        <v>0</v>
      </c>
    </row>
    <row r="1462" spans="1:30">
      <c r="A1462" s="162">
        <v>15280</v>
      </c>
      <c r="B1462" s="162">
        <v>6</v>
      </c>
      <c r="C1462" s="163" t="s">
        <v>225</v>
      </c>
      <c r="D1462" s="163" t="s">
        <v>243</v>
      </c>
      <c r="E1462" s="162">
        <v>8</v>
      </c>
      <c r="F1462" s="163" t="s">
        <v>243</v>
      </c>
      <c r="G1462" s="163" t="s">
        <v>303</v>
      </c>
      <c r="H1462" s="162">
        <v>4</v>
      </c>
      <c r="I1462" s="163" t="s">
        <v>298</v>
      </c>
      <c r="J1462" s="163" t="s">
        <v>297</v>
      </c>
      <c r="K1462" s="162">
        <v>40</v>
      </c>
      <c r="L1462" s="162">
        <v>2</v>
      </c>
      <c r="M1462" s="163" t="s">
        <v>300</v>
      </c>
      <c r="N1462" s="163" t="s">
        <v>227</v>
      </c>
      <c r="O1462" s="163" t="s">
        <v>297</v>
      </c>
      <c r="P1462" s="162">
        <v>0</v>
      </c>
      <c r="Q1462" s="162">
        <v>0</v>
      </c>
      <c r="R1462" s="162">
        <v>92.654547578317505</v>
      </c>
      <c r="S1462" s="162">
        <v>1621454.58262056</v>
      </c>
      <c r="T1462" s="93">
        <f t="shared" si="147"/>
        <v>1</v>
      </c>
      <c r="U1462" s="93">
        <f>IF(C1462="MT",'Calcs and Notes'!$C$53*CBSAData!T1462*E1462,'Calcs and Notes'!$C$52*CBSAData!T1462*E1462)</f>
        <v>1840.5192871606905</v>
      </c>
      <c r="V1462" s="93">
        <f>IF(C1462="MT",'Calcs and Notes'!$E$53*CBSAData!T1462*E1462,'Calcs and Notes'!$E$52*CBSAData!T1462*E1462)</f>
        <v>339.00663114337607</v>
      </c>
      <c r="W1462" s="93">
        <f t="shared" si="144"/>
        <v>988.4</v>
      </c>
      <c r="X1462" s="93">
        <f t="shared" si="148"/>
        <v>1</v>
      </c>
      <c r="Y1462" s="93">
        <f t="shared" si="145"/>
        <v>295.0976</v>
      </c>
      <c r="Z1462" s="93">
        <f t="shared" si="146"/>
        <v>-24.56</v>
      </c>
      <c r="AA1462" s="93">
        <f t="shared" si="149"/>
        <v>1</v>
      </c>
      <c r="AB1462" s="93">
        <f t="shared" si="150"/>
        <v>0</v>
      </c>
      <c r="AC1462" s="179">
        <f>IF(C1462="MT",'Calcs and Notes'!$F$53*CBSAData!T1462*E1462,'Calcs and Notes'!$F$52*CBSAData!T1462*E1462)</f>
        <v>-28.096377438273912</v>
      </c>
      <c r="AD1462" s="179">
        <f t="shared" si="151"/>
        <v>0</v>
      </c>
    </row>
    <row r="1463" spans="1:30">
      <c r="A1463" s="162">
        <v>15363</v>
      </c>
      <c r="B1463" s="162">
        <v>1</v>
      </c>
      <c r="C1463" s="163" t="s">
        <v>225</v>
      </c>
      <c r="D1463" s="163" t="s">
        <v>227</v>
      </c>
      <c r="E1463" s="162">
        <v>45</v>
      </c>
      <c r="F1463" s="163" t="s">
        <v>243</v>
      </c>
      <c r="G1463" s="163" t="s">
        <v>296</v>
      </c>
      <c r="H1463" s="162">
        <v>16</v>
      </c>
      <c r="I1463" s="163" t="s">
        <v>301</v>
      </c>
      <c r="J1463" s="163" t="s">
        <v>297</v>
      </c>
      <c r="K1463" s="162">
        <v>32</v>
      </c>
      <c r="L1463" s="162">
        <v>17</v>
      </c>
      <c r="M1463" s="163" t="s">
        <v>300</v>
      </c>
      <c r="N1463" s="163" t="s">
        <v>227</v>
      </c>
      <c r="O1463" s="163" t="s">
        <v>297</v>
      </c>
      <c r="P1463" s="162">
        <v>0</v>
      </c>
      <c r="Q1463" s="162">
        <v>0</v>
      </c>
      <c r="R1463" s="162">
        <v>92.654547578317505</v>
      </c>
      <c r="S1463" s="162">
        <v>1642023.8921829399</v>
      </c>
      <c r="T1463" s="93">
        <f t="shared" si="147"/>
        <v>0</v>
      </c>
      <c r="U1463" s="93">
        <f>IF(C1463="MT",'Calcs and Notes'!$C$53*CBSAData!T1463*E1463,'Calcs and Notes'!$C$52*CBSAData!T1463*E1463)</f>
        <v>0</v>
      </c>
      <c r="V1463" s="93">
        <f>IF(C1463="MT",'Calcs and Notes'!$E$53*CBSAData!T1463*E1463,'Calcs and Notes'!$E$52*CBSAData!T1463*E1463)</f>
        <v>0</v>
      </c>
      <c r="W1463" s="93">
        <f t="shared" si="144"/>
        <v>4308.75</v>
      </c>
      <c r="X1463" s="93">
        <f t="shared" si="148"/>
        <v>1</v>
      </c>
      <c r="Y1463" s="93">
        <f t="shared" si="145"/>
        <v>1659.924</v>
      </c>
      <c r="Z1463" s="93">
        <f t="shared" si="146"/>
        <v>-138.15</v>
      </c>
      <c r="AA1463" s="93">
        <f t="shared" si="149"/>
        <v>1</v>
      </c>
      <c r="AB1463" s="93">
        <f t="shared" si="150"/>
        <v>0</v>
      </c>
      <c r="AC1463" s="179">
        <f>IF(C1463="MT",'Calcs and Notes'!$F$53*CBSAData!T1463*E1463,'Calcs and Notes'!$F$52*CBSAData!T1463*E1463)</f>
        <v>0</v>
      </c>
      <c r="AD1463" s="179">
        <f t="shared" si="151"/>
        <v>0</v>
      </c>
    </row>
    <row r="1464" spans="1:30">
      <c r="A1464" s="162">
        <v>15363</v>
      </c>
      <c r="B1464" s="162">
        <v>2</v>
      </c>
      <c r="C1464" s="163" t="s">
        <v>241</v>
      </c>
      <c r="D1464" s="163" t="s">
        <v>227</v>
      </c>
      <c r="E1464" s="162">
        <v>16</v>
      </c>
      <c r="F1464" s="163" t="s">
        <v>243</v>
      </c>
      <c r="G1464" s="163" t="s">
        <v>296</v>
      </c>
      <c r="H1464" s="162">
        <v>6</v>
      </c>
      <c r="I1464" s="163" t="s">
        <v>301</v>
      </c>
      <c r="J1464" s="163" t="s">
        <v>297</v>
      </c>
      <c r="K1464" s="162">
        <v>32</v>
      </c>
      <c r="L1464" s="162">
        <v>8</v>
      </c>
      <c r="M1464" s="163" t="s">
        <v>300</v>
      </c>
      <c r="N1464" s="163" t="s">
        <v>227</v>
      </c>
      <c r="O1464" s="163" t="s">
        <v>297</v>
      </c>
      <c r="P1464" s="162">
        <v>0</v>
      </c>
      <c r="Q1464" s="162">
        <v>0</v>
      </c>
      <c r="R1464" s="162">
        <v>92.654547578317505</v>
      </c>
      <c r="S1464" s="162">
        <v>1642023.8921829399</v>
      </c>
      <c r="T1464" s="93">
        <f t="shared" si="147"/>
        <v>0</v>
      </c>
      <c r="U1464" s="93">
        <f>IF(C1464="MT",'Calcs and Notes'!$C$53*CBSAData!T1464*E1464,'Calcs and Notes'!$C$52*CBSAData!T1464*E1464)</f>
        <v>0</v>
      </c>
      <c r="V1464" s="93">
        <f>IF(C1464="MT",'Calcs and Notes'!$E$53*CBSAData!T1464*E1464,'Calcs and Notes'!$E$52*CBSAData!T1464*E1464)</f>
        <v>0</v>
      </c>
      <c r="W1464" s="93">
        <f t="shared" si="144"/>
        <v>1532</v>
      </c>
      <c r="X1464" s="93">
        <f t="shared" si="148"/>
        <v>1</v>
      </c>
      <c r="Y1464" s="93">
        <f t="shared" si="145"/>
        <v>590.1952</v>
      </c>
      <c r="Z1464" s="93">
        <f t="shared" si="146"/>
        <v>-49.12</v>
      </c>
      <c r="AA1464" s="93">
        <f t="shared" si="149"/>
        <v>1</v>
      </c>
      <c r="AB1464" s="93">
        <f t="shared" si="150"/>
        <v>0</v>
      </c>
      <c r="AC1464" s="179">
        <f>IF(C1464="MT",'Calcs and Notes'!$F$53*CBSAData!T1464*E1464,'Calcs and Notes'!$F$52*CBSAData!T1464*E1464)</f>
        <v>0</v>
      </c>
      <c r="AD1464" s="179">
        <f t="shared" si="151"/>
        <v>0</v>
      </c>
    </row>
    <row r="1465" spans="1:30">
      <c r="A1465" s="162">
        <v>15363</v>
      </c>
      <c r="B1465" s="162">
        <v>3</v>
      </c>
      <c r="C1465" s="163" t="s">
        <v>225</v>
      </c>
      <c r="D1465" s="163" t="s">
        <v>227</v>
      </c>
      <c r="E1465" s="162">
        <v>45</v>
      </c>
      <c r="F1465" s="163" t="s">
        <v>227</v>
      </c>
      <c r="G1465" s="163" t="s">
        <v>296</v>
      </c>
      <c r="H1465" s="162">
        <v>0</v>
      </c>
      <c r="I1465" s="163" t="s">
        <v>301</v>
      </c>
      <c r="J1465" s="163" t="s">
        <v>297</v>
      </c>
      <c r="K1465" s="162">
        <v>32</v>
      </c>
      <c r="L1465" s="162">
        <v>11</v>
      </c>
      <c r="M1465" s="163" t="s">
        <v>300</v>
      </c>
      <c r="N1465" s="163" t="s">
        <v>227</v>
      </c>
      <c r="O1465" s="163" t="s">
        <v>297</v>
      </c>
      <c r="P1465" s="162">
        <v>0</v>
      </c>
      <c r="Q1465" s="162">
        <v>0</v>
      </c>
      <c r="R1465" s="162">
        <v>92.654547578317505</v>
      </c>
      <c r="S1465" s="162">
        <v>1642023.8921829399</v>
      </c>
      <c r="T1465" s="93">
        <f t="shared" si="147"/>
        <v>0</v>
      </c>
      <c r="U1465" s="93">
        <f>IF(C1465="MT",'Calcs and Notes'!$C$53*CBSAData!T1465*E1465,'Calcs and Notes'!$C$52*CBSAData!T1465*E1465)</f>
        <v>0</v>
      </c>
      <c r="V1465" s="93">
        <f>IF(C1465="MT",'Calcs and Notes'!$E$53*CBSAData!T1465*E1465,'Calcs and Notes'!$E$52*CBSAData!T1465*E1465)</f>
        <v>0</v>
      </c>
      <c r="W1465" s="93">
        <f t="shared" si="144"/>
        <v>2149.5100919894558</v>
      </c>
      <c r="X1465" s="93">
        <f t="shared" si="148"/>
        <v>1</v>
      </c>
      <c r="Y1465" s="93">
        <f t="shared" si="145"/>
        <v>2031.8517753799508</v>
      </c>
      <c r="Z1465" s="93">
        <f t="shared" si="146"/>
        <v>-62.005321958184865</v>
      </c>
      <c r="AA1465" s="93">
        <f t="shared" si="149"/>
        <v>1</v>
      </c>
      <c r="AB1465" s="93">
        <f t="shared" si="150"/>
        <v>1</v>
      </c>
      <c r="AC1465" s="179">
        <f>IF(C1465="MT",'Calcs and Notes'!$F$53*CBSAData!T1465*E1465,'Calcs and Notes'!$F$52*CBSAData!T1465*E1465)</f>
        <v>0</v>
      </c>
      <c r="AD1465" s="179">
        <f t="shared" si="151"/>
        <v>-81.869847202418697</v>
      </c>
    </row>
    <row r="1466" spans="1:30">
      <c r="A1466" s="162">
        <v>15363</v>
      </c>
      <c r="B1466" s="162">
        <v>4</v>
      </c>
      <c r="C1466" s="163" t="s">
        <v>225</v>
      </c>
      <c r="D1466" s="163" t="s">
        <v>227</v>
      </c>
      <c r="E1466" s="162">
        <v>24</v>
      </c>
      <c r="F1466" s="163" t="s">
        <v>227</v>
      </c>
      <c r="G1466" s="163" t="s">
        <v>296</v>
      </c>
      <c r="H1466" s="162">
        <v>0</v>
      </c>
      <c r="I1466" s="163" t="s">
        <v>301</v>
      </c>
      <c r="J1466" s="163" t="s">
        <v>297</v>
      </c>
      <c r="K1466" s="162">
        <v>32</v>
      </c>
      <c r="L1466" s="162">
        <v>6</v>
      </c>
      <c r="M1466" s="163" t="s">
        <v>300</v>
      </c>
      <c r="N1466" s="163" t="s">
        <v>227</v>
      </c>
      <c r="O1466" s="163" t="s">
        <v>297</v>
      </c>
      <c r="P1466" s="162">
        <v>0</v>
      </c>
      <c r="Q1466" s="162">
        <v>0</v>
      </c>
      <c r="R1466" s="162">
        <v>92.654547578317505</v>
      </c>
      <c r="S1466" s="162">
        <v>1642023.8921829399</v>
      </c>
      <c r="T1466" s="93">
        <f t="shared" si="147"/>
        <v>0</v>
      </c>
      <c r="U1466" s="93">
        <f>IF(C1466="MT",'Calcs and Notes'!$C$53*CBSAData!T1466*E1466,'Calcs and Notes'!$C$52*CBSAData!T1466*E1466)</f>
        <v>0</v>
      </c>
      <c r="V1466" s="93">
        <f>IF(C1466="MT",'Calcs and Notes'!$E$53*CBSAData!T1466*E1466,'Calcs and Notes'!$E$52*CBSAData!T1466*E1466)</f>
        <v>0</v>
      </c>
      <c r="W1466" s="93">
        <f t="shared" si="144"/>
        <v>1146.4053823943764</v>
      </c>
      <c r="X1466" s="93">
        <f t="shared" si="148"/>
        <v>1</v>
      </c>
      <c r="Y1466" s="93">
        <f t="shared" si="145"/>
        <v>1083.6542802026404</v>
      </c>
      <c r="Z1466" s="93">
        <f t="shared" si="146"/>
        <v>-33.069505044365258</v>
      </c>
      <c r="AA1466" s="93">
        <f t="shared" si="149"/>
        <v>1</v>
      </c>
      <c r="AB1466" s="93">
        <f t="shared" si="150"/>
        <v>1</v>
      </c>
      <c r="AC1466" s="179">
        <f>IF(C1466="MT",'Calcs and Notes'!$F$53*CBSAData!T1466*E1466,'Calcs and Notes'!$F$52*CBSAData!T1466*E1466)</f>
        <v>0</v>
      </c>
      <c r="AD1466" s="179">
        <f t="shared" si="151"/>
        <v>-43.663918507956637</v>
      </c>
    </row>
    <row r="1467" spans="1:30">
      <c r="A1467" s="162">
        <v>15273</v>
      </c>
      <c r="B1467" s="162">
        <v>1</v>
      </c>
      <c r="C1467" s="163" t="s">
        <v>225</v>
      </c>
      <c r="D1467" s="163" t="s">
        <v>243</v>
      </c>
      <c r="E1467" s="162">
        <v>144</v>
      </c>
      <c r="F1467" s="163" t="s">
        <v>227</v>
      </c>
      <c r="G1467" s="163" t="s">
        <v>296</v>
      </c>
      <c r="H1467" s="162">
        <v>0</v>
      </c>
      <c r="I1467" s="163" t="s">
        <v>301</v>
      </c>
      <c r="J1467" s="163" t="s">
        <v>349</v>
      </c>
      <c r="K1467" s="162">
        <v>32</v>
      </c>
      <c r="L1467" s="162">
        <v>84</v>
      </c>
      <c r="M1467" s="163" t="s">
        <v>300</v>
      </c>
      <c r="N1467" s="163" t="s">
        <v>227</v>
      </c>
      <c r="O1467" s="163" t="s">
        <v>297</v>
      </c>
      <c r="P1467" s="162">
        <v>0</v>
      </c>
      <c r="Q1467" s="162">
        <v>0</v>
      </c>
      <c r="R1467" s="162">
        <v>21.175192802226601</v>
      </c>
      <c r="S1467" s="162">
        <v>3593536.0945018702</v>
      </c>
      <c r="T1467" s="93">
        <f t="shared" si="147"/>
        <v>0</v>
      </c>
      <c r="U1467" s="93">
        <f>IF(C1467="MT",'Calcs and Notes'!$C$53*CBSAData!T1467*E1467,'Calcs and Notes'!$C$52*CBSAData!T1467*E1467)</f>
        <v>0</v>
      </c>
      <c r="V1467" s="93">
        <f>IF(C1467="MT",'Calcs and Notes'!$E$53*CBSAData!T1467*E1467,'Calcs and Notes'!$E$52*CBSAData!T1467*E1467)</f>
        <v>0</v>
      </c>
      <c r="W1467" s="93">
        <f t="shared" si="144"/>
        <v>6878.4322943662592</v>
      </c>
      <c r="X1467" s="93">
        <f t="shared" si="148"/>
        <v>1</v>
      </c>
      <c r="Y1467" s="93">
        <f t="shared" si="145"/>
        <v>6501.9256812158428</v>
      </c>
      <c r="Z1467" s="93">
        <f t="shared" si="146"/>
        <v>-198.41703026619157</v>
      </c>
      <c r="AA1467" s="93">
        <f t="shared" si="149"/>
        <v>1</v>
      </c>
      <c r="AB1467" s="93">
        <f t="shared" si="150"/>
        <v>1</v>
      </c>
      <c r="AC1467" s="179">
        <f>IF(C1467="MT",'Calcs and Notes'!$F$53*CBSAData!T1467*E1467,'Calcs and Notes'!$F$52*CBSAData!T1467*E1467)</f>
        <v>0</v>
      </c>
      <c r="AD1467" s="179">
        <f t="shared" si="151"/>
        <v>-261.98351104773985</v>
      </c>
    </row>
    <row r="1468" spans="1:30">
      <c r="A1468" s="162">
        <v>15255</v>
      </c>
      <c r="B1468" s="162">
        <v>1</v>
      </c>
      <c r="C1468" s="163" t="s">
        <v>225</v>
      </c>
      <c r="D1468" s="163" t="s">
        <v>243</v>
      </c>
      <c r="E1468" s="162">
        <v>13</v>
      </c>
      <c r="F1468" s="163" t="s">
        <v>243</v>
      </c>
      <c r="G1468" s="163" t="s">
        <v>296</v>
      </c>
      <c r="H1468" s="162">
        <v>5</v>
      </c>
      <c r="I1468" s="163" t="s">
        <v>309</v>
      </c>
      <c r="J1468" s="163" t="s">
        <v>350</v>
      </c>
      <c r="K1468" s="162">
        <v>-1</v>
      </c>
      <c r="L1468" s="162">
        <v>6</v>
      </c>
      <c r="M1468" s="163" t="s">
        <v>304</v>
      </c>
      <c r="N1468" s="163" t="s">
        <v>227</v>
      </c>
      <c r="O1468" s="163" t="s">
        <v>297</v>
      </c>
      <c r="P1468" s="162">
        <v>0</v>
      </c>
      <c r="Q1468" s="162">
        <v>0</v>
      </c>
      <c r="R1468" s="162">
        <v>105.006108768516</v>
      </c>
      <c r="S1468" s="162">
        <v>403223.45767109998</v>
      </c>
      <c r="T1468" s="93">
        <f t="shared" si="147"/>
        <v>0</v>
      </c>
      <c r="U1468" s="93">
        <f>IF(C1468="MT",'Calcs and Notes'!$C$53*CBSAData!T1468*E1468,'Calcs and Notes'!$C$52*CBSAData!T1468*E1468)</f>
        <v>0</v>
      </c>
      <c r="V1468" s="93">
        <f>IF(C1468="MT",'Calcs and Notes'!$E$53*CBSAData!T1468*E1468,'Calcs and Notes'!$E$52*CBSAData!T1468*E1468)</f>
        <v>0</v>
      </c>
      <c r="W1468" s="93">
        <f t="shared" si="144"/>
        <v>0</v>
      </c>
      <c r="X1468" s="93">
        <f t="shared" si="148"/>
        <v>0</v>
      </c>
      <c r="Y1468" s="93">
        <f t="shared" si="145"/>
        <v>0</v>
      </c>
      <c r="Z1468" s="93">
        <f t="shared" si="146"/>
        <v>0</v>
      </c>
      <c r="AA1468" s="93">
        <f t="shared" si="149"/>
        <v>1</v>
      </c>
      <c r="AB1468" s="93">
        <f t="shared" si="150"/>
        <v>0</v>
      </c>
      <c r="AC1468" s="179">
        <f>IF(C1468="MT",'Calcs and Notes'!$F$53*CBSAData!T1468*E1468,'Calcs and Notes'!$F$52*CBSAData!T1468*E1468)</f>
        <v>0</v>
      </c>
      <c r="AD1468" s="179">
        <f t="shared" si="151"/>
        <v>0</v>
      </c>
    </row>
    <row r="1469" spans="1:30">
      <c r="A1469" s="162">
        <v>15255</v>
      </c>
      <c r="B1469" s="162">
        <v>2</v>
      </c>
      <c r="C1469" s="163" t="s">
        <v>225</v>
      </c>
      <c r="D1469" s="163" t="s">
        <v>243</v>
      </c>
      <c r="E1469" s="162">
        <v>13</v>
      </c>
      <c r="F1469" s="163" t="s">
        <v>243</v>
      </c>
      <c r="G1469" s="163" t="s">
        <v>296</v>
      </c>
      <c r="H1469" s="162">
        <v>6</v>
      </c>
      <c r="I1469" s="163" t="s">
        <v>309</v>
      </c>
      <c r="J1469" s="163" t="s">
        <v>351</v>
      </c>
      <c r="K1469" s="162">
        <v>-1</v>
      </c>
      <c r="L1469" s="162">
        <v>7</v>
      </c>
      <c r="M1469" s="163" t="s">
        <v>247</v>
      </c>
      <c r="N1469" s="163" t="s">
        <v>227</v>
      </c>
      <c r="O1469" s="163" t="s">
        <v>297</v>
      </c>
      <c r="P1469" s="162">
        <v>0</v>
      </c>
      <c r="Q1469" s="162">
        <v>0</v>
      </c>
      <c r="R1469" s="162">
        <v>105.006108768516</v>
      </c>
      <c r="S1469" s="162">
        <v>403223.45767109998</v>
      </c>
      <c r="T1469" s="93">
        <f t="shared" si="147"/>
        <v>0</v>
      </c>
      <c r="U1469" s="93">
        <f>IF(C1469="MT",'Calcs and Notes'!$C$53*CBSAData!T1469*E1469,'Calcs and Notes'!$C$52*CBSAData!T1469*E1469)</f>
        <v>0</v>
      </c>
      <c r="V1469" s="93">
        <f>IF(C1469="MT",'Calcs and Notes'!$E$53*CBSAData!T1469*E1469,'Calcs and Notes'!$E$52*CBSAData!T1469*E1469)</f>
        <v>0</v>
      </c>
      <c r="W1469" s="93">
        <f t="shared" si="144"/>
        <v>0</v>
      </c>
      <c r="X1469" s="93">
        <f t="shared" si="148"/>
        <v>0</v>
      </c>
      <c r="Y1469" s="93">
        <f t="shared" si="145"/>
        <v>0</v>
      </c>
      <c r="Z1469" s="93">
        <f t="shared" si="146"/>
        <v>0</v>
      </c>
      <c r="AA1469" s="93">
        <f t="shared" si="149"/>
        <v>1</v>
      </c>
      <c r="AB1469" s="93">
        <f t="shared" si="150"/>
        <v>0</v>
      </c>
      <c r="AC1469" s="179">
        <f>IF(C1469="MT",'Calcs and Notes'!$F$53*CBSAData!T1469*E1469,'Calcs and Notes'!$F$52*CBSAData!T1469*E1469)</f>
        <v>0</v>
      </c>
      <c r="AD1469" s="179">
        <f t="shared" si="151"/>
        <v>0</v>
      </c>
    </row>
    <row r="1470" spans="1:30">
      <c r="A1470" s="162">
        <v>15255</v>
      </c>
      <c r="B1470" s="162">
        <v>3</v>
      </c>
      <c r="C1470" s="163" t="s">
        <v>225</v>
      </c>
      <c r="D1470" s="163" t="s">
        <v>243</v>
      </c>
      <c r="E1470" s="162">
        <v>7</v>
      </c>
      <c r="F1470" s="163" t="s">
        <v>243</v>
      </c>
      <c r="G1470" s="163" t="s">
        <v>296</v>
      </c>
      <c r="H1470" s="162">
        <v>2</v>
      </c>
      <c r="I1470" s="163" t="s">
        <v>298</v>
      </c>
      <c r="J1470" s="163" t="s">
        <v>297</v>
      </c>
      <c r="K1470" s="162">
        <v>40</v>
      </c>
      <c r="L1470" s="162">
        <v>1</v>
      </c>
      <c r="M1470" s="163" t="s">
        <v>300</v>
      </c>
      <c r="N1470" s="163" t="s">
        <v>227</v>
      </c>
      <c r="O1470" s="163" t="s">
        <v>297</v>
      </c>
      <c r="P1470" s="162">
        <v>0</v>
      </c>
      <c r="Q1470" s="162">
        <v>0</v>
      </c>
      <c r="R1470" s="162">
        <v>105.006108768516</v>
      </c>
      <c r="S1470" s="162">
        <v>403223.45767109998</v>
      </c>
      <c r="T1470" s="93">
        <f t="shared" si="147"/>
        <v>0</v>
      </c>
      <c r="U1470" s="93">
        <f>IF(C1470="MT",'Calcs and Notes'!$C$53*CBSAData!T1470*E1470,'Calcs and Notes'!$C$52*CBSAData!T1470*E1470)</f>
        <v>0</v>
      </c>
      <c r="V1470" s="93">
        <f>IF(C1470="MT",'Calcs and Notes'!$E$53*CBSAData!T1470*E1470,'Calcs and Notes'!$E$52*CBSAData!T1470*E1470)</f>
        <v>0</v>
      </c>
      <c r="W1470" s="93">
        <f t="shared" si="144"/>
        <v>864.85</v>
      </c>
      <c r="X1470" s="93">
        <f t="shared" si="148"/>
        <v>1</v>
      </c>
      <c r="Y1470" s="93">
        <f t="shared" si="145"/>
        <v>258.21039999999999</v>
      </c>
      <c r="Z1470" s="93">
        <f t="shared" si="146"/>
        <v>-21.49</v>
      </c>
      <c r="AA1470" s="93">
        <f t="shared" si="149"/>
        <v>1</v>
      </c>
      <c r="AB1470" s="93">
        <f t="shared" si="150"/>
        <v>0</v>
      </c>
      <c r="AC1470" s="179">
        <f>IF(C1470="MT",'Calcs and Notes'!$F$53*CBSAData!T1470*E1470,'Calcs and Notes'!$F$52*CBSAData!T1470*E1470)</f>
        <v>0</v>
      </c>
      <c r="AD1470" s="179">
        <f t="shared" si="151"/>
        <v>0</v>
      </c>
    </row>
    <row r="1471" spans="1:30">
      <c r="A1471" s="162">
        <v>15341</v>
      </c>
      <c r="B1471" s="162">
        <v>1</v>
      </c>
      <c r="C1471" s="163" t="s">
        <v>245</v>
      </c>
      <c r="D1471" s="163" t="s">
        <v>243</v>
      </c>
      <c r="E1471" s="162">
        <v>4</v>
      </c>
      <c r="F1471" s="163" t="s">
        <v>243</v>
      </c>
      <c r="G1471" s="163" t="s">
        <v>303</v>
      </c>
      <c r="H1471" s="162">
        <v>2</v>
      </c>
      <c r="I1471" s="163" t="s">
        <v>227</v>
      </c>
      <c r="J1471" s="163" t="s">
        <v>297</v>
      </c>
      <c r="K1471" s="162">
        <v>0</v>
      </c>
      <c r="L1471" s="162">
        <v>0</v>
      </c>
      <c r="M1471" s="163" t="s">
        <v>247</v>
      </c>
      <c r="N1471" s="163" t="s">
        <v>227</v>
      </c>
      <c r="O1471" s="163" t="s">
        <v>297</v>
      </c>
      <c r="P1471" s="162">
        <v>0</v>
      </c>
      <c r="Q1471" s="162">
        <v>0</v>
      </c>
      <c r="R1471" s="162">
        <v>97.814348978341002</v>
      </c>
      <c r="S1471" s="162">
        <v>495723.12062223197</v>
      </c>
      <c r="T1471" s="93">
        <f t="shared" si="147"/>
        <v>1</v>
      </c>
      <c r="U1471" s="93">
        <f>IF(C1471="MT",'Calcs and Notes'!$C$53*CBSAData!T1471*E1471,'Calcs and Notes'!$C$52*CBSAData!T1471*E1471)</f>
        <v>1477.8253729142932</v>
      </c>
      <c r="V1471" s="93">
        <f>IF(C1471="MT",'Calcs and Notes'!$E$53*CBSAData!T1471*E1471,'Calcs and Notes'!$E$52*CBSAData!T1471*E1471)</f>
        <v>169.50331557168803</v>
      </c>
      <c r="W1471" s="93">
        <f t="shared" si="144"/>
        <v>0</v>
      </c>
      <c r="X1471" s="93">
        <f t="shared" si="148"/>
        <v>0</v>
      </c>
      <c r="Y1471" s="93">
        <f t="shared" si="145"/>
        <v>0</v>
      </c>
      <c r="Z1471" s="93">
        <f t="shared" si="146"/>
        <v>0</v>
      </c>
      <c r="AA1471" s="93">
        <f t="shared" si="149"/>
        <v>1</v>
      </c>
      <c r="AB1471" s="93">
        <f t="shared" si="150"/>
        <v>0</v>
      </c>
      <c r="AC1471" s="179">
        <f>IF(C1471="MT",'Calcs and Notes'!$F$53*CBSAData!T1471*E1471,'Calcs and Notes'!$F$52*CBSAData!T1471*E1471)</f>
        <v>-20.138748962058227</v>
      </c>
      <c r="AD1471" s="179">
        <f t="shared" si="151"/>
        <v>0</v>
      </c>
    </row>
    <row r="1472" spans="1:30">
      <c r="A1472" s="162">
        <v>15341</v>
      </c>
      <c r="B1472" s="162">
        <v>2</v>
      </c>
      <c r="C1472" s="163" t="s">
        <v>245</v>
      </c>
      <c r="D1472" s="163" t="s">
        <v>243</v>
      </c>
      <c r="E1472" s="162">
        <v>2</v>
      </c>
      <c r="F1472" s="163" t="s">
        <v>243</v>
      </c>
      <c r="G1472" s="163" t="s">
        <v>296</v>
      </c>
      <c r="H1472" s="162">
        <v>1</v>
      </c>
      <c r="I1472" s="163" t="s">
        <v>309</v>
      </c>
      <c r="J1472" s="163" t="s">
        <v>297</v>
      </c>
      <c r="K1472" s="162">
        <v>-1</v>
      </c>
      <c r="L1472" s="162">
        <v>1</v>
      </c>
      <c r="M1472" s="163" t="s">
        <v>300</v>
      </c>
      <c r="N1472" s="163" t="s">
        <v>227</v>
      </c>
      <c r="O1472" s="163" t="s">
        <v>297</v>
      </c>
      <c r="P1472" s="162">
        <v>0</v>
      </c>
      <c r="Q1472" s="162">
        <v>0</v>
      </c>
      <c r="R1472" s="162">
        <v>97.814348978341002</v>
      </c>
      <c r="S1472" s="162">
        <v>495723.12062223197</v>
      </c>
      <c r="T1472" s="93">
        <f t="shared" si="147"/>
        <v>0</v>
      </c>
      <c r="U1472" s="93">
        <f>IF(C1472="MT",'Calcs and Notes'!$C$53*CBSAData!T1472*E1472,'Calcs and Notes'!$C$52*CBSAData!T1472*E1472)</f>
        <v>0</v>
      </c>
      <c r="V1472" s="93">
        <f>IF(C1472="MT",'Calcs and Notes'!$E$53*CBSAData!T1472*E1472,'Calcs and Notes'!$E$52*CBSAData!T1472*E1472)</f>
        <v>0</v>
      </c>
      <c r="W1472" s="93">
        <f t="shared" si="144"/>
        <v>0</v>
      </c>
      <c r="X1472" s="93">
        <f t="shared" si="148"/>
        <v>0</v>
      </c>
      <c r="Y1472" s="93">
        <f t="shared" si="145"/>
        <v>0</v>
      </c>
      <c r="Z1472" s="93">
        <f t="shared" si="146"/>
        <v>0</v>
      </c>
      <c r="AA1472" s="93">
        <f t="shared" si="149"/>
        <v>1</v>
      </c>
      <c r="AB1472" s="93">
        <f t="shared" si="150"/>
        <v>0</v>
      </c>
      <c r="AC1472" s="179">
        <f>IF(C1472="MT",'Calcs and Notes'!$F$53*CBSAData!T1472*E1472,'Calcs and Notes'!$F$52*CBSAData!T1472*E1472)</f>
        <v>0</v>
      </c>
      <c r="AD1472" s="179">
        <f t="shared" si="151"/>
        <v>0</v>
      </c>
    </row>
    <row r="1473" spans="1:30">
      <c r="A1473" s="162">
        <v>15341</v>
      </c>
      <c r="B1473" s="162">
        <v>3</v>
      </c>
      <c r="C1473" s="163" t="s">
        <v>225</v>
      </c>
      <c r="D1473" s="163" t="s">
        <v>243</v>
      </c>
      <c r="E1473" s="162">
        <v>3</v>
      </c>
      <c r="F1473" s="163" t="s">
        <v>243</v>
      </c>
      <c r="G1473" s="163" t="s">
        <v>296</v>
      </c>
      <c r="H1473" s="162">
        <v>1</v>
      </c>
      <c r="I1473" s="163" t="s">
        <v>301</v>
      </c>
      <c r="J1473" s="163" t="s">
        <v>297</v>
      </c>
      <c r="K1473" s="162">
        <v>28</v>
      </c>
      <c r="L1473" s="162">
        <v>4</v>
      </c>
      <c r="M1473" s="163" t="s">
        <v>300</v>
      </c>
      <c r="N1473" s="163" t="s">
        <v>227</v>
      </c>
      <c r="O1473" s="163" t="s">
        <v>297</v>
      </c>
      <c r="P1473" s="162">
        <v>0</v>
      </c>
      <c r="Q1473" s="162">
        <v>0</v>
      </c>
      <c r="R1473" s="162">
        <v>97.814348978341002</v>
      </c>
      <c r="S1473" s="162">
        <v>495723.12062223197</v>
      </c>
      <c r="T1473" s="93">
        <f t="shared" si="147"/>
        <v>0</v>
      </c>
      <c r="U1473" s="93">
        <f>IF(C1473="MT",'Calcs and Notes'!$C$53*CBSAData!T1473*E1473,'Calcs and Notes'!$C$52*CBSAData!T1473*E1473)</f>
        <v>0</v>
      </c>
      <c r="V1473" s="93">
        <f>IF(C1473="MT",'Calcs and Notes'!$E$53*CBSAData!T1473*E1473,'Calcs and Notes'!$E$52*CBSAData!T1473*E1473)</f>
        <v>0</v>
      </c>
      <c r="W1473" s="93">
        <f t="shared" si="144"/>
        <v>287.25</v>
      </c>
      <c r="X1473" s="93">
        <f t="shared" si="148"/>
        <v>1</v>
      </c>
      <c r="Y1473" s="93">
        <f t="shared" si="145"/>
        <v>110.66159999999999</v>
      </c>
      <c r="Z1473" s="93">
        <f t="shared" si="146"/>
        <v>-9.2099999999999991</v>
      </c>
      <c r="AA1473" s="93">
        <f t="shared" si="149"/>
        <v>1</v>
      </c>
      <c r="AB1473" s="93">
        <f t="shared" si="150"/>
        <v>0</v>
      </c>
      <c r="AC1473" s="179">
        <f>IF(C1473="MT",'Calcs and Notes'!$F$53*CBSAData!T1473*E1473,'Calcs and Notes'!$F$52*CBSAData!T1473*E1473)</f>
        <v>0</v>
      </c>
      <c r="AD1473" s="179">
        <f t="shared" si="151"/>
        <v>0</v>
      </c>
    </row>
    <row r="1474" spans="1:30">
      <c r="A1474" s="162">
        <v>15341</v>
      </c>
      <c r="B1474" s="162">
        <v>4</v>
      </c>
      <c r="C1474" s="163" t="s">
        <v>225</v>
      </c>
      <c r="D1474" s="163" t="s">
        <v>243</v>
      </c>
      <c r="E1474" s="162">
        <v>6</v>
      </c>
      <c r="F1474" s="163" t="s">
        <v>227</v>
      </c>
      <c r="G1474" s="163" t="s">
        <v>296</v>
      </c>
      <c r="H1474" s="162">
        <v>0</v>
      </c>
      <c r="I1474" s="163" t="s">
        <v>309</v>
      </c>
      <c r="J1474" s="163" t="s">
        <v>297</v>
      </c>
      <c r="K1474" s="162">
        <v>-1</v>
      </c>
      <c r="L1474" s="162">
        <v>6</v>
      </c>
      <c r="M1474" s="163" t="s">
        <v>300</v>
      </c>
      <c r="N1474" s="163" t="s">
        <v>227</v>
      </c>
      <c r="O1474" s="163" t="s">
        <v>297</v>
      </c>
      <c r="P1474" s="162">
        <v>0</v>
      </c>
      <c r="Q1474" s="162">
        <v>0</v>
      </c>
      <c r="R1474" s="162">
        <v>97.814348978341002</v>
      </c>
      <c r="S1474" s="162">
        <v>495723.12062223197</v>
      </c>
      <c r="T1474" s="93">
        <f t="shared" si="147"/>
        <v>0</v>
      </c>
      <c r="U1474" s="93">
        <f>IF(C1474="MT",'Calcs and Notes'!$C$53*CBSAData!T1474*E1474,'Calcs and Notes'!$C$52*CBSAData!T1474*E1474)</f>
        <v>0</v>
      </c>
      <c r="V1474" s="93">
        <f>IF(C1474="MT",'Calcs and Notes'!$E$53*CBSAData!T1474*E1474,'Calcs and Notes'!$E$52*CBSAData!T1474*E1474)</f>
        <v>0</v>
      </c>
      <c r="W1474" s="93">
        <f t="shared" si="144"/>
        <v>0</v>
      </c>
      <c r="X1474" s="93">
        <f t="shared" si="148"/>
        <v>0</v>
      </c>
      <c r="Y1474" s="93">
        <f t="shared" si="145"/>
        <v>0</v>
      </c>
      <c r="Z1474" s="93">
        <f t="shared" si="146"/>
        <v>0</v>
      </c>
      <c r="AA1474" s="93">
        <f t="shared" si="149"/>
        <v>1</v>
      </c>
      <c r="AB1474" s="93">
        <f t="shared" si="150"/>
        <v>1</v>
      </c>
      <c r="AC1474" s="179">
        <f>IF(C1474="MT",'Calcs and Notes'!$F$53*CBSAData!T1474*E1474,'Calcs and Notes'!$F$52*CBSAData!T1474*E1474)</f>
        <v>0</v>
      </c>
      <c r="AD1474" s="179">
        <f t="shared" si="151"/>
        <v>0</v>
      </c>
    </row>
    <row r="1475" spans="1:30">
      <c r="A1475" s="162">
        <v>15158</v>
      </c>
      <c r="B1475" s="162">
        <v>1</v>
      </c>
      <c r="C1475" s="163" t="s">
        <v>225</v>
      </c>
      <c r="D1475" s="163" t="s">
        <v>227</v>
      </c>
      <c r="E1475" s="162">
        <v>26</v>
      </c>
      <c r="F1475" s="163" t="s">
        <v>243</v>
      </c>
      <c r="G1475" s="163" t="s">
        <v>296</v>
      </c>
      <c r="H1475" s="162">
        <v>7</v>
      </c>
      <c r="I1475" s="163" t="s">
        <v>309</v>
      </c>
      <c r="J1475" s="163" t="s">
        <v>297</v>
      </c>
      <c r="K1475" s="162">
        <v>-1</v>
      </c>
      <c r="L1475" s="162">
        <v>14</v>
      </c>
      <c r="M1475" s="163" t="s">
        <v>300</v>
      </c>
      <c r="N1475" s="163" t="s">
        <v>352</v>
      </c>
      <c r="O1475" s="163" t="s">
        <v>297</v>
      </c>
      <c r="P1475" s="162">
        <v>25</v>
      </c>
      <c r="Q1475" s="162">
        <v>3</v>
      </c>
      <c r="R1475" s="162">
        <v>59.7383607246963</v>
      </c>
      <c r="S1475" s="162">
        <v>519305.569779785</v>
      </c>
      <c r="T1475" s="93">
        <f t="shared" si="147"/>
        <v>0</v>
      </c>
      <c r="U1475" s="93">
        <f>IF(C1475="MT",'Calcs and Notes'!$C$53*CBSAData!T1475*E1475,'Calcs and Notes'!$C$52*CBSAData!T1475*E1475)</f>
        <v>0</v>
      </c>
      <c r="V1475" s="93">
        <f>IF(C1475="MT",'Calcs and Notes'!$E$53*CBSAData!T1475*E1475,'Calcs and Notes'!$E$52*CBSAData!T1475*E1475)</f>
        <v>0</v>
      </c>
      <c r="W1475" s="93">
        <f t="shared" si="144"/>
        <v>0</v>
      </c>
      <c r="X1475" s="93">
        <f t="shared" si="148"/>
        <v>0</v>
      </c>
      <c r="Y1475" s="93">
        <f t="shared" si="145"/>
        <v>0</v>
      </c>
      <c r="Z1475" s="93">
        <f t="shared" si="146"/>
        <v>0</v>
      </c>
      <c r="AA1475" s="93">
        <f t="shared" si="149"/>
        <v>1</v>
      </c>
      <c r="AB1475" s="93">
        <f t="shared" si="150"/>
        <v>0</v>
      </c>
      <c r="AC1475" s="179">
        <f>IF(C1475="MT",'Calcs and Notes'!$F$53*CBSAData!T1475*E1475,'Calcs and Notes'!$F$52*CBSAData!T1475*E1475)</f>
        <v>0</v>
      </c>
      <c r="AD1475" s="179">
        <f t="shared" si="151"/>
        <v>0</v>
      </c>
    </row>
    <row r="1476" spans="1:30">
      <c r="A1476" s="162">
        <v>15487</v>
      </c>
      <c r="B1476" s="162">
        <v>1</v>
      </c>
      <c r="C1476" s="163" t="s">
        <v>225</v>
      </c>
      <c r="D1476" s="163" t="s">
        <v>243</v>
      </c>
      <c r="E1476" s="162">
        <v>4</v>
      </c>
      <c r="F1476" s="163" t="s">
        <v>243</v>
      </c>
      <c r="G1476" s="163" t="s">
        <v>296</v>
      </c>
      <c r="H1476" s="162">
        <v>1</v>
      </c>
      <c r="I1476" s="163" t="s">
        <v>309</v>
      </c>
      <c r="J1476" s="163" t="s">
        <v>297</v>
      </c>
      <c r="K1476" s="162">
        <v>-1</v>
      </c>
      <c r="L1476" s="162">
        <v>1</v>
      </c>
      <c r="M1476" s="163" t="s">
        <v>304</v>
      </c>
      <c r="N1476" s="163" t="s">
        <v>227</v>
      </c>
      <c r="O1476" s="163" t="s">
        <v>297</v>
      </c>
      <c r="P1476" s="162">
        <v>0</v>
      </c>
      <c r="Q1476" s="162">
        <v>0</v>
      </c>
      <c r="R1476" s="162">
        <v>907.66525580783605</v>
      </c>
      <c r="S1476" s="162">
        <v>4992158.9069430996</v>
      </c>
      <c r="T1476" s="93">
        <f t="shared" si="147"/>
        <v>0</v>
      </c>
      <c r="U1476" s="93">
        <f>IF(C1476="MT",'Calcs and Notes'!$C$53*CBSAData!T1476*E1476,'Calcs and Notes'!$C$52*CBSAData!T1476*E1476)</f>
        <v>0</v>
      </c>
      <c r="V1476" s="93">
        <f>IF(C1476="MT",'Calcs and Notes'!$E$53*CBSAData!T1476*E1476,'Calcs and Notes'!$E$52*CBSAData!T1476*E1476)</f>
        <v>0</v>
      </c>
      <c r="W1476" s="93">
        <f t="shared" si="144"/>
        <v>0</v>
      </c>
      <c r="X1476" s="93">
        <f t="shared" si="148"/>
        <v>0</v>
      </c>
      <c r="Y1476" s="93">
        <f t="shared" si="145"/>
        <v>0</v>
      </c>
      <c r="Z1476" s="93">
        <f t="shared" si="146"/>
        <v>0</v>
      </c>
      <c r="AA1476" s="93">
        <f t="shared" si="149"/>
        <v>1</v>
      </c>
      <c r="AB1476" s="93">
        <f t="shared" si="150"/>
        <v>0</v>
      </c>
      <c r="AC1476" s="179">
        <f>IF(C1476="MT",'Calcs and Notes'!$F$53*CBSAData!T1476*E1476,'Calcs and Notes'!$F$52*CBSAData!T1476*E1476)</f>
        <v>0</v>
      </c>
      <c r="AD1476" s="179">
        <f t="shared" si="151"/>
        <v>0</v>
      </c>
    </row>
    <row r="1477" spans="1:30">
      <c r="A1477" s="162">
        <v>15487</v>
      </c>
      <c r="B1477" s="162">
        <v>2</v>
      </c>
      <c r="C1477" s="163" t="s">
        <v>241</v>
      </c>
      <c r="D1477" s="163" t="s">
        <v>243</v>
      </c>
      <c r="E1477" s="162">
        <v>9</v>
      </c>
      <c r="F1477" s="163" t="s">
        <v>243</v>
      </c>
      <c r="G1477" s="163" t="s">
        <v>296</v>
      </c>
      <c r="H1477" s="162">
        <v>6</v>
      </c>
      <c r="I1477" s="163" t="s">
        <v>309</v>
      </c>
      <c r="J1477" s="163" t="s">
        <v>297</v>
      </c>
      <c r="K1477" s="162">
        <v>-1</v>
      </c>
      <c r="L1477" s="162">
        <v>3</v>
      </c>
      <c r="M1477" s="163" t="s">
        <v>304</v>
      </c>
      <c r="N1477" s="163" t="s">
        <v>247</v>
      </c>
      <c r="O1477" s="163" t="s">
        <v>297</v>
      </c>
      <c r="P1477" s="162">
        <v>0</v>
      </c>
      <c r="Q1477" s="162">
        <v>0</v>
      </c>
      <c r="R1477" s="162">
        <v>907.66525580783605</v>
      </c>
      <c r="S1477" s="162">
        <v>4992158.9069430996</v>
      </c>
      <c r="T1477" s="93">
        <f t="shared" si="147"/>
        <v>0</v>
      </c>
      <c r="U1477" s="93">
        <f>IF(C1477="MT",'Calcs and Notes'!$C$53*CBSAData!T1477*E1477,'Calcs and Notes'!$C$52*CBSAData!T1477*E1477)</f>
        <v>0</v>
      </c>
      <c r="V1477" s="93">
        <f>IF(C1477="MT",'Calcs and Notes'!$E$53*CBSAData!T1477*E1477,'Calcs and Notes'!$E$52*CBSAData!T1477*E1477)</f>
        <v>0</v>
      </c>
      <c r="W1477" s="93">
        <f t="shared" si="144"/>
        <v>0</v>
      </c>
      <c r="X1477" s="93">
        <f t="shared" si="148"/>
        <v>0</v>
      </c>
      <c r="Y1477" s="93">
        <f t="shared" si="145"/>
        <v>0</v>
      </c>
      <c r="Z1477" s="93">
        <f t="shared" si="146"/>
        <v>0</v>
      </c>
      <c r="AA1477" s="93">
        <f t="shared" si="149"/>
        <v>1</v>
      </c>
      <c r="AB1477" s="93">
        <f t="shared" si="150"/>
        <v>0</v>
      </c>
      <c r="AC1477" s="179">
        <f>IF(C1477="MT",'Calcs and Notes'!$F$53*CBSAData!T1477*E1477,'Calcs and Notes'!$F$52*CBSAData!T1477*E1477)</f>
        <v>0</v>
      </c>
      <c r="AD1477" s="179">
        <f t="shared" si="151"/>
        <v>0</v>
      </c>
    </row>
    <row r="1478" spans="1:30">
      <c r="A1478" s="162">
        <v>15487</v>
      </c>
      <c r="B1478" s="162">
        <v>3</v>
      </c>
      <c r="C1478" s="163" t="s">
        <v>241</v>
      </c>
      <c r="D1478" s="163" t="s">
        <v>243</v>
      </c>
      <c r="E1478" s="162">
        <v>3</v>
      </c>
      <c r="F1478" s="163" t="s">
        <v>243</v>
      </c>
      <c r="G1478" s="163" t="s">
        <v>296</v>
      </c>
      <c r="H1478" s="162">
        <v>2</v>
      </c>
      <c r="I1478" s="163" t="s">
        <v>309</v>
      </c>
      <c r="J1478" s="163" t="s">
        <v>297</v>
      </c>
      <c r="K1478" s="162">
        <v>-1</v>
      </c>
      <c r="L1478" s="162">
        <v>1</v>
      </c>
      <c r="M1478" s="163" t="s">
        <v>304</v>
      </c>
      <c r="N1478" s="163" t="s">
        <v>227</v>
      </c>
      <c r="O1478" s="163" t="s">
        <v>297</v>
      </c>
      <c r="P1478" s="162">
        <v>0</v>
      </c>
      <c r="Q1478" s="162">
        <v>0</v>
      </c>
      <c r="R1478" s="162">
        <v>907.66525580783605</v>
      </c>
      <c r="S1478" s="162">
        <v>4992158.9069430996</v>
      </c>
      <c r="T1478" s="93">
        <f t="shared" si="147"/>
        <v>0</v>
      </c>
      <c r="U1478" s="93">
        <f>IF(C1478="MT",'Calcs and Notes'!$C$53*CBSAData!T1478*E1478,'Calcs and Notes'!$C$52*CBSAData!T1478*E1478)</f>
        <v>0</v>
      </c>
      <c r="V1478" s="93">
        <f>IF(C1478="MT",'Calcs and Notes'!$E$53*CBSAData!T1478*E1478,'Calcs and Notes'!$E$52*CBSAData!T1478*E1478)</f>
        <v>0</v>
      </c>
      <c r="W1478" s="93">
        <f t="shared" si="144"/>
        <v>0</v>
      </c>
      <c r="X1478" s="93">
        <f t="shared" si="148"/>
        <v>0</v>
      </c>
      <c r="Y1478" s="93">
        <f t="shared" si="145"/>
        <v>0</v>
      </c>
      <c r="Z1478" s="93">
        <f t="shared" si="146"/>
        <v>0</v>
      </c>
      <c r="AA1478" s="93">
        <f t="shared" si="149"/>
        <v>1</v>
      </c>
      <c r="AB1478" s="93">
        <f t="shared" si="150"/>
        <v>0</v>
      </c>
      <c r="AC1478" s="179">
        <f>IF(C1478="MT",'Calcs and Notes'!$F$53*CBSAData!T1478*E1478,'Calcs and Notes'!$F$52*CBSAData!T1478*E1478)</f>
        <v>0</v>
      </c>
      <c r="AD1478" s="179">
        <f t="shared" si="151"/>
        <v>0</v>
      </c>
    </row>
    <row r="1479" spans="1:30">
      <c r="A1479" s="162">
        <v>15074</v>
      </c>
      <c r="B1479" s="162">
        <v>1</v>
      </c>
      <c r="C1479" s="163" t="s">
        <v>241</v>
      </c>
      <c r="D1479" s="163" t="s">
        <v>227</v>
      </c>
      <c r="E1479" s="162">
        <v>132</v>
      </c>
      <c r="F1479" s="163" t="s">
        <v>243</v>
      </c>
      <c r="G1479" s="163" t="s">
        <v>296</v>
      </c>
      <c r="H1479" s="162">
        <v>44</v>
      </c>
      <c r="I1479" s="163" t="s">
        <v>298</v>
      </c>
      <c r="J1479" s="163" t="s">
        <v>297</v>
      </c>
      <c r="K1479" s="162">
        <v>40</v>
      </c>
      <c r="L1479" s="162">
        <v>99</v>
      </c>
      <c r="M1479" s="163" t="s">
        <v>304</v>
      </c>
      <c r="N1479" s="163" t="s">
        <v>227</v>
      </c>
      <c r="O1479" s="163" t="s">
        <v>297</v>
      </c>
      <c r="P1479" s="162">
        <v>0</v>
      </c>
      <c r="Q1479" s="162">
        <v>0</v>
      </c>
      <c r="R1479" s="162">
        <v>92.654547578317505</v>
      </c>
      <c r="S1479" s="162">
        <v>5825839.9880818697</v>
      </c>
      <c r="T1479" s="93">
        <f t="shared" si="147"/>
        <v>0</v>
      </c>
      <c r="U1479" s="93">
        <f>IF(C1479="MT",'Calcs and Notes'!$C$53*CBSAData!T1479*E1479,'Calcs and Notes'!$C$52*CBSAData!T1479*E1479)</f>
        <v>0</v>
      </c>
      <c r="V1479" s="93">
        <f>IF(C1479="MT",'Calcs and Notes'!$E$53*CBSAData!T1479*E1479,'Calcs and Notes'!$E$52*CBSAData!T1479*E1479)</f>
        <v>0</v>
      </c>
      <c r="W1479" s="93">
        <f t="shared" si="144"/>
        <v>16308.6</v>
      </c>
      <c r="X1479" s="93">
        <f t="shared" si="148"/>
        <v>1</v>
      </c>
      <c r="Y1479" s="93">
        <f t="shared" si="145"/>
        <v>4869.1103999999996</v>
      </c>
      <c r="Z1479" s="93">
        <f t="shared" si="146"/>
        <v>-405.23999999999995</v>
      </c>
      <c r="AA1479" s="93">
        <f t="shared" si="149"/>
        <v>1</v>
      </c>
      <c r="AB1479" s="93">
        <f t="shared" si="150"/>
        <v>0</v>
      </c>
      <c r="AC1479" s="179">
        <f>IF(C1479="MT",'Calcs and Notes'!$F$53*CBSAData!T1479*E1479,'Calcs and Notes'!$F$52*CBSAData!T1479*E1479)</f>
        <v>0</v>
      </c>
      <c r="AD1479" s="179">
        <f t="shared" si="151"/>
        <v>0</v>
      </c>
    </row>
    <row r="1480" spans="1:30">
      <c r="A1480" s="162">
        <v>15074</v>
      </c>
      <c r="B1480" s="162">
        <v>2</v>
      </c>
      <c r="C1480" s="163" t="s">
        <v>225</v>
      </c>
      <c r="D1480" s="163" t="s">
        <v>227</v>
      </c>
      <c r="E1480" s="162">
        <v>291</v>
      </c>
      <c r="F1480" s="163" t="s">
        <v>227</v>
      </c>
      <c r="G1480" s="163" t="s">
        <v>296</v>
      </c>
      <c r="H1480" s="162">
        <v>0</v>
      </c>
      <c r="I1480" s="163" t="s">
        <v>301</v>
      </c>
      <c r="J1480" s="163" t="s">
        <v>329</v>
      </c>
      <c r="K1480" s="162">
        <v>32</v>
      </c>
      <c r="L1480" s="162">
        <v>218</v>
      </c>
      <c r="M1480" s="163" t="s">
        <v>304</v>
      </c>
      <c r="N1480" s="163" t="s">
        <v>227</v>
      </c>
      <c r="O1480" s="163" t="s">
        <v>297</v>
      </c>
      <c r="P1480" s="162">
        <v>0</v>
      </c>
      <c r="Q1480" s="162">
        <v>0</v>
      </c>
      <c r="R1480" s="162">
        <v>92.654547578317505</v>
      </c>
      <c r="S1480" s="162">
        <v>5825839.9880818697</v>
      </c>
      <c r="T1480" s="93">
        <f t="shared" si="147"/>
        <v>0</v>
      </c>
      <c r="U1480" s="93">
        <f>IF(C1480="MT",'Calcs and Notes'!$C$53*CBSAData!T1480*E1480,'Calcs and Notes'!$C$52*CBSAData!T1480*E1480)</f>
        <v>0</v>
      </c>
      <c r="V1480" s="93">
        <f>IF(C1480="MT",'Calcs and Notes'!$E$53*CBSAData!T1480*E1480,'Calcs and Notes'!$E$52*CBSAData!T1480*E1480)</f>
        <v>0</v>
      </c>
      <c r="W1480" s="93">
        <f t="shared" si="144"/>
        <v>13900.165261531814</v>
      </c>
      <c r="X1480" s="93">
        <f t="shared" si="148"/>
        <v>1</v>
      </c>
      <c r="Y1480" s="93">
        <f t="shared" si="145"/>
        <v>13139.308147457015</v>
      </c>
      <c r="Z1480" s="93">
        <f t="shared" si="146"/>
        <v>-400.96774866292878</v>
      </c>
      <c r="AA1480" s="93">
        <f t="shared" si="149"/>
        <v>1</v>
      </c>
      <c r="AB1480" s="93">
        <f t="shared" si="150"/>
        <v>1</v>
      </c>
      <c r="AC1480" s="179">
        <f>IF(C1480="MT",'Calcs and Notes'!$F$53*CBSAData!T1480*E1480,'Calcs and Notes'!$F$52*CBSAData!T1480*E1480)</f>
        <v>0</v>
      </c>
      <c r="AD1480" s="179">
        <f t="shared" si="151"/>
        <v>-529.42501190897428</v>
      </c>
    </row>
    <row r="1481" spans="1:30">
      <c r="A1481" s="162">
        <v>15074</v>
      </c>
      <c r="B1481" s="162">
        <v>3</v>
      </c>
      <c r="C1481" s="163" t="s">
        <v>241</v>
      </c>
      <c r="D1481" s="163" t="s">
        <v>227</v>
      </c>
      <c r="E1481" s="162">
        <v>154</v>
      </c>
      <c r="F1481" s="163" t="s">
        <v>227</v>
      </c>
      <c r="G1481" s="163" t="s">
        <v>296</v>
      </c>
      <c r="H1481" s="162">
        <v>0</v>
      </c>
      <c r="I1481" s="163" t="s">
        <v>227</v>
      </c>
      <c r="J1481" s="163" t="s">
        <v>297</v>
      </c>
      <c r="K1481" s="162">
        <v>0</v>
      </c>
      <c r="L1481" s="162">
        <v>0</v>
      </c>
      <c r="M1481" s="163" t="s">
        <v>247</v>
      </c>
      <c r="N1481" s="163" t="s">
        <v>227</v>
      </c>
      <c r="O1481" s="163" t="s">
        <v>297</v>
      </c>
      <c r="P1481" s="162">
        <v>0</v>
      </c>
      <c r="Q1481" s="162">
        <v>0</v>
      </c>
      <c r="R1481" s="162">
        <v>92.654547578317505</v>
      </c>
      <c r="S1481" s="162">
        <v>5825839.9880818697</v>
      </c>
      <c r="T1481" s="93">
        <f t="shared" si="147"/>
        <v>0</v>
      </c>
      <c r="U1481" s="93">
        <f>IF(C1481="MT",'Calcs and Notes'!$C$53*CBSAData!T1481*E1481,'Calcs and Notes'!$C$52*CBSAData!T1481*E1481)</f>
        <v>0</v>
      </c>
      <c r="V1481" s="93">
        <f>IF(C1481="MT",'Calcs and Notes'!$E$53*CBSAData!T1481*E1481,'Calcs and Notes'!$E$52*CBSAData!T1481*E1481)</f>
        <v>0</v>
      </c>
      <c r="W1481" s="93">
        <f t="shared" si="144"/>
        <v>0</v>
      </c>
      <c r="X1481" s="93">
        <f t="shared" si="148"/>
        <v>0</v>
      </c>
      <c r="Y1481" s="93">
        <f t="shared" si="145"/>
        <v>0</v>
      </c>
      <c r="Z1481" s="93">
        <f t="shared" si="146"/>
        <v>0</v>
      </c>
      <c r="AA1481" s="93">
        <f t="shared" si="149"/>
        <v>1</v>
      </c>
      <c r="AB1481" s="93">
        <f t="shared" si="150"/>
        <v>1</v>
      </c>
      <c r="AC1481" s="179">
        <f>IF(C1481="MT",'Calcs and Notes'!$F$53*CBSAData!T1481*E1481,'Calcs and Notes'!$F$52*CBSAData!T1481*E1481)</f>
        <v>0</v>
      </c>
      <c r="AD1481" s="179">
        <f t="shared" si="151"/>
        <v>0</v>
      </c>
    </row>
    <row r="1482" spans="1:30">
      <c r="A1482" s="162">
        <v>15074</v>
      </c>
      <c r="B1482" s="162">
        <v>4</v>
      </c>
      <c r="C1482" s="163" t="s">
        <v>225</v>
      </c>
      <c r="D1482" s="163" t="s">
        <v>227</v>
      </c>
      <c r="E1482" s="162">
        <v>356</v>
      </c>
      <c r="F1482" s="163" t="s">
        <v>227</v>
      </c>
      <c r="G1482" s="163" t="s">
        <v>247</v>
      </c>
      <c r="H1482" s="162">
        <v>0</v>
      </c>
      <c r="I1482" s="163" t="s">
        <v>227</v>
      </c>
      <c r="J1482" s="163" t="s">
        <v>297</v>
      </c>
      <c r="K1482" s="162">
        <v>0</v>
      </c>
      <c r="L1482" s="162">
        <v>0</v>
      </c>
      <c r="M1482" s="163" t="s">
        <v>247</v>
      </c>
      <c r="N1482" s="163" t="s">
        <v>227</v>
      </c>
      <c r="O1482" s="163" t="s">
        <v>297</v>
      </c>
      <c r="P1482" s="162">
        <v>0</v>
      </c>
      <c r="Q1482" s="162">
        <v>0</v>
      </c>
      <c r="R1482" s="162">
        <v>92.654547578317505</v>
      </c>
      <c r="S1482" s="162">
        <v>5825839.9880818697</v>
      </c>
      <c r="T1482" s="93">
        <f t="shared" si="147"/>
        <v>0</v>
      </c>
      <c r="U1482" s="93">
        <f>IF(C1482="MT",'Calcs and Notes'!$C$53*CBSAData!T1482*E1482,'Calcs and Notes'!$C$52*CBSAData!T1482*E1482)</f>
        <v>0</v>
      </c>
      <c r="V1482" s="93">
        <f>IF(C1482="MT",'Calcs and Notes'!$E$53*CBSAData!T1482*E1482,'Calcs and Notes'!$E$52*CBSAData!T1482*E1482)</f>
        <v>0</v>
      </c>
      <c r="W1482" s="93">
        <f t="shared" si="144"/>
        <v>0</v>
      </c>
      <c r="X1482" s="93">
        <f t="shared" si="148"/>
        <v>0</v>
      </c>
      <c r="Y1482" s="93">
        <f t="shared" si="145"/>
        <v>0</v>
      </c>
      <c r="Z1482" s="93">
        <f t="shared" si="146"/>
        <v>0</v>
      </c>
      <c r="AA1482" s="93">
        <f t="shared" si="149"/>
        <v>1</v>
      </c>
      <c r="AB1482" s="93">
        <f t="shared" si="150"/>
        <v>1</v>
      </c>
      <c r="AC1482" s="179">
        <f>IF(C1482="MT",'Calcs and Notes'!$F$53*CBSAData!T1482*E1482,'Calcs and Notes'!$F$52*CBSAData!T1482*E1482)</f>
        <v>0</v>
      </c>
      <c r="AD1482" s="179">
        <f t="shared" si="151"/>
        <v>0</v>
      </c>
    </row>
    <row r="1483" spans="1:30">
      <c r="A1483" s="162">
        <v>15338</v>
      </c>
      <c r="B1483" s="162">
        <v>1</v>
      </c>
      <c r="C1483" s="163" t="s">
        <v>225</v>
      </c>
      <c r="D1483" s="163" t="s">
        <v>243</v>
      </c>
      <c r="E1483" s="162">
        <v>5</v>
      </c>
      <c r="F1483" s="163" t="s">
        <v>243</v>
      </c>
      <c r="G1483" s="163" t="s">
        <v>308</v>
      </c>
      <c r="H1483" s="162">
        <v>2</v>
      </c>
      <c r="I1483" s="163" t="s">
        <v>227</v>
      </c>
      <c r="J1483" s="163" t="s">
        <v>297</v>
      </c>
      <c r="K1483" s="162">
        <v>0</v>
      </c>
      <c r="L1483" s="162">
        <v>0</v>
      </c>
      <c r="M1483" s="163" t="s">
        <v>247</v>
      </c>
      <c r="N1483" s="163" t="s">
        <v>227</v>
      </c>
      <c r="O1483" s="163" t="s">
        <v>297</v>
      </c>
      <c r="P1483" s="162">
        <v>0</v>
      </c>
      <c r="Q1483" s="162">
        <v>0</v>
      </c>
      <c r="R1483" s="162">
        <v>115.532823110919</v>
      </c>
      <c r="S1483" s="162">
        <v>329384.07868923101</v>
      </c>
      <c r="T1483" s="93">
        <f t="shared" si="147"/>
        <v>0</v>
      </c>
      <c r="U1483" s="93">
        <f>IF(C1483="MT",'Calcs and Notes'!$C$53*CBSAData!T1483*E1483,'Calcs and Notes'!$C$52*CBSAData!T1483*E1483)</f>
        <v>0</v>
      </c>
      <c r="V1483" s="93">
        <f>IF(C1483="MT",'Calcs and Notes'!$E$53*CBSAData!T1483*E1483,'Calcs and Notes'!$E$52*CBSAData!T1483*E1483)</f>
        <v>0</v>
      </c>
      <c r="W1483" s="93">
        <f t="shared" si="144"/>
        <v>0</v>
      </c>
      <c r="X1483" s="93">
        <f t="shared" si="148"/>
        <v>0</v>
      </c>
      <c r="Y1483" s="93">
        <f t="shared" si="145"/>
        <v>0</v>
      </c>
      <c r="Z1483" s="93">
        <f t="shared" si="146"/>
        <v>0</v>
      </c>
      <c r="AA1483" s="93">
        <f t="shared" si="149"/>
        <v>1</v>
      </c>
      <c r="AB1483" s="93">
        <f t="shared" si="150"/>
        <v>0</v>
      </c>
      <c r="AC1483" s="179">
        <f>IF(C1483="MT",'Calcs and Notes'!$F$53*CBSAData!T1483*E1483,'Calcs and Notes'!$F$52*CBSAData!T1483*E1483)</f>
        <v>0</v>
      </c>
      <c r="AD1483" s="179">
        <f t="shared" si="151"/>
        <v>0</v>
      </c>
    </row>
    <row r="1484" spans="1:30">
      <c r="A1484" s="162">
        <v>15338</v>
      </c>
      <c r="B1484" s="162">
        <v>2</v>
      </c>
      <c r="C1484" s="163" t="s">
        <v>241</v>
      </c>
      <c r="D1484" s="163" t="s">
        <v>227</v>
      </c>
      <c r="E1484" s="162">
        <v>10</v>
      </c>
      <c r="F1484" s="163" t="s">
        <v>243</v>
      </c>
      <c r="G1484" s="163" t="s">
        <v>308</v>
      </c>
      <c r="H1484" s="162">
        <v>4</v>
      </c>
      <c r="I1484" s="163" t="s">
        <v>309</v>
      </c>
      <c r="J1484" s="163" t="s">
        <v>353</v>
      </c>
      <c r="K1484" s="162">
        <v>-1</v>
      </c>
      <c r="L1484" s="162">
        <v>-1</v>
      </c>
      <c r="M1484" s="163" t="s">
        <v>247</v>
      </c>
      <c r="N1484" s="163" t="s">
        <v>227</v>
      </c>
      <c r="O1484" s="163" t="s">
        <v>297</v>
      </c>
      <c r="P1484" s="162">
        <v>0</v>
      </c>
      <c r="Q1484" s="162">
        <v>0</v>
      </c>
      <c r="R1484" s="162">
        <v>115.532823110919</v>
      </c>
      <c r="S1484" s="162">
        <v>329384.07868923101</v>
      </c>
      <c r="T1484" s="93">
        <f t="shared" si="147"/>
        <v>0</v>
      </c>
      <c r="U1484" s="93">
        <f>IF(C1484="MT",'Calcs and Notes'!$C$53*CBSAData!T1484*E1484,'Calcs and Notes'!$C$52*CBSAData!T1484*E1484)</f>
        <v>0</v>
      </c>
      <c r="V1484" s="93">
        <f>IF(C1484="MT",'Calcs and Notes'!$E$53*CBSAData!T1484*E1484,'Calcs and Notes'!$E$52*CBSAData!T1484*E1484)</f>
        <v>0</v>
      </c>
      <c r="W1484" s="93">
        <f t="shared" si="144"/>
        <v>0</v>
      </c>
      <c r="X1484" s="93">
        <f t="shared" si="148"/>
        <v>0</v>
      </c>
      <c r="Y1484" s="93">
        <f t="shared" si="145"/>
        <v>0</v>
      </c>
      <c r="Z1484" s="93">
        <f t="shared" si="146"/>
        <v>0</v>
      </c>
      <c r="AA1484" s="93">
        <f t="shared" si="149"/>
        <v>1</v>
      </c>
      <c r="AB1484" s="93">
        <f t="shared" si="150"/>
        <v>0</v>
      </c>
      <c r="AC1484" s="179">
        <f>IF(C1484="MT",'Calcs and Notes'!$F$53*CBSAData!T1484*E1484,'Calcs and Notes'!$F$52*CBSAData!T1484*E1484)</f>
        <v>0</v>
      </c>
      <c r="AD1484" s="179">
        <f t="shared" si="151"/>
        <v>0</v>
      </c>
    </row>
    <row r="1485" spans="1:30">
      <c r="A1485" s="162">
        <v>15338</v>
      </c>
      <c r="B1485" s="162">
        <v>3</v>
      </c>
      <c r="C1485" s="163" t="s">
        <v>225</v>
      </c>
      <c r="D1485" s="163" t="s">
        <v>227</v>
      </c>
      <c r="E1485" s="162">
        <v>10</v>
      </c>
      <c r="F1485" s="163" t="s">
        <v>243</v>
      </c>
      <c r="G1485" s="163" t="s">
        <v>308</v>
      </c>
      <c r="H1485" s="162">
        <v>4</v>
      </c>
      <c r="I1485" s="163" t="s">
        <v>309</v>
      </c>
      <c r="J1485" s="163" t="s">
        <v>353</v>
      </c>
      <c r="K1485" s="162">
        <v>-1</v>
      </c>
      <c r="L1485" s="162">
        <v>-1</v>
      </c>
      <c r="M1485" s="163" t="s">
        <v>247</v>
      </c>
      <c r="N1485" s="163" t="s">
        <v>227</v>
      </c>
      <c r="O1485" s="163" t="s">
        <v>297</v>
      </c>
      <c r="P1485" s="162">
        <v>0</v>
      </c>
      <c r="Q1485" s="162">
        <v>0</v>
      </c>
      <c r="R1485" s="162">
        <v>115.532823110919</v>
      </c>
      <c r="S1485" s="162">
        <v>329384.07868923101</v>
      </c>
      <c r="T1485" s="93">
        <f t="shared" si="147"/>
        <v>0</v>
      </c>
      <c r="U1485" s="93">
        <f>IF(C1485="MT",'Calcs and Notes'!$C$53*CBSAData!T1485*E1485,'Calcs and Notes'!$C$52*CBSAData!T1485*E1485)</f>
        <v>0</v>
      </c>
      <c r="V1485" s="93">
        <f>IF(C1485="MT",'Calcs and Notes'!$E$53*CBSAData!T1485*E1485,'Calcs and Notes'!$E$52*CBSAData!T1485*E1485)</f>
        <v>0</v>
      </c>
      <c r="W1485" s="93">
        <f t="shared" si="144"/>
        <v>0</v>
      </c>
      <c r="X1485" s="93">
        <f t="shared" si="148"/>
        <v>0</v>
      </c>
      <c r="Y1485" s="93">
        <f t="shared" si="145"/>
        <v>0</v>
      </c>
      <c r="Z1485" s="93">
        <f t="shared" si="146"/>
        <v>0</v>
      </c>
      <c r="AA1485" s="93">
        <f t="shared" si="149"/>
        <v>1</v>
      </c>
      <c r="AB1485" s="93">
        <f t="shared" si="150"/>
        <v>0</v>
      </c>
      <c r="AC1485" s="179">
        <f>IF(C1485="MT",'Calcs and Notes'!$F$53*CBSAData!T1485*E1485,'Calcs and Notes'!$F$52*CBSAData!T1485*E1485)</f>
        <v>0</v>
      </c>
      <c r="AD1485" s="179">
        <f t="shared" si="151"/>
        <v>0</v>
      </c>
    </row>
    <row r="1486" spans="1:30">
      <c r="A1486" s="162">
        <v>15496</v>
      </c>
      <c r="B1486" s="162">
        <v>1</v>
      </c>
      <c r="C1486" s="163" t="s">
        <v>225</v>
      </c>
      <c r="D1486" s="163" t="s">
        <v>227</v>
      </c>
      <c r="E1486" s="162">
        <v>25</v>
      </c>
      <c r="F1486" s="163" t="s">
        <v>227</v>
      </c>
      <c r="G1486" s="163" t="s">
        <v>296</v>
      </c>
      <c r="H1486" s="162">
        <v>0</v>
      </c>
      <c r="I1486" s="163" t="s">
        <v>309</v>
      </c>
      <c r="J1486" s="163" t="s">
        <v>354</v>
      </c>
      <c r="K1486" s="162">
        <v>18</v>
      </c>
      <c r="L1486" s="162">
        <v>3</v>
      </c>
      <c r="M1486" s="163" t="s">
        <v>300</v>
      </c>
      <c r="N1486" s="163" t="s">
        <v>301</v>
      </c>
      <c r="O1486" s="163" t="s">
        <v>297</v>
      </c>
      <c r="P1486" s="162">
        <v>32</v>
      </c>
      <c r="Q1486" s="162">
        <v>4</v>
      </c>
      <c r="R1486" s="162">
        <v>21.175192802226601</v>
      </c>
      <c r="S1486" s="162">
        <v>3430381.23396071</v>
      </c>
      <c r="T1486" s="93">
        <f t="shared" si="147"/>
        <v>0</v>
      </c>
      <c r="U1486" s="93">
        <f>IF(C1486="MT",'Calcs and Notes'!$C$53*CBSAData!T1486*E1486,'Calcs and Notes'!$C$52*CBSAData!T1486*E1486)</f>
        <v>0</v>
      </c>
      <c r="V1486" s="93">
        <f>IF(C1486="MT",'Calcs and Notes'!$E$53*CBSAData!T1486*E1486,'Calcs and Notes'!$E$52*CBSAData!T1486*E1486)</f>
        <v>0</v>
      </c>
      <c r="W1486" s="93">
        <f t="shared" si="144"/>
        <v>0</v>
      </c>
      <c r="X1486" s="93">
        <f t="shared" si="148"/>
        <v>0</v>
      </c>
      <c r="Y1486" s="93">
        <f t="shared" si="145"/>
        <v>0</v>
      </c>
      <c r="Z1486" s="93">
        <f t="shared" si="146"/>
        <v>0</v>
      </c>
      <c r="AA1486" s="93">
        <f t="shared" si="149"/>
        <v>1</v>
      </c>
      <c r="AB1486" s="93">
        <f t="shared" si="150"/>
        <v>1</v>
      </c>
      <c r="AC1486" s="179">
        <f>IF(C1486="MT",'Calcs and Notes'!$F$53*CBSAData!T1486*E1486,'Calcs and Notes'!$F$52*CBSAData!T1486*E1486)</f>
        <v>0</v>
      </c>
      <c r="AD1486" s="179">
        <f t="shared" si="151"/>
        <v>0</v>
      </c>
    </row>
    <row r="1487" spans="1:30">
      <c r="A1487" s="162">
        <v>15496</v>
      </c>
      <c r="B1487" s="162">
        <v>2</v>
      </c>
      <c r="C1487" s="163" t="s">
        <v>225</v>
      </c>
      <c r="D1487" s="163" t="s">
        <v>227</v>
      </c>
      <c r="E1487" s="162">
        <v>45</v>
      </c>
      <c r="F1487" s="163" t="s">
        <v>227</v>
      </c>
      <c r="G1487" s="163" t="s">
        <v>296</v>
      </c>
      <c r="H1487" s="162">
        <v>0</v>
      </c>
      <c r="I1487" s="163" t="s">
        <v>309</v>
      </c>
      <c r="J1487" s="163" t="s">
        <v>297</v>
      </c>
      <c r="K1487" s="162">
        <v>18</v>
      </c>
      <c r="L1487" s="162">
        <v>11</v>
      </c>
      <c r="M1487" s="163" t="s">
        <v>300</v>
      </c>
      <c r="N1487" s="163" t="s">
        <v>227</v>
      </c>
      <c r="O1487" s="163" t="s">
        <v>297</v>
      </c>
      <c r="P1487" s="162">
        <v>0</v>
      </c>
      <c r="Q1487" s="162">
        <v>0</v>
      </c>
      <c r="R1487" s="162">
        <v>21.175192802226601</v>
      </c>
      <c r="S1487" s="162">
        <v>3430381.23396071</v>
      </c>
      <c r="T1487" s="93">
        <f t="shared" si="147"/>
        <v>0</v>
      </c>
      <c r="U1487" s="93">
        <f>IF(C1487="MT",'Calcs and Notes'!$C$53*CBSAData!T1487*E1487,'Calcs and Notes'!$C$52*CBSAData!T1487*E1487)</f>
        <v>0</v>
      </c>
      <c r="V1487" s="93">
        <f>IF(C1487="MT",'Calcs and Notes'!$E$53*CBSAData!T1487*E1487,'Calcs and Notes'!$E$52*CBSAData!T1487*E1487)</f>
        <v>0</v>
      </c>
      <c r="W1487" s="93">
        <f t="shared" si="144"/>
        <v>0</v>
      </c>
      <c r="X1487" s="93">
        <f t="shared" si="148"/>
        <v>0</v>
      </c>
      <c r="Y1487" s="93">
        <f t="shared" si="145"/>
        <v>0</v>
      </c>
      <c r="Z1487" s="93">
        <f t="shared" si="146"/>
        <v>0</v>
      </c>
      <c r="AA1487" s="93">
        <f t="shared" si="149"/>
        <v>1</v>
      </c>
      <c r="AB1487" s="93">
        <f t="shared" si="150"/>
        <v>1</v>
      </c>
      <c r="AC1487" s="179">
        <f>IF(C1487="MT",'Calcs and Notes'!$F$53*CBSAData!T1487*E1487,'Calcs and Notes'!$F$52*CBSAData!T1487*E1487)</f>
        <v>0</v>
      </c>
      <c r="AD1487" s="179">
        <f t="shared" si="151"/>
        <v>0</v>
      </c>
    </row>
    <row r="1488" spans="1:30">
      <c r="A1488" s="162">
        <v>15496</v>
      </c>
      <c r="B1488" s="162">
        <v>3</v>
      </c>
      <c r="C1488" s="163" t="s">
        <v>225</v>
      </c>
      <c r="D1488" s="163" t="s">
        <v>227</v>
      </c>
      <c r="E1488" s="162">
        <v>30</v>
      </c>
      <c r="F1488" s="163" t="s">
        <v>227</v>
      </c>
      <c r="G1488" s="163" t="s">
        <v>296</v>
      </c>
      <c r="H1488" s="162">
        <v>0</v>
      </c>
      <c r="I1488" s="163" t="s">
        <v>301</v>
      </c>
      <c r="J1488" s="163" t="s">
        <v>297</v>
      </c>
      <c r="K1488" s="162">
        <v>32</v>
      </c>
      <c r="L1488" s="162">
        <v>42</v>
      </c>
      <c r="M1488" s="163" t="s">
        <v>300</v>
      </c>
      <c r="N1488" s="163" t="s">
        <v>227</v>
      </c>
      <c r="O1488" s="163" t="s">
        <v>297</v>
      </c>
      <c r="P1488" s="162">
        <v>0</v>
      </c>
      <c r="Q1488" s="162">
        <v>0</v>
      </c>
      <c r="R1488" s="162">
        <v>21.175192802226601</v>
      </c>
      <c r="S1488" s="162">
        <v>3430381.23396071</v>
      </c>
      <c r="T1488" s="93">
        <f t="shared" si="147"/>
        <v>0</v>
      </c>
      <c r="U1488" s="93">
        <f>IF(C1488="MT",'Calcs and Notes'!$C$53*CBSAData!T1488*E1488,'Calcs and Notes'!$C$52*CBSAData!T1488*E1488)</f>
        <v>0</v>
      </c>
      <c r="V1488" s="93">
        <f>IF(C1488="MT",'Calcs and Notes'!$E$53*CBSAData!T1488*E1488,'Calcs and Notes'!$E$52*CBSAData!T1488*E1488)</f>
        <v>0</v>
      </c>
      <c r="W1488" s="93">
        <f t="shared" si="144"/>
        <v>1433.0067279929706</v>
      </c>
      <c r="X1488" s="93">
        <f t="shared" si="148"/>
        <v>1</v>
      </c>
      <c r="Y1488" s="93">
        <f t="shared" si="145"/>
        <v>1354.5678502533005</v>
      </c>
      <c r="Z1488" s="93">
        <f t="shared" si="146"/>
        <v>-41.336881305456579</v>
      </c>
      <c r="AA1488" s="93">
        <f t="shared" si="149"/>
        <v>1</v>
      </c>
      <c r="AB1488" s="93">
        <f t="shared" si="150"/>
        <v>1</v>
      </c>
      <c r="AC1488" s="179">
        <f>IF(C1488="MT",'Calcs and Notes'!$F$53*CBSAData!T1488*E1488,'Calcs and Notes'!$F$52*CBSAData!T1488*E1488)</f>
        <v>0</v>
      </c>
      <c r="AD1488" s="179">
        <f t="shared" si="151"/>
        <v>-54.5798981349458</v>
      </c>
    </row>
    <row r="1489" spans="1:30">
      <c r="A1489" s="162">
        <v>15496</v>
      </c>
      <c r="B1489" s="162">
        <v>4</v>
      </c>
      <c r="C1489" s="163" t="s">
        <v>225</v>
      </c>
      <c r="D1489" s="163" t="s">
        <v>243</v>
      </c>
      <c r="E1489" s="162">
        <v>24</v>
      </c>
      <c r="F1489" s="163" t="s">
        <v>227</v>
      </c>
      <c r="G1489" s="163" t="s">
        <v>296</v>
      </c>
      <c r="H1489" s="162">
        <v>0</v>
      </c>
      <c r="I1489" s="163" t="s">
        <v>309</v>
      </c>
      <c r="J1489" s="163" t="s">
        <v>354</v>
      </c>
      <c r="K1489" s="162">
        <v>18</v>
      </c>
      <c r="L1489" s="162">
        <v>6</v>
      </c>
      <c r="M1489" s="163" t="s">
        <v>355</v>
      </c>
      <c r="N1489" s="163" t="s">
        <v>227</v>
      </c>
      <c r="O1489" s="163" t="s">
        <v>297</v>
      </c>
      <c r="P1489" s="162">
        <v>0</v>
      </c>
      <c r="Q1489" s="162">
        <v>0</v>
      </c>
      <c r="R1489" s="162">
        <v>21.175192802226601</v>
      </c>
      <c r="S1489" s="162">
        <v>3430381.23396071</v>
      </c>
      <c r="T1489" s="93">
        <f t="shared" si="147"/>
        <v>0</v>
      </c>
      <c r="U1489" s="93">
        <f>IF(C1489="MT",'Calcs and Notes'!$C$53*CBSAData!T1489*E1489,'Calcs and Notes'!$C$52*CBSAData!T1489*E1489)</f>
        <v>0</v>
      </c>
      <c r="V1489" s="93">
        <f>IF(C1489="MT",'Calcs and Notes'!$E$53*CBSAData!T1489*E1489,'Calcs and Notes'!$E$52*CBSAData!T1489*E1489)</f>
        <v>0</v>
      </c>
      <c r="W1489" s="93">
        <f t="shared" si="144"/>
        <v>0</v>
      </c>
      <c r="X1489" s="93">
        <f t="shared" si="148"/>
        <v>0</v>
      </c>
      <c r="Y1489" s="93">
        <f t="shared" si="145"/>
        <v>0</v>
      </c>
      <c r="Z1489" s="93">
        <f t="shared" si="146"/>
        <v>0</v>
      </c>
      <c r="AA1489" s="93">
        <f t="shared" si="149"/>
        <v>0</v>
      </c>
      <c r="AB1489" s="93">
        <f t="shared" si="150"/>
        <v>1</v>
      </c>
      <c r="AC1489" s="179">
        <f>IF(C1489="MT",'Calcs and Notes'!$F$53*CBSAData!T1489*E1489,'Calcs and Notes'!$F$52*CBSAData!T1489*E1489)</f>
        <v>0</v>
      </c>
      <c r="AD1489" s="179">
        <f t="shared" si="151"/>
        <v>0</v>
      </c>
    </row>
    <row r="1490" spans="1:30">
      <c r="A1490" s="162">
        <v>15496</v>
      </c>
      <c r="B1490" s="162">
        <v>5</v>
      </c>
      <c r="C1490" s="163" t="s">
        <v>225</v>
      </c>
      <c r="D1490" s="163" t="s">
        <v>243</v>
      </c>
      <c r="E1490" s="162">
        <v>17</v>
      </c>
      <c r="F1490" s="163" t="s">
        <v>227</v>
      </c>
      <c r="G1490" s="163" t="s">
        <v>296</v>
      </c>
      <c r="H1490" s="162">
        <v>0</v>
      </c>
      <c r="I1490" s="163" t="s">
        <v>298</v>
      </c>
      <c r="J1490" s="163" t="s">
        <v>297</v>
      </c>
      <c r="K1490" s="162">
        <v>40</v>
      </c>
      <c r="L1490" s="162">
        <v>2</v>
      </c>
      <c r="M1490" s="163" t="s">
        <v>300</v>
      </c>
      <c r="N1490" s="163" t="s">
        <v>301</v>
      </c>
      <c r="O1490" s="163" t="s">
        <v>297</v>
      </c>
      <c r="P1490" s="162">
        <v>32</v>
      </c>
      <c r="Q1490" s="162">
        <v>2</v>
      </c>
      <c r="R1490" s="162">
        <v>21.175192802226601</v>
      </c>
      <c r="S1490" s="162">
        <v>3430381.23396071</v>
      </c>
      <c r="T1490" s="93">
        <f t="shared" si="147"/>
        <v>0</v>
      </c>
      <c r="U1490" s="93">
        <f>IF(C1490="MT",'Calcs and Notes'!$C$53*CBSAData!T1490*E1490,'Calcs and Notes'!$C$52*CBSAData!T1490*E1490)</f>
        <v>0</v>
      </c>
      <c r="V1490" s="93">
        <f>IF(C1490="MT",'Calcs and Notes'!$E$53*CBSAData!T1490*E1490,'Calcs and Notes'!$E$52*CBSAData!T1490*E1490)</f>
        <v>0</v>
      </c>
      <c r="W1490" s="93">
        <f t="shared" si="144"/>
        <v>1380.8102536220579</v>
      </c>
      <c r="X1490" s="93">
        <f t="shared" si="148"/>
        <v>1</v>
      </c>
      <c r="Y1490" s="93">
        <f t="shared" si="145"/>
        <v>767.58844847687033</v>
      </c>
      <c r="Z1490" s="93">
        <f t="shared" si="146"/>
        <v>-31.232310319678312</v>
      </c>
      <c r="AA1490" s="93">
        <f t="shared" si="149"/>
        <v>1</v>
      </c>
      <c r="AB1490" s="93">
        <f t="shared" si="150"/>
        <v>1</v>
      </c>
      <c r="AC1490" s="179">
        <f>IF(C1490="MT",'Calcs and Notes'!$F$53*CBSAData!T1490*E1490,'Calcs and Notes'!$F$52*CBSAData!T1490*E1490)</f>
        <v>0</v>
      </c>
      <c r="AD1490" s="179">
        <f t="shared" si="151"/>
        <v>-9.1421329376034208</v>
      </c>
    </row>
    <row r="1491" spans="1:30">
      <c r="A1491" s="162">
        <v>15496</v>
      </c>
      <c r="B1491" s="162">
        <v>6</v>
      </c>
      <c r="C1491" s="163" t="s">
        <v>225</v>
      </c>
      <c r="D1491" s="163" t="s">
        <v>243</v>
      </c>
      <c r="E1491" s="162">
        <v>30</v>
      </c>
      <c r="F1491" s="163" t="s">
        <v>243</v>
      </c>
      <c r="G1491" s="163" t="s">
        <v>303</v>
      </c>
      <c r="H1491" s="162">
        <v>7</v>
      </c>
      <c r="I1491" s="163" t="s">
        <v>309</v>
      </c>
      <c r="J1491" s="163" t="s">
        <v>354</v>
      </c>
      <c r="K1491" s="162">
        <v>18</v>
      </c>
      <c r="L1491" s="162">
        <v>7</v>
      </c>
      <c r="M1491" s="163" t="s">
        <v>355</v>
      </c>
      <c r="N1491" s="163" t="s">
        <v>227</v>
      </c>
      <c r="O1491" s="163" t="s">
        <v>297</v>
      </c>
      <c r="P1491" s="162">
        <v>0</v>
      </c>
      <c r="Q1491" s="162">
        <v>0</v>
      </c>
      <c r="R1491" s="162">
        <v>21.175192802226601</v>
      </c>
      <c r="S1491" s="162">
        <v>3430381.23396071</v>
      </c>
      <c r="T1491" s="93">
        <f t="shared" si="147"/>
        <v>1</v>
      </c>
      <c r="U1491" s="93">
        <f>IF(C1491="MT",'Calcs and Notes'!$C$53*CBSAData!T1491*E1491,'Calcs and Notes'!$C$52*CBSAData!T1491*E1491)</f>
        <v>6901.947326852589</v>
      </c>
      <c r="V1491" s="93">
        <f>IF(C1491="MT",'Calcs and Notes'!$E$53*CBSAData!T1491*E1491,'Calcs and Notes'!$E$52*CBSAData!T1491*E1491)</f>
        <v>1271.2748667876604</v>
      </c>
      <c r="W1491" s="93">
        <f t="shared" si="144"/>
        <v>0</v>
      </c>
      <c r="X1491" s="93">
        <f t="shared" si="148"/>
        <v>0</v>
      </c>
      <c r="Y1491" s="93">
        <f t="shared" si="145"/>
        <v>0</v>
      </c>
      <c r="Z1491" s="93">
        <f t="shared" si="146"/>
        <v>0</v>
      </c>
      <c r="AA1491" s="93">
        <f t="shared" si="149"/>
        <v>0</v>
      </c>
      <c r="AB1491" s="93">
        <f t="shared" si="150"/>
        <v>0</v>
      </c>
      <c r="AC1491" s="179">
        <f>IF(C1491="MT",'Calcs and Notes'!$F$53*CBSAData!T1491*E1491,'Calcs and Notes'!$F$52*CBSAData!T1491*E1491)</f>
        <v>-105.36141539352717</v>
      </c>
      <c r="AD1491" s="179">
        <f t="shared" si="151"/>
        <v>0</v>
      </c>
    </row>
    <row r="1492" spans="1:30">
      <c r="A1492" s="162">
        <v>15496</v>
      </c>
      <c r="B1492" s="162">
        <v>7</v>
      </c>
      <c r="C1492" s="163" t="s">
        <v>225</v>
      </c>
      <c r="D1492" s="163" t="s">
        <v>243</v>
      </c>
      <c r="E1492" s="162">
        <v>12</v>
      </c>
      <c r="F1492" s="163" t="s">
        <v>227</v>
      </c>
      <c r="G1492" s="163" t="s">
        <v>296</v>
      </c>
      <c r="H1492" s="162">
        <v>0</v>
      </c>
      <c r="I1492" s="163" t="s">
        <v>301</v>
      </c>
      <c r="J1492" s="163" t="s">
        <v>297</v>
      </c>
      <c r="K1492" s="162">
        <v>32</v>
      </c>
      <c r="L1492" s="162">
        <v>4</v>
      </c>
      <c r="M1492" s="163" t="s">
        <v>300</v>
      </c>
      <c r="N1492" s="163" t="s">
        <v>227</v>
      </c>
      <c r="O1492" s="163" t="s">
        <v>297</v>
      </c>
      <c r="P1492" s="162">
        <v>0</v>
      </c>
      <c r="Q1492" s="162">
        <v>0</v>
      </c>
      <c r="R1492" s="162">
        <v>21.175192802226601</v>
      </c>
      <c r="S1492" s="162">
        <v>3430381.23396071</v>
      </c>
      <c r="T1492" s="93">
        <f t="shared" si="147"/>
        <v>0</v>
      </c>
      <c r="U1492" s="93">
        <f>IF(C1492="MT",'Calcs and Notes'!$C$53*CBSAData!T1492*E1492,'Calcs and Notes'!$C$52*CBSAData!T1492*E1492)</f>
        <v>0</v>
      </c>
      <c r="V1492" s="93">
        <f>IF(C1492="MT",'Calcs and Notes'!$E$53*CBSAData!T1492*E1492,'Calcs and Notes'!$E$52*CBSAData!T1492*E1492)</f>
        <v>0</v>
      </c>
      <c r="W1492" s="93">
        <f t="shared" si="144"/>
        <v>573.20269119718819</v>
      </c>
      <c r="X1492" s="93">
        <f t="shared" si="148"/>
        <v>1</v>
      </c>
      <c r="Y1492" s="93">
        <f t="shared" si="145"/>
        <v>541.8271401013202</v>
      </c>
      <c r="Z1492" s="93">
        <f t="shared" si="146"/>
        <v>-16.534752522182629</v>
      </c>
      <c r="AA1492" s="93">
        <f t="shared" si="149"/>
        <v>1</v>
      </c>
      <c r="AB1492" s="93">
        <f t="shared" si="150"/>
        <v>1</v>
      </c>
      <c r="AC1492" s="179">
        <f>IF(C1492="MT",'Calcs and Notes'!$F$53*CBSAData!T1492*E1492,'Calcs and Notes'!$F$52*CBSAData!T1492*E1492)</f>
        <v>0</v>
      </c>
      <c r="AD1492" s="179">
        <f t="shared" si="151"/>
        <v>-21.831959253978319</v>
      </c>
    </row>
    <row r="1493" spans="1:30">
      <c r="A1493" s="162">
        <v>15496</v>
      </c>
      <c r="B1493" s="162">
        <v>8</v>
      </c>
      <c r="C1493" s="163" t="s">
        <v>225</v>
      </c>
      <c r="D1493" s="163" t="s">
        <v>243</v>
      </c>
      <c r="E1493" s="162">
        <v>6</v>
      </c>
      <c r="F1493" s="163" t="s">
        <v>227</v>
      </c>
      <c r="G1493" s="163" t="s">
        <v>296</v>
      </c>
      <c r="H1493" s="162">
        <v>0</v>
      </c>
      <c r="I1493" s="163" t="s">
        <v>301</v>
      </c>
      <c r="J1493" s="163" t="s">
        <v>297</v>
      </c>
      <c r="K1493" s="162">
        <v>32</v>
      </c>
      <c r="L1493" s="162">
        <v>1</v>
      </c>
      <c r="M1493" s="163" t="s">
        <v>300</v>
      </c>
      <c r="N1493" s="163" t="s">
        <v>227</v>
      </c>
      <c r="O1493" s="163" t="s">
        <v>297</v>
      </c>
      <c r="P1493" s="162">
        <v>0</v>
      </c>
      <c r="Q1493" s="162">
        <v>0</v>
      </c>
      <c r="R1493" s="162">
        <v>21.175192802226601</v>
      </c>
      <c r="S1493" s="162">
        <v>3430381.23396071</v>
      </c>
      <c r="T1493" s="93">
        <f t="shared" si="147"/>
        <v>0</v>
      </c>
      <c r="U1493" s="93">
        <f>IF(C1493="MT",'Calcs and Notes'!$C$53*CBSAData!T1493*E1493,'Calcs and Notes'!$C$52*CBSAData!T1493*E1493)</f>
        <v>0</v>
      </c>
      <c r="V1493" s="93">
        <f>IF(C1493="MT",'Calcs and Notes'!$E$53*CBSAData!T1493*E1493,'Calcs and Notes'!$E$52*CBSAData!T1493*E1493)</f>
        <v>0</v>
      </c>
      <c r="W1493" s="93">
        <f t="shared" si="144"/>
        <v>286.60134559859409</v>
      </c>
      <c r="X1493" s="93">
        <f t="shared" si="148"/>
        <v>1</v>
      </c>
      <c r="Y1493" s="93">
        <f t="shared" si="145"/>
        <v>270.9135700506601</v>
      </c>
      <c r="Z1493" s="93">
        <f t="shared" si="146"/>
        <v>-8.2673762610913144</v>
      </c>
      <c r="AA1493" s="93">
        <f t="shared" si="149"/>
        <v>1</v>
      </c>
      <c r="AB1493" s="93">
        <f t="shared" si="150"/>
        <v>1</v>
      </c>
      <c r="AC1493" s="179">
        <f>IF(C1493="MT",'Calcs and Notes'!$F$53*CBSAData!T1493*E1493,'Calcs and Notes'!$F$52*CBSAData!T1493*E1493)</f>
        <v>0</v>
      </c>
      <c r="AD1493" s="179">
        <f t="shared" si="151"/>
        <v>-10.915979626989159</v>
      </c>
    </row>
    <row r="1494" spans="1:30">
      <c r="A1494" s="162">
        <v>15496</v>
      </c>
      <c r="B1494" s="162">
        <v>9</v>
      </c>
      <c r="C1494" s="163" t="s">
        <v>225</v>
      </c>
      <c r="D1494" s="163" t="s">
        <v>243</v>
      </c>
      <c r="E1494" s="162">
        <v>24</v>
      </c>
      <c r="F1494" s="163" t="s">
        <v>227</v>
      </c>
      <c r="G1494" s="163" t="s">
        <v>296</v>
      </c>
      <c r="H1494" s="162">
        <v>0</v>
      </c>
      <c r="I1494" s="163" t="s">
        <v>227</v>
      </c>
      <c r="J1494" s="163" t="s">
        <v>297</v>
      </c>
      <c r="K1494" s="162">
        <v>0</v>
      </c>
      <c r="L1494" s="162">
        <v>0</v>
      </c>
      <c r="M1494" s="163" t="s">
        <v>247</v>
      </c>
      <c r="N1494" s="163" t="s">
        <v>227</v>
      </c>
      <c r="O1494" s="163" t="s">
        <v>297</v>
      </c>
      <c r="P1494" s="162">
        <v>0</v>
      </c>
      <c r="Q1494" s="162">
        <v>0</v>
      </c>
      <c r="R1494" s="162">
        <v>21.175192802226601</v>
      </c>
      <c r="S1494" s="162">
        <v>3430381.23396071</v>
      </c>
      <c r="T1494" s="93">
        <f t="shared" si="147"/>
        <v>0</v>
      </c>
      <c r="U1494" s="93">
        <f>IF(C1494="MT",'Calcs and Notes'!$C$53*CBSAData!T1494*E1494,'Calcs and Notes'!$C$52*CBSAData!T1494*E1494)</f>
        <v>0</v>
      </c>
      <c r="V1494" s="93">
        <f>IF(C1494="MT",'Calcs and Notes'!$E$53*CBSAData!T1494*E1494,'Calcs and Notes'!$E$52*CBSAData!T1494*E1494)</f>
        <v>0</v>
      </c>
      <c r="W1494" s="93">
        <f t="shared" si="144"/>
        <v>0</v>
      </c>
      <c r="X1494" s="93">
        <f t="shared" si="148"/>
        <v>0</v>
      </c>
      <c r="Y1494" s="93">
        <f t="shared" si="145"/>
        <v>0</v>
      </c>
      <c r="Z1494" s="93">
        <f t="shared" si="146"/>
        <v>0</v>
      </c>
      <c r="AA1494" s="93">
        <f t="shared" si="149"/>
        <v>1</v>
      </c>
      <c r="AB1494" s="93">
        <f t="shared" si="150"/>
        <v>1</v>
      </c>
      <c r="AC1494" s="179">
        <f>IF(C1494="MT",'Calcs and Notes'!$F$53*CBSAData!T1494*E1494,'Calcs and Notes'!$F$52*CBSAData!T1494*E1494)</f>
        <v>0</v>
      </c>
      <c r="AD1494" s="179">
        <f t="shared" si="151"/>
        <v>0</v>
      </c>
    </row>
    <row r="1495" spans="1:30">
      <c r="A1495" s="162">
        <v>15496</v>
      </c>
      <c r="B1495" s="162">
        <v>10</v>
      </c>
      <c r="C1495" s="163" t="s">
        <v>225</v>
      </c>
      <c r="D1495" s="163" t="s">
        <v>227</v>
      </c>
      <c r="E1495" s="162">
        <v>50</v>
      </c>
      <c r="F1495" s="163" t="s">
        <v>227</v>
      </c>
      <c r="G1495" s="163" t="s">
        <v>296</v>
      </c>
      <c r="H1495" s="162">
        <v>0</v>
      </c>
      <c r="I1495" s="163" t="s">
        <v>301</v>
      </c>
      <c r="J1495" s="163" t="s">
        <v>297</v>
      </c>
      <c r="K1495" s="162">
        <v>32</v>
      </c>
      <c r="L1495" s="162">
        <v>12</v>
      </c>
      <c r="M1495" s="163" t="s">
        <v>300</v>
      </c>
      <c r="N1495" s="163" t="s">
        <v>227</v>
      </c>
      <c r="O1495" s="163" t="s">
        <v>297</v>
      </c>
      <c r="P1495" s="162">
        <v>0</v>
      </c>
      <c r="Q1495" s="162">
        <v>0</v>
      </c>
      <c r="R1495" s="162">
        <v>21.175192802226601</v>
      </c>
      <c r="S1495" s="162">
        <v>3430381.23396071</v>
      </c>
      <c r="T1495" s="93">
        <f t="shared" si="147"/>
        <v>0</v>
      </c>
      <c r="U1495" s="93">
        <f>IF(C1495="MT",'Calcs and Notes'!$C$53*CBSAData!T1495*E1495,'Calcs and Notes'!$C$52*CBSAData!T1495*E1495)</f>
        <v>0</v>
      </c>
      <c r="V1495" s="93">
        <f>IF(C1495="MT",'Calcs and Notes'!$E$53*CBSAData!T1495*E1495,'Calcs and Notes'!$E$52*CBSAData!T1495*E1495)</f>
        <v>0</v>
      </c>
      <c r="W1495" s="93">
        <f t="shared" si="144"/>
        <v>2388.344546654951</v>
      </c>
      <c r="X1495" s="93">
        <f t="shared" si="148"/>
        <v>1</v>
      </c>
      <c r="Y1495" s="93">
        <f t="shared" si="145"/>
        <v>2257.6130837555011</v>
      </c>
      <c r="Z1495" s="93">
        <f t="shared" si="146"/>
        <v>-68.894802175760958</v>
      </c>
      <c r="AA1495" s="93">
        <f t="shared" si="149"/>
        <v>1</v>
      </c>
      <c r="AB1495" s="93">
        <f t="shared" si="150"/>
        <v>1</v>
      </c>
      <c r="AC1495" s="179">
        <f>IF(C1495="MT",'Calcs and Notes'!$F$53*CBSAData!T1495*E1495,'Calcs and Notes'!$F$52*CBSAData!T1495*E1495)</f>
        <v>0</v>
      </c>
      <c r="AD1495" s="179">
        <f t="shared" si="151"/>
        <v>-90.966496891576327</v>
      </c>
    </row>
    <row r="1496" spans="1:30">
      <c r="A1496" s="162">
        <v>15592</v>
      </c>
      <c r="B1496" s="162">
        <v>1</v>
      </c>
      <c r="C1496" s="163" t="s">
        <v>225</v>
      </c>
      <c r="D1496" s="163" t="s">
        <v>243</v>
      </c>
      <c r="E1496" s="162">
        <v>45</v>
      </c>
      <c r="F1496" s="163" t="s">
        <v>243</v>
      </c>
      <c r="G1496" s="163" t="s">
        <v>296</v>
      </c>
      <c r="H1496" s="162">
        <v>18</v>
      </c>
      <c r="I1496" s="163" t="s">
        <v>301</v>
      </c>
      <c r="J1496" s="163" t="s">
        <v>297</v>
      </c>
      <c r="K1496" s="162">
        <v>28</v>
      </c>
      <c r="L1496" s="162">
        <v>22</v>
      </c>
      <c r="M1496" s="163" t="s">
        <v>304</v>
      </c>
      <c r="N1496" s="163" t="s">
        <v>227</v>
      </c>
      <c r="O1496" s="163" t="s">
        <v>297</v>
      </c>
      <c r="P1496" s="162">
        <v>0</v>
      </c>
      <c r="Q1496" s="162">
        <v>0</v>
      </c>
      <c r="R1496" s="162">
        <v>334.46517981600198</v>
      </c>
      <c r="S1496" s="162">
        <v>5806984.4519654298</v>
      </c>
      <c r="T1496" s="93">
        <f t="shared" si="147"/>
        <v>0</v>
      </c>
      <c r="U1496" s="93">
        <f>IF(C1496="MT",'Calcs and Notes'!$C$53*CBSAData!T1496*E1496,'Calcs and Notes'!$C$52*CBSAData!T1496*E1496)</f>
        <v>0</v>
      </c>
      <c r="V1496" s="93">
        <f>IF(C1496="MT",'Calcs and Notes'!$E$53*CBSAData!T1496*E1496,'Calcs and Notes'!$E$52*CBSAData!T1496*E1496)</f>
        <v>0</v>
      </c>
      <c r="W1496" s="93">
        <f t="shared" si="144"/>
        <v>4308.75</v>
      </c>
      <c r="X1496" s="93">
        <f t="shared" si="148"/>
        <v>1</v>
      </c>
      <c r="Y1496" s="93">
        <f t="shared" si="145"/>
        <v>1659.924</v>
      </c>
      <c r="Z1496" s="93">
        <f t="shared" si="146"/>
        <v>-138.15</v>
      </c>
      <c r="AA1496" s="93">
        <f t="shared" si="149"/>
        <v>1</v>
      </c>
      <c r="AB1496" s="93">
        <f t="shared" si="150"/>
        <v>0</v>
      </c>
      <c r="AC1496" s="179">
        <f>IF(C1496="MT",'Calcs and Notes'!$F$53*CBSAData!T1496*E1496,'Calcs and Notes'!$F$52*CBSAData!T1496*E1496)</f>
        <v>0</v>
      </c>
      <c r="AD1496" s="179">
        <f t="shared" si="151"/>
        <v>0</v>
      </c>
    </row>
    <row r="1497" spans="1:30">
      <c r="A1497" s="162">
        <v>15592</v>
      </c>
      <c r="B1497" s="162">
        <v>2</v>
      </c>
      <c r="C1497" s="163" t="s">
        <v>245</v>
      </c>
      <c r="D1497" s="163" t="s">
        <v>243</v>
      </c>
      <c r="E1497" s="162">
        <v>7.5</v>
      </c>
      <c r="F1497" s="163" t="s">
        <v>243</v>
      </c>
      <c r="G1497" s="163" t="s">
        <v>296</v>
      </c>
      <c r="H1497" s="162">
        <v>3</v>
      </c>
      <c r="I1497" s="163" t="s">
        <v>301</v>
      </c>
      <c r="J1497" s="163" t="s">
        <v>297</v>
      </c>
      <c r="K1497" s="162">
        <v>28</v>
      </c>
      <c r="L1497" s="162">
        <v>4</v>
      </c>
      <c r="M1497" s="163" t="s">
        <v>304</v>
      </c>
      <c r="N1497" s="163" t="s">
        <v>227</v>
      </c>
      <c r="O1497" s="163" t="s">
        <v>297</v>
      </c>
      <c r="P1497" s="162">
        <v>0</v>
      </c>
      <c r="Q1497" s="162">
        <v>0</v>
      </c>
      <c r="R1497" s="162">
        <v>334.46517981600198</v>
      </c>
      <c r="S1497" s="162">
        <v>5806984.4519654298</v>
      </c>
      <c r="T1497" s="93">
        <f t="shared" si="147"/>
        <v>0</v>
      </c>
      <c r="U1497" s="93">
        <f>IF(C1497="MT",'Calcs and Notes'!$C$53*CBSAData!T1497*E1497,'Calcs and Notes'!$C$52*CBSAData!T1497*E1497)</f>
        <v>0</v>
      </c>
      <c r="V1497" s="93">
        <f>IF(C1497="MT",'Calcs and Notes'!$E$53*CBSAData!T1497*E1497,'Calcs and Notes'!$E$52*CBSAData!T1497*E1497)</f>
        <v>0</v>
      </c>
      <c r="W1497" s="93">
        <f t="shared" si="144"/>
        <v>718.125</v>
      </c>
      <c r="X1497" s="93">
        <f t="shared" si="148"/>
        <v>1</v>
      </c>
      <c r="Y1497" s="93">
        <f t="shared" si="145"/>
        <v>276.654</v>
      </c>
      <c r="Z1497" s="93">
        <f t="shared" si="146"/>
        <v>-23.024999999999999</v>
      </c>
      <c r="AA1497" s="93">
        <f t="shared" si="149"/>
        <v>1</v>
      </c>
      <c r="AB1497" s="93">
        <f t="shared" si="150"/>
        <v>0</v>
      </c>
      <c r="AC1497" s="179">
        <f>IF(C1497="MT",'Calcs and Notes'!$F$53*CBSAData!T1497*E1497,'Calcs and Notes'!$F$52*CBSAData!T1497*E1497)</f>
        <v>0</v>
      </c>
      <c r="AD1497" s="179">
        <f t="shared" si="151"/>
        <v>0</v>
      </c>
    </row>
    <row r="1498" spans="1:30">
      <c r="A1498" s="162">
        <v>15592</v>
      </c>
      <c r="B1498" s="162">
        <v>3</v>
      </c>
      <c r="C1498" s="163" t="s">
        <v>241</v>
      </c>
      <c r="D1498" s="163" t="s">
        <v>243</v>
      </c>
      <c r="E1498" s="162">
        <v>7.5</v>
      </c>
      <c r="F1498" s="163" t="s">
        <v>243</v>
      </c>
      <c r="G1498" s="163" t="s">
        <v>296</v>
      </c>
      <c r="H1498" s="162">
        <v>3</v>
      </c>
      <c r="I1498" s="163" t="s">
        <v>301</v>
      </c>
      <c r="J1498" s="163" t="s">
        <v>297</v>
      </c>
      <c r="K1498" s="162">
        <v>28</v>
      </c>
      <c r="L1498" s="162">
        <v>4</v>
      </c>
      <c r="M1498" s="163" t="s">
        <v>304</v>
      </c>
      <c r="N1498" s="163" t="s">
        <v>227</v>
      </c>
      <c r="O1498" s="163" t="s">
        <v>297</v>
      </c>
      <c r="P1498" s="162">
        <v>0</v>
      </c>
      <c r="Q1498" s="162">
        <v>0</v>
      </c>
      <c r="R1498" s="162">
        <v>334.46517981600198</v>
      </c>
      <c r="S1498" s="162">
        <v>5806984.4519654298</v>
      </c>
      <c r="T1498" s="93">
        <f t="shared" si="147"/>
        <v>0</v>
      </c>
      <c r="U1498" s="93">
        <f>IF(C1498="MT",'Calcs and Notes'!$C$53*CBSAData!T1498*E1498,'Calcs and Notes'!$C$52*CBSAData!T1498*E1498)</f>
        <v>0</v>
      </c>
      <c r="V1498" s="93">
        <f>IF(C1498="MT",'Calcs and Notes'!$E$53*CBSAData!T1498*E1498,'Calcs and Notes'!$E$52*CBSAData!T1498*E1498)</f>
        <v>0</v>
      </c>
      <c r="W1498" s="93">
        <f t="shared" si="144"/>
        <v>718.125</v>
      </c>
      <c r="X1498" s="93">
        <f t="shared" si="148"/>
        <v>1</v>
      </c>
      <c r="Y1498" s="93">
        <f t="shared" si="145"/>
        <v>276.654</v>
      </c>
      <c r="Z1498" s="93">
        <f t="shared" si="146"/>
        <v>-23.024999999999999</v>
      </c>
      <c r="AA1498" s="93">
        <f t="shared" si="149"/>
        <v>1</v>
      </c>
      <c r="AB1498" s="93">
        <f t="shared" si="150"/>
        <v>0</v>
      </c>
      <c r="AC1498" s="179">
        <f>IF(C1498="MT",'Calcs and Notes'!$F$53*CBSAData!T1498*E1498,'Calcs and Notes'!$F$52*CBSAData!T1498*E1498)</f>
        <v>0</v>
      </c>
      <c r="AD1498" s="179">
        <f t="shared" si="151"/>
        <v>0</v>
      </c>
    </row>
    <row r="1499" spans="1:30">
      <c r="A1499" s="162">
        <v>15592</v>
      </c>
      <c r="B1499" s="162">
        <v>4</v>
      </c>
      <c r="C1499" s="163" t="s">
        <v>245</v>
      </c>
      <c r="D1499" s="163" t="s">
        <v>243</v>
      </c>
      <c r="E1499" s="162">
        <v>4</v>
      </c>
      <c r="F1499" s="163" t="s">
        <v>243</v>
      </c>
      <c r="G1499" s="163" t="s">
        <v>296</v>
      </c>
      <c r="H1499" s="162">
        <v>2</v>
      </c>
      <c r="I1499" s="163" t="s">
        <v>227</v>
      </c>
      <c r="J1499" s="163" t="s">
        <v>297</v>
      </c>
      <c r="K1499" s="162">
        <v>0</v>
      </c>
      <c r="L1499" s="162">
        <v>0</v>
      </c>
      <c r="M1499" s="163" t="s">
        <v>247</v>
      </c>
      <c r="N1499" s="163" t="s">
        <v>227</v>
      </c>
      <c r="O1499" s="163" t="s">
        <v>297</v>
      </c>
      <c r="P1499" s="162">
        <v>0</v>
      </c>
      <c r="Q1499" s="162">
        <v>0</v>
      </c>
      <c r="R1499" s="162">
        <v>334.46517981600198</v>
      </c>
      <c r="S1499" s="162">
        <v>5806984.4519654298</v>
      </c>
      <c r="T1499" s="93">
        <f t="shared" si="147"/>
        <v>0</v>
      </c>
      <c r="U1499" s="93">
        <f>IF(C1499="MT",'Calcs and Notes'!$C$53*CBSAData!T1499*E1499,'Calcs and Notes'!$C$52*CBSAData!T1499*E1499)</f>
        <v>0</v>
      </c>
      <c r="V1499" s="93">
        <f>IF(C1499="MT",'Calcs and Notes'!$E$53*CBSAData!T1499*E1499,'Calcs and Notes'!$E$52*CBSAData!T1499*E1499)</f>
        <v>0</v>
      </c>
      <c r="W1499" s="93">
        <f t="shared" ref="W1499:W1562" si="152">IFERROR(IF(F1499="N",(E1499*VLOOKUP(I1499,$AF$1307:$AG$1308,2,FALSE)),(E1499*VLOOKUP(I1499,$AF$1310:$AG$1311,2,FALSE))),0)</f>
        <v>0</v>
      </c>
      <c r="X1499" s="93">
        <f t="shared" si="148"/>
        <v>0</v>
      </c>
      <c r="Y1499" s="93">
        <f t="shared" ref="Y1499:Y1562" si="153">IFERROR(IF(F1499="N",(E1499*VLOOKUP(I1499,$AF$1307:$AH$1308,3,FALSE)),(E1499*VLOOKUP(I1499,$AF$1310:$AH$1311,3,FALSE))),0)</f>
        <v>0</v>
      </c>
      <c r="Z1499" s="93">
        <f t="shared" ref="Z1499:Z1562" si="154">IFERROR(IF(F1499="N",(E1499*VLOOKUP(I1499,$AF$1307:$AI$1308,4,FALSE)),(E1499*VLOOKUP(I1499,$AF$1310:$AI$1311,4,FALSE))),0)</f>
        <v>0</v>
      </c>
      <c r="AA1499" s="93">
        <f t="shared" si="149"/>
        <v>1</v>
      </c>
      <c r="AB1499" s="93">
        <f t="shared" si="150"/>
        <v>0</v>
      </c>
      <c r="AC1499" s="179">
        <f>IF(C1499="MT",'Calcs and Notes'!$F$53*CBSAData!T1499*E1499,'Calcs and Notes'!$F$52*CBSAData!T1499*E1499)</f>
        <v>0</v>
      </c>
      <c r="AD1499" s="179">
        <f t="shared" si="151"/>
        <v>0</v>
      </c>
    </row>
    <row r="1500" spans="1:30">
      <c r="A1500" s="162">
        <v>15592</v>
      </c>
      <c r="B1500" s="162">
        <v>5</v>
      </c>
      <c r="C1500" s="163" t="s">
        <v>225</v>
      </c>
      <c r="D1500" s="163" t="s">
        <v>243</v>
      </c>
      <c r="E1500" s="162">
        <v>2</v>
      </c>
      <c r="F1500" s="163" t="s">
        <v>227</v>
      </c>
      <c r="G1500" s="163" t="s">
        <v>296</v>
      </c>
      <c r="H1500" s="162">
        <v>0</v>
      </c>
      <c r="I1500" s="163" t="s">
        <v>298</v>
      </c>
      <c r="J1500" s="163" t="s">
        <v>356</v>
      </c>
      <c r="K1500" s="162">
        <v>18</v>
      </c>
      <c r="L1500" s="162">
        <v>2</v>
      </c>
      <c r="M1500" s="163" t="s">
        <v>304</v>
      </c>
      <c r="N1500" s="163" t="s">
        <v>227</v>
      </c>
      <c r="O1500" s="163" t="s">
        <v>297</v>
      </c>
      <c r="P1500" s="162">
        <v>0</v>
      </c>
      <c r="Q1500" s="162">
        <v>0</v>
      </c>
      <c r="R1500" s="162">
        <v>334.46517981600198</v>
      </c>
      <c r="S1500" s="162">
        <v>5806984.4519654298</v>
      </c>
      <c r="T1500" s="93">
        <f t="shared" ref="T1500:T1563" si="155">IF(G1500="ASH",1,0)</f>
        <v>0</v>
      </c>
      <c r="U1500" s="93">
        <f>IF(C1500="MT",'Calcs and Notes'!$C$53*CBSAData!T1500*E1500,'Calcs and Notes'!$C$52*CBSAData!T1500*E1500)</f>
        <v>0</v>
      </c>
      <c r="V1500" s="93">
        <f>IF(C1500="MT",'Calcs and Notes'!$E$53*CBSAData!T1500*E1500,'Calcs and Notes'!$E$52*CBSAData!T1500*E1500)</f>
        <v>0</v>
      </c>
      <c r="W1500" s="93">
        <f t="shared" si="152"/>
        <v>162.44826513200681</v>
      </c>
      <c r="X1500" s="93">
        <f t="shared" ref="X1500:X1563" si="156">IF(W1500=0,0,1)</f>
        <v>1</v>
      </c>
      <c r="Y1500" s="93">
        <f t="shared" si="153"/>
        <v>90.304523350220038</v>
      </c>
      <c r="Z1500" s="93">
        <f t="shared" si="154"/>
        <v>-3.6743894493739191</v>
      </c>
      <c r="AA1500" s="93">
        <f t="shared" ref="AA1500:AA1563" si="157">(IF(M1500="OS",0,1))</f>
        <v>1</v>
      </c>
      <c r="AB1500" s="93">
        <f t="shared" ref="AB1500:AB1563" si="158">IF(F1500="N",1,0)</f>
        <v>1</v>
      </c>
      <c r="AC1500" s="179">
        <f>IF(C1500="MT",'Calcs and Notes'!$F$53*CBSAData!T1500*E1500,'Calcs and Notes'!$F$52*CBSAData!T1500*E1500)</f>
        <v>0</v>
      </c>
      <c r="AD1500" s="179">
        <f t="shared" si="151"/>
        <v>-1.0755450514827554</v>
      </c>
    </row>
    <row r="1501" spans="1:30">
      <c r="A1501" s="162">
        <v>15592</v>
      </c>
      <c r="B1501" s="162">
        <v>6</v>
      </c>
      <c r="C1501" s="163" t="s">
        <v>225</v>
      </c>
      <c r="D1501" s="163" t="s">
        <v>243</v>
      </c>
      <c r="E1501" s="162">
        <v>5.5</v>
      </c>
      <c r="F1501" s="163" t="s">
        <v>243</v>
      </c>
      <c r="G1501" s="163" t="s">
        <v>296</v>
      </c>
      <c r="H1501" s="162">
        <v>2</v>
      </c>
      <c r="I1501" s="163" t="s">
        <v>301</v>
      </c>
      <c r="J1501" s="163" t="s">
        <v>297</v>
      </c>
      <c r="K1501" s="162">
        <v>28</v>
      </c>
      <c r="L1501" s="162">
        <v>2</v>
      </c>
      <c r="M1501" s="163" t="s">
        <v>304</v>
      </c>
      <c r="N1501" s="163" t="s">
        <v>227</v>
      </c>
      <c r="O1501" s="163" t="s">
        <v>297</v>
      </c>
      <c r="P1501" s="162">
        <v>0</v>
      </c>
      <c r="Q1501" s="162">
        <v>0</v>
      </c>
      <c r="R1501" s="162">
        <v>334.46517981600198</v>
      </c>
      <c r="S1501" s="162">
        <v>5806984.4519654298</v>
      </c>
      <c r="T1501" s="93">
        <f t="shared" si="155"/>
        <v>0</v>
      </c>
      <c r="U1501" s="93">
        <f>IF(C1501="MT",'Calcs and Notes'!$C$53*CBSAData!T1501*E1501,'Calcs and Notes'!$C$52*CBSAData!T1501*E1501)</f>
        <v>0</v>
      </c>
      <c r="V1501" s="93">
        <f>IF(C1501="MT",'Calcs and Notes'!$E$53*CBSAData!T1501*E1501,'Calcs and Notes'!$E$52*CBSAData!T1501*E1501)</f>
        <v>0</v>
      </c>
      <c r="W1501" s="93">
        <f t="shared" si="152"/>
        <v>526.625</v>
      </c>
      <c r="X1501" s="93">
        <f t="shared" si="156"/>
        <v>1</v>
      </c>
      <c r="Y1501" s="93">
        <f t="shared" si="153"/>
        <v>202.87960000000001</v>
      </c>
      <c r="Z1501" s="93">
        <f t="shared" si="154"/>
        <v>-16.884999999999998</v>
      </c>
      <c r="AA1501" s="93">
        <f t="shared" si="157"/>
        <v>1</v>
      </c>
      <c r="AB1501" s="93">
        <f t="shared" si="158"/>
        <v>0</v>
      </c>
      <c r="AC1501" s="179">
        <f>IF(C1501="MT",'Calcs and Notes'!$F$53*CBSAData!T1501*E1501,'Calcs and Notes'!$F$52*CBSAData!T1501*E1501)</f>
        <v>0</v>
      </c>
      <c r="AD1501" s="179">
        <f t="shared" ref="AD1501:AD1564" si="159">IFERROR(IF(F1501="N",(E1501*VLOOKUP(I1501,$AF$1307:$AJ$1308,5,FALSE)),(E1501*VLOOKUP(I1501,$AF$1310:$AJ$1311,5,FALSE))),0)</f>
        <v>0</v>
      </c>
    </row>
    <row r="1502" spans="1:30">
      <c r="A1502" s="162">
        <v>15497</v>
      </c>
      <c r="B1502" s="162">
        <v>1</v>
      </c>
      <c r="C1502" s="163" t="s">
        <v>225</v>
      </c>
      <c r="D1502" s="163" t="s">
        <v>243</v>
      </c>
      <c r="E1502" s="162">
        <v>72</v>
      </c>
      <c r="F1502" s="163" t="s">
        <v>227</v>
      </c>
      <c r="G1502" s="163" t="s">
        <v>296</v>
      </c>
      <c r="H1502" s="162">
        <v>0</v>
      </c>
      <c r="I1502" s="163" t="s">
        <v>326</v>
      </c>
      <c r="J1502" s="163" t="s">
        <v>297</v>
      </c>
      <c r="K1502" s="162">
        <v>25</v>
      </c>
      <c r="L1502" s="162">
        <v>20</v>
      </c>
      <c r="M1502" s="163" t="s">
        <v>300</v>
      </c>
      <c r="N1502" s="163" t="s">
        <v>227</v>
      </c>
      <c r="O1502" s="163" t="s">
        <v>297</v>
      </c>
      <c r="P1502" s="162">
        <v>0</v>
      </c>
      <c r="Q1502" s="162">
        <v>0</v>
      </c>
      <c r="R1502" s="162">
        <v>21.175192802226601</v>
      </c>
      <c r="S1502" s="162">
        <v>4149448.4311387199</v>
      </c>
      <c r="T1502" s="93">
        <f t="shared" si="155"/>
        <v>0</v>
      </c>
      <c r="U1502" s="93">
        <f>IF(C1502="MT",'Calcs and Notes'!$C$53*CBSAData!T1502*E1502,'Calcs and Notes'!$C$52*CBSAData!T1502*E1502)</f>
        <v>0</v>
      </c>
      <c r="V1502" s="93">
        <f>IF(C1502="MT",'Calcs and Notes'!$E$53*CBSAData!T1502*E1502,'Calcs and Notes'!$E$52*CBSAData!T1502*E1502)</f>
        <v>0</v>
      </c>
      <c r="W1502" s="93">
        <f t="shared" si="152"/>
        <v>0</v>
      </c>
      <c r="X1502" s="93">
        <f t="shared" si="156"/>
        <v>0</v>
      </c>
      <c r="Y1502" s="93">
        <f t="shared" si="153"/>
        <v>0</v>
      </c>
      <c r="Z1502" s="93">
        <f t="shared" si="154"/>
        <v>0</v>
      </c>
      <c r="AA1502" s="93">
        <f t="shared" si="157"/>
        <v>1</v>
      </c>
      <c r="AB1502" s="93">
        <f t="shared" si="158"/>
        <v>1</v>
      </c>
      <c r="AC1502" s="179">
        <f>IF(C1502="MT",'Calcs and Notes'!$F$53*CBSAData!T1502*E1502,'Calcs and Notes'!$F$52*CBSAData!T1502*E1502)</f>
        <v>0</v>
      </c>
      <c r="AD1502" s="179">
        <f t="shared" si="159"/>
        <v>0</v>
      </c>
    </row>
    <row r="1503" spans="1:30">
      <c r="A1503" s="162">
        <v>15497</v>
      </c>
      <c r="B1503" s="162">
        <v>2</v>
      </c>
      <c r="C1503" s="163" t="s">
        <v>225</v>
      </c>
      <c r="D1503" s="163" t="s">
        <v>243</v>
      </c>
      <c r="E1503" s="162">
        <v>15</v>
      </c>
      <c r="F1503" s="163" t="s">
        <v>227</v>
      </c>
      <c r="G1503" s="163" t="s">
        <v>296</v>
      </c>
      <c r="H1503" s="162">
        <v>0</v>
      </c>
      <c r="I1503" s="163" t="s">
        <v>301</v>
      </c>
      <c r="J1503" s="163" t="s">
        <v>297</v>
      </c>
      <c r="K1503" s="162">
        <v>32</v>
      </c>
      <c r="L1503" s="162">
        <v>8</v>
      </c>
      <c r="M1503" s="163" t="s">
        <v>300</v>
      </c>
      <c r="N1503" s="163" t="s">
        <v>227</v>
      </c>
      <c r="O1503" s="163" t="s">
        <v>297</v>
      </c>
      <c r="P1503" s="162">
        <v>0</v>
      </c>
      <c r="Q1503" s="162">
        <v>0</v>
      </c>
      <c r="R1503" s="162">
        <v>21.175192802226601</v>
      </c>
      <c r="S1503" s="162">
        <v>4149448.4311387199</v>
      </c>
      <c r="T1503" s="93">
        <f t="shared" si="155"/>
        <v>0</v>
      </c>
      <c r="U1503" s="93">
        <f>IF(C1503="MT",'Calcs and Notes'!$C$53*CBSAData!T1503*E1503,'Calcs and Notes'!$C$52*CBSAData!T1503*E1503)</f>
        <v>0</v>
      </c>
      <c r="V1503" s="93">
        <f>IF(C1503="MT",'Calcs and Notes'!$E$53*CBSAData!T1503*E1503,'Calcs and Notes'!$E$52*CBSAData!T1503*E1503)</f>
        <v>0</v>
      </c>
      <c r="W1503" s="93">
        <f t="shared" si="152"/>
        <v>716.50336399648529</v>
      </c>
      <c r="X1503" s="93">
        <f t="shared" si="156"/>
        <v>1</v>
      </c>
      <c r="Y1503" s="93">
        <f t="shared" si="153"/>
        <v>677.28392512665027</v>
      </c>
      <c r="Z1503" s="93">
        <f t="shared" si="154"/>
        <v>-20.66844065272829</v>
      </c>
      <c r="AA1503" s="93">
        <f t="shared" si="157"/>
        <v>1</v>
      </c>
      <c r="AB1503" s="93">
        <f t="shared" si="158"/>
        <v>1</v>
      </c>
      <c r="AC1503" s="179">
        <f>IF(C1503="MT",'Calcs and Notes'!$F$53*CBSAData!T1503*E1503,'Calcs and Notes'!$F$52*CBSAData!T1503*E1503)</f>
        <v>0</v>
      </c>
      <c r="AD1503" s="179">
        <f t="shared" si="159"/>
        <v>-27.2899490674729</v>
      </c>
    </row>
    <row r="1504" spans="1:30">
      <c r="A1504" s="162">
        <v>15497</v>
      </c>
      <c r="B1504" s="162">
        <v>3</v>
      </c>
      <c r="C1504" s="163" t="s">
        <v>245</v>
      </c>
      <c r="D1504" s="163" t="s">
        <v>227</v>
      </c>
      <c r="E1504" s="162">
        <v>422</v>
      </c>
      <c r="F1504" s="163" t="s">
        <v>243</v>
      </c>
      <c r="G1504" s="163" t="s">
        <v>308</v>
      </c>
      <c r="H1504" s="162">
        <v>163</v>
      </c>
      <c r="I1504" s="163" t="s">
        <v>309</v>
      </c>
      <c r="J1504" s="163" t="s">
        <v>357</v>
      </c>
      <c r="K1504" s="162">
        <v>15</v>
      </c>
      <c r="L1504" s="162">
        <v>185</v>
      </c>
      <c r="M1504" s="163" t="s">
        <v>355</v>
      </c>
      <c r="N1504" s="163" t="s">
        <v>227</v>
      </c>
      <c r="O1504" s="163" t="s">
        <v>297</v>
      </c>
      <c r="P1504" s="162">
        <v>0</v>
      </c>
      <c r="Q1504" s="162">
        <v>0</v>
      </c>
      <c r="R1504" s="162">
        <v>21.175192802226601</v>
      </c>
      <c r="S1504" s="162">
        <v>4149448.4311387199</v>
      </c>
      <c r="T1504" s="93">
        <f t="shared" si="155"/>
        <v>0</v>
      </c>
      <c r="U1504" s="93">
        <f>IF(C1504="MT",'Calcs and Notes'!$C$53*CBSAData!T1504*E1504,'Calcs and Notes'!$C$52*CBSAData!T1504*E1504)</f>
        <v>0</v>
      </c>
      <c r="V1504" s="93">
        <f>IF(C1504="MT",'Calcs and Notes'!$E$53*CBSAData!T1504*E1504,'Calcs and Notes'!$E$52*CBSAData!T1504*E1504)</f>
        <v>0</v>
      </c>
      <c r="W1504" s="93">
        <f t="shared" si="152"/>
        <v>0</v>
      </c>
      <c r="X1504" s="93">
        <f t="shared" si="156"/>
        <v>0</v>
      </c>
      <c r="Y1504" s="93">
        <f t="shared" si="153"/>
        <v>0</v>
      </c>
      <c r="Z1504" s="93">
        <f t="shared" si="154"/>
        <v>0</v>
      </c>
      <c r="AA1504" s="93">
        <f t="shared" si="157"/>
        <v>0</v>
      </c>
      <c r="AB1504" s="93">
        <f t="shared" si="158"/>
        <v>0</v>
      </c>
      <c r="AC1504" s="179">
        <f>IF(C1504="MT",'Calcs and Notes'!$F$53*CBSAData!T1504*E1504,'Calcs and Notes'!$F$52*CBSAData!T1504*E1504)</f>
        <v>0</v>
      </c>
      <c r="AD1504" s="179">
        <f t="shared" si="159"/>
        <v>0</v>
      </c>
    </row>
    <row r="1505" spans="1:30">
      <c r="A1505" s="162">
        <v>15497</v>
      </c>
      <c r="B1505" s="162">
        <v>4</v>
      </c>
      <c r="C1505" s="163" t="s">
        <v>225</v>
      </c>
      <c r="D1505" s="163" t="s">
        <v>227</v>
      </c>
      <c r="E1505" s="162">
        <v>31</v>
      </c>
      <c r="F1505" s="163" t="s">
        <v>227</v>
      </c>
      <c r="G1505" s="163" t="s">
        <v>308</v>
      </c>
      <c r="H1505" s="162">
        <v>0</v>
      </c>
      <c r="I1505" s="163" t="s">
        <v>309</v>
      </c>
      <c r="J1505" s="163" t="s">
        <v>358</v>
      </c>
      <c r="K1505" s="162">
        <v>15</v>
      </c>
      <c r="L1505" s="162">
        <v>60</v>
      </c>
      <c r="M1505" s="163" t="s">
        <v>355</v>
      </c>
      <c r="N1505" s="163" t="s">
        <v>227</v>
      </c>
      <c r="O1505" s="163" t="s">
        <v>297</v>
      </c>
      <c r="P1505" s="162">
        <v>0</v>
      </c>
      <c r="Q1505" s="162">
        <v>0</v>
      </c>
      <c r="R1505" s="162">
        <v>21.175192802226601</v>
      </c>
      <c r="S1505" s="162">
        <v>4149448.4311387199</v>
      </c>
      <c r="T1505" s="93">
        <f t="shared" si="155"/>
        <v>0</v>
      </c>
      <c r="U1505" s="93">
        <f>IF(C1505="MT",'Calcs and Notes'!$C$53*CBSAData!T1505*E1505,'Calcs and Notes'!$C$52*CBSAData!T1505*E1505)</f>
        <v>0</v>
      </c>
      <c r="V1505" s="93">
        <f>IF(C1505="MT",'Calcs and Notes'!$E$53*CBSAData!T1505*E1505,'Calcs and Notes'!$E$52*CBSAData!T1505*E1505)</f>
        <v>0</v>
      </c>
      <c r="W1505" s="93">
        <f t="shared" si="152"/>
        <v>0</v>
      </c>
      <c r="X1505" s="93">
        <f t="shared" si="156"/>
        <v>0</v>
      </c>
      <c r="Y1505" s="93">
        <f t="shared" si="153"/>
        <v>0</v>
      </c>
      <c r="Z1505" s="93">
        <f t="shared" si="154"/>
        <v>0</v>
      </c>
      <c r="AA1505" s="93">
        <f t="shared" si="157"/>
        <v>0</v>
      </c>
      <c r="AB1505" s="93">
        <f t="shared" si="158"/>
        <v>1</v>
      </c>
      <c r="AC1505" s="179">
        <f>IF(C1505="MT",'Calcs and Notes'!$F$53*CBSAData!T1505*E1505,'Calcs and Notes'!$F$52*CBSAData!T1505*E1505)</f>
        <v>0</v>
      </c>
      <c r="AD1505" s="179">
        <f t="shared" si="159"/>
        <v>0</v>
      </c>
    </row>
    <row r="1506" spans="1:30">
      <c r="A1506" s="162">
        <v>15497</v>
      </c>
      <c r="B1506" s="162">
        <v>5</v>
      </c>
      <c r="C1506" s="163" t="s">
        <v>225</v>
      </c>
      <c r="D1506" s="163" t="s">
        <v>227</v>
      </c>
      <c r="E1506" s="162">
        <v>466</v>
      </c>
      <c r="F1506" s="163" t="s">
        <v>227</v>
      </c>
      <c r="G1506" s="163" t="s">
        <v>296</v>
      </c>
      <c r="H1506" s="162">
        <v>0</v>
      </c>
      <c r="I1506" s="163" t="s">
        <v>301</v>
      </c>
      <c r="J1506" s="163" t="s">
        <v>297</v>
      </c>
      <c r="K1506" s="162">
        <v>32</v>
      </c>
      <c r="L1506" s="162">
        <v>164</v>
      </c>
      <c r="M1506" s="163" t="s">
        <v>300</v>
      </c>
      <c r="N1506" s="163" t="s">
        <v>309</v>
      </c>
      <c r="O1506" s="163" t="s">
        <v>359</v>
      </c>
      <c r="P1506" s="162">
        <v>-1</v>
      </c>
      <c r="Q1506" s="162">
        <v>272</v>
      </c>
      <c r="R1506" s="162">
        <v>21.175192802226601</v>
      </c>
      <c r="S1506" s="162">
        <v>4149448.4311387199</v>
      </c>
      <c r="T1506" s="93">
        <f t="shared" si="155"/>
        <v>0</v>
      </c>
      <c r="U1506" s="93">
        <f>IF(C1506="MT",'Calcs and Notes'!$C$53*CBSAData!T1506*E1506,'Calcs and Notes'!$C$52*CBSAData!T1506*E1506)</f>
        <v>0</v>
      </c>
      <c r="V1506" s="93">
        <f>IF(C1506="MT",'Calcs and Notes'!$E$53*CBSAData!T1506*E1506,'Calcs and Notes'!$E$52*CBSAData!T1506*E1506)</f>
        <v>0</v>
      </c>
      <c r="W1506" s="93">
        <f t="shared" si="152"/>
        <v>22259.371174824144</v>
      </c>
      <c r="X1506" s="93">
        <f t="shared" si="156"/>
        <v>1</v>
      </c>
      <c r="Y1506" s="93">
        <f t="shared" si="153"/>
        <v>21040.95394060127</v>
      </c>
      <c r="Z1506" s="93">
        <f t="shared" si="154"/>
        <v>-642.09955627809211</v>
      </c>
      <c r="AA1506" s="93">
        <f t="shared" si="157"/>
        <v>1</v>
      </c>
      <c r="AB1506" s="93">
        <f t="shared" si="158"/>
        <v>1</v>
      </c>
      <c r="AC1506" s="179">
        <f>IF(C1506="MT",'Calcs and Notes'!$F$53*CBSAData!T1506*E1506,'Calcs and Notes'!$F$52*CBSAData!T1506*E1506)</f>
        <v>0</v>
      </c>
      <c r="AD1506" s="179">
        <f t="shared" si="159"/>
        <v>-847.80775102949144</v>
      </c>
    </row>
    <row r="1507" spans="1:30">
      <c r="A1507" s="162">
        <v>15294</v>
      </c>
      <c r="B1507" s="162">
        <v>1</v>
      </c>
      <c r="C1507" s="163" t="s">
        <v>245</v>
      </c>
      <c r="D1507" s="163" t="s">
        <v>243</v>
      </c>
      <c r="E1507" s="162">
        <v>4</v>
      </c>
      <c r="F1507" s="163" t="s">
        <v>243</v>
      </c>
      <c r="G1507" s="163" t="s">
        <v>296</v>
      </c>
      <c r="H1507" s="162">
        <v>1</v>
      </c>
      <c r="I1507" s="163" t="s">
        <v>227</v>
      </c>
      <c r="J1507" s="163" t="s">
        <v>297</v>
      </c>
      <c r="K1507" s="162">
        <v>0</v>
      </c>
      <c r="L1507" s="162">
        <v>0</v>
      </c>
      <c r="M1507" s="163" t="s">
        <v>247</v>
      </c>
      <c r="N1507" s="163" t="s">
        <v>227</v>
      </c>
      <c r="O1507" s="163" t="s">
        <v>297</v>
      </c>
      <c r="P1507" s="162">
        <v>0</v>
      </c>
      <c r="Q1507" s="162">
        <v>0</v>
      </c>
      <c r="R1507" s="162">
        <v>173.84591518197001</v>
      </c>
      <c r="S1507" s="162">
        <v>3959688.4100997401</v>
      </c>
      <c r="T1507" s="93">
        <f t="shared" si="155"/>
        <v>0</v>
      </c>
      <c r="U1507" s="93">
        <f>IF(C1507="MT",'Calcs and Notes'!$C$53*CBSAData!T1507*E1507,'Calcs and Notes'!$C$52*CBSAData!T1507*E1507)</f>
        <v>0</v>
      </c>
      <c r="V1507" s="93">
        <f>IF(C1507="MT",'Calcs and Notes'!$E$53*CBSAData!T1507*E1507,'Calcs and Notes'!$E$52*CBSAData!T1507*E1507)</f>
        <v>0</v>
      </c>
      <c r="W1507" s="93">
        <f t="shared" si="152"/>
        <v>0</v>
      </c>
      <c r="X1507" s="93">
        <f t="shared" si="156"/>
        <v>0</v>
      </c>
      <c r="Y1507" s="93">
        <f t="shared" si="153"/>
        <v>0</v>
      </c>
      <c r="Z1507" s="93">
        <f t="shared" si="154"/>
        <v>0</v>
      </c>
      <c r="AA1507" s="93">
        <f t="shared" si="157"/>
        <v>1</v>
      </c>
      <c r="AB1507" s="93">
        <f t="shared" si="158"/>
        <v>0</v>
      </c>
      <c r="AC1507" s="179">
        <f>IF(C1507="MT",'Calcs and Notes'!$F$53*CBSAData!T1507*E1507,'Calcs and Notes'!$F$52*CBSAData!T1507*E1507)</f>
        <v>0</v>
      </c>
      <c r="AD1507" s="179">
        <f t="shared" si="159"/>
        <v>0</v>
      </c>
    </row>
    <row r="1508" spans="1:30">
      <c r="A1508" s="162">
        <v>15580</v>
      </c>
      <c r="B1508" s="162">
        <v>1</v>
      </c>
      <c r="C1508" s="163" t="s">
        <v>225</v>
      </c>
      <c r="D1508" s="163" t="s">
        <v>243</v>
      </c>
      <c r="E1508" s="162">
        <v>72</v>
      </c>
      <c r="F1508" s="163" t="s">
        <v>227</v>
      </c>
      <c r="G1508" s="163" t="s">
        <v>296</v>
      </c>
      <c r="H1508" s="162">
        <v>0</v>
      </c>
      <c r="I1508" s="163" t="s">
        <v>301</v>
      </c>
      <c r="J1508" s="163" t="s">
        <v>360</v>
      </c>
      <c r="K1508" s="162">
        <v>32</v>
      </c>
      <c r="L1508" s="162">
        <v>36</v>
      </c>
      <c r="M1508" s="163" t="s">
        <v>300</v>
      </c>
      <c r="N1508" s="163" t="s">
        <v>227</v>
      </c>
      <c r="O1508" s="163" t="s">
        <v>297</v>
      </c>
      <c r="P1508" s="162">
        <v>0</v>
      </c>
      <c r="Q1508" s="162">
        <v>0</v>
      </c>
      <c r="R1508" s="162">
        <v>21.175192802226601</v>
      </c>
      <c r="S1508" s="162">
        <v>4117833.8682849999</v>
      </c>
      <c r="T1508" s="93">
        <f t="shared" si="155"/>
        <v>0</v>
      </c>
      <c r="U1508" s="93">
        <f>IF(C1508="MT",'Calcs and Notes'!$C$53*CBSAData!T1508*E1508,'Calcs and Notes'!$C$52*CBSAData!T1508*E1508)</f>
        <v>0</v>
      </c>
      <c r="V1508" s="93">
        <f>IF(C1508="MT",'Calcs and Notes'!$E$53*CBSAData!T1508*E1508,'Calcs and Notes'!$E$52*CBSAData!T1508*E1508)</f>
        <v>0</v>
      </c>
      <c r="W1508" s="93">
        <f t="shared" si="152"/>
        <v>3439.2161471831296</v>
      </c>
      <c r="X1508" s="93">
        <f t="shared" si="156"/>
        <v>1</v>
      </c>
      <c r="Y1508" s="93">
        <f t="shared" si="153"/>
        <v>3250.9628406079214</v>
      </c>
      <c r="Z1508" s="93">
        <f t="shared" si="154"/>
        <v>-99.208515133095787</v>
      </c>
      <c r="AA1508" s="93">
        <f t="shared" si="157"/>
        <v>1</v>
      </c>
      <c r="AB1508" s="93">
        <f t="shared" si="158"/>
        <v>1</v>
      </c>
      <c r="AC1508" s="179">
        <f>IF(C1508="MT",'Calcs and Notes'!$F$53*CBSAData!T1508*E1508,'Calcs and Notes'!$F$52*CBSAData!T1508*E1508)</f>
        <v>0</v>
      </c>
      <c r="AD1508" s="179">
        <f t="shared" si="159"/>
        <v>-130.99175552386993</v>
      </c>
    </row>
    <row r="1509" spans="1:30">
      <c r="A1509" s="162">
        <v>15580</v>
      </c>
      <c r="B1509" s="162">
        <v>2</v>
      </c>
      <c r="C1509" s="163" t="s">
        <v>241</v>
      </c>
      <c r="D1509" s="163" t="s">
        <v>227</v>
      </c>
      <c r="E1509" s="162">
        <v>348</v>
      </c>
      <c r="F1509" s="163" t="s">
        <v>243</v>
      </c>
      <c r="G1509" s="163" t="s">
        <v>303</v>
      </c>
      <c r="H1509" s="162">
        <v>126</v>
      </c>
      <c r="I1509" s="163" t="s">
        <v>309</v>
      </c>
      <c r="J1509" s="163" t="s">
        <v>313</v>
      </c>
      <c r="K1509" s="162">
        <v>18</v>
      </c>
      <c r="L1509" s="162">
        <v>132</v>
      </c>
      <c r="M1509" s="163" t="s">
        <v>355</v>
      </c>
      <c r="N1509" s="163" t="s">
        <v>361</v>
      </c>
      <c r="O1509" s="163" t="s">
        <v>297</v>
      </c>
      <c r="P1509" s="162">
        <v>0</v>
      </c>
      <c r="Q1509" s="162">
        <v>0</v>
      </c>
      <c r="R1509" s="162">
        <v>21.175192802226601</v>
      </c>
      <c r="S1509" s="162">
        <v>4117833.8682849999</v>
      </c>
      <c r="T1509" s="93">
        <f t="shared" si="155"/>
        <v>1</v>
      </c>
      <c r="U1509" s="93">
        <f>IF(C1509="MT",'Calcs and Notes'!$C$53*CBSAData!T1509*E1509,'Calcs and Notes'!$C$52*CBSAData!T1509*E1509)</f>
        <v>128570.80744354351</v>
      </c>
      <c r="V1509" s="93">
        <f>IF(C1509="MT",'Calcs and Notes'!$E$53*CBSAData!T1509*E1509,'Calcs and Notes'!$E$52*CBSAData!T1509*E1509)</f>
        <v>14746.788454736859</v>
      </c>
      <c r="W1509" s="93">
        <f t="shared" si="152"/>
        <v>0</v>
      </c>
      <c r="X1509" s="93">
        <f t="shared" si="156"/>
        <v>0</v>
      </c>
      <c r="Y1509" s="93">
        <f t="shared" si="153"/>
        <v>0</v>
      </c>
      <c r="Z1509" s="93">
        <f t="shared" si="154"/>
        <v>0</v>
      </c>
      <c r="AA1509" s="93">
        <f t="shared" si="157"/>
        <v>0</v>
      </c>
      <c r="AB1509" s="93">
        <f t="shared" si="158"/>
        <v>0</v>
      </c>
      <c r="AC1509" s="179">
        <f>IF(C1509="MT",'Calcs and Notes'!$F$53*CBSAData!T1509*E1509,'Calcs and Notes'!$F$52*CBSAData!T1509*E1509)</f>
        <v>-1752.0711596990657</v>
      </c>
      <c r="AD1509" s="179">
        <f t="shared" si="159"/>
        <v>0</v>
      </c>
    </row>
    <row r="1510" spans="1:30">
      <c r="A1510" s="162">
        <v>15580</v>
      </c>
      <c r="B1510" s="162">
        <v>3</v>
      </c>
      <c r="C1510" s="163" t="s">
        <v>225</v>
      </c>
      <c r="D1510" s="163" t="s">
        <v>243</v>
      </c>
      <c r="E1510" s="162">
        <v>60</v>
      </c>
      <c r="F1510" s="163" t="s">
        <v>227</v>
      </c>
      <c r="G1510" s="163" t="s">
        <v>296</v>
      </c>
      <c r="H1510" s="162">
        <v>0</v>
      </c>
      <c r="I1510" s="163" t="s">
        <v>227</v>
      </c>
      <c r="J1510" s="163" t="s">
        <v>297</v>
      </c>
      <c r="K1510" s="162">
        <v>0</v>
      </c>
      <c r="L1510" s="162">
        <v>0</v>
      </c>
      <c r="M1510" s="163" t="s">
        <v>247</v>
      </c>
      <c r="N1510" s="163" t="s">
        <v>361</v>
      </c>
      <c r="O1510" s="163" t="s">
        <v>297</v>
      </c>
      <c r="P1510" s="162">
        <v>0</v>
      </c>
      <c r="Q1510" s="162">
        <v>0</v>
      </c>
      <c r="R1510" s="162">
        <v>21.175192802226601</v>
      </c>
      <c r="S1510" s="162">
        <v>4117833.8682849999</v>
      </c>
      <c r="T1510" s="93">
        <f t="shared" si="155"/>
        <v>0</v>
      </c>
      <c r="U1510" s="93">
        <f>IF(C1510="MT",'Calcs and Notes'!$C$53*CBSAData!T1510*E1510,'Calcs and Notes'!$C$52*CBSAData!T1510*E1510)</f>
        <v>0</v>
      </c>
      <c r="V1510" s="93">
        <f>IF(C1510="MT",'Calcs and Notes'!$E$53*CBSAData!T1510*E1510,'Calcs and Notes'!$E$52*CBSAData!T1510*E1510)</f>
        <v>0</v>
      </c>
      <c r="W1510" s="93">
        <f t="shared" si="152"/>
        <v>0</v>
      </c>
      <c r="X1510" s="93">
        <f t="shared" si="156"/>
        <v>0</v>
      </c>
      <c r="Y1510" s="93">
        <f t="shared" si="153"/>
        <v>0</v>
      </c>
      <c r="Z1510" s="93">
        <f t="shared" si="154"/>
        <v>0</v>
      </c>
      <c r="AA1510" s="93">
        <f t="shared" si="157"/>
        <v>1</v>
      </c>
      <c r="AB1510" s="93">
        <f t="shared" si="158"/>
        <v>1</v>
      </c>
      <c r="AC1510" s="179">
        <f>IF(C1510="MT",'Calcs and Notes'!$F$53*CBSAData!T1510*E1510,'Calcs and Notes'!$F$52*CBSAData!T1510*E1510)</f>
        <v>0</v>
      </c>
      <c r="AD1510" s="179">
        <f t="shared" si="159"/>
        <v>0</v>
      </c>
    </row>
    <row r="1511" spans="1:30">
      <c r="A1511" s="162">
        <v>15580</v>
      </c>
      <c r="B1511" s="162">
        <v>4</v>
      </c>
      <c r="C1511" s="163" t="s">
        <v>225</v>
      </c>
      <c r="D1511" s="163" t="s">
        <v>243</v>
      </c>
      <c r="E1511" s="162">
        <v>48</v>
      </c>
      <c r="F1511" s="163" t="s">
        <v>227</v>
      </c>
      <c r="G1511" s="163" t="s">
        <v>296</v>
      </c>
      <c r="H1511" s="162">
        <v>0</v>
      </c>
      <c r="I1511" s="163" t="s">
        <v>301</v>
      </c>
      <c r="J1511" s="163" t="s">
        <v>362</v>
      </c>
      <c r="K1511" s="162">
        <v>32</v>
      </c>
      <c r="L1511" s="162">
        <v>48</v>
      </c>
      <c r="M1511" s="163" t="s">
        <v>355</v>
      </c>
      <c r="N1511" s="163" t="s">
        <v>227</v>
      </c>
      <c r="O1511" s="163" t="s">
        <v>297</v>
      </c>
      <c r="P1511" s="162">
        <v>0</v>
      </c>
      <c r="Q1511" s="162">
        <v>0</v>
      </c>
      <c r="R1511" s="162">
        <v>21.175192802226601</v>
      </c>
      <c r="S1511" s="162">
        <v>4117833.8682849999</v>
      </c>
      <c r="T1511" s="93">
        <f t="shared" si="155"/>
        <v>0</v>
      </c>
      <c r="U1511" s="93">
        <f>IF(C1511="MT",'Calcs and Notes'!$C$53*CBSAData!T1511*E1511,'Calcs and Notes'!$C$52*CBSAData!T1511*E1511)</f>
        <v>0</v>
      </c>
      <c r="V1511" s="93">
        <f>IF(C1511="MT",'Calcs and Notes'!$E$53*CBSAData!T1511*E1511,'Calcs and Notes'!$E$52*CBSAData!T1511*E1511)</f>
        <v>0</v>
      </c>
      <c r="W1511" s="93">
        <f t="shared" si="152"/>
        <v>2292.8107647887527</v>
      </c>
      <c r="X1511" s="93">
        <f t="shared" si="156"/>
        <v>1</v>
      </c>
      <c r="Y1511" s="93">
        <f t="shared" si="153"/>
        <v>2167.3085604052808</v>
      </c>
      <c r="Z1511" s="93">
        <f t="shared" si="154"/>
        <v>-66.139010088730515</v>
      </c>
      <c r="AA1511" s="93">
        <f t="shared" si="157"/>
        <v>0</v>
      </c>
      <c r="AB1511" s="93">
        <f t="shared" si="158"/>
        <v>1</v>
      </c>
      <c r="AC1511" s="179">
        <f>IF(C1511="MT",'Calcs and Notes'!$F$53*CBSAData!T1511*E1511,'Calcs and Notes'!$F$52*CBSAData!T1511*E1511)</f>
        <v>0</v>
      </c>
      <c r="AD1511" s="179">
        <f t="shared" si="159"/>
        <v>-87.327837015913275</v>
      </c>
    </row>
    <row r="1512" spans="1:30">
      <c r="A1512" s="162">
        <v>15580</v>
      </c>
      <c r="B1512" s="162">
        <v>5</v>
      </c>
      <c r="C1512" s="163" t="s">
        <v>225</v>
      </c>
      <c r="D1512" s="163" t="s">
        <v>227</v>
      </c>
      <c r="E1512" s="162">
        <v>120</v>
      </c>
      <c r="F1512" s="163" t="s">
        <v>227</v>
      </c>
      <c r="G1512" s="163" t="s">
        <v>296</v>
      </c>
      <c r="H1512" s="162">
        <v>0</v>
      </c>
      <c r="I1512" s="163" t="s">
        <v>301</v>
      </c>
      <c r="J1512" s="163" t="s">
        <v>363</v>
      </c>
      <c r="K1512" s="162">
        <v>32</v>
      </c>
      <c r="L1512" s="162">
        <v>2</v>
      </c>
      <c r="M1512" s="163" t="s">
        <v>355</v>
      </c>
      <c r="N1512" s="163" t="s">
        <v>227</v>
      </c>
      <c r="O1512" s="163" t="s">
        <v>297</v>
      </c>
      <c r="P1512" s="162">
        <v>0</v>
      </c>
      <c r="Q1512" s="162">
        <v>0</v>
      </c>
      <c r="R1512" s="162">
        <v>21.175192802226601</v>
      </c>
      <c r="S1512" s="162">
        <v>4117833.8682849999</v>
      </c>
      <c r="T1512" s="93">
        <f t="shared" si="155"/>
        <v>0</v>
      </c>
      <c r="U1512" s="93">
        <f>IF(C1512="MT",'Calcs and Notes'!$C$53*CBSAData!T1512*E1512,'Calcs and Notes'!$C$52*CBSAData!T1512*E1512)</f>
        <v>0</v>
      </c>
      <c r="V1512" s="93">
        <f>IF(C1512="MT",'Calcs and Notes'!$E$53*CBSAData!T1512*E1512,'Calcs and Notes'!$E$52*CBSAData!T1512*E1512)</f>
        <v>0</v>
      </c>
      <c r="W1512" s="93">
        <f t="shared" si="152"/>
        <v>5732.0269119718823</v>
      </c>
      <c r="X1512" s="93">
        <f t="shared" si="156"/>
        <v>1</v>
      </c>
      <c r="Y1512" s="93">
        <f t="shared" si="153"/>
        <v>5418.2714010132022</v>
      </c>
      <c r="Z1512" s="93">
        <f t="shared" si="154"/>
        <v>-165.34752522182632</v>
      </c>
      <c r="AA1512" s="93">
        <f t="shared" si="157"/>
        <v>0</v>
      </c>
      <c r="AB1512" s="93">
        <f t="shared" si="158"/>
        <v>1</v>
      </c>
      <c r="AC1512" s="179">
        <f>IF(C1512="MT",'Calcs and Notes'!$F$53*CBSAData!T1512*E1512,'Calcs and Notes'!$F$52*CBSAData!T1512*E1512)</f>
        <v>0</v>
      </c>
      <c r="AD1512" s="179">
        <f t="shared" si="159"/>
        <v>-218.3195925397832</v>
      </c>
    </row>
    <row r="1513" spans="1:30">
      <c r="A1513" s="162">
        <v>15580</v>
      </c>
      <c r="B1513" s="162">
        <v>6</v>
      </c>
      <c r="C1513" s="163" t="s">
        <v>225</v>
      </c>
      <c r="D1513" s="163" t="s">
        <v>227</v>
      </c>
      <c r="E1513" s="162">
        <v>112</v>
      </c>
      <c r="F1513" s="163" t="s">
        <v>227</v>
      </c>
      <c r="G1513" s="163" t="s">
        <v>296</v>
      </c>
      <c r="H1513" s="162">
        <v>0</v>
      </c>
      <c r="I1513" s="163" t="s">
        <v>301</v>
      </c>
      <c r="J1513" s="163" t="s">
        <v>297</v>
      </c>
      <c r="K1513" s="162">
        <v>32</v>
      </c>
      <c r="L1513" s="162">
        <v>52</v>
      </c>
      <c r="M1513" s="163" t="s">
        <v>355</v>
      </c>
      <c r="N1513" s="163" t="s">
        <v>227</v>
      </c>
      <c r="O1513" s="163" t="s">
        <v>297</v>
      </c>
      <c r="P1513" s="162">
        <v>0</v>
      </c>
      <c r="Q1513" s="162">
        <v>0</v>
      </c>
      <c r="R1513" s="162">
        <v>21.175192802226601</v>
      </c>
      <c r="S1513" s="162">
        <v>4117833.8682849999</v>
      </c>
      <c r="T1513" s="93">
        <f t="shared" si="155"/>
        <v>0</v>
      </c>
      <c r="U1513" s="93">
        <f>IF(C1513="MT",'Calcs and Notes'!$C$53*CBSAData!T1513*E1513,'Calcs and Notes'!$C$52*CBSAData!T1513*E1513)</f>
        <v>0</v>
      </c>
      <c r="V1513" s="93">
        <f>IF(C1513="MT",'Calcs and Notes'!$E$53*CBSAData!T1513*E1513,'Calcs and Notes'!$E$52*CBSAData!T1513*E1513)</f>
        <v>0</v>
      </c>
      <c r="W1513" s="93">
        <f t="shared" si="152"/>
        <v>5349.8917845070901</v>
      </c>
      <c r="X1513" s="93">
        <f t="shared" si="156"/>
        <v>1</v>
      </c>
      <c r="Y1513" s="93">
        <f t="shared" si="153"/>
        <v>5057.053307612322</v>
      </c>
      <c r="Z1513" s="93">
        <f t="shared" si="154"/>
        <v>-154.32435687370455</v>
      </c>
      <c r="AA1513" s="93">
        <f t="shared" si="157"/>
        <v>0</v>
      </c>
      <c r="AB1513" s="93">
        <f t="shared" si="158"/>
        <v>1</v>
      </c>
      <c r="AC1513" s="179">
        <f>IF(C1513="MT",'Calcs and Notes'!$F$53*CBSAData!T1513*E1513,'Calcs and Notes'!$F$52*CBSAData!T1513*E1513)</f>
        <v>0</v>
      </c>
      <c r="AD1513" s="179">
        <f t="shared" si="159"/>
        <v>-203.76495303713099</v>
      </c>
    </row>
    <row r="1514" spans="1:30">
      <c r="A1514" s="162">
        <v>15580</v>
      </c>
      <c r="B1514" s="162">
        <v>7</v>
      </c>
      <c r="C1514" s="163" t="s">
        <v>225</v>
      </c>
      <c r="D1514" s="163" t="s">
        <v>227</v>
      </c>
      <c r="E1514" s="162">
        <v>120</v>
      </c>
      <c r="F1514" s="163" t="s">
        <v>243</v>
      </c>
      <c r="G1514" s="163" t="s">
        <v>296</v>
      </c>
      <c r="H1514" s="162">
        <v>9</v>
      </c>
      <c r="I1514" s="163" t="s">
        <v>309</v>
      </c>
      <c r="J1514" s="163" t="s">
        <v>364</v>
      </c>
      <c r="K1514" s="162">
        <v>18</v>
      </c>
      <c r="L1514" s="162">
        <v>40</v>
      </c>
      <c r="M1514" s="163" t="s">
        <v>355</v>
      </c>
      <c r="N1514" s="163" t="s">
        <v>361</v>
      </c>
      <c r="O1514" s="163" t="s">
        <v>297</v>
      </c>
      <c r="P1514" s="162">
        <v>0</v>
      </c>
      <c r="Q1514" s="162">
        <v>0</v>
      </c>
      <c r="R1514" s="162">
        <v>21.175192802226601</v>
      </c>
      <c r="S1514" s="162">
        <v>4117833.8682849999</v>
      </c>
      <c r="T1514" s="93">
        <f t="shared" si="155"/>
        <v>0</v>
      </c>
      <c r="U1514" s="93">
        <f>IF(C1514="MT",'Calcs and Notes'!$C$53*CBSAData!T1514*E1514,'Calcs and Notes'!$C$52*CBSAData!T1514*E1514)</f>
        <v>0</v>
      </c>
      <c r="V1514" s="93">
        <f>IF(C1514="MT",'Calcs and Notes'!$E$53*CBSAData!T1514*E1514,'Calcs and Notes'!$E$52*CBSAData!T1514*E1514)</f>
        <v>0</v>
      </c>
      <c r="W1514" s="93">
        <f t="shared" si="152"/>
        <v>0</v>
      </c>
      <c r="X1514" s="93">
        <f t="shared" si="156"/>
        <v>0</v>
      </c>
      <c r="Y1514" s="93">
        <f t="shared" si="153"/>
        <v>0</v>
      </c>
      <c r="Z1514" s="93">
        <f t="shared" si="154"/>
        <v>0</v>
      </c>
      <c r="AA1514" s="93">
        <f t="shared" si="157"/>
        <v>0</v>
      </c>
      <c r="AB1514" s="93">
        <f t="shared" si="158"/>
        <v>0</v>
      </c>
      <c r="AC1514" s="179">
        <f>IF(C1514="MT",'Calcs and Notes'!$F$53*CBSAData!T1514*E1514,'Calcs and Notes'!$F$52*CBSAData!T1514*E1514)</f>
        <v>0</v>
      </c>
      <c r="AD1514" s="179">
        <f t="shared" si="159"/>
        <v>0</v>
      </c>
    </row>
    <row r="1515" spans="1:30">
      <c r="A1515" s="162">
        <v>15580</v>
      </c>
      <c r="B1515" s="162">
        <v>8</v>
      </c>
      <c r="C1515" s="163" t="s">
        <v>225</v>
      </c>
      <c r="D1515" s="163" t="s">
        <v>243</v>
      </c>
      <c r="E1515" s="162">
        <v>15</v>
      </c>
      <c r="F1515" s="163" t="s">
        <v>227</v>
      </c>
      <c r="G1515" s="163" t="s">
        <v>296</v>
      </c>
      <c r="H1515" s="162">
        <v>0</v>
      </c>
      <c r="I1515" s="163" t="s">
        <v>301</v>
      </c>
      <c r="J1515" s="163" t="s">
        <v>297</v>
      </c>
      <c r="K1515" s="162">
        <v>32</v>
      </c>
      <c r="L1515" s="162">
        <v>6</v>
      </c>
      <c r="M1515" s="163" t="s">
        <v>247</v>
      </c>
      <c r="N1515" s="163" t="s">
        <v>227</v>
      </c>
      <c r="O1515" s="163" t="s">
        <v>297</v>
      </c>
      <c r="P1515" s="162">
        <v>0</v>
      </c>
      <c r="Q1515" s="162">
        <v>0</v>
      </c>
      <c r="R1515" s="162">
        <v>21.175192802226601</v>
      </c>
      <c r="S1515" s="162">
        <v>4117833.8682849999</v>
      </c>
      <c r="T1515" s="93">
        <f t="shared" si="155"/>
        <v>0</v>
      </c>
      <c r="U1515" s="93">
        <f>IF(C1515="MT",'Calcs and Notes'!$C$53*CBSAData!T1515*E1515,'Calcs and Notes'!$C$52*CBSAData!T1515*E1515)</f>
        <v>0</v>
      </c>
      <c r="V1515" s="93">
        <f>IF(C1515="MT",'Calcs and Notes'!$E$53*CBSAData!T1515*E1515,'Calcs and Notes'!$E$52*CBSAData!T1515*E1515)</f>
        <v>0</v>
      </c>
      <c r="W1515" s="93">
        <f t="shared" si="152"/>
        <v>716.50336399648529</v>
      </c>
      <c r="X1515" s="93">
        <f t="shared" si="156"/>
        <v>1</v>
      </c>
      <c r="Y1515" s="93">
        <f t="shared" si="153"/>
        <v>677.28392512665027</v>
      </c>
      <c r="Z1515" s="93">
        <f t="shared" si="154"/>
        <v>-20.66844065272829</v>
      </c>
      <c r="AA1515" s="93">
        <f t="shared" si="157"/>
        <v>1</v>
      </c>
      <c r="AB1515" s="93">
        <f t="shared" si="158"/>
        <v>1</v>
      </c>
      <c r="AC1515" s="179">
        <f>IF(C1515="MT",'Calcs and Notes'!$F$53*CBSAData!T1515*E1515,'Calcs and Notes'!$F$52*CBSAData!T1515*E1515)</f>
        <v>0</v>
      </c>
      <c r="AD1515" s="179">
        <f t="shared" si="159"/>
        <v>-27.2899490674729</v>
      </c>
    </row>
    <row r="1516" spans="1:30">
      <c r="A1516" s="162">
        <v>15580</v>
      </c>
      <c r="B1516" s="162">
        <v>10</v>
      </c>
      <c r="C1516" s="163" t="s">
        <v>225</v>
      </c>
      <c r="D1516" s="163" t="s">
        <v>227</v>
      </c>
      <c r="E1516" s="162">
        <v>120</v>
      </c>
      <c r="F1516" s="163" t="s">
        <v>227</v>
      </c>
      <c r="G1516" s="163" t="s">
        <v>296</v>
      </c>
      <c r="H1516" s="162">
        <v>0</v>
      </c>
      <c r="I1516" s="163" t="s">
        <v>301</v>
      </c>
      <c r="J1516" s="163" t="s">
        <v>365</v>
      </c>
      <c r="K1516" s="162">
        <v>32</v>
      </c>
      <c r="L1516" s="162">
        <v>60</v>
      </c>
      <c r="M1516" s="163" t="s">
        <v>300</v>
      </c>
      <c r="N1516" s="163" t="s">
        <v>227</v>
      </c>
      <c r="O1516" s="163" t="s">
        <v>297</v>
      </c>
      <c r="P1516" s="162">
        <v>0</v>
      </c>
      <c r="Q1516" s="162">
        <v>0</v>
      </c>
      <c r="R1516" s="162">
        <v>21.175192802226601</v>
      </c>
      <c r="S1516" s="162">
        <v>4117833.8682849999</v>
      </c>
      <c r="T1516" s="93">
        <f t="shared" si="155"/>
        <v>0</v>
      </c>
      <c r="U1516" s="93">
        <f>IF(C1516="MT",'Calcs and Notes'!$C$53*CBSAData!T1516*E1516,'Calcs and Notes'!$C$52*CBSAData!T1516*E1516)</f>
        <v>0</v>
      </c>
      <c r="V1516" s="93">
        <f>IF(C1516="MT",'Calcs and Notes'!$E$53*CBSAData!T1516*E1516,'Calcs and Notes'!$E$52*CBSAData!T1516*E1516)</f>
        <v>0</v>
      </c>
      <c r="W1516" s="93">
        <f t="shared" si="152"/>
        <v>5732.0269119718823</v>
      </c>
      <c r="X1516" s="93">
        <f t="shared" si="156"/>
        <v>1</v>
      </c>
      <c r="Y1516" s="93">
        <f t="shared" si="153"/>
        <v>5418.2714010132022</v>
      </c>
      <c r="Z1516" s="93">
        <f t="shared" si="154"/>
        <v>-165.34752522182632</v>
      </c>
      <c r="AA1516" s="93">
        <f t="shared" si="157"/>
        <v>1</v>
      </c>
      <c r="AB1516" s="93">
        <f t="shared" si="158"/>
        <v>1</v>
      </c>
      <c r="AC1516" s="179">
        <f>IF(C1516="MT",'Calcs and Notes'!$F$53*CBSAData!T1516*E1516,'Calcs and Notes'!$F$52*CBSAData!T1516*E1516)</f>
        <v>0</v>
      </c>
      <c r="AD1516" s="179">
        <f t="shared" si="159"/>
        <v>-218.3195925397832</v>
      </c>
    </row>
    <row r="1517" spans="1:30">
      <c r="A1517" s="162">
        <v>15580</v>
      </c>
      <c r="B1517" s="162">
        <v>11</v>
      </c>
      <c r="C1517" s="163" t="s">
        <v>225</v>
      </c>
      <c r="D1517" s="163" t="s">
        <v>227</v>
      </c>
      <c r="E1517" s="162">
        <v>30</v>
      </c>
      <c r="F1517" s="163" t="s">
        <v>227</v>
      </c>
      <c r="G1517" s="163" t="s">
        <v>296</v>
      </c>
      <c r="H1517" s="162">
        <v>0</v>
      </c>
      <c r="I1517" s="163" t="s">
        <v>309</v>
      </c>
      <c r="J1517" s="163" t="s">
        <v>365</v>
      </c>
      <c r="K1517" s="162">
        <v>19</v>
      </c>
      <c r="L1517" s="162">
        <v>7</v>
      </c>
      <c r="M1517" s="163" t="s">
        <v>355</v>
      </c>
      <c r="N1517" s="163" t="s">
        <v>361</v>
      </c>
      <c r="O1517" s="163" t="s">
        <v>297</v>
      </c>
      <c r="P1517" s="162">
        <v>0</v>
      </c>
      <c r="Q1517" s="162">
        <v>0</v>
      </c>
      <c r="R1517" s="162">
        <v>21.175192802226601</v>
      </c>
      <c r="S1517" s="162">
        <v>4117833.8682849999</v>
      </c>
      <c r="T1517" s="93">
        <f t="shared" si="155"/>
        <v>0</v>
      </c>
      <c r="U1517" s="93">
        <f>IF(C1517="MT",'Calcs and Notes'!$C$53*CBSAData!T1517*E1517,'Calcs and Notes'!$C$52*CBSAData!T1517*E1517)</f>
        <v>0</v>
      </c>
      <c r="V1517" s="93">
        <f>IF(C1517="MT",'Calcs and Notes'!$E$53*CBSAData!T1517*E1517,'Calcs and Notes'!$E$52*CBSAData!T1517*E1517)</f>
        <v>0</v>
      </c>
      <c r="W1517" s="93">
        <f t="shared" si="152"/>
        <v>0</v>
      </c>
      <c r="X1517" s="93">
        <f t="shared" si="156"/>
        <v>0</v>
      </c>
      <c r="Y1517" s="93">
        <f t="shared" si="153"/>
        <v>0</v>
      </c>
      <c r="Z1517" s="93">
        <f t="shared" si="154"/>
        <v>0</v>
      </c>
      <c r="AA1517" s="93">
        <f t="shared" si="157"/>
        <v>0</v>
      </c>
      <c r="AB1517" s="93">
        <f t="shared" si="158"/>
        <v>1</v>
      </c>
      <c r="AC1517" s="179">
        <f>IF(C1517="MT",'Calcs and Notes'!$F$53*CBSAData!T1517*E1517,'Calcs and Notes'!$F$52*CBSAData!T1517*E1517)</f>
        <v>0</v>
      </c>
      <c r="AD1517" s="179">
        <f t="shared" si="159"/>
        <v>0</v>
      </c>
    </row>
    <row r="1518" spans="1:30">
      <c r="A1518" s="162">
        <v>15580</v>
      </c>
      <c r="B1518" s="162">
        <v>12</v>
      </c>
      <c r="C1518" s="163" t="s">
        <v>225</v>
      </c>
      <c r="D1518" s="163" t="s">
        <v>243</v>
      </c>
      <c r="E1518" s="162">
        <v>20</v>
      </c>
      <c r="F1518" s="163" t="s">
        <v>243</v>
      </c>
      <c r="G1518" s="163" t="s">
        <v>296</v>
      </c>
      <c r="H1518" s="162">
        <v>6</v>
      </c>
      <c r="I1518" s="163" t="s">
        <v>309</v>
      </c>
      <c r="J1518" s="163" t="s">
        <v>366</v>
      </c>
      <c r="K1518" s="162">
        <v>18</v>
      </c>
      <c r="L1518" s="162">
        <v>8</v>
      </c>
      <c r="M1518" s="163" t="s">
        <v>355</v>
      </c>
      <c r="N1518" s="163" t="s">
        <v>361</v>
      </c>
      <c r="O1518" s="163" t="s">
        <v>297</v>
      </c>
      <c r="P1518" s="162">
        <v>0</v>
      </c>
      <c r="Q1518" s="162">
        <v>0</v>
      </c>
      <c r="R1518" s="162">
        <v>21.175192802226601</v>
      </c>
      <c r="S1518" s="162">
        <v>4117833.8682849999</v>
      </c>
      <c r="T1518" s="93">
        <f t="shared" si="155"/>
        <v>0</v>
      </c>
      <c r="U1518" s="93">
        <f>IF(C1518="MT",'Calcs and Notes'!$C$53*CBSAData!T1518*E1518,'Calcs and Notes'!$C$52*CBSAData!T1518*E1518)</f>
        <v>0</v>
      </c>
      <c r="V1518" s="93">
        <f>IF(C1518="MT",'Calcs and Notes'!$E$53*CBSAData!T1518*E1518,'Calcs and Notes'!$E$52*CBSAData!T1518*E1518)</f>
        <v>0</v>
      </c>
      <c r="W1518" s="93">
        <f t="shared" si="152"/>
        <v>0</v>
      </c>
      <c r="X1518" s="93">
        <f t="shared" si="156"/>
        <v>0</v>
      </c>
      <c r="Y1518" s="93">
        <f t="shared" si="153"/>
        <v>0</v>
      </c>
      <c r="Z1518" s="93">
        <f t="shared" si="154"/>
        <v>0</v>
      </c>
      <c r="AA1518" s="93">
        <f t="shared" si="157"/>
        <v>0</v>
      </c>
      <c r="AB1518" s="93">
        <f t="shared" si="158"/>
        <v>0</v>
      </c>
      <c r="AC1518" s="179">
        <f>IF(C1518="MT",'Calcs and Notes'!$F$53*CBSAData!T1518*E1518,'Calcs and Notes'!$F$52*CBSAData!T1518*E1518)</f>
        <v>0</v>
      </c>
      <c r="AD1518" s="179">
        <f t="shared" si="159"/>
        <v>0</v>
      </c>
    </row>
    <row r="1519" spans="1:30">
      <c r="A1519" s="162">
        <v>15499</v>
      </c>
      <c r="B1519" s="162">
        <v>1</v>
      </c>
      <c r="C1519" s="163" t="s">
        <v>245</v>
      </c>
      <c r="D1519" s="163" t="s">
        <v>227</v>
      </c>
      <c r="E1519" s="162">
        <v>10</v>
      </c>
      <c r="F1519" s="163" t="s">
        <v>243</v>
      </c>
      <c r="G1519" s="163" t="s">
        <v>303</v>
      </c>
      <c r="H1519" s="162">
        <v>4</v>
      </c>
      <c r="I1519" s="163" t="s">
        <v>309</v>
      </c>
      <c r="J1519" s="163" t="s">
        <v>297</v>
      </c>
      <c r="K1519" s="162">
        <v>64</v>
      </c>
      <c r="L1519" s="162">
        <v>6</v>
      </c>
      <c r="M1519" s="163" t="s">
        <v>304</v>
      </c>
      <c r="N1519" s="163" t="s">
        <v>227</v>
      </c>
      <c r="O1519" s="163" t="s">
        <v>297</v>
      </c>
      <c r="P1519" s="162">
        <v>0</v>
      </c>
      <c r="Q1519" s="162">
        <v>0</v>
      </c>
      <c r="R1519" s="162">
        <v>105.006108768516</v>
      </c>
      <c r="S1519" s="162">
        <v>242354.09903773401</v>
      </c>
      <c r="T1519" s="93">
        <f t="shared" si="155"/>
        <v>1</v>
      </c>
      <c r="U1519" s="93">
        <f>IF(C1519="MT",'Calcs and Notes'!$C$53*CBSAData!T1519*E1519,'Calcs and Notes'!$C$52*CBSAData!T1519*E1519)</f>
        <v>3694.5634322857331</v>
      </c>
      <c r="V1519" s="93">
        <f>IF(C1519="MT",'Calcs and Notes'!$E$53*CBSAData!T1519*E1519,'Calcs and Notes'!$E$52*CBSAData!T1519*E1519)</f>
        <v>423.7582889292201</v>
      </c>
      <c r="W1519" s="93">
        <f t="shared" si="152"/>
        <v>0</v>
      </c>
      <c r="X1519" s="93">
        <f t="shared" si="156"/>
        <v>0</v>
      </c>
      <c r="Y1519" s="93">
        <f t="shared" si="153"/>
        <v>0</v>
      </c>
      <c r="Z1519" s="93">
        <f t="shared" si="154"/>
        <v>0</v>
      </c>
      <c r="AA1519" s="93">
        <f t="shared" si="157"/>
        <v>1</v>
      </c>
      <c r="AB1519" s="93">
        <f t="shared" si="158"/>
        <v>0</v>
      </c>
      <c r="AC1519" s="179">
        <f>IF(C1519="MT",'Calcs and Notes'!$F$53*CBSAData!T1519*E1519,'Calcs and Notes'!$F$52*CBSAData!T1519*E1519)</f>
        <v>-50.346872405145568</v>
      </c>
      <c r="AD1519" s="179">
        <f t="shared" si="159"/>
        <v>0</v>
      </c>
    </row>
    <row r="1520" spans="1:30">
      <c r="A1520" s="162">
        <v>15590</v>
      </c>
      <c r="B1520" s="162">
        <v>1</v>
      </c>
      <c r="C1520" s="163" t="s">
        <v>225</v>
      </c>
      <c r="D1520" s="163" t="s">
        <v>227</v>
      </c>
      <c r="E1520" s="162">
        <v>20</v>
      </c>
      <c r="F1520" s="163" t="s">
        <v>243</v>
      </c>
      <c r="G1520" s="163" t="s">
        <v>308</v>
      </c>
      <c r="H1520" s="162">
        <v>8</v>
      </c>
      <c r="I1520" s="163" t="s">
        <v>309</v>
      </c>
      <c r="J1520" s="163" t="s">
        <v>297</v>
      </c>
      <c r="K1520" s="162">
        <v>-1</v>
      </c>
      <c r="L1520" s="162">
        <v>8</v>
      </c>
      <c r="M1520" s="163" t="s">
        <v>304</v>
      </c>
      <c r="N1520" s="163" t="s">
        <v>227</v>
      </c>
      <c r="O1520" s="163" t="s">
        <v>297</v>
      </c>
      <c r="P1520" s="162">
        <v>0</v>
      </c>
      <c r="Q1520" s="162">
        <v>0</v>
      </c>
      <c r="R1520" s="162">
        <v>334.46517981600198</v>
      </c>
      <c r="S1520" s="162">
        <v>4956773.96487315</v>
      </c>
      <c r="T1520" s="93">
        <f t="shared" si="155"/>
        <v>0</v>
      </c>
      <c r="U1520" s="93">
        <f>IF(C1520="MT",'Calcs and Notes'!$C$53*CBSAData!T1520*E1520,'Calcs and Notes'!$C$52*CBSAData!T1520*E1520)</f>
        <v>0</v>
      </c>
      <c r="V1520" s="93">
        <f>IF(C1520="MT",'Calcs and Notes'!$E$53*CBSAData!T1520*E1520,'Calcs and Notes'!$E$52*CBSAData!T1520*E1520)</f>
        <v>0</v>
      </c>
      <c r="W1520" s="93">
        <f t="shared" si="152"/>
        <v>0</v>
      </c>
      <c r="X1520" s="93">
        <f t="shared" si="156"/>
        <v>0</v>
      </c>
      <c r="Y1520" s="93">
        <f t="shared" si="153"/>
        <v>0</v>
      </c>
      <c r="Z1520" s="93">
        <f t="shared" si="154"/>
        <v>0</v>
      </c>
      <c r="AA1520" s="93">
        <f t="shared" si="157"/>
        <v>1</v>
      </c>
      <c r="AB1520" s="93">
        <f t="shared" si="158"/>
        <v>0</v>
      </c>
      <c r="AC1520" s="179">
        <f>IF(C1520="MT",'Calcs and Notes'!$F$53*CBSAData!T1520*E1520,'Calcs and Notes'!$F$52*CBSAData!T1520*E1520)</f>
        <v>0</v>
      </c>
      <c r="AD1520" s="179">
        <f t="shared" si="159"/>
        <v>0</v>
      </c>
    </row>
    <row r="1521" spans="1:30">
      <c r="A1521" s="162">
        <v>15590</v>
      </c>
      <c r="B1521" s="162">
        <v>2</v>
      </c>
      <c r="C1521" s="163" t="s">
        <v>245</v>
      </c>
      <c r="D1521" s="163" t="s">
        <v>227</v>
      </c>
      <c r="E1521" s="162">
        <v>13</v>
      </c>
      <c r="F1521" s="163" t="s">
        <v>243</v>
      </c>
      <c r="G1521" s="163" t="s">
        <v>308</v>
      </c>
      <c r="H1521" s="162">
        <v>5</v>
      </c>
      <c r="I1521" s="163" t="s">
        <v>309</v>
      </c>
      <c r="J1521" s="163" t="s">
        <v>297</v>
      </c>
      <c r="K1521" s="162">
        <v>-1</v>
      </c>
      <c r="L1521" s="162">
        <v>8</v>
      </c>
      <c r="M1521" s="163" t="s">
        <v>304</v>
      </c>
      <c r="N1521" s="163" t="s">
        <v>227</v>
      </c>
      <c r="O1521" s="163" t="s">
        <v>297</v>
      </c>
      <c r="P1521" s="162">
        <v>0</v>
      </c>
      <c r="Q1521" s="162">
        <v>0</v>
      </c>
      <c r="R1521" s="162">
        <v>334.46517981600198</v>
      </c>
      <c r="S1521" s="162">
        <v>4956773.96487315</v>
      </c>
      <c r="T1521" s="93">
        <f t="shared" si="155"/>
        <v>0</v>
      </c>
      <c r="U1521" s="93">
        <f>IF(C1521="MT",'Calcs and Notes'!$C$53*CBSAData!T1521*E1521,'Calcs and Notes'!$C$52*CBSAData!T1521*E1521)</f>
        <v>0</v>
      </c>
      <c r="V1521" s="93">
        <f>IF(C1521="MT",'Calcs and Notes'!$E$53*CBSAData!T1521*E1521,'Calcs and Notes'!$E$52*CBSAData!T1521*E1521)</f>
        <v>0</v>
      </c>
      <c r="W1521" s="93">
        <f t="shared" si="152"/>
        <v>0</v>
      </c>
      <c r="X1521" s="93">
        <f t="shared" si="156"/>
        <v>0</v>
      </c>
      <c r="Y1521" s="93">
        <f t="shared" si="153"/>
        <v>0</v>
      </c>
      <c r="Z1521" s="93">
        <f t="shared" si="154"/>
        <v>0</v>
      </c>
      <c r="AA1521" s="93">
        <f t="shared" si="157"/>
        <v>1</v>
      </c>
      <c r="AB1521" s="93">
        <f t="shared" si="158"/>
        <v>0</v>
      </c>
      <c r="AC1521" s="179">
        <f>IF(C1521="MT",'Calcs and Notes'!$F$53*CBSAData!T1521*E1521,'Calcs and Notes'!$F$52*CBSAData!T1521*E1521)</f>
        <v>0</v>
      </c>
      <c r="AD1521" s="179">
        <f t="shared" si="159"/>
        <v>0</v>
      </c>
    </row>
    <row r="1522" spans="1:30">
      <c r="A1522" s="162">
        <v>15578</v>
      </c>
      <c r="B1522" s="162">
        <v>1</v>
      </c>
      <c r="C1522" s="163" t="s">
        <v>225</v>
      </c>
      <c r="D1522" s="163" t="s">
        <v>243</v>
      </c>
      <c r="E1522" s="162">
        <v>6.5</v>
      </c>
      <c r="F1522" s="163" t="s">
        <v>243</v>
      </c>
      <c r="G1522" s="163" t="s">
        <v>296</v>
      </c>
      <c r="H1522" s="162">
        <v>3</v>
      </c>
      <c r="I1522" s="163" t="s">
        <v>298</v>
      </c>
      <c r="J1522" s="163" t="s">
        <v>367</v>
      </c>
      <c r="K1522" s="162">
        <v>34</v>
      </c>
      <c r="L1522" s="162">
        <v>2</v>
      </c>
      <c r="M1522" s="163" t="s">
        <v>304</v>
      </c>
      <c r="N1522" s="163" t="s">
        <v>227</v>
      </c>
      <c r="O1522" s="163" t="s">
        <v>297</v>
      </c>
      <c r="P1522" s="162">
        <v>0</v>
      </c>
      <c r="Q1522" s="162">
        <v>0</v>
      </c>
      <c r="R1522" s="162">
        <v>50.114924753069602</v>
      </c>
      <c r="S1522" s="162">
        <v>1443660.6373616799</v>
      </c>
      <c r="T1522" s="93">
        <f t="shared" si="155"/>
        <v>0</v>
      </c>
      <c r="U1522" s="93">
        <f>IF(C1522="MT",'Calcs and Notes'!$C$53*CBSAData!T1522*E1522,'Calcs and Notes'!$C$52*CBSAData!T1522*E1522)</f>
        <v>0</v>
      </c>
      <c r="V1522" s="93">
        <f>IF(C1522="MT",'Calcs and Notes'!$E$53*CBSAData!T1522*E1522,'Calcs and Notes'!$E$52*CBSAData!T1522*E1522)</f>
        <v>0</v>
      </c>
      <c r="W1522" s="93">
        <f t="shared" si="152"/>
        <v>803.07499999999993</v>
      </c>
      <c r="X1522" s="93">
        <f t="shared" si="156"/>
        <v>1</v>
      </c>
      <c r="Y1522" s="93">
        <f t="shared" si="153"/>
        <v>239.76679999999999</v>
      </c>
      <c r="Z1522" s="93">
        <f t="shared" si="154"/>
        <v>-19.954999999999998</v>
      </c>
      <c r="AA1522" s="93">
        <f t="shared" si="157"/>
        <v>1</v>
      </c>
      <c r="AB1522" s="93">
        <f t="shared" si="158"/>
        <v>0</v>
      </c>
      <c r="AC1522" s="179">
        <f>IF(C1522="MT",'Calcs and Notes'!$F$53*CBSAData!T1522*E1522,'Calcs and Notes'!$F$52*CBSAData!T1522*E1522)</f>
        <v>0</v>
      </c>
      <c r="AD1522" s="179">
        <f t="shared" si="159"/>
        <v>0</v>
      </c>
    </row>
    <row r="1523" spans="1:30">
      <c r="A1523" s="162">
        <v>15443</v>
      </c>
      <c r="B1523" s="162">
        <v>1</v>
      </c>
      <c r="C1523" s="163" t="s">
        <v>225</v>
      </c>
      <c r="D1523" s="163" t="s">
        <v>227</v>
      </c>
      <c r="E1523" s="162">
        <v>40</v>
      </c>
      <c r="F1523" s="163" t="s">
        <v>227</v>
      </c>
      <c r="G1523" s="163" t="s">
        <v>296</v>
      </c>
      <c r="H1523" s="162">
        <v>0</v>
      </c>
      <c r="I1523" s="163" t="s">
        <v>301</v>
      </c>
      <c r="J1523" s="163" t="s">
        <v>297</v>
      </c>
      <c r="K1523" s="162">
        <v>32</v>
      </c>
      <c r="L1523" s="162">
        <v>36</v>
      </c>
      <c r="M1523" s="163" t="s">
        <v>304</v>
      </c>
      <c r="N1523" s="163" t="s">
        <v>227</v>
      </c>
      <c r="O1523" s="163" t="s">
        <v>297</v>
      </c>
      <c r="P1523" s="162">
        <v>0</v>
      </c>
      <c r="Q1523" s="162">
        <v>0</v>
      </c>
      <c r="R1523" s="162">
        <v>11.7918010607328</v>
      </c>
      <c r="S1523" s="162">
        <v>1928336.81106376</v>
      </c>
      <c r="T1523" s="93">
        <f t="shared" si="155"/>
        <v>0</v>
      </c>
      <c r="U1523" s="93">
        <f>IF(C1523="MT",'Calcs and Notes'!$C$53*CBSAData!T1523*E1523,'Calcs and Notes'!$C$52*CBSAData!T1523*E1523)</f>
        <v>0</v>
      </c>
      <c r="V1523" s="93">
        <f>IF(C1523="MT",'Calcs and Notes'!$E$53*CBSAData!T1523*E1523,'Calcs and Notes'!$E$52*CBSAData!T1523*E1523)</f>
        <v>0</v>
      </c>
      <c r="W1523" s="93">
        <f t="shared" si="152"/>
        <v>1910.6756373239609</v>
      </c>
      <c r="X1523" s="93">
        <f t="shared" si="156"/>
        <v>1</v>
      </c>
      <c r="Y1523" s="93">
        <f t="shared" si="153"/>
        <v>1806.0904670044008</v>
      </c>
      <c r="Z1523" s="93">
        <f t="shared" si="154"/>
        <v>-55.115841740608772</v>
      </c>
      <c r="AA1523" s="93">
        <f t="shared" si="157"/>
        <v>1</v>
      </c>
      <c r="AB1523" s="93">
        <f t="shared" si="158"/>
        <v>1</v>
      </c>
      <c r="AC1523" s="179">
        <f>IF(C1523="MT",'Calcs and Notes'!$F$53*CBSAData!T1523*E1523,'Calcs and Notes'!$F$52*CBSAData!T1523*E1523)</f>
        <v>0</v>
      </c>
      <c r="AD1523" s="179">
        <f t="shared" si="159"/>
        <v>-72.773197513261067</v>
      </c>
    </row>
    <row r="1524" spans="1:30">
      <c r="A1524" s="162">
        <v>15443</v>
      </c>
      <c r="B1524" s="162">
        <v>2</v>
      </c>
      <c r="C1524" s="163" t="s">
        <v>225</v>
      </c>
      <c r="D1524" s="163" t="s">
        <v>227</v>
      </c>
      <c r="E1524" s="162">
        <v>28</v>
      </c>
      <c r="F1524" s="163" t="s">
        <v>243</v>
      </c>
      <c r="G1524" s="163" t="s">
        <v>296</v>
      </c>
      <c r="H1524" s="162">
        <v>7</v>
      </c>
      <c r="I1524" s="163" t="s">
        <v>301</v>
      </c>
      <c r="J1524" s="163" t="s">
        <v>297</v>
      </c>
      <c r="K1524" s="162">
        <v>32</v>
      </c>
      <c r="L1524" s="162">
        <v>21</v>
      </c>
      <c r="M1524" s="163" t="s">
        <v>304</v>
      </c>
      <c r="N1524" s="163" t="s">
        <v>227</v>
      </c>
      <c r="O1524" s="163" t="s">
        <v>297</v>
      </c>
      <c r="P1524" s="162">
        <v>0</v>
      </c>
      <c r="Q1524" s="162">
        <v>0</v>
      </c>
      <c r="R1524" s="162">
        <v>11.7918010607328</v>
      </c>
      <c r="S1524" s="162">
        <v>1928336.81106376</v>
      </c>
      <c r="T1524" s="93">
        <f t="shared" si="155"/>
        <v>0</v>
      </c>
      <c r="U1524" s="93">
        <f>IF(C1524="MT",'Calcs and Notes'!$C$53*CBSAData!T1524*E1524,'Calcs and Notes'!$C$52*CBSAData!T1524*E1524)</f>
        <v>0</v>
      </c>
      <c r="V1524" s="93">
        <f>IF(C1524="MT",'Calcs and Notes'!$E$53*CBSAData!T1524*E1524,'Calcs and Notes'!$E$52*CBSAData!T1524*E1524)</f>
        <v>0</v>
      </c>
      <c r="W1524" s="93">
        <f t="shared" si="152"/>
        <v>2681</v>
      </c>
      <c r="X1524" s="93">
        <f t="shared" si="156"/>
        <v>1</v>
      </c>
      <c r="Y1524" s="93">
        <f t="shared" si="153"/>
        <v>1032.8416</v>
      </c>
      <c r="Z1524" s="93">
        <f t="shared" si="154"/>
        <v>-85.96</v>
      </c>
      <c r="AA1524" s="93">
        <f t="shared" si="157"/>
        <v>1</v>
      </c>
      <c r="AB1524" s="93">
        <f t="shared" si="158"/>
        <v>0</v>
      </c>
      <c r="AC1524" s="179">
        <f>IF(C1524="MT",'Calcs and Notes'!$F$53*CBSAData!T1524*E1524,'Calcs and Notes'!$F$52*CBSAData!T1524*E1524)</f>
        <v>0</v>
      </c>
      <c r="AD1524" s="179">
        <f t="shared" si="159"/>
        <v>0</v>
      </c>
    </row>
    <row r="1525" spans="1:30">
      <c r="A1525" s="162">
        <v>15443</v>
      </c>
      <c r="B1525" s="162">
        <v>3</v>
      </c>
      <c r="C1525" s="163" t="s">
        <v>225</v>
      </c>
      <c r="D1525" s="163" t="s">
        <v>227</v>
      </c>
      <c r="E1525" s="162">
        <v>8</v>
      </c>
      <c r="F1525" s="163" t="s">
        <v>243</v>
      </c>
      <c r="G1525" s="163" t="s">
        <v>296</v>
      </c>
      <c r="H1525" s="162">
        <v>2</v>
      </c>
      <c r="I1525" s="163" t="s">
        <v>298</v>
      </c>
      <c r="J1525" s="163" t="s">
        <v>297</v>
      </c>
      <c r="K1525" s="162">
        <v>55</v>
      </c>
      <c r="L1525" s="162">
        <v>41</v>
      </c>
      <c r="M1525" s="163" t="s">
        <v>304</v>
      </c>
      <c r="N1525" s="163" t="s">
        <v>227</v>
      </c>
      <c r="O1525" s="163" t="s">
        <v>297</v>
      </c>
      <c r="P1525" s="162">
        <v>0</v>
      </c>
      <c r="Q1525" s="162">
        <v>0</v>
      </c>
      <c r="R1525" s="162">
        <v>11.7918010607328</v>
      </c>
      <c r="S1525" s="162">
        <v>1928336.81106376</v>
      </c>
      <c r="T1525" s="93">
        <f t="shared" si="155"/>
        <v>0</v>
      </c>
      <c r="U1525" s="93">
        <f>IF(C1525="MT",'Calcs and Notes'!$C$53*CBSAData!T1525*E1525,'Calcs and Notes'!$C$52*CBSAData!T1525*E1525)</f>
        <v>0</v>
      </c>
      <c r="V1525" s="93">
        <f>IF(C1525="MT",'Calcs and Notes'!$E$53*CBSAData!T1525*E1525,'Calcs and Notes'!$E$52*CBSAData!T1525*E1525)</f>
        <v>0</v>
      </c>
      <c r="W1525" s="93">
        <f t="shared" si="152"/>
        <v>988.4</v>
      </c>
      <c r="X1525" s="93">
        <f t="shared" si="156"/>
        <v>1</v>
      </c>
      <c r="Y1525" s="93">
        <f t="shared" si="153"/>
        <v>295.0976</v>
      </c>
      <c r="Z1525" s="93">
        <f t="shared" si="154"/>
        <v>-24.56</v>
      </c>
      <c r="AA1525" s="93">
        <f t="shared" si="157"/>
        <v>1</v>
      </c>
      <c r="AB1525" s="93">
        <f t="shared" si="158"/>
        <v>0</v>
      </c>
      <c r="AC1525" s="179">
        <f>IF(C1525="MT",'Calcs and Notes'!$F$53*CBSAData!T1525*E1525,'Calcs and Notes'!$F$52*CBSAData!T1525*E1525)</f>
        <v>0</v>
      </c>
      <c r="AD1525" s="179">
        <f t="shared" si="159"/>
        <v>0</v>
      </c>
    </row>
    <row r="1526" spans="1:30">
      <c r="A1526" s="162">
        <v>15443</v>
      </c>
      <c r="B1526" s="162">
        <v>4</v>
      </c>
      <c r="C1526" s="163" t="s">
        <v>225</v>
      </c>
      <c r="D1526" s="163" t="s">
        <v>227</v>
      </c>
      <c r="E1526" s="162">
        <v>8</v>
      </c>
      <c r="F1526" s="163" t="s">
        <v>227</v>
      </c>
      <c r="G1526" s="163" t="s">
        <v>296</v>
      </c>
      <c r="H1526" s="162">
        <v>0</v>
      </c>
      <c r="I1526" s="163" t="s">
        <v>301</v>
      </c>
      <c r="J1526" s="163" t="s">
        <v>297</v>
      </c>
      <c r="K1526" s="162">
        <v>32</v>
      </c>
      <c r="L1526" s="162">
        <v>8</v>
      </c>
      <c r="M1526" s="163" t="s">
        <v>304</v>
      </c>
      <c r="N1526" s="163" t="s">
        <v>227</v>
      </c>
      <c r="O1526" s="163" t="s">
        <v>297</v>
      </c>
      <c r="P1526" s="162">
        <v>0</v>
      </c>
      <c r="Q1526" s="162">
        <v>0</v>
      </c>
      <c r="R1526" s="162">
        <v>11.7918010607328</v>
      </c>
      <c r="S1526" s="162">
        <v>1928336.81106376</v>
      </c>
      <c r="T1526" s="93">
        <f t="shared" si="155"/>
        <v>0</v>
      </c>
      <c r="U1526" s="93">
        <f>IF(C1526="MT",'Calcs and Notes'!$C$53*CBSAData!T1526*E1526,'Calcs and Notes'!$C$52*CBSAData!T1526*E1526)</f>
        <v>0</v>
      </c>
      <c r="V1526" s="93">
        <f>IF(C1526="MT",'Calcs and Notes'!$E$53*CBSAData!T1526*E1526,'Calcs and Notes'!$E$52*CBSAData!T1526*E1526)</f>
        <v>0</v>
      </c>
      <c r="W1526" s="93">
        <f t="shared" si="152"/>
        <v>382.13512746479216</v>
      </c>
      <c r="X1526" s="93">
        <f t="shared" si="156"/>
        <v>1</v>
      </c>
      <c r="Y1526" s="93">
        <f t="shared" si="153"/>
        <v>361.21809340088015</v>
      </c>
      <c r="Z1526" s="93">
        <f t="shared" si="154"/>
        <v>-11.023168348121754</v>
      </c>
      <c r="AA1526" s="93">
        <f t="shared" si="157"/>
        <v>1</v>
      </c>
      <c r="AB1526" s="93">
        <f t="shared" si="158"/>
        <v>1</v>
      </c>
      <c r="AC1526" s="179">
        <f>IF(C1526="MT",'Calcs and Notes'!$F$53*CBSAData!T1526*E1526,'Calcs and Notes'!$F$52*CBSAData!T1526*E1526)</f>
        <v>0</v>
      </c>
      <c r="AD1526" s="179">
        <f t="shared" si="159"/>
        <v>-14.554639502652213</v>
      </c>
    </row>
    <row r="1527" spans="1:30">
      <c r="A1527" s="162">
        <v>15443</v>
      </c>
      <c r="B1527" s="162">
        <v>5</v>
      </c>
      <c r="C1527" s="163" t="s">
        <v>225</v>
      </c>
      <c r="D1527" s="163" t="s">
        <v>227</v>
      </c>
      <c r="E1527" s="162">
        <v>20</v>
      </c>
      <c r="F1527" s="163" t="s">
        <v>243</v>
      </c>
      <c r="G1527" s="163" t="s">
        <v>308</v>
      </c>
      <c r="H1527" s="162">
        <v>8</v>
      </c>
      <c r="I1527" s="163" t="s">
        <v>309</v>
      </c>
      <c r="J1527" s="163" t="s">
        <v>297</v>
      </c>
      <c r="K1527" s="162">
        <v>-1</v>
      </c>
      <c r="L1527" s="162">
        <v>8</v>
      </c>
      <c r="M1527" s="163" t="s">
        <v>304</v>
      </c>
      <c r="N1527" s="163" t="s">
        <v>227</v>
      </c>
      <c r="O1527" s="163" t="s">
        <v>297</v>
      </c>
      <c r="P1527" s="162">
        <v>0</v>
      </c>
      <c r="Q1527" s="162">
        <v>0</v>
      </c>
      <c r="R1527" s="162">
        <v>11.7918010607328</v>
      </c>
      <c r="S1527" s="162">
        <v>1928336.81106376</v>
      </c>
      <c r="T1527" s="93">
        <f t="shared" si="155"/>
        <v>0</v>
      </c>
      <c r="U1527" s="93">
        <f>IF(C1527="MT",'Calcs and Notes'!$C$53*CBSAData!T1527*E1527,'Calcs and Notes'!$C$52*CBSAData!T1527*E1527)</f>
        <v>0</v>
      </c>
      <c r="V1527" s="93">
        <f>IF(C1527="MT",'Calcs and Notes'!$E$53*CBSAData!T1527*E1527,'Calcs and Notes'!$E$52*CBSAData!T1527*E1527)</f>
        <v>0</v>
      </c>
      <c r="W1527" s="93">
        <f t="shared" si="152"/>
        <v>0</v>
      </c>
      <c r="X1527" s="93">
        <f t="shared" si="156"/>
        <v>0</v>
      </c>
      <c r="Y1527" s="93">
        <f t="shared" si="153"/>
        <v>0</v>
      </c>
      <c r="Z1527" s="93">
        <f t="shared" si="154"/>
        <v>0</v>
      </c>
      <c r="AA1527" s="93">
        <f t="shared" si="157"/>
        <v>1</v>
      </c>
      <c r="AB1527" s="93">
        <f t="shared" si="158"/>
        <v>0</v>
      </c>
      <c r="AC1527" s="179">
        <f>IF(C1527="MT",'Calcs and Notes'!$F$53*CBSAData!T1527*E1527,'Calcs and Notes'!$F$52*CBSAData!T1527*E1527)</f>
        <v>0</v>
      </c>
      <c r="AD1527" s="179">
        <f t="shared" si="159"/>
        <v>0</v>
      </c>
    </row>
    <row r="1528" spans="1:30">
      <c r="A1528" s="162">
        <v>15443</v>
      </c>
      <c r="B1528" s="162">
        <v>6</v>
      </c>
      <c r="C1528" s="163" t="s">
        <v>225</v>
      </c>
      <c r="D1528" s="163" t="s">
        <v>227</v>
      </c>
      <c r="E1528" s="162">
        <v>28</v>
      </c>
      <c r="F1528" s="163" t="s">
        <v>243</v>
      </c>
      <c r="G1528" s="163" t="s">
        <v>239</v>
      </c>
      <c r="H1528" s="162">
        <v>7</v>
      </c>
      <c r="I1528" s="163" t="s">
        <v>301</v>
      </c>
      <c r="J1528" s="163" t="s">
        <v>297</v>
      </c>
      <c r="K1528" s="162">
        <v>32</v>
      </c>
      <c r="L1528" s="162">
        <v>21</v>
      </c>
      <c r="M1528" s="163" t="s">
        <v>304</v>
      </c>
      <c r="N1528" s="163" t="s">
        <v>227</v>
      </c>
      <c r="O1528" s="163" t="s">
        <v>297</v>
      </c>
      <c r="P1528" s="162">
        <v>0</v>
      </c>
      <c r="Q1528" s="162">
        <v>0</v>
      </c>
      <c r="R1528" s="162">
        <v>11.7918010607328</v>
      </c>
      <c r="S1528" s="162">
        <v>1928336.81106376</v>
      </c>
      <c r="T1528" s="93">
        <f t="shared" si="155"/>
        <v>0</v>
      </c>
      <c r="U1528" s="93">
        <f>IF(C1528="MT",'Calcs and Notes'!$C$53*CBSAData!T1528*E1528,'Calcs and Notes'!$C$52*CBSAData!T1528*E1528)</f>
        <v>0</v>
      </c>
      <c r="V1528" s="93">
        <f>IF(C1528="MT",'Calcs and Notes'!$E$53*CBSAData!T1528*E1528,'Calcs and Notes'!$E$52*CBSAData!T1528*E1528)</f>
        <v>0</v>
      </c>
      <c r="W1528" s="93">
        <f t="shared" si="152"/>
        <v>2681</v>
      </c>
      <c r="X1528" s="93">
        <f t="shared" si="156"/>
        <v>1</v>
      </c>
      <c r="Y1528" s="93">
        <f t="shared" si="153"/>
        <v>1032.8416</v>
      </c>
      <c r="Z1528" s="93">
        <f t="shared" si="154"/>
        <v>-85.96</v>
      </c>
      <c r="AA1528" s="93">
        <f t="shared" si="157"/>
        <v>1</v>
      </c>
      <c r="AB1528" s="93">
        <f t="shared" si="158"/>
        <v>0</v>
      </c>
      <c r="AC1528" s="179">
        <f>IF(C1528="MT",'Calcs and Notes'!$F$53*CBSAData!T1528*E1528,'Calcs and Notes'!$F$52*CBSAData!T1528*E1528)</f>
        <v>0</v>
      </c>
      <c r="AD1528" s="179">
        <f t="shared" si="159"/>
        <v>0</v>
      </c>
    </row>
    <row r="1529" spans="1:30">
      <c r="A1529" s="162">
        <v>15443</v>
      </c>
      <c r="B1529" s="162">
        <v>7</v>
      </c>
      <c r="C1529" s="163" t="s">
        <v>225</v>
      </c>
      <c r="D1529" s="163" t="s">
        <v>227</v>
      </c>
      <c r="E1529" s="162">
        <v>190</v>
      </c>
      <c r="F1529" s="163" t="s">
        <v>227</v>
      </c>
      <c r="G1529" s="163" t="s">
        <v>296</v>
      </c>
      <c r="H1529" s="162">
        <v>0</v>
      </c>
      <c r="I1529" s="163" t="s">
        <v>301</v>
      </c>
      <c r="J1529" s="163" t="s">
        <v>297</v>
      </c>
      <c r="K1529" s="162">
        <v>32</v>
      </c>
      <c r="L1529" s="162">
        <v>94</v>
      </c>
      <c r="M1529" s="163" t="s">
        <v>304</v>
      </c>
      <c r="N1529" s="163" t="s">
        <v>227</v>
      </c>
      <c r="O1529" s="163" t="s">
        <v>297</v>
      </c>
      <c r="P1529" s="162">
        <v>0</v>
      </c>
      <c r="Q1529" s="162">
        <v>0</v>
      </c>
      <c r="R1529" s="162">
        <v>11.7918010607328</v>
      </c>
      <c r="S1529" s="162">
        <v>1928336.81106376</v>
      </c>
      <c r="T1529" s="93">
        <f t="shared" si="155"/>
        <v>0</v>
      </c>
      <c r="U1529" s="93">
        <f>IF(C1529="MT",'Calcs and Notes'!$C$53*CBSAData!T1529*E1529,'Calcs and Notes'!$C$52*CBSAData!T1529*E1529)</f>
        <v>0</v>
      </c>
      <c r="V1529" s="93">
        <f>IF(C1529="MT",'Calcs and Notes'!$E$53*CBSAData!T1529*E1529,'Calcs and Notes'!$E$52*CBSAData!T1529*E1529)</f>
        <v>0</v>
      </c>
      <c r="W1529" s="93">
        <f t="shared" si="152"/>
        <v>9075.7092772888136</v>
      </c>
      <c r="X1529" s="93">
        <f t="shared" si="156"/>
        <v>1</v>
      </c>
      <c r="Y1529" s="93">
        <f t="shared" si="153"/>
        <v>8578.9297182709033</v>
      </c>
      <c r="Z1529" s="93">
        <f t="shared" si="154"/>
        <v>-261.80024826789167</v>
      </c>
      <c r="AA1529" s="93">
        <f t="shared" si="157"/>
        <v>1</v>
      </c>
      <c r="AB1529" s="93">
        <f t="shared" si="158"/>
        <v>1</v>
      </c>
      <c r="AC1529" s="179">
        <f>IF(C1529="MT",'Calcs and Notes'!$F$53*CBSAData!T1529*E1529,'Calcs and Notes'!$F$52*CBSAData!T1529*E1529)</f>
        <v>0</v>
      </c>
      <c r="AD1529" s="179">
        <f t="shared" si="159"/>
        <v>-345.67268818799005</v>
      </c>
    </row>
    <row r="1530" spans="1:30">
      <c r="A1530" s="162">
        <v>15443</v>
      </c>
      <c r="B1530" s="162">
        <v>8</v>
      </c>
      <c r="C1530" s="163" t="s">
        <v>225</v>
      </c>
      <c r="D1530" s="163" t="s">
        <v>243</v>
      </c>
      <c r="E1530" s="162">
        <v>24</v>
      </c>
      <c r="F1530" s="163" t="s">
        <v>243</v>
      </c>
      <c r="G1530" s="163" t="s">
        <v>239</v>
      </c>
      <c r="H1530" s="162">
        <v>9</v>
      </c>
      <c r="I1530" s="163" t="s">
        <v>309</v>
      </c>
      <c r="J1530" s="163" t="s">
        <v>297</v>
      </c>
      <c r="K1530" s="162">
        <v>-1</v>
      </c>
      <c r="L1530" s="162">
        <v>10</v>
      </c>
      <c r="M1530" s="163" t="s">
        <v>304</v>
      </c>
      <c r="N1530" s="163" t="s">
        <v>227</v>
      </c>
      <c r="O1530" s="163" t="s">
        <v>297</v>
      </c>
      <c r="P1530" s="162">
        <v>0</v>
      </c>
      <c r="Q1530" s="162">
        <v>0</v>
      </c>
      <c r="R1530" s="162">
        <v>11.7918010607328</v>
      </c>
      <c r="S1530" s="162">
        <v>1928336.81106376</v>
      </c>
      <c r="T1530" s="93">
        <f t="shared" si="155"/>
        <v>0</v>
      </c>
      <c r="U1530" s="93">
        <f>IF(C1530="MT",'Calcs and Notes'!$C$53*CBSAData!T1530*E1530,'Calcs and Notes'!$C$52*CBSAData!T1530*E1530)</f>
        <v>0</v>
      </c>
      <c r="V1530" s="93">
        <f>IF(C1530="MT",'Calcs and Notes'!$E$53*CBSAData!T1530*E1530,'Calcs and Notes'!$E$52*CBSAData!T1530*E1530)</f>
        <v>0</v>
      </c>
      <c r="W1530" s="93">
        <f t="shared" si="152"/>
        <v>0</v>
      </c>
      <c r="X1530" s="93">
        <f t="shared" si="156"/>
        <v>0</v>
      </c>
      <c r="Y1530" s="93">
        <f t="shared" si="153"/>
        <v>0</v>
      </c>
      <c r="Z1530" s="93">
        <f t="shared" si="154"/>
        <v>0</v>
      </c>
      <c r="AA1530" s="93">
        <f t="shared" si="157"/>
        <v>1</v>
      </c>
      <c r="AB1530" s="93">
        <f t="shared" si="158"/>
        <v>0</v>
      </c>
      <c r="AC1530" s="179">
        <f>IF(C1530="MT",'Calcs and Notes'!$F$53*CBSAData!T1530*E1530,'Calcs and Notes'!$F$52*CBSAData!T1530*E1530)</f>
        <v>0</v>
      </c>
      <c r="AD1530" s="179">
        <f t="shared" si="159"/>
        <v>0</v>
      </c>
    </row>
    <row r="1531" spans="1:30">
      <c r="A1531" s="162">
        <v>15443</v>
      </c>
      <c r="B1531" s="162">
        <v>9</v>
      </c>
      <c r="C1531" s="163" t="s">
        <v>225</v>
      </c>
      <c r="D1531" s="163" t="s">
        <v>227</v>
      </c>
      <c r="E1531" s="162">
        <v>156</v>
      </c>
      <c r="F1531" s="163" t="s">
        <v>227</v>
      </c>
      <c r="G1531" s="163" t="s">
        <v>296</v>
      </c>
      <c r="H1531" s="162">
        <v>0</v>
      </c>
      <c r="I1531" s="163" t="s">
        <v>227</v>
      </c>
      <c r="J1531" s="163" t="s">
        <v>297</v>
      </c>
      <c r="K1531" s="162">
        <v>0</v>
      </c>
      <c r="L1531" s="162">
        <v>0</v>
      </c>
      <c r="M1531" s="163" t="s">
        <v>247</v>
      </c>
      <c r="N1531" s="163" t="s">
        <v>227</v>
      </c>
      <c r="O1531" s="163" t="s">
        <v>297</v>
      </c>
      <c r="P1531" s="162">
        <v>0</v>
      </c>
      <c r="Q1531" s="162">
        <v>0</v>
      </c>
      <c r="R1531" s="162">
        <v>11.7918010607328</v>
      </c>
      <c r="S1531" s="162">
        <v>1928336.81106376</v>
      </c>
      <c r="T1531" s="93">
        <f t="shared" si="155"/>
        <v>0</v>
      </c>
      <c r="U1531" s="93">
        <f>IF(C1531="MT",'Calcs and Notes'!$C$53*CBSAData!T1531*E1531,'Calcs and Notes'!$C$52*CBSAData!T1531*E1531)</f>
        <v>0</v>
      </c>
      <c r="V1531" s="93">
        <f>IF(C1531="MT",'Calcs and Notes'!$E$53*CBSAData!T1531*E1531,'Calcs and Notes'!$E$52*CBSAData!T1531*E1531)</f>
        <v>0</v>
      </c>
      <c r="W1531" s="93">
        <f t="shared" si="152"/>
        <v>0</v>
      </c>
      <c r="X1531" s="93">
        <f t="shared" si="156"/>
        <v>0</v>
      </c>
      <c r="Y1531" s="93">
        <f t="shared" si="153"/>
        <v>0</v>
      </c>
      <c r="Z1531" s="93">
        <f t="shared" si="154"/>
        <v>0</v>
      </c>
      <c r="AA1531" s="93">
        <f t="shared" si="157"/>
        <v>1</v>
      </c>
      <c r="AB1531" s="93">
        <f t="shared" si="158"/>
        <v>1</v>
      </c>
      <c r="AC1531" s="179">
        <f>IF(C1531="MT",'Calcs and Notes'!$F$53*CBSAData!T1531*E1531,'Calcs and Notes'!$F$52*CBSAData!T1531*E1531)</f>
        <v>0</v>
      </c>
      <c r="AD1531" s="179">
        <f t="shared" si="159"/>
        <v>0</v>
      </c>
    </row>
    <row r="1532" spans="1:30">
      <c r="A1532" s="162">
        <v>15443</v>
      </c>
      <c r="B1532" s="162">
        <v>10</v>
      </c>
      <c r="C1532" s="163" t="s">
        <v>241</v>
      </c>
      <c r="D1532" s="163" t="s">
        <v>227</v>
      </c>
      <c r="E1532" s="162">
        <v>70</v>
      </c>
      <c r="F1532" s="163" t="s">
        <v>243</v>
      </c>
      <c r="G1532" s="163" t="s">
        <v>239</v>
      </c>
      <c r="H1532" s="162">
        <v>28</v>
      </c>
      <c r="I1532" s="163" t="s">
        <v>309</v>
      </c>
      <c r="J1532" s="163" t="s">
        <v>297</v>
      </c>
      <c r="K1532" s="162">
        <v>-1</v>
      </c>
      <c r="L1532" s="162">
        <v>30</v>
      </c>
      <c r="M1532" s="163" t="s">
        <v>355</v>
      </c>
      <c r="N1532" s="163" t="s">
        <v>227</v>
      </c>
      <c r="O1532" s="163" t="s">
        <v>297</v>
      </c>
      <c r="P1532" s="162">
        <v>0</v>
      </c>
      <c r="Q1532" s="162">
        <v>0</v>
      </c>
      <c r="R1532" s="162">
        <v>11.7918010607328</v>
      </c>
      <c r="S1532" s="162">
        <v>1928336.81106376</v>
      </c>
      <c r="T1532" s="93">
        <f t="shared" si="155"/>
        <v>0</v>
      </c>
      <c r="U1532" s="93">
        <f>IF(C1532="MT",'Calcs and Notes'!$C$53*CBSAData!T1532*E1532,'Calcs and Notes'!$C$52*CBSAData!T1532*E1532)</f>
        <v>0</v>
      </c>
      <c r="V1532" s="93">
        <f>IF(C1532="MT",'Calcs and Notes'!$E$53*CBSAData!T1532*E1532,'Calcs and Notes'!$E$52*CBSAData!T1532*E1532)</f>
        <v>0</v>
      </c>
      <c r="W1532" s="93">
        <f t="shared" si="152"/>
        <v>0</v>
      </c>
      <c r="X1532" s="93">
        <f t="shared" si="156"/>
        <v>0</v>
      </c>
      <c r="Y1532" s="93">
        <f t="shared" si="153"/>
        <v>0</v>
      </c>
      <c r="Z1532" s="93">
        <f t="shared" si="154"/>
        <v>0</v>
      </c>
      <c r="AA1532" s="93">
        <f t="shared" si="157"/>
        <v>0</v>
      </c>
      <c r="AB1532" s="93">
        <f t="shared" si="158"/>
        <v>0</v>
      </c>
      <c r="AC1532" s="179">
        <f>IF(C1532="MT",'Calcs and Notes'!$F$53*CBSAData!T1532*E1532,'Calcs and Notes'!$F$52*CBSAData!T1532*E1532)</f>
        <v>0</v>
      </c>
      <c r="AD1532" s="179">
        <f t="shared" si="159"/>
        <v>0</v>
      </c>
    </row>
    <row r="1533" spans="1:30">
      <c r="A1533" s="162">
        <v>15443</v>
      </c>
      <c r="B1533" s="162">
        <v>11</v>
      </c>
      <c r="C1533" s="163" t="s">
        <v>225</v>
      </c>
      <c r="D1533" s="163" t="s">
        <v>227</v>
      </c>
      <c r="E1533" s="162">
        <v>98</v>
      </c>
      <c r="F1533" s="163" t="s">
        <v>243</v>
      </c>
      <c r="G1533" s="163" t="s">
        <v>239</v>
      </c>
      <c r="H1533" s="162">
        <v>38</v>
      </c>
      <c r="I1533" s="163" t="s">
        <v>309</v>
      </c>
      <c r="J1533" s="163" t="s">
        <v>297</v>
      </c>
      <c r="K1533" s="162">
        <v>-1</v>
      </c>
      <c r="L1533" s="162">
        <v>40</v>
      </c>
      <c r="M1533" s="163" t="s">
        <v>304</v>
      </c>
      <c r="N1533" s="163" t="s">
        <v>227</v>
      </c>
      <c r="O1533" s="163" t="s">
        <v>297</v>
      </c>
      <c r="P1533" s="162">
        <v>0</v>
      </c>
      <c r="Q1533" s="162">
        <v>0</v>
      </c>
      <c r="R1533" s="162">
        <v>11.7918010607328</v>
      </c>
      <c r="S1533" s="162">
        <v>1928336.81106376</v>
      </c>
      <c r="T1533" s="93">
        <f t="shared" si="155"/>
        <v>0</v>
      </c>
      <c r="U1533" s="93">
        <f>IF(C1533="MT",'Calcs and Notes'!$C$53*CBSAData!T1533*E1533,'Calcs and Notes'!$C$52*CBSAData!T1533*E1533)</f>
        <v>0</v>
      </c>
      <c r="V1533" s="93">
        <f>IF(C1533="MT",'Calcs and Notes'!$E$53*CBSAData!T1533*E1533,'Calcs and Notes'!$E$52*CBSAData!T1533*E1533)</f>
        <v>0</v>
      </c>
      <c r="W1533" s="93">
        <f t="shared" si="152"/>
        <v>0</v>
      </c>
      <c r="X1533" s="93">
        <f t="shared" si="156"/>
        <v>0</v>
      </c>
      <c r="Y1533" s="93">
        <f t="shared" si="153"/>
        <v>0</v>
      </c>
      <c r="Z1533" s="93">
        <f t="shared" si="154"/>
        <v>0</v>
      </c>
      <c r="AA1533" s="93">
        <f t="shared" si="157"/>
        <v>1</v>
      </c>
      <c r="AB1533" s="93">
        <f t="shared" si="158"/>
        <v>0</v>
      </c>
      <c r="AC1533" s="179">
        <f>IF(C1533="MT",'Calcs and Notes'!$F$53*CBSAData!T1533*E1533,'Calcs and Notes'!$F$52*CBSAData!T1533*E1533)</f>
        <v>0</v>
      </c>
      <c r="AD1533" s="179">
        <f t="shared" si="159"/>
        <v>0</v>
      </c>
    </row>
    <row r="1534" spans="1:30">
      <c r="A1534" s="162">
        <v>15443</v>
      </c>
      <c r="B1534" s="162">
        <v>12</v>
      </c>
      <c r="C1534" s="163" t="s">
        <v>245</v>
      </c>
      <c r="D1534" s="163" t="s">
        <v>227</v>
      </c>
      <c r="E1534" s="162">
        <v>170</v>
      </c>
      <c r="F1534" s="163" t="s">
        <v>243</v>
      </c>
      <c r="G1534" s="163" t="s">
        <v>239</v>
      </c>
      <c r="H1534" s="162">
        <v>68</v>
      </c>
      <c r="I1534" s="163" t="s">
        <v>309</v>
      </c>
      <c r="J1534" s="163" t="s">
        <v>297</v>
      </c>
      <c r="K1534" s="162">
        <v>-1</v>
      </c>
      <c r="L1534" s="162">
        <v>70</v>
      </c>
      <c r="M1534" s="163" t="s">
        <v>355</v>
      </c>
      <c r="N1534" s="163" t="s">
        <v>227</v>
      </c>
      <c r="O1534" s="163" t="s">
        <v>297</v>
      </c>
      <c r="P1534" s="162">
        <v>0</v>
      </c>
      <c r="Q1534" s="162">
        <v>0</v>
      </c>
      <c r="R1534" s="162">
        <v>11.7918010607328</v>
      </c>
      <c r="S1534" s="162">
        <v>1928336.81106376</v>
      </c>
      <c r="T1534" s="93">
        <f t="shared" si="155"/>
        <v>0</v>
      </c>
      <c r="U1534" s="93">
        <f>IF(C1534="MT",'Calcs and Notes'!$C$53*CBSAData!T1534*E1534,'Calcs and Notes'!$C$52*CBSAData!T1534*E1534)</f>
        <v>0</v>
      </c>
      <c r="V1534" s="93">
        <f>IF(C1534="MT",'Calcs and Notes'!$E$53*CBSAData!T1534*E1534,'Calcs and Notes'!$E$52*CBSAData!T1534*E1534)</f>
        <v>0</v>
      </c>
      <c r="W1534" s="93">
        <f t="shared" si="152"/>
        <v>0</v>
      </c>
      <c r="X1534" s="93">
        <f t="shared" si="156"/>
        <v>0</v>
      </c>
      <c r="Y1534" s="93">
        <f t="shared" si="153"/>
        <v>0</v>
      </c>
      <c r="Z1534" s="93">
        <f t="shared" si="154"/>
        <v>0</v>
      </c>
      <c r="AA1534" s="93">
        <f t="shared" si="157"/>
        <v>0</v>
      </c>
      <c r="AB1534" s="93">
        <f t="shared" si="158"/>
        <v>0</v>
      </c>
      <c r="AC1534" s="179">
        <f>IF(C1534="MT",'Calcs and Notes'!$F$53*CBSAData!T1534*E1534,'Calcs and Notes'!$F$52*CBSAData!T1534*E1534)</f>
        <v>0</v>
      </c>
      <c r="AD1534" s="179">
        <f t="shared" si="159"/>
        <v>0</v>
      </c>
    </row>
    <row r="1535" spans="1:30">
      <c r="A1535" s="162">
        <v>15443</v>
      </c>
      <c r="B1535" s="162">
        <v>13</v>
      </c>
      <c r="C1535" s="163" t="s">
        <v>225</v>
      </c>
      <c r="D1535" s="163" t="s">
        <v>227</v>
      </c>
      <c r="E1535" s="162">
        <v>80</v>
      </c>
      <c r="F1535" s="163" t="s">
        <v>227</v>
      </c>
      <c r="G1535" s="163" t="s">
        <v>296</v>
      </c>
      <c r="H1535" s="162">
        <v>0</v>
      </c>
      <c r="I1535" s="163" t="s">
        <v>301</v>
      </c>
      <c r="J1535" s="163" t="s">
        <v>297</v>
      </c>
      <c r="K1535" s="162">
        <v>32</v>
      </c>
      <c r="L1535" s="162">
        <v>40</v>
      </c>
      <c r="M1535" s="163" t="s">
        <v>304</v>
      </c>
      <c r="N1535" s="163" t="s">
        <v>227</v>
      </c>
      <c r="O1535" s="163" t="s">
        <v>297</v>
      </c>
      <c r="P1535" s="162">
        <v>0</v>
      </c>
      <c r="Q1535" s="162">
        <v>0</v>
      </c>
      <c r="R1535" s="162">
        <v>11.7918010607328</v>
      </c>
      <c r="S1535" s="162">
        <v>1928336.81106376</v>
      </c>
      <c r="T1535" s="93">
        <f t="shared" si="155"/>
        <v>0</v>
      </c>
      <c r="U1535" s="93">
        <f>IF(C1535="MT",'Calcs and Notes'!$C$53*CBSAData!T1535*E1535,'Calcs and Notes'!$C$52*CBSAData!T1535*E1535)</f>
        <v>0</v>
      </c>
      <c r="V1535" s="93">
        <f>IF(C1535="MT",'Calcs and Notes'!$E$53*CBSAData!T1535*E1535,'Calcs and Notes'!$E$52*CBSAData!T1535*E1535)</f>
        <v>0</v>
      </c>
      <c r="W1535" s="93">
        <f t="shared" si="152"/>
        <v>3821.3512746479219</v>
      </c>
      <c r="X1535" s="93">
        <f t="shared" si="156"/>
        <v>1</v>
      </c>
      <c r="Y1535" s="93">
        <f t="shared" si="153"/>
        <v>3612.1809340088016</v>
      </c>
      <c r="Z1535" s="93">
        <f t="shared" si="154"/>
        <v>-110.23168348121754</v>
      </c>
      <c r="AA1535" s="93">
        <f t="shared" si="157"/>
        <v>1</v>
      </c>
      <c r="AB1535" s="93">
        <f t="shared" si="158"/>
        <v>1</v>
      </c>
      <c r="AC1535" s="179">
        <f>IF(C1535="MT",'Calcs and Notes'!$F$53*CBSAData!T1535*E1535,'Calcs and Notes'!$F$52*CBSAData!T1535*E1535)</f>
        <v>0</v>
      </c>
      <c r="AD1535" s="179">
        <f t="shared" si="159"/>
        <v>-145.54639502652213</v>
      </c>
    </row>
    <row r="1536" spans="1:30">
      <c r="A1536" s="162">
        <v>15443</v>
      </c>
      <c r="B1536" s="162">
        <v>14</v>
      </c>
      <c r="C1536" s="163" t="s">
        <v>225</v>
      </c>
      <c r="D1536" s="163" t="s">
        <v>227</v>
      </c>
      <c r="E1536" s="162">
        <v>80</v>
      </c>
      <c r="F1536" s="163" t="s">
        <v>243</v>
      </c>
      <c r="G1536" s="163" t="s">
        <v>239</v>
      </c>
      <c r="H1536" s="162">
        <v>34</v>
      </c>
      <c r="I1536" s="163" t="s">
        <v>309</v>
      </c>
      <c r="J1536" s="163" t="s">
        <v>297</v>
      </c>
      <c r="K1536" s="162">
        <v>-1</v>
      </c>
      <c r="L1536" s="162">
        <v>36</v>
      </c>
      <c r="M1536" s="163" t="s">
        <v>355</v>
      </c>
      <c r="N1536" s="163" t="s">
        <v>227</v>
      </c>
      <c r="O1536" s="163" t="s">
        <v>297</v>
      </c>
      <c r="P1536" s="162">
        <v>0</v>
      </c>
      <c r="Q1536" s="162">
        <v>0</v>
      </c>
      <c r="R1536" s="162">
        <v>11.7918010607328</v>
      </c>
      <c r="S1536" s="162">
        <v>1928336.81106376</v>
      </c>
      <c r="T1536" s="93">
        <f t="shared" si="155"/>
        <v>0</v>
      </c>
      <c r="U1536" s="93">
        <f>IF(C1536="MT",'Calcs and Notes'!$C$53*CBSAData!T1536*E1536,'Calcs and Notes'!$C$52*CBSAData!T1536*E1536)</f>
        <v>0</v>
      </c>
      <c r="V1536" s="93">
        <f>IF(C1536="MT",'Calcs and Notes'!$E$53*CBSAData!T1536*E1536,'Calcs and Notes'!$E$52*CBSAData!T1536*E1536)</f>
        <v>0</v>
      </c>
      <c r="W1536" s="93">
        <f t="shared" si="152"/>
        <v>0</v>
      </c>
      <c r="X1536" s="93">
        <f t="shared" si="156"/>
        <v>0</v>
      </c>
      <c r="Y1536" s="93">
        <f t="shared" si="153"/>
        <v>0</v>
      </c>
      <c r="Z1536" s="93">
        <f t="shared" si="154"/>
        <v>0</v>
      </c>
      <c r="AA1536" s="93">
        <f t="shared" si="157"/>
        <v>0</v>
      </c>
      <c r="AB1536" s="93">
        <f t="shared" si="158"/>
        <v>0</v>
      </c>
      <c r="AC1536" s="179">
        <f>IF(C1536="MT",'Calcs and Notes'!$F$53*CBSAData!T1536*E1536,'Calcs and Notes'!$F$52*CBSAData!T1536*E1536)</f>
        <v>0</v>
      </c>
      <c r="AD1536" s="179">
        <f t="shared" si="159"/>
        <v>0</v>
      </c>
    </row>
    <row r="1537" spans="1:30">
      <c r="A1537" s="162">
        <v>15443</v>
      </c>
      <c r="B1537" s="162">
        <v>15</v>
      </c>
      <c r="C1537" s="163" t="s">
        <v>225</v>
      </c>
      <c r="D1537" s="163" t="s">
        <v>227</v>
      </c>
      <c r="E1537" s="162">
        <v>90</v>
      </c>
      <c r="F1537" s="163" t="s">
        <v>227</v>
      </c>
      <c r="G1537" s="163" t="s">
        <v>296</v>
      </c>
      <c r="H1537" s="162">
        <v>0</v>
      </c>
      <c r="I1537" s="163" t="s">
        <v>301</v>
      </c>
      <c r="J1537" s="163" t="s">
        <v>297</v>
      </c>
      <c r="K1537" s="162">
        <v>32</v>
      </c>
      <c r="L1537" s="162">
        <v>44</v>
      </c>
      <c r="M1537" s="163" t="s">
        <v>304</v>
      </c>
      <c r="N1537" s="163" t="s">
        <v>227</v>
      </c>
      <c r="O1537" s="163" t="s">
        <v>297</v>
      </c>
      <c r="P1537" s="162">
        <v>0</v>
      </c>
      <c r="Q1537" s="162">
        <v>0</v>
      </c>
      <c r="R1537" s="162">
        <v>11.7918010607328</v>
      </c>
      <c r="S1537" s="162">
        <v>1928336.81106376</v>
      </c>
      <c r="T1537" s="93">
        <f t="shared" si="155"/>
        <v>0</v>
      </c>
      <c r="U1537" s="93">
        <f>IF(C1537="MT",'Calcs and Notes'!$C$53*CBSAData!T1537*E1537,'Calcs and Notes'!$C$52*CBSAData!T1537*E1537)</f>
        <v>0</v>
      </c>
      <c r="V1537" s="93">
        <f>IF(C1537="MT",'Calcs and Notes'!$E$53*CBSAData!T1537*E1537,'Calcs and Notes'!$E$52*CBSAData!T1537*E1537)</f>
        <v>0</v>
      </c>
      <c r="W1537" s="93">
        <f t="shared" si="152"/>
        <v>4299.0201839789115</v>
      </c>
      <c r="X1537" s="93">
        <f t="shared" si="156"/>
        <v>1</v>
      </c>
      <c r="Y1537" s="93">
        <f t="shared" si="153"/>
        <v>4063.7035507599016</v>
      </c>
      <c r="Z1537" s="93">
        <f t="shared" si="154"/>
        <v>-124.01064391636973</v>
      </c>
      <c r="AA1537" s="93">
        <f t="shared" si="157"/>
        <v>1</v>
      </c>
      <c r="AB1537" s="93">
        <f t="shared" si="158"/>
        <v>1</v>
      </c>
      <c r="AC1537" s="179">
        <f>IF(C1537="MT",'Calcs and Notes'!$F$53*CBSAData!T1537*E1537,'Calcs and Notes'!$F$52*CBSAData!T1537*E1537)</f>
        <v>0</v>
      </c>
      <c r="AD1537" s="179">
        <f t="shared" si="159"/>
        <v>-163.73969440483739</v>
      </c>
    </row>
    <row r="1538" spans="1:30">
      <c r="A1538" s="162">
        <v>15505</v>
      </c>
      <c r="B1538" s="162">
        <v>1</v>
      </c>
      <c r="C1538" s="163" t="s">
        <v>245</v>
      </c>
      <c r="D1538" s="163" t="s">
        <v>243</v>
      </c>
      <c r="E1538" s="162">
        <v>6</v>
      </c>
      <c r="F1538" s="163" t="s">
        <v>243</v>
      </c>
      <c r="G1538" s="163" t="s">
        <v>303</v>
      </c>
      <c r="H1538" s="162">
        <v>3</v>
      </c>
      <c r="I1538" s="163" t="s">
        <v>298</v>
      </c>
      <c r="J1538" s="163" t="s">
        <v>368</v>
      </c>
      <c r="K1538" s="162">
        <v>40</v>
      </c>
      <c r="L1538" s="162">
        <v>4</v>
      </c>
      <c r="M1538" s="163" t="s">
        <v>304</v>
      </c>
      <c r="N1538" s="163" t="s">
        <v>227</v>
      </c>
      <c r="O1538" s="163" t="s">
        <v>297</v>
      </c>
      <c r="P1538" s="162">
        <v>0</v>
      </c>
      <c r="Q1538" s="162">
        <v>0</v>
      </c>
      <c r="R1538" s="162">
        <v>105.006108768516</v>
      </c>
      <c r="S1538" s="162">
        <v>257264.966482863</v>
      </c>
      <c r="T1538" s="93">
        <f t="shared" si="155"/>
        <v>1</v>
      </c>
      <c r="U1538" s="93">
        <f>IF(C1538="MT",'Calcs and Notes'!$C$53*CBSAData!T1538*E1538,'Calcs and Notes'!$C$52*CBSAData!T1538*E1538)</f>
        <v>2216.7380593714397</v>
      </c>
      <c r="V1538" s="93">
        <f>IF(C1538="MT",'Calcs and Notes'!$E$53*CBSAData!T1538*E1538,'Calcs and Notes'!$E$52*CBSAData!T1538*E1538)</f>
        <v>254.25497335753204</v>
      </c>
      <c r="W1538" s="93">
        <f t="shared" si="152"/>
        <v>741.3</v>
      </c>
      <c r="X1538" s="93">
        <f t="shared" si="156"/>
        <v>1</v>
      </c>
      <c r="Y1538" s="93">
        <f t="shared" si="153"/>
        <v>221.32319999999999</v>
      </c>
      <c r="Z1538" s="93">
        <f t="shared" si="154"/>
        <v>-18.419999999999998</v>
      </c>
      <c r="AA1538" s="93">
        <f t="shared" si="157"/>
        <v>1</v>
      </c>
      <c r="AB1538" s="93">
        <f t="shared" si="158"/>
        <v>0</v>
      </c>
      <c r="AC1538" s="179">
        <f>IF(C1538="MT",'Calcs and Notes'!$F$53*CBSAData!T1538*E1538,'Calcs and Notes'!$F$52*CBSAData!T1538*E1538)</f>
        <v>-30.208123443087338</v>
      </c>
      <c r="AD1538" s="179">
        <f t="shared" si="159"/>
        <v>0</v>
      </c>
    </row>
    <row r="1539" spans="1:30">
      <c r="A1539" s="162">
        <v>15505</v>
      </c>
      <c r="B1539" s="162">
        <v>2</v>
      </c>
      <c r="C1539" s="163" t="s">
        <v>225</v>
      </c>
      <c r="D1539" s="163" t="s">
        <v>243</v>
      </c>
      <c r="E1539" s="162">
        <v>6</v>
      </c>
      <c r="F1539" s="163" t="s">
        <v>227</v>
      </c>
      <c r="G1539" s="163" t="s">
        <v>296</v>
      </c>
      <c r="H1539" s="162">
        <v>0</v>
      </c>
      <c r="I1539" s="163" t="s">
        <v>301</v>
      </c>
      <c r="J1539" s="163" t="s">
        <v>369</v>
      </c>
      <c r="K1539" s="162">
        <v>32</v>
      </c>
      <c r="L1539" s="162">
        <v>2</v>
      </c>
      <c r="M1539" s="163" t="s">
        <v>304</v>
      </c>
      <c r="N1539" s="163" t="s">
        <v>227</v>
      </c>
      <c r="O1539" s="163" t="s">
        <v>297</v>
      </c>
      <c r="P1539" s="162">
        <v>0</v>
      </c>
      <c r="Q1539" s="162">
        <v>0</v>
      </c>
      <c r="R1539" s="162">
        <v>105.006108768516</v>
      </c>
      <c r="S1539" s="162">
        <v>257264.966482863</v>
      </c>
      <c r="T1539" s="93">
        <f t="shared" si="155"/>
        <v>0</v>
      </c>
      <c r="U1539" s="93">
        <f>IF(C1539="MT",'Calcs and Notes'!$C$53*CBSAData!T1539*E1539,'Calcs and Notes'!$C$52*CBSAData!T1539*E1539)</f>
        <v>0</v>
      </c>
      <c r="V1539" s="93">
        <f>IF(C1539="MT",'Calcs and Notes'!$E$53*CBSAData!T1539*E1539,'Calcs and Notes'!$E$52*CBSAData!T1539*E1539)</f>
        <v>0</v>
      </c>
      <c r="W1539" s="93">
        <f t="shared" si="152"/>
        <v>286.60134559859409</v>
      </c>
      <c r="X1539" s="93">
        <f t="shared" si="156"/>
        <v>1</v>
      </c>
      <c r="Y1539" s="93">
        <f t="shared" si="153"/>
        <v>270.9135700506601</v>
      </c>
      <c r="Z1539" s="93">
        <f t="shared" si="154"/>
        <v>-8.2673762610913144</v>
      </c>
      <c r="AA1539" s="93">
        <f t="shared" si="157"/>
        <v>1</v>
      </c>
      <c r="AB1539" s="93">
        <f t="shared" si="158"/>
        <v>1</v>
      </c>
      <c r="AC1539" s="179">
        <f>IF(C1539="MT",'Calcs and Notes'!$F$53*CBSAData!T1539*E1539,'Calcs and Notes'!$F$52*CBSAData!T1539*E1539)</f>
        <v>0</v>
      </c>
      <c r="AD1539" s="179">
        <f t="shared" si="159"/>
        <v>-10.915979626989159</v>
      </c>
    </row>
    <row r="1540" spans="1:30">
      <c r="A1540" s="162">
        <v>15640</v>
      </c>
      <c r="B1540" s="162">
        <v>1</v>
      </c>
      <c r="C1540" s="163" t="s">
        <v>245</v>
      </c>
      <c r="D1540" s="163" t="s">
        <v>243</v>
      </c>
      <c r="E1540" s="162">
        <v>9</v>
      </c>
      <c r="F1540" s="163" t="s">
        <v>243</v>
      </c>
      <c r="G1540" s="163" t="s">
        <v>296</v>
      </c>
      <c r="H1540" s="162">
        <v>3</v>
      </c>
      <c r="I1540" s="163" t="s">
        <v>301</v>
      </c>
      <c r="J1540" s="163" t="s">
        <v>370</v>
      </c>
      <c r="K1540" s="162">
        <v>32</v>
      </c>
      <c r="L1540" s="162">
        <v>4</v>
      </c>
      <c r="M1540" s="163" t="s">
        <v>304</v>
      </c>
      <c r="N1540" s="163" t="s">
        <v>227</v>
      </c>
      <c r="O1540" s="163" t="s">
        <v>297</v>
      </c>
      <c r="P1540" s="162">
        <v>0</v>
      </c>
      <c r="Q1540" s="162">
        <v>0</v>
      </c>
      <c r="R1540" s="162">
        <v>160.36792029440801</v>
      </c>
      <c r="S1540" s="162">
        <v>169348.52383089499</v>
      </c>
      <c r="T1540" s="93">
        <f t="shared" si="155"/>
        <v>0</v>
      </c>
      <c r="U1540" s="93">
        <f>IF(C1540="MT",'Calcs and Notes'!$C$53*CBSAData!T1540*E1540,'Calcs and Notes'!$C$52*CBSAData!T1540*E1540)</f>
        <v>0</v>
      </c>
      <c r="V1540" s="93">
        <f>IF(C1540="MT",'Calcs and Notes'!$E$53*CBSAData!T1540*E1540,'Calcs and Notes'!$E$52*CBSAData!T1540*E1540)</f>
        <v>0</v>
      </c>
      <c r="W1540" s="93">
        <f t="shared" si="152"/>
        <v>861.75</v>
      </c>
      <c r="X1540" s="93">
        <f t="shared" si="156"/>
        <v>1</v>
      </c>
      <c r="Y1540" s="93">
        <f t="shared" si="153"/>
        <v>331.98480000000001</v>
      </c>
      <c r="Z1540" s="93">
        <f t="shared" si="154"/>
        <v>-27.63</v>
      </c>
      <c r="AA1540" s="93">
        <f t="shared" si="157"/>
        <v>1</v>
      </c>
      <c r="AB1540" s="93">
        <f t="shared" si="158"/>
        <v>0</v>
      </c>
      <c r="AC1540" s="179">
        <f>IF(C1540="MT",'Calcs and Notes'!$F$53*CBSAData!T1540*E1540,'Calcs and Notes'!$F$52*CBSAData!T1540*E1540)</f>
        <v>0</v>
      </c>
      <c r="AD1540" s="179">
        <f t="shared" si="159"/>
        <v>0</v>
      </c>
    </row>
    <row r="1541" spans="1:30">
      <c r="A1541" s="162">
        <v>15640</v>
      </c>
      <c r="B1541" s="162">
        <v>2</v>
      </c>
      <c r="C1541" s="163" t="s">
        <v>225</v>
      </c>
      <c r="D1541" s="163" t="s">
        <v>243</v>
      </c>
      <c r="E1541" s="162">
        <v>3</v>
      </c>
      <c r="F1541" s="163" t="s">
        <v>243</v>
      </c>
      <c r="G1541" s="163" t="s">
        <v>296</v>
      </c>
      <c r="H1541" s="162">
        <v>1</v>
      </c>
      <c r="I1541" s="163" t="s">
        <v>301</v>
      </c>
      <c r="J1541" s="163" t="s">
        <v>371</v>
      </c>
      <c r="K1541" s="162">
        <v>32</v>
      </c>
      <c r="L1541" s="162">
        <v>2</v>
      </c>
      <c r="M1541" s="163" t="s">
        <v>304</v>
      </c>
      <c r="N1541" s="163" t="s">
        <v>227</v>
      </c>
      <c r="O1541" s="163" t="s">
        <v>297</v>
      </c>
      <c r="P1541" s="162">
        <v>0</v>
      </c>
      <c r="Q1541" s="162">
        <v>0</v>
      </c>
      <c r="R1541" s="162">
        <v>160.36792029440801</v>
      </c>
      <c r="S1541" s="162">
        <v>169348.52383089499</v>
      </c>
      <c r="T1541" s="93">
        <f t="shared" si="155"/>
        <v>0</v>
      </c>
      <c r="U1541" s="93">
        <f>IF(C1541="MT",'Calcs and Notes'!$C$53*CBSAData!T1541*E1541,'Calcs and Notes'!$C$52*CBSAData!T1541*E1541)</f>
        <v>0</v>
      </c>
      <c r="V1541" s="93">
        <f>IF(C1541="MT",'Calcs and Notes'!$E$53*CBSAData!T1541*E1541,'Calcs and Notes'!$E$52*CBSAData!T1541*E1541)</f>
        <v>0</v>
      </c>
      <c r="W1541" s="93">
        <f t="shared" si="152"/>
        <v>287.25</v>
      </c>
      <c r="X1541" s="93">
        <f t="shared" si="156"/>
        <v>1</v>
      </c>
      <c r="Y1541" s="93">
        <f t="shared" si="153"/>
        <v>110.66159999999999</v>
      </c>
      <c r="Z1541" s="93">
        <f t="shared" si="154"/>
        <v>-9.2099999999999991</v>
      </c>
      <c r="AA1541" s="93">
        <f t="shared" si="157"/>
        <v>1</v>
      </c>
      <c r="AB1541" s="93">
        <f t="shared" si="158"/>
        <v>0</v>
      </c>
      <c r="AC1541" s="179">
        <f>IF(C1541="MT",'Calcs and Notes'!$F$53*CBSAData!T1541*E1541,'Calcs and Notes'!$F$52*CBSAData!T1541*E1541)</f>
        <v>0</v>
      </c>
      <c r="AD1541" s="179">
        <f t="shared" si="159"/>
        <v>0</v>
      </c>
    </row>
    <row r="1542" spans="1:30">
      <c r="A1542" s="162">
        <v>15503</v>
      </c>
      <c r="B1542" s="162">
        <v>1</v>
      </c>
      <c r="C1542" s="163" t="s">
        <v>225</v>
      </c>
      <c r="D1542" s="163" t="s">
        <v>227</v>
      </c>
      <c r="E1542" s="162">
        <v>433</v>
      </c>
      <c r="F1542" s="163" t="s">
        <v>227</v>
      </c>
      <c r="G1542" s="163" t="s">
        <v>296</v>
      </c>
      <c r="H1542" s="162">
        <v>0</v>
      </c>
      <c r="I1542" s="163" t="s">
        <v>309</v>
      </c>
      <c r="J1542" s="163" t="s">
        <v>307</v>
      </c>
      <c r="K1542" s="162">
        <v>-1</v>
      </c>
      <c r="L1542" s="162">
        <v>-1</v>
      </c>
      <c r="M1542" s="163" t="s">
        <v>300</v>
      </c>
      <c r="N1542" s="163" t="s">
        <v>301</v>
      </c>
      <c r="O1542" s="163" t="s">
        <v>307</v>
      </c>
      <c r="P1542" s="162">
        <v>-1</v>
      </c>
      <c r="Q1542" s="162">
        <v>-1</v>
      </c>
      <c r="R1542" s="162">
        <v>29.685533528845401</v>
      </c>
      <c r="S1542" s="162">
        <v>4596923.6090758201</v>
      </c>
      <c r="T1542" s="93">
        <f t="shared" si="155"/>
        <v>0</v>
      </c>
      <c r="U1542" s="93">
        <f>IF(C1542="MT",'Calcs and Notes'!$C$53*CBSAData!T1542*E1542,'Calcs and Notes'!$C$52*CBSAData!T1542*E1542)</f>
        <v>0</v>
      </c>
      <c r="V1542" s="93">
        <f>IF(C1542="MT",'Calcs and Notes'!$E$53*CBSAData!T1542*E1542,'Calcs and Notes'!$E$52*CBSAData!T1542*E1542)</f>
        <v>0</v>
      </c>
      <c r="W1542" s="93">
        <f t="shared" si="152"/>
        <v>0</v>
      </c>
      <c r="X1542" s="93">
        <f t="shared" si="156"/>
        <v>0</v>
      </c>
      <c r="Y1542" s="93">
        <f t="shared" si="153"/>
        <v>0</v>
      </c>
      <c r="Z1542" s="93">
        <f t="shared" si="154"/>
        <v>0</v>
      </c>
      <c r="AA1542" s="93">
        <f t="shared" si="157"/>
        <v>1</v>
      </c>
      <c r="AB1542" s="93">
        <f t="shared" si="158"/>
        <v>1</v>
      </c>
      <c r="AC1542" s="179">
        <f>IF(C1542="MT",'Calcs and Notes'!$F$53*CBSAData!T1542*E1542,'Calcs and Notes'!$F$52*CBSAData!T1542*E1542)</f>
        <v>0</v>
      </c>
      <c r="AD1542" s="179">
        <f t="shared" si="159"/>
        <v>0</v>
      </c>
    </row>
    <row r="1543" spans="1:30">
      <c r="A1543" s="162">
        <v>15503</v>
      </c>
      <c r="B1543" s="162">
        <v>2</v>
      </c>
      <c r="C1543" s="163" t="s">
        <v>241</v>
      </c>
      <c r="D1543" s="163" t="s">
        <v>227</v>
      </c>
      <c r="E1543" s="162">
        <v>188</v>
      </c>
      <c r="F1543" s="163" t="s">
        <v>243</v>
      </c>
      <c r="G1543" s="163" t="s">
        <v>308</v>
      </c>
      <c r="H1543" s="162">
        <v>75</v>
      </c>
      <c r="I1543" s="163" t="s">
        <v>309</v>
      </c>
      <c r="J1543" s="163" t="s">
        <v>307</v>
      </c>
      <c r="K1543" s="162">
        <v>-1</v>
      </c>
      <c r="L1543" s="162">
        <v>-1</v>
      </c>
      <c r="M1543" s="163" t="s">
        <v>300</v>
      </c>
      <c r="N1543" s="163" t="s">
        <v>301</v>
      </c>
      <c r="O1543" s="163" t="s">
        <v>307</v>
      </c>
      <c r="P1543" s="162">
        <v>-1</v>
      </c>
      <c r="Q1543" s="162">
        <v>-1</v>
      </c>
      <c r="R1543" s="162">
        <v>29.685533528845401</v>
      </c>
      <c r="S1543" s="162">
        <v>4596923.6090758201</v>
      </c>
      <c r="T1543" s="93">
        <f t="shared" si="155"/>
        <v>0</v>
      </c>
      <c r="U1543" s="93">
        <f>IF(C1543="MT",'Calcs and Notes'!$C$53*CBSAData!T1543*E1543,'Calcs and Notes'!$C$52*CBSAData!T1543*E1543)</f>
        <v>0</v>
      </c>
      <c r="V1543" s="93">
        <f>IF(C1543="MT",'Calcs and Notes'!$E$53*CBSAData!T1543*E1543,'Calcs and Notes'!$E$52*CBSAData!T1543*E1543)</f>
        <v>0</v>
      </c>
      <c r="W1543" s="93">
        <f t="shared" si="152"/>
        <v>0</v>
      </c>
      <c r="X1543" s="93">
        <f t="shared" si="156"/>
        <v>0</v>
      </c>
      <c r="Y1543" s="93">
        <f t="shared" si="153"/>
        <v>0</v>
      </c>
      <c r="Z1543" s="93">
        <f t="shared" si="154"/>
        <v>0</v>
      </c>
      <c r="AA1543" s="93">
        <f t="shared" si="157"/>
        <v>1</v>
      </c>
      <c r="AB1543" s="93">
        <f t="shared" si="158"/>
        <v>0</v>
      </c>
      <c r="AC1543" s="179">
        <f>IF(C1543="MT",'Calcs and Notes'!$F$53*CBSAData!T1543*E1543,'Calcs and Notes'!$F$52*CBSAData!T1543*E1543)</f>
        <v>0</v>
      </c>
      <c r="AD1543" s="179">
        <f t="shared" si="159"/>
        <v>0</v>
      </c>
    </row>
    <row r="1544" spans="1:30">
      <c r="A1544" s="162">
        <v>15503</v>
      </c>
      <c r="B1544" s="162">
        <v>3</v>
      </c>
      <c r="C1544" s="163" t="s">
        <v>245</v>
      </c>
      <c r="D1544" s="163" t="s">
        <v>227</v>
      </c>
      <c r="E1544" s="162">
        <v>58</v>
      </c>
      <c r="F1544" s="163" t="s">
        <v>243</v>
      </c>
      <c r="G1544" s="163" t="s">
        <v>308</v>
      </c>
      <c r="H1544" s="162">
        <v>23</v>
      </c>
      <c r="I1544" s="163" t="s">
        <v>309</v>
      </c>
      <c r="J1544" s="163" t="s">
        <v>307</v>
      </c>
      <c r="K1544" s="162">
        <v>-1</v>
      </c>
      <c r="L1544" s="162">
        <v>-1</v>
      </c>
      <c r="M1544" s="163" t="s">
        <v>300</v>
      </c>
      <c r="N1544" s="163" t="s">
        <v>326</v>
      </c>
      <c r="O1544" s="163" t="s">
        <v>297</v>
      </c>
      <c r="P1544" s="162">
        <v>-1</v>
      </c>
      <c r="Q1544" s="162">
        <v>-1</v>
      </c>
      <c r="R1544" s="162">
        <v>29.685533528845401</v>
      </c>
      <c r="S1544" s="162">
        <v>4596923.6090758201</v>
      </c>
      <c r="T1544" s="93">
        <f t="shared" si="155"/>
        <v>0</v>
      </c>
      <c r="U1544" s="93">
        <f>IF(C1544="MT",'Calcs and Notes'!$C$53*CBSAData!T1544*E1544,'Calcs and Notes'!$C$52*CBSAData!T1544*E1544)</f>
        <v>0</v>
      </c>
      <c r="V1544" s="93">
        <f>IF(C1544="MT",'Calcs and Notes'!$E$53*CBSAData!T1544*E1544,'Calcs and Notes'!$E$52*CBSAData!T1544*E1544)</f>
        <v>0</v>
      </c>
      <c r="W1544" s="93">
        <f t="shared" si="152"/>
        <v>0</v>
      </c>
      <c r="X1544" s="93">
        <f t="shared" si="156"/>
        <v>0</v>
      </c>
      <c r="Y1544" s="93">
        <f t="shared" si="153"/>
        <v>0</v>
      </c>
      <c r="Z1544" s="93">
        <f t="shared" si="154"/>
        <v>0</v>
      </c>
      <c r="AA1544" s="93">
        <f t="shared" si="157"/>
        <v>1</v>
      </c>
      <c r="AB1544" s="93">
        <f t="shared" si="158"/>
        <v>0</v>
      </c>
      <c r="AC1544" s="179">
        <f>IF(C1544="MT",'Calcs and Notes'!$F$53*CBSAData!T1544*E1544,'Calcs and Notes'!$F$52*CBSAData!T1544*E1544)</f>
        <v>0</v>
      </c>
      <c r="AD1544" s="179">
        <f t="shared" si="159"/>
        <v>0</v>
      </c>
    </row>
    <row r="1545" spans="1:30">
      <c r="A1545" s="162">
        <v>15603</v>
      </c>
      <c r="B1545" s="162">
        <v>1</v>
      </c>
      <c r="C1545" s="163" t="s">
        <v>225</v>
      </c>
      <c r="D1545" s="163" t="s">
        <v>227</v>
      </c>
      <c r="E1545" s="162">
        <v>129</v>
      </c>
      <c r="F1545" s="163" t="s">
        <v>227</v>
      </c>
      <c r="G1545" s="163" t="s">
        <v>247</v>
      </c>
      <c r="H1545" s="162">
        <v>0</v>
      </c>
      <c r="I1545" s="163" t="s">
        <v>301</v>
      </c>
      <c r="J1545" s="163" t="s">
        <v>301</v>
      </c>
      <c r="K1545" s="162">
        <v>32</v>
      </c>
      <c r="L1545" s="162">
        <v>64</v>
      </c>
      <c r="M1545" s="163" t="s">
        <v>300</v>
      </c>
      <c r="N1545" s="163" t="s">
        <v>227</v>
      </c>
      <c r="O1545" s="163" t="s">
        <v>297</v>
      </c>
      <c r="P1545" s="162">
        <v>0</v>
      </c>
      <c r="Q1545" s="162">
        <v>0</v>
      </c>
      <c r="R1545" s="162">
        <v>92.654547578317505</v>
      </c>
      <c r="S1545" s="162">
        <v>873547.07456837804</v>
      </c>
      <c r="T1545" s="93">
        <f t="shared" si="155"/>
        <v>0</v>
      </c>
      <c r="U1545" s="93">
        <f>IF(C1545="MT",'Calcs and Notes'!$C$53*CBSAData!T1545*E1545,'Calcs and Notes'!$C$52*CBSAData!T1545*E1545)</f>
        <v>0</v>
      </c>
      <c r="V1545" s="93">
        <f>IF(C1545="MT",'Calcs and Notes'!$E$53*CBSAData!T1545*E1545,'Calcs and Notes'!$E$52*CBSAData!T1545*E1545)</f>
        <v>0</v>
      </c>
      <c r="W1545" s="93">
        <f t="shared" si="152"/>
        <v>6161.9289303697733</v>
      </c>
      <c r="X1545" s="93">
        <f t="shared" si="156"/>
        <v>1</v>
      </c>
      <c r="Y1545" s="93">
        <f t="shared" si="153"/>
        <v>5824.6417560891923</v>
      </c>
      <c r="Z1545" s="93">
        <f t="shared" si="154"/>
        <v>-177.74858961346328</v>
      </c>
      <c r="AA1545" s="93">
        <f t="shared" si="157"/>
        <v>1</v>
      </c>
      <c r="AB1545" s="93">
        <f t="shared" si="158"/>
        <v>1</v>
      </c>
      <c r="AC1545" s="179">
        <f>IF(C1545="MT",'Calcs and Notes'!$F$53*CBSAData!T1545*E1545,'Calcs and Notes'!$F$52*CBSAData!T1545*E1545)</f>
        <v>0</v>
      </c>
      <c r="AD1545" s="179">
        <f t="shared" si="159"/>
        <v>-234.69356198026694</v>
      </c>
    </row>
    <row r="1546" spans="1:30">
      <c r="A1546" s="162">
        <v>15603</v>
      </c>
      <c r="B1546" s="162">
        <v>2</v>
      </c>
      <c r="C1546" s="163" t="s">
        <v>241</v>
      </c>
      <c r="D1546" s="163" t="s">
        <v>227</v>
      </c>
      <c r="E1546" s="162">
        <v>-1</v>
      </c>
      <c r="F1546" s="163" t="s">
        <v>243</v>
      </c>
      <c r="G1546" s="163" t="s">
        <v>239</v>
      </c>
      <c r="H1546" s="162">
        <v>-1</v>
      </c>
      <c r="I1546" s="163" t="s">
        <v>309</v>
      </c>
      <c r="J1546" s="163" t="s">
        <v>309</v>
      </c>
      <c r="K1546" s="162">
        <v>-1</v>
      </c>
      <c r="L1546" s="162">
        <v>-1</v>
      </c>
      <c r="M1546" s="163" t="s">
        <v>300</v>
      </c>
      <c r="N1546" s="163" t="s">
        <v>227</v>
      </c>
      <c r="O1546" s="163" t="s">
        <v>297</v>
      </c>
      <c r="P1546" s="162">
        <v>0</v>
      </c>
      <c r="Q1546" s="162">
        <v>0</v>
      </c>
      <c r="R1546" s="162">
        <v>92.654547578317505</v>
      </c>
      <c r="S1546" s="162">
        <v>873547.07456837804</v>
      </c>
      <c r="T1546" s="93">
        <f t="shared" si="155"/>
        <v>0</v>
      </c>
      <c r="U1546" s="93">
        <f>IF(C1546="MT",'Calcs and Notes'!$C$53*CBSAData!T1546*E1546,'Calcs and Notes'!$C$52*CBSAData!T1546*E1546)</f>
        <v>0</v>
      </c>
      <c r="V1546" s="93">
        <f>IF(C1546="MT",'Calcs and Notes'!$E$53*CBSAData!T1546*E1546,'Calcs and Notes'!$E$52*CBSAData!T1546*E1546)</f>
        <v>0</v>
      </c>
      <c r="W1546" s="93">
        <f t="shared" si="152"/>
        <v>0</v>
      </c>
      <c r="X1546" s="93">
        <f t="shared" si="156"/>
        <v>0</v>
      </c>
      <c r="Y1546" s="93">
        <f t="shared" si="153"/>
        <v>0</v>
      </c>
      <c r="Z1546" s="93">
        <f t="shared" si="154"/>
        <v>0</v>
      </c>
      <c r="AA1546" s="93">
        <f t="shared" si="157"/>
        <v>1</v>
      </c>
      <c r="AB1546" s="93">
        <f t="shared" si="158"/>
        <v>0</v>
      </c>
      <c r="AC1546" s="179">
        <f>IF(C1546="MT",'Calcs and Notes'!$F$53*CBSAData!T1546*E1546,'Calcs and Notes'!$F$52*CBSAData!T1546*E1546)</f>
        <v>0</v>
      </c>
      <c r="AD1546" s="179">
        <f t="shared" si="159"/>
        <v>0</v>
      </c>
    </row>
    <row r="1547" spans="1:30">
      <c r="A1547" s="162">
        <v>15603</v>
      </c>
      <c r="B1547" s="162">
        <v>3</v>
      </c>
      <c r="C1547" s="163" t="s">
        <v>245</v>
      </c>
      <c r="D1547" s="163" t="s">
        <v>227</v>
      </c>
      <c r="E1547" s="162">
        <v>-1</v>
      </c>
      <c r="F1547" s="163" t="s">
        <v>243</v>
      </c>
      <c r="G1547" s="163" t="s">
        <v>239</v>
      </c>
      <c r="H1547" s="162">
        <v>-1</v>
      </c>
      <c r="I1547" s="163" t="s">
        <v>309</v>
      </c>
      <c r="J1547" s="163" t="s">
        <v>309</v>
      </c>
      <c r="K1547" s="162">
        <v>-1</v>
      </c>
      <c r="L1547" s="162">
        <v>-1</v>
      </c>
      <c r="M1547" s="163" t="s">
        <v>300</v>
      </c>
      <c r="N1547" s="163" t="s">
        <v>227</v>
      </c>
      <c r="O1547" s="163" t="s">
        <v>297</v>
      </c>
      <c r="P1547" s="162">
        <v>0</v>
      </c>
      <c r="Q1547" s="162">
        <v>0</v>
      </c>
      <c r="R1547" s="162">
        <v>92.654547578317505</v>
      </c>
      <c r="S1547" s="162">
        <v>873547.07456837804</v>
      </c>
      <c r="T1547" s="93">
        <f t="shared" si="155"/>
        <v>0</v>
      </c>
      <c r="U1547" s="93">
        <f>IF(C1547="MT",'Calcs and Notes'!$C$53*CBSAData!T1547*E1547,'Calcs and Notes'!$C$52*CBSAData!T1547*E1547)</f>
        <v>0</v>
      </c>
      <c r="V1547" s="93">
        <f>IF(C1547="MT",'Calcs and Notes'!$E$53*CBSAData!T1547*E1547,'Calcs and Notes'!$E$52*CBSAData!T1547*E1547)</f>
        <v>0</v>
      </c>
      <c r="W1547" s="93">
        <f t="shared" si="152"/>
        <v>0</v>
      </c>
      <c r="X1547" s="93">
        <f t="shared" si="156"/>
        <v>0</v>
      </c>
      <c r="Y1547" s="93">
        <f t="shared" si="153"/>
        <v>0</v>
      </c>
      <c r="Z1547" s="93">
        <f t="shared" si="154"/>
        <v>0</v>
      </c>
      <c r="AA1547" s="93">
        <f t="shared" si="157"/>
        <v>1</v>
      </c>
      <c r="AB1547" s="93">
        <f t="shared" si="158"/>
        <v>0</v>
      </c>
      <c r="AC1547" s="179">
        <f>IF(C1547="MT",'Calcs and Notes'!$F$53*CBSAData!T1547*E1547,'Calcs and Notes'!$F$52*CBSAData!T1547*E1547)</f>
        <v>0</v>
      </c>
      <c r="AD1547" s="179">
        <f t="shared" si="159"/>
        <v>0</v>
      </c>
    </row>
    <row r="1548" spans="1:30">
      <c r="A1548" s="162">
        <v>15625</v>
      </c>
      <c r="B1548" s="162">
        <v>1</v>
      </c>
      <c r="C1548" s="163" t="s">
        <v>225</v>
      </c>
      <c r="D1548" s="163" t="s">
        <v>243</v>
      </c>
      <c r="E1548" s="162">
        <v>12</v>
      </c>
      <c r="F1548" s="163" t="s">
        <v>227</v>
      </c>
      <c r="G1548" s="163" t="s">
        <v>296</v>
      </c>
      <c r="H1548" s="162">
        <v>0</v>
      </c>
      <c r="I1548" s="163" t="s">
        <v>326</v>
      </c>
      <c r="J1548" s="163" t="s">
        <v>297</v>
      </c>
      <c r="K1548" s="162">
        <v>40</v>
      </c>
      <c r="L1548" s="162">
        <v>3</v>
      </c>
      <c r="M1548" s="163" t="s">
        <v>300</v>
      </c>
      <c r="N1548" s="163" t="s">
        <v>227</v>
      </c>
      <c r="O1548" s="163" t="s">
        <v>297</v>
      </c>
      <c r="P1548" s="162">
        <v>0</v>
      </c>
      <c r="Q1548" s="162">
        <v>0</v>
      </c>
      <c r="R1548" s="162">
        <v>160.36792029440801</v>
      </c>
      <c r="S1548" s="162">
        <v>232533.48442689201</v>
      </c>
      <c r="T1548" s="93">
        <f t="shared" si="155"/>
        <v>0</v>
      </c>
      <c r="U1548" s="93">
        <f>IF(C1548="MT",'Calcs and Notes'!$C$53*CBSAData!T1548*E1548,'Calcs and Notes'!$C$52*CBSAData!T1548*E1548)</f>
        <v>0</v>
      </c>
      <c r="V1548" s="93">
        <f>IF(C1548="MT",'Calcs and Notes'!$E$53*CBSAData!T1548*E1548,'Calcs and Notes'!$E$52*CBSAData!T1548*E1548)</f>
        <v>0</v>
      </c>
      <c r="W1548" s="93">
        <f t="shared" si="152"/>
        <v>0</v>
      </c>
      <c r="X1548" s="93">
        <f t="shared" si="156"/>
        <v>0</v>
      </c>
      <c r="Y1548" s="93">
        <f t="shared" si="153"/>
        <v>0</v>
      </c>
      <c r="Z1548" s="93">
        <f t="shared" si="154"/>
        <v>0</v>
      </c>
      <c r="AA1548" s="93">
        <f t="shared" si="157"/>
        <v>1</v>
      </c>
      <c r="AB1548" s="93">
        <f t="shared" si="158"/>
        <v>1</v>
      </c>
      <c r="AC1548" s="179">
        <f>IF(C1548="MT",'Calcs and Notes'!$F$53*CBSAData!T1548*E1548,'Calcs and Notes'!$F$52*CBSAData!T1548*E1548)</f>
        <v>0</v>
      </c>
      <c r="AD1548" s="179">
        <f t="shared" si="159"/>
        <v>0</v>
      </c>
    </row>
    <row r="1549" spans="1:30">
      <c r="A1549" s="162">
        <v>15261</v>
      </c>
      <c r="B1549" s="162">
        <v>1</v>
      </c>
      <c r="C1549" s="163" t="s">
        <v>225</v>
      </c>
      <c r="D1549" s="163" t="s">
        <v>243</v>
      </c>
      <c r="E1549" s="162">
        <v>3</v>
      </c>
      <c r="F1549" s="163" t="s">
        <v>243</v>
      </c>
      <c r="G1549" s="163" t="s">
        <v>308</v>
      </c>
      <c r="H1549" s="162">
        <v>1</v>
      </c>
      <c r="I1549" s="163" t="s">
        <v>301</v>
      </c>
      <c r="J1549" s="163" t="s">
        <v>297</v>
      </c>
      <c r="K1549" s="162">
        <v>32</v>
      </c>
      <c r="L1549" s="162">
        <v>1</v>
      </c>
      <c r="M1549" s="163" t="s">
        <v>304</v>
      </c>
      <c r="N1549" s="163" t="s">
        <v>227</v>
      </c>
      <c r="O1549" s="163" t="s">
        <v>297</v>
      </c>
      <c r="P1549" s="162">
        <v>0</v>
      </c>
      <c r="Q1549" s="162">
        <v>0</v>
      </c>
      <c r="R1549" s="162">
        <v>62.6831423346798</v>
      </c>
      <c r="S1549" s="162">
        <v>4809928.2439093199</v>
      </c>
      <c r="T1549" s="93">
        <f t="shared" si="155"/>
        <v>0</v>
      </c>
      <c r="U1549" s="93">
        <f>IF(C1549="MT",'Calcs and Notes'!$C$53*CBSAData!T1549*E1549,'Calcs and Notes'!$C$52*CBSAData!T1549*E1549)</f>
        <v>0</v>
      </c>
      <c r="V1549" s="93">
        <f>IF(C1549="MT",'Calcs and Notes'!$E$53*CBSAData!T1549*E1549,'Calcs and Notes'!$E$52*CBSAData!T1549*E1549)</f>
        <v>0</v>
      </c>
      <c r="W1549" s="93">
        <f t="shared" si="152"/>
        <v>287.25</v>
      </c>
      <c r="X1549" s="93">
        <f t="shared" si="156"/>
        <v>1</v>
      </c>
      <c r="Y1549" s="93">
        <f t="shared" si="153"/>
        <v>110.66159999999999</v>
      </c>
      <c r="Z1549" s="93">
        <f t="shared" si="154"/>
        <v>-9.2099999999999991</v>
      </c>
      <c r="AA1549" s="93">
        <f t="shared" si="157"/>
        <v>1</v>
      </c>
      <c r="AB1549" s="93">
        <f t="shared" si="158"/>
        <v>0</v>
      </c>
      <c r="AC1549" s="179">
        <f>IF(C1549="MT",'Calcs and Notes'!$F$53*CBSAData!T1549*E1549,'Calcs and Notes'!$F$52*CBSAData!T1549*E1549)</f>
        <v>0</v>
      </c>
      <c r="AD1549" s="179">
        <f t="shared" si="159"/>
        <v>0</v>
      </c>
    </row>
    <row r="1550" spans="1:30">
      <c r="A1550" s="162">
        <v>15261</v>
      </c>
      <c r="B1550" s="162">
        <v>2</v>
      </c>
      <c r="C1550" s="163" t="s">
        <v>241</v>
      </c>
      <c r="D1550" s="163" t="s">
        <v>243</v>
      </c>
      <c r="E1550" s="162">
        <v>3</v>
      </c>
      <c r="F1550" s="163" t="s">
        <v>243</v>
      </c>
      <c r="G1550" s="163" t="s">
        <v>308</v>
      </c>
      <c r="H1550" s="162">
        <v>1</v>
      </c>
      <c r="I1550" s="163" t="s">
        <v>301</v>
      </c>
      <c r="J1550" s="163" t="s">
        <v>297</v>
      </c>
      <c r="K1550" s="162">
        <v>32</v>
      </c>
      <c r="L1550" s="162">
        <v>1</v>
      </c>
      <c r="M1550" s="163" t="s">
        <v>304</v>
      </c>
      <c r="N1550" s="163" t="s">
        <v>227</v>
      </c>
      <c r="O1550" s="163" t="s">
        <v>297</v>
      </c>
      <c r="P1550" s="162">
        <v>0</v>
      </c>
      <c r="Q1550" s="162">
        <v>0</v>
      </c>
      <c r="R1550" s="162">
        <v>62.6831423346798</v>
      </c>
      <c r="S1550" s="162">
        <v>4809928.2439093199</v>
      </c>
      <c r="T1550" s="93">
        <f t="shared" si="155"/>
        <v>0</v>
      </c>
      <c r="U1550" s="93">
        <f>IF(C1550="MT",'Calcs and Notes'!$C$53*CBSAData!T1550*E1550,'Calcs and Notes'!$C$52*CBSAData!T1550*E1550)</f>
        <v>0</v>
      </c>
      <c r="V1550" s="93">
        <f>IF(C1550="MT",'Calcs and Notes'!$E$53*CBSAData!T1550*E1550,'Calcs and Notes'!$E$52*CBSAData!T1550*E1550)</f>
        <v>0</v>
      </c>
      <c r="W1550" s="93">
        <f t="shared" si="152"/>
        <v>287.25</v>
      </c>
      <c r="X1550" s="93">
        <f t="shared" si="156"/>
        <v>1</v>
      </c>
      <c r="Y1550" s="93">
        <f t="shared" si="153"/>
        <v>110.66159999999999</v>
      </c>
      <c r="Z1550" s="93">
        <f t="shared" si="154"/>
        <v>-9.2099999999999991</v>
      </c>
      <c r="AA1550" s="93">
        <f t="shared" si="157"/>
        <v>1</v>
      </c>
      <c r="AB1550" s="93">
        <f t="shared" si="158"/>
        <v>0</v>
      </c>
      <c r="AC1550" s="179">
        <f>IF(C1550="MT",'Calcs and Notes'!$F$53*CBSAData!T1550*E1550,'Calcs and Notes'!$F$52*CBSAData!T1550*E1550)</f>
        <v>0</v>
      </c>
      <c r="AD1550" s="179">
        <f t="shared" si="159"/>
        <v>0</v>
      </c>
    </row>
    <row r="1551" spans="1:30">
      <c r="A1551" s="162">
        <v>15514</v>
      </c>
      <c r="B1551" s="162">
        <v>1</v>
      </c>
      <c r="C1551" s="163" t="s">
        <v>241</v>
      </c>
      <c r="D1551" s="163" t="s">
        <v>227</v>
      </c>
      <c r="E1551" s="162">
        <v>12</v>
      </c>
      <c r="F1551" s="163" t="s">
        <v>243</v>
      </c>
      <c r="G1551" s="163" t="s">
        <v>303</v>
      </c>
      <c r="H1551" s="162">
        <v>5</v>
      </c>
      <c r="I1551" s="163" t="s">
        <v>309</v>
      </c>
      <c r="J1551" s="163" t="s">
        <v>307</v>
      </c>
      <c r="K1551" s="162">
        <v>-1</v>
      </c>
      <c r="L1551" s="162">
        <v>-1</v>
      </c>
      <c r="M1551" s="163" t="s">
        <v>247</v>
      </c>
      <c r="N1551" s="163" t="s">
        <v>227</v>
      </c>
      <c r="O1551" s="163" t="s">
        <v>297</v>
      </c>
      <c r="P1551" s="162">
        <v>0</v>
      </c>
      <c r="Q1551" s="162">
        <v>0</v>
      </c>
      <c r="R1551" s="162">
        <v>92.654547578317505</v>
      </c>
      <c r="S1551" s="162">
        <v>487084.95661921502</v>
      </c>
      <c r="T1551" s="93">
        <f t="shared" si="155"/>
        <v>1</v>
      </c>
      <c r="U1551" s="93">
        <f>IF(C1551="MT",'Calcs and Notes'!$C$53*CBSAData!T1551*E1551,'Calcs and Notes'!$C$52*CBSAData!T1551*E1551)</f>
        <v>4433.4761187428794</v>
      </c>
      <c r="V1551" s="93">
        <f>IF(C1551="MT",'Calcs and Notes'!$E$53*CBSAData!T1551*E1551,'Calcs and Notes'!$E$52*CBSAData!T1551*E1551)</f>
        <v>508.50994671506407</v>
      </c>
      <c r="W1551" s="93">
        <f t="shared" si="152"/>
        <v>0</v>
      </c>
      <c r="X1551" s="93">
        <f t="shared" si="156"/>
        <v>0</v>
      </c>
      <c r="Y1551" s="93">
        <f t="shared" si="153"/>
        <v>0</v>
      </c>
      <c r="Z1551" s="93">
        <f t="shared" si="154"/>
        <v>0</v>
      </c>
      <c r="AA1551" s="93">
        <f t="shared" si="157"/>
        <v>1</v>
      </c>
      <c r="AB1551" s="93">
        <f t="shared" si="158"/>
        <v>0</v>
      </c>
      <c r="AC1551" s="179">
        <f>IF(C1551="MT",'Calcs and Notes'!$F$53*CBSAData!T1551*E1551,'Calcs and Notes'!$F$52*CBSAData!T1551*E1551)</f>
        <v>-60.416246886174676</v>
      </c>
      <c r="AD1551" s="179">
        <f t="shared" si="159"/>
        <v>0</v>
      </c>
    </row>
    <row r="1552" spans="1:30">
      <c r="A1552" s="162">
        <v>6781</v>
      </c>
      <c r="B1552" s="162">
        <v>1</v>
      </c>
      <c r="C1552" s="163" t="s">
        <v>225</v>
      </c>
      <c r="D1552" s="163" t="s">
        <v>227</v>
      </c>
      <c r="E1552" s="162">
        <v>8</v>
      </c>
      <c r="F1552" s="163" t="s">
        <v>243</v>
      </c>
      <c r="G1552" s="163" t="s">
        <v>296</v>
      </c>
      <c r="H1552" s="162">
        <v>4</v>
      </c>
      <c r="I1552" s="163" t="s">
        <v>372</v>
      </c>
      <c r="J1552" s="163" t="s">
        <v>297</v>
      </c>
      <c r="K1552" s="162">
        <v>40</v>
      </c>
      <c r="L1552" s="162">
        <v>2</v>
      </c>
      <c r="M1552" s="163" t="s">
        <v>300</v>
      </c>
      <c r="N1552" s="163" t="s">
        <v>227</v>
      </c>
      <c r="O1552" s="163" t="s">
        <v>297</v>
      </c>
      <c r="P1552" s="162">
        <v>0</v>
      </c>
      <c r="Q1552" s="162">
        <v>0</v>
      </c>
      <c r="R1552" s="162">
        <v>121.369825571108</v>
      </c>
      <c r="S1552" s="162">
        <v>4113223.38860485</v>
      </c>
      <c r="T1552" s="93">
        <f t="shared" si="155"/>
        <v>0</v>
      </c>
      <c r="U1552" s="93">
        <f>IF(C1552="MT",'Calcs and Notes'!$C$53*CBSAData!T1552*E1552,'Calcs and Notes'!$C$52*CBSAData!T1552*E1552)</f>
        <v>0</v>
      </c>
      <c r="V1552" s="93">
        <f>IF(C1552="MT",'Calcs and Notes'!$E$53*CBSAData!T1552*E1552,'Calcs and Notes'!$E$52*CBSAData!T1552*E1552)</f>
        <v>0</v>
      </c>
      <c r="W1552" s="93">
        <f t="shared" si="152"/>
        <v>0</v>
      </c>
      <c r="X1552" s="93">
        <f t="shared" si="156"/>
        <v>0</v>
      </c>
      <c r="Y1552" s="93">
        <f t="shared" si="153"/>
        <v>0</v>
      </c>
      <c r="Z1552" s="93">
        <f t="shared" si="154"/>
        <v>0</v>
      </c>
      <c r="AA1552" s="93">
        <f t="shared" si="157"/>
        <v>1</v>
      </c>
      <c r="AB1552" s="93">
        <f t="shared" si="158"/>
        <v>0</v>
      </c>
      <c r="AC1552" s="179">
        <f>IF(C1552="MT",'Calcs and Notes'!$F$53*CBSAData!T1552*E1552,'Calcs and Notes'!$F$52*CBSAData!T1552*E1552)</f>
        <v>0</v>
      </c>
      <c r="AD1552" s="179">
        <f t="shared" si="159"/>
        <v>0</v>
      </c>
    </row>
    <row r="1553" spans="1:30">
      <c r="A1553" s="162">
        <v>15688</v>
      </c>
      <c r="B1553" s="162">
        <v>1</v>
      </c>
      <c r="C1553" s="163" t="s">
        <v>225</v>
      </c>
      <c r="D1553" s="163" t="s">
        <v>227</v>
      </c>
      <c r="E1553" s="162">
        <v>478</v>
      </c>
      <c r="F1553" s="163" t="s">
        <v>227</v>
      </c>
      <c r="G1553" s="163" t="s">
        <v>296</v>
      </c>
      <c r="H1553" s="162">
        <v>0</v>
      </c>
      <c r="I1553" s="163" t="s">
        <v>301</v>
      </c>
      <c r="J1553" s="163" t="s">
        <v>373</v>
      </c>
      <c r="K1553" s="162">
        <v>32</v>
      </c>
      <c r="L1553" s="162">
        <v>118</v>
      </c>
      <c r="M1553" s="163" t="s">
        <v>355</v>
      </c>
      <c r="N1553" s="163" t="s">
        <v>227</v>
      </c>
      <c r="O1553" s="163" t="s">
        <v>297</v>
      </c>
      <c r="P1553" s="162">
        <v>0</v>
      </c>
      <c r="Q1553" s="162">
        <v>0</v>
      </c>
      <c r="R1553" s="162">
        <v>11.7918010607328</v>
      </c>
      <c r="S1553" s="162">
        <v>2228650.4004784999</v>
      </c>
      <c r="T1553" s="93">
        <f t="shared" si="155"/>
        <v>0</v>
      </c>
      <c r="U1553" s="93">
        <f>IF(C1553="MT",'Calcs and Notes'!$C$53*CBSAData!T1553*E1553,'Calcs and Notes'!$C$52*CBSAData!T1553*E1553)</f>
        <v>0</v>
      </c>
      <c r="V1553" s="93">
        <f>IF(C1553="MT",'Calcs and Notes'!$E$53*CBSAData!T1553*E1553,'Calcs and Notes'!$E$52*CBSAData!T1553*E1553)</f>
        <v>0</v>
      </c>
      <c r="W1553" s="93">
        <f t="shared" si="152"/>
        <v>22832.573866021332</v>
      </c>
      <c r="X1553" s="93">
        <f t="shared" si="156"/>
        <v>1</v>
      </c>
      <c r="Y1553" s="93">
        <f t="shared" si="153"/>
        <v>21582.781080702589</v>
      </c>
      <c r="Z1553" s="93">
        <f t="shared" si="154"/>
        <v>-658.63430880027477</v>
      </c>
      <c r="AA1553" s="93">
        <f t="shared" si="157"/>
        <v>0</v>
      </c>
      <c r="AB1553" s="93">
        <f t="shared" si="158"/>
        <v>1</v>
      </c>
      <c r="AC1553" s="179">
        <f>IF(C1553="MT",'Calcs and Notes'!$F$53*CBSAData!T1553*E1553,'Calcs and Notes'!$F$52*CBSAData!T1553*E1553)</f>
        <v>0</v>
      </c>
      <c r="AD1553" s="179">
        <f t="shared" si="159"/>
        <v>-869.63971028346975</v>
      </c>
    </row>
    <row r="1554" spans="1:30">
      <c r="A1554" s="162">
        <v>15688</v>
      </c>
      <c r="B1554" s="162">
        <v>2</v>
      </c>
      <c r="C1554" s="163" t="s">
        <v>241</v>
      </c>
      <c r="D1554" s="163" t="s">
        <v>227</v>
      </c>
      <c r="E1554" s="162">
        <v>240</v>
      </c>
      <c r="F1554" s="163" t="s">
        <v>243</v>
      </c>
      <c r="G1554" s="163" t="s">
        <v>308</v>
      </c>
      <c r="H1554" s="162">
        <v>93</v>
      </c>
      <c r="I1554" s="163" t="s">
        <v>309</v>
      </c>
      <c r="J1554" s="163" t="s">
        <v>374</v>
      </c>
      <c r="K1554" s="162">
        <v>-1</v>
      </c>
      <c r="L1554" s="162">
        <v>-1</v>
      </c>
      <c r="M1554" s="163" t="s">
        <v>355</v>
      </c>
      <c r="N1554" s="163" t="s">
        <v>227</v>
      </c>
      <c r="O1554" s="163" t="s">
        <v>297</v>
      </c>
      <c r="P1554" s="162">
        <v>0</v>
      </c>
      <c r="Q1554" s="162">
        <v>0</v>
      </c>
      <c r="R1554" s="162">
        <v>11.7918010607328</v>
      </c>
      <c r="S1554" s="162">
        <v>2228650.4004784999</v>
      </c>
      <c r="T1554" s="93">
        <f t="shared" si="155"/>
        <v>0</v>
      </c>
      <c r="U1554" s="93">
        <f>IF(C1554="MT",'Calcs and Notes'!$C$53*CBSAData!T1554*E1554,'Calcs and Notes'!$C$52*CBSAData!T1554*E1554)</f>
        <v>0</v>
      </c>
      <c r="V1554" s="93">
        <f>IF(C1554="MT",'Calcs and Notes'!$E$53*CBSAData!T1554*E1554,'Calcs and Notes'!$E$52*CBSAData!T1554*E1554)</f>
        <v>0</v>
      </c>
      <c r="W1554" s="93">
        <f t="shared" si="152"/>
        <v>0</v>
      </c>
      <c r="X1554" s="93">
        <f t="shared" si="156"/>
        <v>0</v>
      </c>
      <c r="Y1554" s="93">
        <f t="shared" si="153"/>
        <v>0</v>
      </c>
      <c r="Z1554" s="93">
        <f t="shared" si="154"/>
        <v>0</v>
      </c>
      <c r="AA1554" s="93">
        <f t="shared" si="157"/>
        <v>0</v>
      </c>
      <c r="AB1554" s="93">
        <f t="shared" si="158"/>
        <v>0</v>
      </c>
      <c r="AC1554" s="179">
        <f>IF(C1554="MT",'Calcs and Notes'!$F$53*CBSAData!T1554*E1554,'Calcs and Notes'!$F$52*CBSAData!T1554*E1554)</f>
        <v>0</v>
      </c>
      <c r="AD1554" s="179">
        <f t="shared" si="159"/>
        <v>0</v>
      </c>
    </row>
    <row r="1555" spans="1:30">
      <c r="A1555" s="162">
        <v>15688</v>
      </c>
      <c r="B1555" s="162">
        <v>3</v>
      </c>
      <c r="C1555" s="163" t="s">
        <v>241</v>
      </c>
      <c r="D1555" s="163" t="s">
        <v>227</v>
      </c>
      <c r="E1555" s="162">
        <v>82</v>
      </c>
      <c r="F1555" s="163" t="s">
        <v>227</v>
      </c>
      <c r="G1555" s="163" t="s">
        <v>296</v>
      </c>
      <c r="H1555" s="162">
        <v>0</v>
      </c>
      <c r="I1555" s="163" t="s">
        <v>301</v>
      </c>
      <c r="J1555" s="163" t="s">
        <v>373</v>
      </c>
      <c r="K1555" s="162">
        <v>32</v>
      </c>
      <c r="L1555" s="162">
        <v>20</v>
      </c>
      <c r="M1555" s="163" t="s">
        <v>300</v>
      </c>
      <c r="N1555" s="163" t="s">
        <v>227</v>
      </c>
      <c r="O1555" s="163" t="s">
        <v>297</v>
      </c>
      <c r="P1555" s="162">
        <v>0</v>
      </c>
      <c r="Q1555" s="162">
        <v>0</v>
      </c>
      <c r="R1555" s="162">
        <v>11.7918010607328</v>
      </c>
      <c r="S1555" s="162">
        <v>2228650.4004784999</v>
      </c>
      <c r="T1555" s="93">
        <f t="shared" si="155"/>
        <v>0</v>
      </c>
      <c r="U1555" s="93">
        <f>IF(C1555="MT",'Calcs and Notes'!$C$53*CBSAData!T1555*E1555,'Calcs and Notes'!$C$52*CBSAData!T1555*E1555)</f>
        <v>0</v>
      </c>
      <c r="V1555" s="93">
        <f>IF(C1555="MT",'Calcs and Notes'!$E$53*CBSAData!T1555*E1555,'Calcs and Notes'!$E$52*CBSAData!T1555*E1555)</f>
        <v>0</v>
      </c>
      <c r="W1555" s="93">
        <f t="shared" si="152"/>
        <v>3916.8850565141197</v>
      </c>
      <c r="X1555" s="93">
        <f t="shared" si="156"/>
        <v>1</v>
      </c>
      <c r="Y1555" s="93">
        <f t="shared" si="153"/>
        <v>3702.4854573590214</v>
      </c>
      <c r="Z1555" s="93">
        <f t="shared" si="154"/>
        <v>-112.98747556824797</v>
      </c>
      <c r="AA1555" s="93">
        <f t="shared" si="157"/>
        <v>1</v>
      </c>
      <c r="AB1555" s="93">
        <f t="shared" si="158"/>
        <v>1</v>
      </c>
      <c r="AC1555" s="179">
        <f>IF(C1555="MT",'Calcs and Notes'!$F$53*CBSAData!T1555*E1555,'Calcs and Notes'!$F$52*CBSAData!T1555*E1555)</f>
        <v>0</v>
      </c>
      <c r="AD1555" s="179">
        <f t="shared" si="159"/>
        <v>-149.18505490218519</v>
      </c>
    </row>
    <row r="1556" spans="1:30">
      <c r="A1556" s="162">
        <v>15688</v>
      </c>
      <c r="B1556" s="162">
        <v>4</v>
      </c>
      <c r="C1556" s="163" t="s">
        <v>225</v>
      </c>
      <c r="D1556" s="163" t="s">
        <v>227</v>
      </c>
      <c r="E1556" s="162">
        <v>112</v>
      </c>
      <c r="F1556" s="163" t="s">
        <v>243</v>
      </c>
      <c r="G1556" s="163" t="s">
        <v>308</v>
      </c>
      <c r="H1556" s="162">
        <v>30</v>
      </c>
      <c r="I1556" s="163" t="s">
        <v>309</v>
      </c>
      <c r="J1556" s="163" t="s">
        <v>375</v>
      </c>
      <c r="K1556" s="162">
        <v>-1</v>
      </c>
      <c r="L1556" s="162">
        <v>-1</v>
      </c>
      <c r="M1556" s="163" t="s">
        <v>300</v>
      </c>
      <c r="N1556" s="163" t="s">
        <v>227</v>
      </c>
      <c r="O1556" s="163" t="s">
        <v>297</v>
      </c>
      <c r="P1556" s="162">
        <v>0</v>
      </c>
      <c r="Q1556" s="162">
        <v>0</v>
      </c>
      <c r="R1556" s="162">
        <v>11.7918010607328</v>
      </c>
      <c r="S1556" s="162">
        <v>2228650.4004784999</v>
      </c>
      <c r="T1556" s="93">
        <f t="shared" si="155"/>
        <v>0</v>
      </c>
      <c r="U1556" s="93">
        <f>IF(C1556="MT",'Calcs and Notes'!$C$53*CBSAData!T1556*E1556,'Calcs and Notes'!$C$52*CBSAData!T1556*E1556)</f>
        <v>0</v>
      </c>
      <c r="V1556" s="93">
        <f>IF(C1556="MT",'Calcs and Notes'!$E$53*CBSAData!T1556*E1556,'Calcs and Notes'!$E$52*CBSAData!T1556*E1556)</f>
        <v>0</v>
      </c>
      <c r="W1556" s="93">
        <f t="shared" si="152"/>
        <v>0</v>
      </c>
      <c r="X1556" s="93">
        <f t="shared" si="156"/>
        <v>0</v>
      </c>
      <c r="Y1556" s="93">
        <f t="shared" si="153"/>
        <v>0</v>
      </c>
      <c r="Z1556" s="93">
        <f t="shared" si="154"/>
        <v>0</v>
      </c>
      <c r="AA1556" s="93">
        <f t="shared" si="157"/>
        <v>1</v>
      </c>
      <c r="AB1556" s="93">
        <f t="shared" si="158"/>
        <v>0</v>
      </c>
      <c r="AC1556" s="179">
        <f>IF(C1556="MT",'Calcs and Notes'!$F$53*CBSAData!T1556*E1556,'Calcs and Notes'!$F$52*CBSAData!T1556*E1556)</f>
        <v>0</v>
      </c>
      <c r="AD1556" s="179">
        <f t="shared" si="159"/>
        <v>0</v>
      </c>
    </row>
    <row r="1557" spans="1:30">
      <c r="A1557" s="162">
        <v>15688</v>
      </c>
      <c r="B1557" s="162">
        <v>5</v>
      </c>
      <c r="C1557" s="163" t="s">
        <v>225</v>
      </c>
      <c r="D1557" s="163" t="s">
        <v>227</v>
      </c>
      <c r="E1557" s="162">
        <v>8</v>
      </c>
      <c r="F1557" s="163" t="s">
        <v>227</v>
      </c>
      <c r="G1557" s="163" t="s">
        <v>296</v>
      </c>
      <c r="H1557" s="162">
        <v>0</v>
      </c>
      <c r="I1557" s="163" t="s">
        <v>298</v>
      </c>
      <c r="J1557" s="163" t="s">
        <v>376</v>
      </c>
      <c r="K1557" s="162">
        <v>-1</v>
      </c>
      <c r="L1557" s="162">
        <v>1</v>
      </c>
      <c r="M1557" s="163" t="s">
        <v>300</v>
      </c>
      <c r="N1557" s="163" t="s">
        <v>227</v>
      </c>
      <c r="O1557" s="163" t="s">
        <v>297</v>
      </c>
      <c r="P1557" s="162">
        <v>0</v>
      </c>
      <c r="Q1557" s="162">
        <v>0</v>
      </c>
      <c r="R1557" s="162">
        <v>11.7918010607328</v>
      </c>
      <c r="S1557" s="162">
        <v>2228650.4004784999</v>
      </c>
      <c r="T1557" s="93">
        <f t="shared" si="155"/>
        <v>0</v>
      </c>
      <c r="U1557" s="93">
        <f>IF(C1557="MT",'Calcs and Notes'!$C$53*CBSAData!T1557*E1557,'Calcs and Notes'!$C$52*CBSAData!T1557*E1557)</f>
        <v>0</v>
      </c>
      <c r="V1557" s="93">
        <f>IF(C1557="MT",'Calcs and Notes'!$E$53*CBSAData!T1557*E1557,'Calcs and Notes'!$E$52*CBSAData!T1557*E1557)</f>
        <v>0</v>
      </c>
      <c r="W1557" s="93">
        <f t="shared" si="152"/>
        <v>649.79306052802724</v>
      </c>
      <c r="X1557" s="93">
        <f t="shared" si="156"/>
        <v>1</v>
      </c>
      <c r="Y1557" s="93">
        <f t="shared" si="153"/>
        <v>361.21809340088015</v>
      </c>
      <c r="Z1557" s="93">
        <f t="shared" si="154"/>
        <v>-14.697557797495676</v>
      </c>
      <c r="AA1557" s="93">
        <f t="shared" si="157"/>
        <v>1</v>
      </c>
      <c r="AB1557" s="93">
        <f t="shared" si="158"/>
        <v>1</v>
      </c>
      <c r="AC1557" s="179">
        <f>IF(C1557="MT",'Calcs and Notes'!$F$53*CBSAData!T1557*E1557,'Calcs and Notes'!$F$52*CBSAData!T1557*E1557)</f>
        <v>0</v>
      </c>
      <c r="AD1557" s="179">
        <f t="shared" si="159"/>
        <v>-4.3021802059310215</v>
      </c>
    </row>
    <row r="1558" spans="1:30">
      <c r="A1558" s="162">
        <v>15688</v>
      </c>
      <c r="B1558" s="162">
        <v>6</v>
      </c>
      <c r="C1558" s="163" t="s">
        <v>245</v>
      </c>
      <c r="D1558" s="163" t="s">
        <v>227</v>
      </c>
      <c r="E1558" s="162">
        <v>32</v>
      </c>
      <c r="F1558" s="163" t="s">
        <v>243</v>
      </c>
      <c r="G1558" s="163" t="s">
        <v>308</v>
      </c>
      <c r="H1558" s="162">
        <v>12</v>
      </c>
      <c r="I1558" s="163" t="s">
        <v>309</v>
      </c>
      <c r="J1558" s="163" t="s">
        <v>377</v>
      </c>
      <c r="K1558" s="162">
        <v>-1</v>
      </c>
      <c r="L1558" s="162">
        <v>-1</v>
      </c>
      <c r="M1558" s="163" t="s">
        <v>355</v>
      </c>
      <c r="N1558" s="163" t="s">
        <v>227</v>
      </c>
      <c r="O1558" s="163" t="s">
        <v>297</v>
      </c>
      <c r="P1558" s="162">
        <v>0</v>
      </c>
      <c r="Q1558" s="162">
        <v>0</v>
      </c>
      <c r="R1558" s="162">
        <v>11.7918010607328</v>
      </c>
      <c r="S1558" s="162">
        <v>2228650.4004784999</v>
      </c>
      <c r="T1558" s="93">
        <f t="shared" si="155"/>
        <v>0</v>
      </c>
      <c r="U1558" s="93">
        <f>IF(C1558="MT",'Calcs and Notes'!$C$53*CBSAData!T1558*E1558,'Calcs and Notes'!$C$52*CBSAData!T1558*E1558)</f>
        <v>0</v>
      </c>
      <c r="V1558" s="93">
        <f>IF(C1558="MT",'Calcs and Notes'!$E$53*CBSAData!T1558*E1558,'Calcs and Notes'!$E$52*CBSAData!T1558*E1558)</f>
        <v>0</v>
      </c>
      <c r="W1558" s="93">
        <f t="shared" si="152"/>
        <v>0</v>
      </c>
      <c r="X1558" s="93">
        <f t="shared" si="156"/>
        <v>0</v>
      </c>
      <c r="Y1558" s="93">
        <f t="shared" si="153"/>
        <v>0</v>
      </c>
      <c r="Z1558" s="93">
        <f t="shared" si="154"/>
        <v>0</v>
      </c>
      <c r="AA1558" s="93">
        <f t="shared" si="157"/>
        <v>0</v>
      </c>
      <c r="AB1558" s="93">
        <f t="shared" si="158"/>
        <v>0</v>
      </c>
      <c r="AC1558" s="179">
        <f>IF(C1558="MT",'Calcs and Notes'!$F$53*CBSAData!T1558*E1558,'Calcs and Notes'!$F$52*CBSAData!T1558*E1558)</f>
        <v>0</v>
      </c>
      <c r="AD1558" s="179">
        <f t="shared" si="159"/>
        <v>0</v>
      </c>
    </row>
    <row r="1559" spans="1:30">
      <c r="A1559" s="162">
        <v>15688</v>
      </c>
      <c r="B1559" s="162">
        <v>7</v>
      </c>
      <c r="C1559" s="163" t="s">
        <v>225</v>
      </c>
      <c r="D1559" s="163" t="s">
        <v>227</v>
      </c>
      <c r="E1559" s="162">
        <v>48</v>
      </c>
      <c r="F1559" s="163" t="s">
        <v>227</v>
      </c>
      <c r="G1559" s="163" t="s">
        <v>296</v>
      </c>
      <c r="H1559" s="162">
        <v>0</v>
      </c>
      <c r="I1559" s="163" t="s">
        <v>301</v>
      </c>
      <c r="J1559" s="163" t="s">
        <v>378</v>
      </c>
      <c r="K1559" s="162">
        <v>32</v>
      </c>
      <c r="L1559" s="162">
        <v>12</v>
      </c>
      <c r="M1559" s="163" t="s">
        <v>247</v>
      </c>
      <c r="N1559" s="163" t="s">
        <v>227</v>
      </c>
      <c r="O1559" s="163" t="s">
        <v>297</v>
      </c>
      <c r="P1559" s="162">
        <v>0</v>
      </c>
      <c r="Q1559" s="162">
        <v>0</v>
      </c>
      <c r="R1559" s="162">
        <v>11.7918010607328</v>
      </c>
      <c r="S1559" s="162">
        <v>2228650.4004784999</v>
      </c>
      <c r="T1559" s="93">
        <f t="shared" si="155"/>
        <v>0</v>
      </c>
      <c r="U1559" s="93">
        <f>IF(C1559="MT",'Calcs and Notes'!$C$53*CBSAData!T1559*E1559,'Calcs and Notes'!$C$52*CBSAData!T1559*E1559)</f>
        <v>0</v>
      </c>
      <c r="V1559" s="93">
        <f>IF(C1559="MT",'Calcs and Notes'!$E$53*CBSAData!T1559*E1559,'Calcs and Notes'!$E$52*CBSAData!T1559*E1559)</f>
        <v>0</v>
      </c>
      <c r="W1559" s="93">
        <f t="shared" si="152"/>
        <v>2292.8107647887527</v>
      </c>
      <c r="X1559" s="93">
        <f t="shared" si="156"/>
        <v>1</v>
      </c>
      <c r="Y1559" s="93">
        <f t="shared" si="153"/>
        <v>2167.3085604052808</v>
      </c>
      <c r="Z1559" s="93">
        <f t="shared" si="154"/>
        <v>-66.139010088730515</v>
      </c>
      <c r="AA1559" s="93">
        <f t="shared" si="157"/>
        <v>1</v>
      </c>
      <c r="AB1559" s="93">
        <f t="shared" si="158"/>
        <v>1</v>
      </c>
      <c r="AC1559" s="179">
        <f>IF(C1559="MT",'Calcs and Notes'!$F$53*CBSAData!T1559*E1559,'Calcs and Notes'!$F$52*CBSAData!T1559*E1559)</f>
        <v>0</v>
      </c>
      <c r="AD1559" s="179">
        <f t="shared" si="159"/>
        <v>-87.327837015913275</v>
      </c>
    </row>
    <row r="1560" spans="1:30">
      <c r="A1560" s="162">
        <v>15654</v>
      </c>
      <c r="B1560" s="162">
        <v>1</v>
      </c>
      <c r="C1560" s="163" t="s">
        <v>241</v>
      </c>
      <c r="D1560" s="163" t="s">
        <v>227</v>
      </c>
      <c r="E1560" s="162">
        <v>182.5</v>
      </c>
      <c r="F1560" s="163" t="s">
        <v>243</v>
      </c>
      <c r="G1560" s="163" t="s">
        <v>303</v>
      </c>
      <c r="H1560" s="162">
        <v>73</v>
      </c>
      <c r="I1560" s="163" t="s">
        <v>309</v>
      </c>
      <c r="J1560" s="163" t="s">
        <v>297</v>
      </c>
      <c r="K1560" s="162">
        <v>-1</v>
      </c>
      <c r="L1560" s="162">
        <v>73</v>
      </c>
      <c r="M1560" s="163" t="s">
        <v>300</v>
      </c>
      <c r="N1560" s="163" t="s">
        <v>227</v>
      </c>
      <c r="O1560" s="163" t="s">
        <v>297</v>
      </c>
      <c r="P1560" s="162">
        <v>0</v>
      </c>
      <c r="Q1560" s="162">
        <v>0</v>
      </c>
      <c r="R1560" s="162">
        <v>29.685533528845401</v>
      </c>
      <c r="S1560" s="162">
        <v>4274716.8281537397</v>
      </c>
      <c r="T1560" s="93">
        <f t="shared" si="155"/>
        <v>1</v>
      </c>
      <c r="U1560" s="93">
        <f>IF(C1560="MT",'Calcs and Notes'!$C$53*CBSAData!T1560*E1560,'Calcs and Notes'!$C$52*CBSAData!T1560*E1560)</f>
        <v>67425.782639214623</v>
      </c>
      <c r="V1560" s="93">
        <f>IF(C1560="MT",'Calcs and Notes'!$E$53*CBSAData!T1560*E1560,'Calcs and Notes'!$E$52*CBSAData!T1560*E1560)</f>
        <v>7733.5887729582664</v>
      </c>
      <c r="W1560" s="93">
        <f t="shared" si="152"/>
        <v>0</v>
      </c>
      <c r="X1560" s="93">
        <f t="shared" si="156"/>
        <v>0</v>
      </c>
      <c r="Y1560" s="93">
        <f t="shared" si="153"/>
        <v>0</v>
      </c>
      <c r="Z1560" s="93">
        <f t="shared" si="154"/>
        <v>0</v>
      </c>
      <c r="AA1560" s="93">
        <f t="shared" si="157"/>
        <v>1</v>
      </c>
      <c r="AB1560" s="93">
        <f t="shared" si="158"/>
        <v>0</v>
      </c>
      <c r="AC1560" s="179">
        <f>IF(C1560="MT",'Calcs and Notes'!$F$53*CBSAData!T1560*E1560,'Calcs and Notes'!$F$52*CBSAData!T1560*E1560)</f>
        <v>-918.83042139390659</v>
      </c>
      <c r="AD1560" s="179">
        <f t="shared" si="159"/>
        <v>0</v>
      </c>
    </row>
    <row r="1561" spans="1:30">
      <c r="A1561" s="162">
        <v>15654</v>
      </c>
      <c r="B1561" s="162">
        <v>2</v>
      </c>
      <c r="C1561" s="163" t="s">
        <v>225</v>
      </c>
      <c r="D1561" s="163" t="s">
        <v>227</v>
      </c>
      <c r="E1561" s="162">
        <v>85</v>
      </c>
      <c r="F1561" s="163" t="s">
        <v>243</v>
      </c>
      <c r="G1561" s="163" t="s">
        <v>303</v>
      </c>
      <c r="H1561" s="162">
        <v>34</v>
      </c>
      <c r="I1561" s="163" t="s">
        <v>309</v>
      </c>
      <c r="J1561" s="163" t="s">
        <v>297</v>
      </c>
      <c r="K1561" s="162">
        <v>-1</v>
      </c>
      <c r="L1561" s="162">
        <v>34</v>
      </c>
      <c r="M1561" s="163" t="s">
        <v>300</v>
      </c>
      <c r="N1561" s="163" t="s">
        <v>227</v>
      </c>
      <c r="O1561" s="163" t="s">
        <v>297</v>
      </c>
      <c r="P1561" s="162">
        <v>0</v>
      </c>
      <c r="Q1561" s="162">
        <v>0</v>
      </c>
      <c r="R1561" s="162">
        <v>29.685533528845401</v>
      </c>
      <c r="S1561" s="162">
        <v>4274716.8281537397</v>
      </c>
      <c r="T1561" s="93">
        <f t="shared" si="155"/>
        <v>1</v>
      </c>
      <c r="U1561" s="93">
        <f>IF(C1561="MT",'Calcs and Notes'!$C$53*CBSAData!T1561*E1561,'Calcs and Notes'!$C$52*CBSAData!T1561*E1561)</f>
        <v>19555.517426082337</v>
      </c>
      <c r="V1561" s="93">
        <f>IF(C1561="MT",'Calcs and Notes'!$E$53*CBSAData!T1561*E1561,'Calcs and Notes'!$E$52*CBSAData!T1561*E1561)</f>
        <v>3601.9454558983707</v>
      </c>
      <c r="W1561" s="93">
        <f t="shared" si="152"/>
        <v>0</v>
      </c>
      <c r="X1561" s="93">
        <f t="shared" si="156"/>
        <v>0</v>
      </c>
      <c r="Y1561" s="93">
        <f t="shared" si="153"/>
        <v>0</v>
      </c>
      <c r="Z1561" s="93">
        <f t="shared" si="154"/>
        <v>0</v>
      </c>
      <c r="AA1561" s="93">
        <f t="shared" si="157"/>
        <v>1</v>
      </c>
      <c r="AB1561" s="93">
        <f t="shared" si="158"/>
        <v>0</v>
      </c>
      <c r="AC1561" s="179">
        <f>IF(C1561="MT",'Calcs and Notes'!$F$53*CBSAData!T1561*E1561,'Calcs and Notes'!$F$52*CBSAData!T1561*E1561)</f>
        <v>-298.52401028166031</v>
      </c>
      <c r="AD1561" s="179">
        <f t="shared" si="159"/>
        <v>0</v>
      </c>
    </row>
    <row r="1562" spans="1:30">
      <c r="A1562" s="162">
        <v>15654</v>
      </c>
      <c r="B1562" s="162">
        <v>3</v>
      </c>
      <c r="C1562" s="163" t="s">
        <v>225</v>
      </c>
      <c r="D1562" s="163" t="s">
        <v>227</v>
      </c>
      <c r="E1562" s="162">
        <v>60</v>
      </c>
      <c r="F1562" s="163" t="s">
        <v>227</v>
      </c>
      <c r="G1562" s="163" t="s">
        <v>296</v>
      </c>
      <c r="H1562" s="162">
        <v>0</v>
      </c>
      <c r="I1562" s="163" t="s">
        <v>301</v>
      </c>
      <c r="J1562" s="163" t="s">
        <v>329</v>
      </c>
      <c r="K1562" s="162">
        <v>32</v>
      </c>
      <c r="L1562" s="162">
        <v>32</v>
      </c>
      <c r="M1562" s="163" t="s">
        <v>300</v>
      </c>
      <c r="N1562" s="163" t="s">
        <v>227</v>
      </c>
      <c r="O1562" s="163" t="s">
        <v>297</v>
      </c>
      <c r="P1562" s="162">
        <v>0</v>
      </c>
      <c r="Q1562" s="162">
        <v>0</v>
      </c>
      <c r="R1562" s="162">
        <v>29.685533528845401</v>
      </c>
      <c r="S1562" s="162">
        <v>4274716.8281537397</v>
      </c>
      <c r="T1562" s="93">
        <f t="shared" si="155"/>
        <v>0</v>
      </c>
      <c r="U1562" s="93">
        <f>IF(C1562="MT",'Calcs and Notes'!$C$53*CBSAData!T1562*E1562,'Calcs and Notes'!$C$52*CBSAData!T1562*E1562)</f>
        <v>0</v>
      </c>
      <c r="V1562" s="93">
        <f>IF(C1562="MT",'Calcs and Notes'!$E$53*CBSAData!T1562*E1562,'Calcs and Notes'!$E$52*CBSAData!T1562*E1562)</f>
        <v>0</v>
      </c>
      <c r="W1562" s="93">
        <f t="shared" si="152"/>
        <v>2866.0134559859412</v>
      </c>
      <c r="X1562" s="93">
        <f t="shared" si="156"/>
        <v>1</v>
      </c>
      <c r="Y1562" s="93">
        <f t="shared" si="153"/>
        <v>2709.1357005066011</v>
      </c>
      <c r="Z1562" s="93">
        <f t="shared" si="154"/>
        <v>-82.673762610913158</v>
      </c>
      <c r="AA1562" s="93">
        <f t="shared" si="157"/>
        <v>1</v>
      </c>
      <c r="AB1562" s="93">
        <f t="shared" si="158"/>
        <v>1</v>
      </c>
      <c r="AC1562" s="179">
        <f>IF(C1562="MT",'Calcs and Notes'!$F$53*CBSAData!T1562*E1562,'Calcs and Notes'!$F$52*CBSAData!T1562*E1562)</f>
        <v>0</v>
      </c>
      <c r="AD1562" s="179">
        <f t="shared" si="159"/>
        <v>-109.1597962698916</v>
      </c>
    </row>
    <row r="1563" spans="1:30">
      <c r="A1563" s="162">
        <v>15477</v>
      </c>
      <c r="B1563" s="162">
        <v>1</v>
      </c>
      <c r="C1563" s="163" t="s">
        <v>225</v>
      </c>
      <c r="D1563" s="163" t="s">
        <v>243</v>
      </c>
      <c r="E1563" s="162">
        <v>8</v>
      </c>
      <c r="F1563" s="163" t="s">
        <v>243</v>
      </c>
      <c r="G1563" s="163" t="s">
        <v>296</v>
      </c>
      <c r="H1563" s="162">
        <v>4</v>
      </c>
      <c r="I1563" s="163" t="s">
        <v>298</v>
      </c>
      <c r="J1563" s="163" t="s">
        <v>297</v>
      </c>
      <c r="K1563" s="162">
        <v>40</v>
      </c>
      <c r="L1563" s="162">
        <v>1</v>
      </c>
      <c r="M1563" s="163" t="s">
        <v>304</v>
      </c>
      <c r="N1563" s="163" t="s">
        <v>227</v>
      </c>
      <c r="O1563" s="163" t="s">
        <v>297</v>
      </c>
      <c r="P1563" s="162">
        <v>0</v>
      </c>
      <c r="Q1563" s="162">
        <v>0</v>
      </c>
      <c r="R1563" s="162">
        <v>14.4804897627317</v>
      </c>
      <c r="S1563" s="162">
        <v>1515383.2536698701</v>
      </c>
      <c r="T1563" s="93">
        <f t="shared" si="155"/>
        <v>0</v>
      </c>
      <c r="U1563" s="93">
        <f>IF(C1563="MT",'Calcs and Notes'!$C$53*CBSAData!T1563*E1563,'Calcs and Notes'!$C$52*CBSAData!T1563*E1563)</f>
        <v>0</v>
      </c>
      <c r="V1563" s="93">
        <f>IF(C1563="MT",'Calcs and Notes'!$E$53*CBSAData!T1563*E1563,'Calcs and Notes'!$E$52*CBSAData!T1563*E1563)</f>
        <v>0</v>
      </c>
      <c r="W1563" s="93">
        <f t="shared" ref="W1563:W1626" si="160">IFERROR(IF(F1563="N",(E1563*VLOOKUP(I1563,$AF$1307:$AG$1308,2,FALSE)),(E1563*VLOOKUP(I1563,$AF$1310:$AG$1311,2,FALSE))),0)</f>
        <v>988.4</v>
      </c>
      <c r="X1563" s="93">
        <f t="shared" si="156"/>
        <v>1</v>
      </c>
      <c r="Y1563" s="93">
        <f t="shared" ref="Y1563:Y1626" si="161">IFERROR(IF(F1563="N",(E1563*VLOOKUP(I1563,$AF$1307:$AH$1308,3,FALSE)),(E1563*VLOOKUP(I1563,$AF$1310:$AH$1311,3,FALSE))),0)</f>
        <v>295.0976</v>
      </c>
      <c r="Z1563" s="93">
        <f t="shared" ref="Z1563:Z1626" si="162">IFERROR(IF(F1563="N",(E1563*VLOOKUP(I1563,$AF$1307:$AI$1308,4,FALSE)),(E1563*VLOOKUP(I1563,$AF$1310:$AI$1311,4,FALSE))),0)</f>
        <v>-24.56</v>
      </c>
      <c r="AA1563" s="93">
        <f t="shared" si="157"/>
        <v>1</v>
      </c>
      <c r="AB1563" s="93">
        <f t="shared" si="158"/>
        <v>0</v>
      </c>
      <c r="AC1563" s="179">
        <f>IF(C1563="MT",'Calcs and Notes'!$F$53*CBSAData!T1563*E1563,'Calcs and Notes'!$F$52*CBSAData!T1563*E1563)</f>
        <v>0</v>
      </c>
      <c r="AD1563" s="179">
        <f t="shared" si="159"/>
        <v>0</v>
      </c>
    </row>
    <row r="1564" spans="1:30">
      <c r="A1564" s="162">
        <v>15477</v>
      </c>
      <c r="B1564" s="162">
        <v>2</v>
      </c>
      <c r="C1564" s="163" t="s">
        <v>225</v>
      </c>
      <c r="D1564" s="163" t="s">
        <v>243</v>
      </c>
      <c r="E1564" s="162">
        <v>8</v>
      </c>
      <c r="F1564" s="163" t="s">
        <v>243</v>
      </c>
      <c r="G1564" s="163" t="s">
        <v>296</v>
      </c>
      <c r="H1564" s="162">
        <v>4</v>
      </c>
      <c r="I1564" s="163" t="s">
        <v>298</v>
      </c>
      <c r="J1564" s="163" t="s">
        <v>297</v>
      </c>
      <c r="K1564" s="162">
        <v>40</v>
      </c>
      <c r="L1564" s="162">
        <v>1</v>
      </c>
      <c r="M1564" s="163" t="s">
        <v>304</v>
      </c>
      <c r="N1564" s="163" t="s">
        <v>227</v>
      </c>
      <c r="O1564" s="163" t="s">
        <v>297</v>
      </c>
      <c r="P1564" s="162">
        <v>0</v>
      </c>
      <c r="Q1564" s="162">
        <v>0</v>
      </c>
      <c r="R1564" s="162">
        <v>14.4804897627317</v>
      </c>
      <c r="S1564" s="162">
        <v>1515383.2536698701</v>
      </c>
      <c r="T1564" s="93">
        <f t="shared" ref="T1564:T1627" si="163">IF(G1564="ASH",1,0)</f>
        <v>0</v>
      </c>
      <c r="U1564" s="93">
        <f>IF(C1564="MT",'Calcs and Notes'!$C$53*CBSAData!T1564*E1564,'Calcs and Notes'!$C$52*CBSAData!T1564*E1564)</f>
        <v>0</v>
      </c>
      <c r="V1564" s="93">
        <f>IF(C1564="MT",'Calcs and Notes'!$E$53*CBSAData!T1564*E1564,'Calcs and Notes'!$E$52*CBSAData!T1564*E1564)</f>
        <v>0</v>
      </c>
      <c r="W1564" s="93">
        <f t="shared" si="160"/>
        <v>988.4</v>
      </c>
      <c r="X1564" s="93">
        <f t="shared" ref="X1564:X1627" si="164">IF(W1564=0,0,1)</f>
        <v>1</v>
      </c>
      <c r="Y1564" s="93">
        <f t="shared" si="161"/>
        <v>295.0976</v>
      </c>
      <c r="Z1564" s="93">
        <f t="shared" si="162"/>
        <v>-24.56</v>
      </c>
      <c r="AA1564" s="93">
        <f t="shared" ref="AA1564:AA1627" si="165">(IF(M1564="OS",0,1))</f>
        <v>1</v>
      </c>
      <c r="AB1564" s="93">
        <f t="shared" ref="AB1564:AB1627" si="166">IF(F1564="N",1,0)</f>
        <v>0</v>
      </c>
      <c r="AC1564" s="179">
        <f>IF(C1564="MT",'Calcs and Notes'!$F$53*CBSAData!T1564*E1564,'Calcs and Notes'!$F$52*CBSAData!T1564*E1564)</f>
        <v>0</v>
      </c>
      <c r="AD1564" s="179">
        <f t="shared" si="159"/>
        <v>0</v>
      </c>
    </row>
    <row r="1565" spans="1:30">
      <c r="A1565" s="162">
        <v>15477</v>
      </c>
      <c r="B1565" s="162">
        <v>3</v>
      </c>
      <c r="C1565" s="163" t="s">
        <v>225</v>
      </c>
      <c r="D1565" s="163" t="s">
        <v>243</v>
      </c>
      <c r="E1565" s="162">
        <v>9</v>
      </c>
      <c r="F1565" s="163" t="s">
        <v>243</v>
      </c>
      <c r="G1565" s="163" t="s">
        <v>296</v>
      </c>
      <c r="H1565" s="162">
        <v>4</v>
      </c>
      <c r="I1565" s="163" t="s">
        <v>298</v>
      </c>
      <c r="J1565" s="163" t="s">
        <v>297</v>
      </c>
      <c r="K1565" s="162">
        <v>40</v>
      </c>
      <c r="L1565" s="162">
        <v>1</v>
      </c>
      <c r="M1565" s="163" t="s">
        <v>304</v>
      </c>
      <c r="N1565" s="163" t="s">
        <v>227</v>
      </c>
      <c r="O1565" s="163" t="s">
        <v>297</v>
      </c>
      <c r="P1565" s="162">
        <v>0</v>
      </c>
      <c r="Q1565" s="162">
        <v>0</v>
      </c>
      <c r="R1565" s="162">
        <v>14.4804897627317</v>
      </c>
      <c r="S1565" s="162">
        <v>1515383.2536698701</v>
      </c>
      <c r="T1565" s="93">
        <f t="shared" si="163"/>
        <v>0</v>
      </c>
      <c r="U1565" s="93">
        <f>IF(C1565="MT",'Calcs and Notes'!$C$53*CBSAData!T1565*E1565,'Calcs and Notes'!$C$52*CBSAData!T1565*E1565)</f>
        <v>0</v>
      </c>
      <c r="V1565" s="93">
        <f>IF(C1565="MT",'Calcs and Notes'!$E$53*CBSAData!T1565*E1565,'Calcs and Notes'!$E$52*CBSAData!T1565*E1565)</f>
        <v>0</v>
      </c>
      <c r="W1565" s="93">
        <f t="shared" si="160"/>
        <v>1111.95</v>
      </c>
      <c r="X1565" s="93">
        <f t="shared" si="164"/>
        <v>1</v>
      </c>
      <c r="Y1565" s="93">
        <f t="shared" si="161"/>
        <v>331.98480000000001</v>
      </c>
      <c r="Z1565" s="93">
        <f t="shared" si="162"/>
        <v>-27.63</v>
      </c>
      <c r="AA1565" s="93">
        <f t="shared" si="165"/>
        <v>1</v>
      </c>
      <c r="AB1565" s="93">
        <f t="shared" si="166"/>
        <v>0</v>
      </c>
      <c r="AC1565" s="179">
        <f>IF(C1565="MT",'Calcs and Notes'!$F$53*CBSAData!T1565*E1565,'Calcs and Notes'!$F$52*CBSAData!T1565*E1565)</f>
        <v>0</v>
      </c>
      <c r="AD1565" s="179">
        <f t="shared" ref="AD1565:AD1628" si="167">IFERROR(IF(F1565="N",(E1565*VLOOKUP(I1565,$AF$1307:$AJ$1308,5,FALSE)),(E1565*VLOOKUP(I1565,$AF$1310:$AJ$1311,5,FALSE))),0)</f>
        <v>0</v>
      </c>
    </row>
    <row r="1566" spans="1:30">
      <c r="A1566" s="162">
        <v>6529</v>
      </c>
      <c r="B1566" s="162">
        <v>3</v>
      </c>
      <c r="C1566" s="163" t="s">
        <v>225</v>
      </c>
      <c r="D1566" s="163" t="s">
        <v>243</v>
      </c>
      <c r="E1566" s="162">
        <v>20</v>
      </c>
      <c r="F1566" s="163" t="s">
        <v>227</v>
      </c>
      <c r="G1566" s="163" t="s">
        <v>296</v>
      </c>
      <c r="H1566" s="162">
        <v>0</v>
      </c>
      <c r="I1566" s="163" t="s">
        <v>301</v>
      </c>
      <c r="J1566" s="163" t="s">
        <v>297</v>
      </c>
      <c r="K1566" s="162">
        <v>25</v>
      </c>
      <c r="L1566" s="162">
        <v>2</v>
      </c>
      <c r="M1566" s="163" t="s">
        <v>300</v>
      </c>
      <c r="N1566" s="163" t="s">
        <v>227</v>
      </c>
      <c r="O1566" s="163" t="s">
        <v>297</v>
      </c>
      <c r="P1566" s="162">
        <v>0</v>
      </c>
      <c r="Q1566" s="162">
        <v>0</v>
      </c>
      <c r="R1566" s="162">
        <v>92.654547578317505</v>
      </c>
      <c r="S1566" s="162">
        <v>703803.94340490003</v>
      </c>
      <c r="T1566" s="93">
        <f t="shared" si="163"/>
        <v>0</v>
      </c>
      <c r="U1566" s="93">
        <f>IF(C1566="MT",'Calcs and Notes'!$C$53*CBSAData!T1566*E1566,'Calcs and Notes'!$C$52*CBSAData!T1566*E1566)</f>
        <v>0</v>
      </c>
      <c r="V1566" s="93">
        <f>IF(C1566="MT",'Calcs and Notes'!$E$53*CBSAData!T1566*E1566,'Calcs and Notes'!$E$52*CBSAData!T1566*E1566)</f>
        <v>0</v>
      </c>
      <c r="W1566" s="93">
        <f t="shared" si="160"/>
        <v>955.33781866198046</v>
      </c>
      <c r="X1566" s="93">
        <f t="shared" si="164"/>
        <v>1</v>
      </c>
      <c r="Y1566" s="93">
        <f t="shared" si="161"/>
        <v>903.0452335022004</v>
      </c>
      <c r="Z1566" s="93">
        <f t="shared" si="162"/>
        <v>-27.557920870304386</v>
      </c>
      <c r="AA1566" s="93">
        <f t="shared" si="165"/>
        <v>1</v>
      </c>
      <c r="AB1566" s="93">
        <f t="shared" si="166"/>
        <v>1</v>
      </c>
      <c r="AC1566" s="179">
        <f>IF(C1566="MT",'Calcs and Notes'!$F$53*CBSAData!T1566*E1566,'Calcs and Notes'!$F$52*CBSAData!T1566*E1566)</f>
        <v>0</v>
      </c>
      <c r="AD1566" s="179">
        <f t="shared" si="167"/>
        <v>-36.386598756630534</v>
      </c>
    </row>
    <row r="1567" spans="1:30">
      <c r="A1567" s="162">
        <v>15543</v>
      </c>
      <c r="B1567" s="162">
        <v>1</v>
      </c>
      <c r="C1567" s="163" t="s">
        <v>225</v>
      </c>
      <c r="D1567" s="163" t="s">
        <v>227</v>
      </c>
      <c r="E1567" s="162">
        <v>150</v>
      </c>
      <c r="F1567" s="163" t="s">
        <v>227</v>
      </c>
      <c r="G1567" s="163" t="s">
        <v>296</v>
      </c>
      <c r="H1567" s="162">
        <v>0</v>
      </c>
      <c r="I1567" s="163" t="s">
        <v>301</v>
      </c>
      <c r="J1567" s="163" t="s">
        <v>325</v>
      </c>
      <c r="K1567" s="162">
        <v>32</v>
      </c>
      <c r="L1567" s="162">
        <v>145</v>
      </c>
      <c r="M1567" s="163" t="s">
        <v>304</v>
      </c>
      <c r="N1567" s="163" t="s">
        <v>227</v>
      </c>
      <c r="O1567" s="163" t="s">
        <v>297</v>
      </c>
      <c r="P1567" s="162">
        <v>0</v>
      </c>
      <c r="Q1567" s="162">
        <v>0</v>
      </c>
      <c r="R1567" s="162">
        <v>59.7383607246963</v>
      </c>
      <c r="S1567" s="162">
        <v>2943786.9397915802</v>
      </c>
      <c r="T1567" s="93">
        <f t="shared" si="163"/>
        <v>0</v>
      </c>
      <c r="U1567" s="93">
        <f>IF(C1567="MT",'Calcs and Notes'!$C$53*CBSAData!T1567*E1567,'Calcs and Notes'!$C$52*CBSAData!T1567*E1567)</f>
        <v>0</v>
      </c>
      <c r="V1567" s="93">
        <f>IF(C1567="MT",'Calcs and Notes'!$E$53*CBSAData!T1567*E1567,'Calcs and Notes'!$E$52*CBSAData!T1567*E1567)</f>
        <v>0</v>
      </c>
      <c r="W1567" s="93">
        <f t="shared" si="160"/>
        <v>7165.0336399648531</v>
      </c>
      <c r="X1567" s="93">
        <f t="shared" si="164"/>
        <v>1</v>
      </c>
      <c r="Y1567" s="93">
        <f t="shared" si="161"/>
        <v>6772.8392512665032</v>
      </c>
      <c r="Z1567" s="93">
        <f t="shared" si="162"/>
        <v>-206.68440652728287</v>
      </c>
      <c r="AA1567" s="93">
        <f t="shared" si="165"/>
        <v>1</v>
      </c>
      <c r="AB1567" s="93">
        <f t="shared" si="166"/>
        <v>1</v>
      </c>
      <c r="AC1567" s="179">
        <f>IF(C1567="MT",'Calcs and Notes'!$F$53*CBSAData!T1567*E1567,'Calcs and Notes'!$F$52*CBSAData!T1567*E1567)</f>
        <v>0</v>
      </c>
      <c r="AD1567" s="179">
        <f t="shared" si="167"/>
        <v>-272.89949067472901</v>
      </c>
    </row>
    <row r="1568" spans="1:30">
      <c r="A1568" s="162">
        <v>15543</v>
      </c>
      <c r="B1568" s="162">
        <v>2</v>
      </c>
      <c r="C1568" s="163" t="s">
        <v>225</v>
      </c>
      <c r="D1568" s="163" t="s">
        <v>227</v>
      </c>
      <c r="E1568" s="162">
        <v>60</v>
      </c>
      <c r="F1568" s="163" t="s">
        <v>227</v>
      </c>
      <c r="G1568" s="163" t="s">
        <v>296</v>
      </c>
      <c r="H1568" s="162">
        <v>0</v>
      </c>
      <c r="I1568" s="163" t="s">
        <v>309</v>
      </c>
      <c r="J1568" s="163" t="s">
        <v>379</v>
      </c>
      <c r="K1568" s="162">
        <v>-1</v>
      </c>
      <c r="L1568" s="162">
        <v>-1</v>
      </c>
      <c r="M1568" s="163" t="s">
        <v>304</v>
      </c>
      <c r="N1568" s="163" t="s">
        <v>227</v>
      </c>
      <c r="O1568" s="163" t="s">
        <v>297</v>
      </c>
      <c r="P1568" s="162">
        <v>0</v>
      </c>
      <c r="Q1568" s="162">
        <v>0</v>
      </c>
      <c r="R1568" s="162">
        <v>59.7383607246963</v>
      </c>
      <c r="S1568" s="162">
        <v>2943786.9397915802</v>
      </c>
      <c r="T1568" s="93">
        <f t="shared" si="163"/>
        <v>0</v>
      </c>
      <c r="U1568" s="93">
        <f>IF(C1568="MT",'Calcs and Notes'!$C$53*CBSAData!T1568*E1568,'Calcs and Notes'!$C$52*CBSAData!T1568*E1568)</f>
        <v>0</v>
      </c>
      <c r="V1568" s="93">
        <f>IF(C1568="MT",'Calcs and Notes'!$E$53*CBSAData!T1568*E1568,'Calcs and Notes'!$E$52*CBSAData!T1568*E1568)</f>
        <v>0</v>
      </c>
      <c r="W1568" s="93">
        <f t="shared" si="160"/>
        <v>0</v>
      </c>
      <c r="X1568" s="93">
        <f t="shared" si="164"/>
        <v>0</v>
      </c>
      <c r="Y1568" s="93">
        <f t="shared" si="161"/>
        <v>0</v>
      </c>
      <c r="Z1568" s="93">
        <f t="shared" si="162"/>
        <v>0</v>
      </c>
      <c r="AA1568" s="93">
        <f t="shared" si="165"/>
        <v>1</v>
      </c>
      <c r="AB1568" s="93">
        <f t="shared" si="166"/>
        <v>1</v>
      </c>
      <c r="AC1568" s="179">
        <f>IF(C1568="MT",'Calcs and Notes'!$F$53*CBSAData!T1568*E1568,'Calcs and Notes'!$F$52*CBSAData!T1568*E1568)</f>
        <v>0</v>
      </c>
      <c r="AD1568" s="179">
        <f t="shared" si="167"/>
        <v>0</v>
      </c>
    </row>
    <row r="1569" spans="1:30">
      <c r="A1569" s="162">
        <v>15543</v>
      </c>
      <c r="B1569" s="162">
        <v>3</v>
      </c>
      <c r="C1569" s="163" t="s">
        <v>225</v>
      </c>
      <c r="D1569" s="163" t="s">
        <v>227</v>
      </c>
      <c r="E1569" s="162">
        <v>30</v>
      </c>
      <c r="F1569" s="163" t="s">
        <v>243</v>
      </c>
      <c r="G1569" s="163" t="s">
        <v>296</v>
      </c>
      <c r="H1569" s="162">
        <v>12</v>
      </c>
      <c r="I1569" s="163" t="s">
        <v>309</v>
      </c>
      <c r="J1569" s="163" t="s">
        <v>380</v>
      </c>
      <c r="K1569" s="162">
        <v>-1</v>
      </c>
      <c r="L1569" s="162">
        <v>-1</v>
      </c>
      <c r="M1569" s="163" t="s">
        <v>304</v>
      </c>
      <c r="N1569" s="163" t="s">
        <v>227</v>
      </c>
      <c r="O1569" s="163" t="s">
        <v>297</v>
      </c>
      <c r="P1569" s="162">
        <v>0</v>
      </c>
      <c r="Q1569" s="162">
        <v>0</v>
      </c>
      <c r="R1569" s="162">
        <v>59.7383607246963</v>
      </c>
      <c r="S1569" s="162">
        <v>2943786.9397915802</v>
      </c>
      <c r="T1569" s="93">
        <f t="shared" si="163"/>
        <v>0</v>
      </c>
      <c r="U1569" s="93">
        <f>IF(C1569="MT",'Calcs and Notes'!$C$53*CBSAData!T1569*E1569,'Calcs and Notes'!$C$52*CBSAData!T1569*E1569)</f>
        <v>0</v>
      </c>
      <c r="V1569" s="93">
        <f>IF(C1569="MT",'Calcs and Notes'!$E$53*CBSAData!T1569*E1569,'Calcs and Notes'!$E$52*CBSAData!T1569*E1569)</f>
        <v>0</v>
      </c>
      <c r="W1569" s="93">
        <f t="shared" si="160"/>
        <v>0</v>
      </c>
      <c r="X1569" s="93">
        <f t="shared" si="164"/>
        <v>0</v>
      </c>
      <c r="Y1569" s="93">
        <f t="shared" si="161"/>
        <v>0</v>
      </c>
      <c r="Z1569" s="93">
        <f t="shared" si="162"/>
        <v>0</v>
      </c>
      <c r="AA1569" s="93">
        <f t="shared" si="165"/>
        <v>1</v>
      </c>
      <c r="AB1569" s="93">
        <f t="shared" si="166"/>
        <v>0</v>
      </c>
      <c r="AC1569" s="179">
        <f>IF(C1569="MT",'Calcs and Notes'!$F$53*CBSAData!T1569*E1569,'Calcs and Notes'!$F$52*CBSAData!T1569*E1569)</f>
        <v>0</v>
      </c>
      <c r="AD1569" s="179">
        <f t="shared" si="167"/>
        <v>0</v>
      </c>
    </row>
    <row r="1570" spans="1:30">
      <c r="A1570" s="162">
        <v>15543</v>
      </c>
      <c r="B1570" s="162">
        <v>4</v>
      </c>
      <c r="C1570" s="163" t="s">
        <v>245</v>
      </c>
      <c r="D1570" s="163" t="s">
        <v>227</v>
      </c>
      <c r="E1570" s="162">
        <v>36</v>
      </c>
      <c r="F1570" s="163" t="s">
        <v>243</v>
      </c>
      <c r="G1570" s="163" t="s">
        <v>308</v>
      </c>
      <c r="H1570" s="162">
        <v>14</v>
      </c>
      <c r="I1570" s="163" t="s">
        <v>309</v>
      </c>
      <c r="J1570" s="163" t="s">
        <v>381</v>
      </c>
      <c r="K1570" s="162">
        <v>-1</v>
      </c>
      <c r="L1570" s="162">
        <v>-1</v>
      </c>
      <c r="M1570" s="163" t="s">
        <v>304</v>
      </c>
      <c r="N1570" s="163" t="s">
        <v>227</v>
      </c>
      <c r="O1570" s="163" t="s">
        <v>297</v>
      </c>
      <c r="P1570" s="162">
        <v>0</v>
      </c>
      <c r="Q1570" s="162">
        <v>0</v>
      </c>
      <c r="R1570" s="162">
        <v>59.7383607246963</v>
      </c>
      <c r="S1570" s="162">
        <v>2943786.9397915802</v>
      </c>
      <c r="T1570" s="93">
        <f t="shared" si="163"/>
        <v>0</v>
      </c>
      <c r="U1570" s="93">
        <f>IF(C1570="MT",'Calcs and Notes'!$C$53*CBSAData!T1570*E1570,'Calcs and Notes'!$C$52*CBSAData!T1570*E1570)</f>
        <v>0</v>
      </c>
      <c r="V1570" s="93">
        <f>IF(C1570="MT",'Calcs and Notes'!$E$53*CBSAData!T1570*E1570,'Calcs and Notes'!$E$52*CBSAData!T1570*E1570)</f>
        <v>0</v>
      </c>
      <c r="W1570" s="93">
        <f t="shared" si="160"/>
        <v>0</v>
      </c>
      <c r="X1570" s="93">
        <f t="shared" si="164"/>
        <v>0</v>
      </c>
      <c r="Y1570" s="93">
        <f t="shared" si="161"/>
        <v>0</v>
      </c>
      <c r="Z1570" s="93">
        <f t="shared" si="162"/>
        <v>0</v>
      </c>
      <c r="AA1570" s="93">
        <f t="shared" si="165"/>
        <v>1</v>
      </c>
      <c r="AB1570" s="93">
        <f t="shared" si="166"/>
        <v>0</v>
      </c>
      <c r="AC1570" s="179">
        <f>IF(C1570="MT",'Calcs and Notes'!$F$53*CBSAData!T1570*E1570,'Calcs and Notes'!$F$52*CBSAData!T1570*E1570)</f>
        <v>0</v>
      </c>
      <c r="AD1570" s="179">
        <f t="shared" si="167"/>
        <v>0</v>
      </c>
    </row>
    <row r="1571" spans="1:30">
      <c r="A1571" s="162">
        <v>15543</v>
      </c>
      <c r="B1571" s="162">
        <v>5</v>
      </c>
      <c r="C1571" s="163" t="s">
        <v>241</v>
      </c>
      <c r="D1571" s="163" t="s">
        <v>227</v>
      </c>
      <c r="E1571" s="162">
        <v>88</v>
      </c>
      <c r="F1571" s="163" t="s">
        <v>243</v>
      </c>
      <c r="G1571" s="163" t="s">
        <v>296</v>
      </c>
      <c r="H1571" s="162">
        <v>35</v>
      </c>
      <c r="I1571" s="163" t="s">
        <v>309</v>
      </c>
      <c r="J1571" s="163" t="s">
        <v>382</v>
      </c>
      <c r="K1571" s="162">
        <v>-1</v>
      </c>
      <c r="L1571" s="162">
        <v>-1</v>
      </c>
      <c r="M1571" s="163" t="s">
        <v>304</v>
      </c>
      <c r="N1571" s="163" t="s">
        <v>227</v>
      </c>
      <c r="O1571" s="163" t="s">
        <v>297</v>
      </c>
      <c r="P1571" s="162">
        <v>0</v>
      </c>
      <c r="Q1571" s="162">
        <v>0</v>
      </c>
      <c r="R1571" s="162">
        <v>59.7383607246963</v>
      </c>
      <c r="S1571" s="162">
        <v>2943786.9397915802</v>
      </c>
      <c r="T1571" s="93">
        <f t="shared" si="163"/>
        <v>0</v>
      </c>
      <c r="U1571" s="93">
        <f>IF(C1571="MT",'Calcs and Notes'!$C$53*CBSAData!T1571*E1571,'Calcs and Notes'!$C$52*CBSAData!T1571*E1571)</f>
        <v>0</v>
      </c>
      <c r="V1571" s="93">
        <f>IF(C1571="MT",'Calcs and Notes'!$E$53*CBSAData!T1571*E1571,'Calcs and Notes'!$E$52*CBSAData!T1571*E1571)</f>
        <v>0</v>
      </c>
      <c r="W1571" s="93">
        <f t="shared" si="160"/>
        <v>0</v>
      </c>
      <c r="X1571" s="93">
        <f t="shared" si="164"/>
        <v>0</v>
      </c>
      <c r="Y1571" s="93">
        <f t="shared" si="161"/>
        <v>0</v>
      </c>
      <c r="Z1571" s="93">
        <f t="shared" si="162"/>
        <v>0</v>
      </c>
      <c r="AA1571" s="93">
        <f t="shared" si="165"/>
        <v>1</v>
      </c>
      <c r="AB1571" s="93">
        <f t="shared" si="166"/>
        <v>0</v>
      </c>
      <c r="AC1571" s="179">
        <f>IF(C1571="MT",'Calcs and Notes'!$F$53*CBSAData!T1571*E1571,'Calcs and Notes'!$F$52*CBSAData!T1571*E1571)</f>
        <v>0</v>
      </c>
      <c r="AD1571" s="179">
        <f t="shared" si="167"/>
        <v>0</v>
      </c>
    </row>
    <row r="1572" spans="1:30">
      <c r="A1572" s="162">
        <v>15721</v>
      </c>
      <c r="B1572" s="162">
        <v>1</v>
      </c>
      <c r="C1572" s="163" t="s">
        <v>225</v>
      </c>
      <c r="D1572" s="163" t="s">
        <v>243</v>
      </c>
      <c r="E1572" s="162">
        <v>12</v>
      </c>
      <c r="F1572" s="163" t="s">
        <v>227</v>
      </c>
      <c r="G1572" s="163" t="s">
        <v>296</v>
      </c>
      <c r="H1572" s="162">
        <v>0</v>
      </c>
      <c r="I1572" s="163" t="s">
        <v>301</v>
      </c>
      <c r="J1572" s="163" t="s">
        <v>329</v>
      </c>
      <c r="K1572" s="162">
        <v>32</v>
      </c>
      <c r="L1572" s="162">
        <v>2</v>
      </c>
      <c r="M1572" s="163" t="s">
        <v>300</v>
      </c>
      <c r="N1572" s="163" t="s">
        <v>301</v>
      </c>
      <c r="O1572" s="163" t="s">
        <v>329</v>
      </c>
      <c r="P1572" s="162">
        <v>59</v>
      </c>
      <c r="Q1572" s="162">
        <v>2</v>
      </c>
      <c r="R1572" s="162">
        <v>97.814348978341002</v>
      </c>
      <c r="S1572" s="162">
        <v>3227873.51628525</v>
      </c>
      <c r="T1572" s="93">
        <f t="shared" si="163"/>
        <v>0</v>
      </c>
      <c r="U1572" s="93">
        <f>IF(C1572="MT",'Calcs and Notes'!$C$53*CBSAData!T1572*E1572,'Calcs and Notes'!$C$52*CBSAData!T1572*E1572)</f>
        <v>0</v>
      </c>
      <c r="V1572" s="93">
        <f>IF(C1572="MT",'Calcs and Notes'!$E$53*CBSAData!T1572*E1572,'Calcs and Notes'!$E$52*CBSAData!T1572*E1572)</f>
        <v>0</v>
      </c>
      <c r="W1572" s="93">
        <f t="shared" si="160"/>
        <v>573.20269119718819</v>
      </c>
      <c r="X1572" s="93">
        <f t="shared" si="164"/>
        <v>1</v>
      </c>
      <c r="Y1572" s="93">
        <f t="shared" si="161"/>
        <v>541.8271401013202</v>
      </c>
      <c r="Z1572" s="93">
        <f t="shared" si="162"/>
        <v>-16.534752522182629</v>
      </c>
      <c r="AA1572" s="93">
        <f t="shared" si="165"/>
        <v>1</v>
      </c>
      <c r="AB1572" s="93">
        <f t="shared" si="166"/>
        <v>1</v>
      </c>
      <c r="AC1572" s="179">
        <f>IF(C1572="MT",'Calcs and Notes'!$F$53*CBSAData!T1572*E1572,'Calcs and Notes'!$F$52*CBSAData!T1572*E1572)</f>
        <v>0</v>
      </c>
      <c r="AD1572" s="179">
        <f t="shared" si="167"/>
        <v>-21.831959253978319</v>
      </c>
    </row>
    <row r="1573" spans="1:30">
      <c r="A1573" s="162">
        <v>15721</v>
      </c>
      <c r="B1573" s="162">
        <v>2</v>
      </c>
      <c r="C1573" s="163" t="s">
        <v>241</v>
      </c>
      <c r="D1573" s="163" t="s">
        <v>227</v>
      </c>
      <c r="E1573" s="162">
        <v>130</v>
      </c>
      <c r="F1573" s="163" t="s">
        <v>243</v>
      </c>
      <c r="G1573" s="163" t="s">
        <v>303</v>
      </c>
      <c r="H1573" s="162">
        <v>52</v>
      </c>
      <c r="I1573" s="163" t="s">
        <v>301</v>
      </c>
      <c r="J1573" s="163" t="s">
        <v>329</v>
      </c>
      <c r="K1573" s="162">
        <v>32</v>
      </c>
      <c r="L1573" s="162">
        <v>60</v>
      </c>
      <c r="M1573" s="163" t="s">
        <v>300</v>
      </c>
      <c r="N1573" s="163" t="s">
        <v>227</v>
      </c>
      <c r="O1573" s="163" t="s">
        <v>297</v>
      </c>
      <c r="P1573" s="162">
        <v>0</v>
      </c>
      <c r="Q1573" s="162">
        <v>0</v>
      </c>
      <c r="R1573" s="162">
        <v>97.814348978341002</v>
      </c>
      <c r="S1573" s="162">
        <v>3227873.51628525</v>
      </c>
      <c r="T1573" s="93">
        <f t="shared" si="163"/>
        <v>1</v>
      </c>
      <c r="U1573" s="93">
        <f>IF(C1573="MT",'Calcs and Notes'!$C$53*CBSAData!T1573*E1573,'Calcs and Notes'!$C$52*CBSAData!T1573*E1573)</f>
        <v>48029.324619714527</v>
      </c>
      <c r="V1573" s="93">
        <f>IF(C1573="MT",'Calcs and Notes'!$E$53*CBSAData!T1573*E1573,'Calcs and Notes'!$E$52*CBSAData!T1573*E1573)</f>
        <v>5508.8577560798612</v>
      </c>
      <c r="W1573" s="93">
        <f t="shared" si="160"/>
        <v>12447.5</v>
      </c>
      <c r="X1573" s="93">
        <f t="shared" si="164"/>
        <v>1</v>
      </c>
      <c r="Y1573" s="93">
        <f t="shared" si="161"/>
        <v>4795.3360000000002</v>
      </c>
      <c r="Z1573" s="93">
        <f t="shared" si="162"/>
        <v>-399.09999999999997</v>
      </c>
      <c r="AA1573" s="93">
        <f t="shared" si="165"/>
        <v>1</v>
      </c>
      <c r="AB1573" s="93">
        <f t="shared" si="166"/>
        <v>0</v>
      </c>
      <c r="AC1573" s="179">
        <f>IF(C1573="MT",'Calcs and Notes'!$F$53*CBSAData!T1573*E1573,'Calcs and Notes'!$F$52*CBSAData!T1573*E1573)</f>
        <v>-654.50934126689231</v>
      </c>
      <c r="AD1573" s="179">
        <f t="shared" si="167"/>
        <v>0</v>
      </c>
    </row>
    <row r="1574" spans="1:30">
      <c r="A1574" s="162">
        <v>15182</v>
      </c>
      <c r="B1574" s="162">
        <v>1</v>
      </c>
      <c r="C1574" s="163" t="s">
        <v>241</v>
      </c>
      <c r="D1574" s="163" t="s">
        <v>227</v>
      </c>
      <c r="E1574" s="162">
        <v>12</v>
      </c>
      <c r="F1574" s="163" t="s">
        <v>243</v>
      </c>
      <c r="G1574" s="163" t="s">
        <v>308</v>
      </c>
      <c r="H1574" s="162">
        <v>5</v>
      </c>
      <c r="I1574" s="163" t="s">
        <v>309</v>
      </c>
      <c r="J1574" s="163" t="s">
        <v>297</v>
      </c>
      <c r="K1574" s="162">
        <v>-1</v>
      </c>
      <c r="L1574" s="162">
        <v>90</v>
      </c>
      <c r="M1574" s="163" t="s">
        <v>355</v>
      </c>
      <c r="N1574" s="163" t="s">
        <v>227</v>
      </c>
      <c r="O1574" s="163" t="s">
        <v>297</v>
      </c>
      <c r="P1574" s="162">
        <v>0</v>
      </c>
      <c r="Q1574" s="162">
        <v>0</v>
      </c>
      <c r="R1574" s="162">
        <v>59.7383607246963</v>
      </c>
      <c r="S1574" s="162">
        <v>896075.41087044403</v>
      </c>
      <c r="T1574" s="93">
        <f t="shared" si="163"/>
        <v>0</v>
      </c>
      <c r="U1574" s="93">
        <f>IF(C1574="MT",'Calcs and Notes'!$C$53*CBSAData!T1574*E1574,'Calcs and Notes'!$C$52*CBSAData!T1574*E1574)</f>
        <v>0</v>
      </c>
      <c r="V1574" s="93">
        <f>IF(C1574="MT",'Calcs and Notes'!$E$53*CBSAData!T1574*E1574,'Calcs and Notes'!$E$52*CBSAData!T1574*E1574)</f>
        <v>0</v>
      </c>
      <c r="W1574" s="93">
        <f t="shared" si="160"/>
        <v>0</v>
      </c>
      <c r="X1574" s="93">
        <f t="shared" si="164"/>
        <v>0</v>
      </c>
      <c r="Y1574" s="93">
        <f t="shared" si="161"/>
        <v>0</v>
      </c>
      <c r="Z1574" s="93">
        <f t="shared" si="162"/>
        <v>0</v>
      </c>
      <c r="AA1574" s="93">
        <f t="shared" si="165"/>
        <v>0</v>
      </c>
      <c r="AB1574" s="93">
        <f t="shared" si="166"/>
        <v>0</v>
      </c>
      <c r="AC1574" s="179">
        <f>IF(C1574="MT",'Calcs and Notes'!$F$53*CBSAData!T1574*E1574,'Calcs and Notes'!$F$52*CBSAData!T1574*E1574)</f>
        <v>0</v>
      </c>
      <c r="AD1574" s="179">
        <f t="shared" si="167"/>
        <v>0</v>
      </c>
    </row>
    <row r="1575" spans="1:30">
      <c r="A1575" s="162">
        <v>15182</v>
      </c>
      <c r="B1575" s="162">
        <v>2</v>
      </c>
      <c r="C1575" s="163" t="s">
        <v>241</v>
      </c>
      <c r="D1575" s="163" t="s">
        <v>227</v>
      </c>
      <c r="E1575" s="162">
        <v>32</v>
      </c>
      <c r="F1575" s="163" t="s">
        <v>227</v>
      </c>
      <c r="G1575" s="163" t="s">
        <v>296</v>
      </c>
      <c r="H1575" s="162">
        <v>0</v>
      </c>
      <c r="I1575" s="163" t="s">
        <v>301</v>
      </c>
      <c r="J1575" s="163" t="s">
        <v>383</v>
      </c>
      <c r="K1575" s="162">
        <v>32</v>
      </c>
      <c r="L1575" s="162">
        <v>8</v>
      </c>
      <c r="M1575" s="163" t="s">
        <v>300</v>
      </c>
      <c r="N1575" s="163" t="s">
        <v>227</v>
      </c>
      <c r="O1575" s="163" t="s">
        <v>297</v>
      </c>
      <c r="P1575" s="162">
        <v>0</v>
      </c>
      <c r="Q1575" s="162">
        <v>0</v>
      </c>
      <c r="R1575" s="162">
        <v>59.7383607246963</v>
      </c>
      <c r="S1575" s="162">
        <v>896075.41087044403</v>
      </c>
      <c r="T1575" s="93">
        <f t="shared" si="163"/>
        <v>0</v>
      </c>
      <c r="U1575" s="93">
        <f>IF(C1575="MT",'Calcs and Notes'!$C$53*CBSAData!T1575*E1575,'Calcs and Notes'!$C$52*CBSAData!T1575*E1575)</f>
        <v>0</v>
      </c>
      <c r="V1575" s="93">
        <f>IF(C1575="MT",'Calcs and Notes'!$E$53*CBSAData!T1575*E1575,'Calcs and Notes'!$E$52*CBSAData!T1575*E1575)</f>
        <v>0</v>
      </c>
      <c r="W1575" s="93">
        <f t="shared" si="160"/>
        <v>1528.5405098591687</v>
      </c>
      <c r="X1575" s="93">
        <f t="shared" si="164"/>
        <v>1</v>
      </c>
      <c r="Y1575" s="93">
        <f t="shared" si="161"/>
        <v>1444.8723736035206</v>
      </c>
      <c r="Z1575" s="93">
        <f t="shared" si="162"/>
        <v>-44.092673392487015</v>
      </c>
      <c r="AA1575" s="93">
        <f t="shared" si="165"/>
        <v>1</v>
      </c>
      <c r="AB1575" s="93">
        <f t="shared" si="166"/>
        <v>1</v>
      </c>
      <c r="AC1575" s="179">
        <f>IF(C1575="MT",'Calcs and Notes'!$F$53*CBSAData!T1575*E1575,'Calcs and Notes'!$F$52*CBSAData!T1575*E1575)</f>
        <v>0</v>
      </c>
      <c r="AD1575" s="179">
        <f t="shared" si="167"/>
        <v>-58.218558010608852</v>
      </c>
    </row>
    <row r="1576" spans="1:30">
      <c r="A1576" s="162">
        <v>15182</v>
      </c>
      <c r="B1576" s="162">
        <v>3</v>
      </c>
      <c r="C1576" s="163" t="s">
        <v>225</v>
      </c>
      <c r="D1576" s="163" t="s">
        <v>227</v>
      </c>
      <c r="E1576" s="162">
        <v>45</v>
      </c>
      <c r="F1576" s="163" t="s">
        <v>243</v>
      </c>
      <c r="G1576" s="163" t="s">
        <v>308</v>
      </c>
      <c r="H1576" s="162">
        <v>16</v>
      </c>
      <c r="I1576" s="163" t="s">
        <v>309</v>
      </c>
      <c r="J1576" s="163" t="s">
        <v>297</v>
      </c>
      <c r="K1576" s="162">
        <v>-1</v>
      </c>
      <c r="L1576" s="162">
        <v>-1</v>
      </c>
      <c r="M1576" s="163" t="s">
        <v>355</v>
      </c>
      <c r="N1576" s="163" t="s">
        <v>227</v>
      </c>
      <c r="O1576" s="163" t="s">
        <v>297</v>
      </c>
      <c r="P1576" s="162">
        <v>0</v>
      </c>
      <c r="Q1576" s="162">
        <v>0</v>
      </c>
      <c r="R1576" s="162">
        <v>59.7383607246963</v>
      </c>
      <c r="S1576" s="162">
        <v>896075.41087044403</v>
      </c>
      <c r="T1576" s="93">
        <f t="shared" si="163"/>
        <v>0</v>
      </c>
      <c r="U1576" s="93">
        <f>IF(C1576="MT",'Calcs and Notes'!$C$53*CBSAData!T1576*E1576,'Calcs and Notes'!$C$52*CBSAData!T1576*E1576)</f>
        <v>0</v>
      </c>
      <c r="V1576" s="93">
        <f>IF(C1576="MT",'Calcs and Notes'!$E$53*CBSAData!T1576*E1576,'Calcs and Notes'!$E$52*CBSAData!T1576*E1576)</f>
        <v>0</v>
      </c>
      <c r="W1576" s="93">
        <f t="shared" si="160"/>
        <v>0</v>
      </c>
      <c r="X1576" s="93">
        <f t="shared" si="164"/>
        <v>0</v>
      </c>
      <c r="Y1576" s="93">
        <f t="shared" si="161"/>
        <v>0</v>
      </c>
      <c r="Z1576" s="93">
        <f t="shared" si="162"/>
        <v>0</v>
      </c>
      <c r="AA1576" s="93">
        <f t="shared" si="165"/>
        <v>0</v>
      </c>
      <c r="AB1576" s="93">
        <f t="shared" si="166"/>
        <v>0</v>
      </c>
      <c r="AC1576" s="179">
        <f>IF(C1576="MT",'Calcs and Notes'!$F$53*CBSAData!T1576*E1576,'Calcs and Notes'!$F$52*CBSAData!T1576*E1576)</f>
        <v>0</v>
      </c>
      <c r="AD1576" s="179">
        <f t="shared" si="167"/>
        <v>0</v>
      </c>
    </row>
    <row r="1577" spans="1:30">
      <c r="A1577" s="162">
        <v>15182</v>
      </c>
      <c r="B1577" s="162">
        <v>4</v>
      </c>
      <c r="C1577" s="163" t="s">
        <v>225</v>
      </c>
      <c r="D1577" s="163" t="s">
        <v>227</v>
      </c>
      <c r="E1577" s="162">
        <v>98</v>
      </c>
      <c r="F1577" s="163" t="s">
        <v>227</v>
      </c>
      <c r="G1577" s="163" t="s">
        <v>296</v>
      </c>
      <c r="H1577" s="162">
        <v>0</v>
      </c>
      <c r="I1577" s="163" t="s">
        <v>301</v>
      </c>
      <c r="J1577" s="163" t="s">
        <v>383</v>
      </c>
      <c r="K1577" s="162">
        <v>32</v>
      </c>
      <c r="L1577" s="162">
        <v>20</v>
      </c>
      <c r="M1577" s="163" t="s">
        <v>300</v>
      </c>
      <c r="N1577" s="163" t="s">
        <v>227</v>
      </c>
      <c r="O1577" s="163" t="s">
        <v>297</v>
      </c>
      <c r="P1577" s="162">
        <v>0</v>
      </c>
      <c r="Q1577" s="162">
        <v>0</v>
      </c>
      <c r="R1577" s="162">
        <v>59.7383607246963</v>
      </c>
      <c r="S1577" s="162">
        <v>896075.41087044403</v>
      </c>
      <c r="T1577" s="93">
        <f t="shared" si="163"/>
        <v>0</v>
      </c>
      <c r="U1577" s="93">
        <f>IF(C1577="MT",'Calcs and Notes'!$C$53*CBSAData!T1577*E1577,'Calcs and Notes'!$C$52*CBSAData!T1577*E1577)</f>
        <v>0</v>
      </c>
      <c r="V1577" s="93">
        <f>IF(C1577="MT",'Calcs and Notes'!$E$53*CBSAData!T1577*E1577,'Calcs and Notes'!$E$52*CBSAData!T1577*E1577)</f>
        <v>0</v>
      </c>
      <c r="W1577" s="93">
        <f t="shared" si="160"/>
        <v>4681.1553114437038</v>
      </c>
      <c r="X1577" s="93">
        <f t="shared" si="164"/>
        <v>1</v>
      </c>
      <c r="Y1577" s="93">
        <f t="shared" si="161"/>
        <v>4424.9216441607814</v>
      </c>
      <c r="Z1577" s="93">
        <f t="shared" si="162"/>
        <v>-135.03381226449147</v>
      </c>
      <c r="AA1577" s="93">
        <f t="shared" si="165"/>
        <v>1</v>
      </c>
      <c r="AB1577" s="93">
        <f t="shared" si="166"/>
        <v>1</v>
      </c>
      <c r="AC1577" s="179">
        <f>IF(C1577="MT",'Calcs and Notes'!$F$53*CBSAData!T1577*E1577,'Calcs and Notes'!$F$52*CBSAData!T1577*E1577)</f>
        <v>0</v>
      </c>
      <c r="AD1577" s="179">
        <f t="shared" si="167"/>
        <v>-178.2943339074896</v>
      </c>
    </row>
    <row r="1578" spans="1:30">
      <c r="A1578" s="162">
        <v>15182</v>
      </c>
      <c r="B1578" s="162">
        <v>5</v>
      </c>
      <c r="C1578" s="163" t="s">
        <v>245</v>
      </c>
      <c r="D1578" s="163" t="s">
        <v>247</v>
      </c>
      <c r="E1578" s="162">
        <v>95</v>
      </c>
      <c r="F1578" s="163" t="s">
        <v>243</v>
      </c>
      <c r="G1578" s="163" t="s">
        <v>308</v>
      </c>
      <c r="H1578" s="162">
        <v>37</v>
      </c>
      <c r="I1578" s="163" t="s">
        <v>309</v>
      </c>
      <c r="J1578" s="163" t="s">
        <v>297</v>
      </c>
      <c r="K1578" s="162">
        <v>-1</v>
      </c>
      <c r="L1578" s="162">
        <v>-1</v>
      </c>
      <c r="M1578" s="163" t="s">
        <v>355</v>
      </c>
      <c r="N1578" s="163" t="s">
        <v>227</v>
      </c>
      <c r="O1578" s="163" t="s">
        <v>297</v>
      </c>
      <c r="P1578" s="162">
        <v>0</v>
      </c>
      <c r="Q1578" s="162">
        <v>0</v>
      </c>
      <c r="R1578" s="162">
        <v>59.7383607246963</v>
      </c>
      <c r="S1578" s="162">
        <v>896075.41087044403</v>
      </c>
      <c r="T1578" s="93">
        <f t="shared" si="163"/>
        <v>0</v>
      </c>
      <c r="U1578" s="93">
        <f>IF(C1578="MT",'Calcs and Notes'!$C$53*CBSAData!T1578*E1578,'Calcs and Notes'!$C$52*CBSAData!T1578*E1578)</f>
        <v>0</v>
      </c>
      <c r="V1578" s="93">
        <f>IF(C1578="MT",'Calcs and Notes'!$E$53*CBSAData!T1578*E1578,'Calcs and Notes'!$E$52*CBSAData!T1578*E1578)</f>
        <v>0</v>
      </c>
      <c r="W1578" s="93">
        <f t="shared" si="160"/>
        <v>0</v>
      </c>
      <c r="X1578" s="93">
        <f t="shared" si="164"/>
        <v>0</v>
      </c>
      <c r="Y1578" s="93">
        <f t="shared" si="161"/>
        <v>0</v>
      </c>
      <c r="Z1578" s="93">
        <f t="shared" si="162"/>
        <v>0</v>
      </c>
      <c r="AA1578" s="93">
        <f t="shared" si="165"/>
        <v>0</v>
      </c>
      <c r="AB1578" s="93">
        <f t="shared" si="166"/>
        <v>0</v>
      </c>
      <c r="AC1578" s="179">
        <f>IF(C1578="MT",'Calcs and Notes'!$F$53*CBSAData!T1578*E1578,'Calcs and Notes'!$F$52*CBSAData!T1578*E1578)</f>
        <v>0</v>
      </c>
      <c r="AD1578" s="179">
        <f t="shared" si="167"/>
        <v>0</v>
      </c>
    </row>
    <row r="1579" spans="1:30">
      <c r="A1579" s="162">
        <v>15691</v>
      </c>
      <c r="B1579" s="162">
        <v>1</v>
      </c>
      <c r="C1579" s="163" t="s">
        <v>241</v>
      </c>
      <c r="D1579" s="163" t="s">
        <v>227</v>
      </c>
      <c r="E1579" s="162">
        <v>235</v>
      </c>
      <c r="F1579" s="163" t="s">
        <v>243</v>
      </c>
      <c r="G1579" s="163" t="s">
        <v>239</v>
      </c>
      <c r="H1579" s="162">
        <v>95</v>
      </c>
      <c r="I1579" s="163" t="s">
        <v>309</v>
      </c>
      <c r="J1579" s="163" t="s">
        <v>384</v>
      </c>
      <c r="K1579" s="162">
        <v>-1</v>
      </c>
      <c r="L1579" s="162">
        <v>95</v>
      </c>
      <c r="M1579" s="163" t="s">
        <v>355</v>
      </c>
      <c r="N1579" s="163" t="s">
        <v>227</v>
      </c>
      <c r="O1579" s="163" t="s">
        <v>297</v>
      </c>
      <c r="P1579" s="162">
        <v>0</v>
      </c>
      <c r="Q1579" s="162">
        <v>0</v>
      </c>
      <c r="R1579" s="162">
        <v>29.685533528845401</v>
      </c>
      <c r="S1579" s="162">
        <v>4775571.14985241</v>
      </c>
      <c r="T1579" s="93">
        <f t="shared" si="163"/>
        <v>0</v>
      </c>
      <c r="U1579" s="93">
        <f>IF(C1579="MT",'Calcs and Notes'!$C$53*CBSAData!T1579*E1579,'Calcs and Notes'!$C$52*CBSAData!T1579*E1579)</f>
        <v>0</v>
      </c>
      <c r="V1579" s="93">
        <f>IF(C1579="MT",'Calcs and Notes'!$E$53*CBSAData!T1579*E1579,'Calcs and Notes'!$E$52*CBSAData!T1579*E1579)</f>
        <v>0</v>
      </c>
      <c r="W1579" s="93">
        <f t="shared" si="160"/>
        <v>0</v>
      </c>
      <c r="X1579" s="93">
        <f t="shared" si="164"/>
        <v>0</v>
      </c>
      <c r="Y1579" s="93">
        <f t="shared" si="161"/>
        <v>0</v>
      </c>
      <c r="Z1579" s="93">
        <f t="shared" si="162"/>
        <v>0</v>
      </c>
      <c r="AA1579" s="93">
        <f t="shared" si="165"/>
        <v>0</v>
      </c>
      <c r="AB1579" s="93">
        <f t="shared" si="166"/>
        <v>0</v>
      </c>
      <c r="AC1579" s="179">
        <f>IF(C1579="MT",'Calcs and Notes'!$F$53*CBSAData!T1579*E1579,'Calcs and Notes'!$F$52*CBSAData!T1579*E1579)</f>
        <v>0</v>
      </c>
      <c r="AD1579" s="179">
        <f t="shared" si="167"/>
        <v>0</v>
      </c>
    </row>
    <row r="1580" spans="1:30">
      <c r="A1580" s="162">
        <v>15691</v>
      </c>
      <c r="B1580" s="162">
        <v>2</v>
      </c>
      <c r="C1580" s="163" t="s">
        <v>245</v>
      </c>
      <c r="D1580" s="163" t="s">
        <v>227</v>
      </c>
      <c r="E1580" s="162">
        <v>50</v>
      </c>
      <c r="F1580" s="163" t="s">
        <v>243</v>
      </c>
      <c r="G1580" s="163" t="s">
        <v>239</v>
      </c>
      <c r="H1580" s="162">
        <v>19</v>
      </c>
      <c r="I1580" s="163" t="s">
        <v>309</v>
      </c>
      <c r="J1580" s="163" t="s">
        <v>385</v>
      </c>
      <c r="K1580" s="162">
        <v>-1</v>
      </c>
      <c r="L1580" s="162">
        <v>19</v>
      </c>
      <c r="M1580" s="163" t="s">
        <v>355</v>
      </c>
      <c r="N1580" s="163" t="s">
        <v>227</v>
      </c>
      <c r="O1580" s="163" t="s">
        <v>297</v>
      </c>
      <c r="P1580" s="162">
        <v>0</v>
      </c>
      <c r="Q1580" s="162">
        <v>0</v>
      </c>
      <c r="R1580" s="162">
        <v>29.685533528845401</v>
      </c>
      <c r="S1580" s="162">
        <v>4775571.14985241</v>
      </c>
      <c r="T1580" s="93">
        <f t="shared" si="163"/>
        <v>0</v>
      </c>
      <c r="U1580" s="93">
        <f>IF(C1580="MT",'Calcs and Notes'!$C$53*CBSAData!T1580*E1580,'Calcs and Notes'!$C$52*CBSAData!T1580*E1580)</f>
        <v>0</v>
      </c>
      <c r="V1580" s="93">
        <f>IF(C1580="MT",'Calcs and Notes'!$E$53*CBSAData!T1580*E1580,'Calcs and Notes'!$E$52*CBSAData!T1580*E1580)</f>
        <v>0</v>
      </c>
      <c r="W1580" s="93">
        <f t="shared" si="160"/>
        <v>0</v>
      </c>
      <c r="X1580" s="93">
        <f t="shared" si="164"/>
        <v>0</v>
      </c>
      <c r="Y1580" s="93">
        <f t="shared" si="161"/>
        <v>0</v>
      </c>
      <c r="Z1580" s="93">
        <f t="shared" si="162"/>
        <v>0</v>
      </c>
      <c r="AA1580" s="93">
        <f t="shared" si="165"/>
        <v>0</v>
      </c>
      <c r="AB1580" s="93">
        <f t="shared" si="166"/>
        <v>0</v>
      </c>
      <c r="AC1580" s="179">
        <f>IF(C1580="MT",'Calcs and Notes'!$F$53*CBSAData!T1580*E1580,'Calcs and Notes'!$F$52*CBSAData!T1580*E1580)</f>
        <v>0</v>
      </c>
      <c r="AD1580" s="179">
        <f t="shared" si="167"/>
        <v>0</v>
      </c>
    </row>
    <row r="1581" spans="1:30">
      <c r="A1581" s="162">
        <v>15691</v>
      </c>
      <c r="B1581" s="162">
        <v>3</v>
      </c>
      <c r="C1581" s="163" t="s">
        <v>225</v>
      </c>
      <c r="D1581" s="163" t="s">
        <v>227</v>
      </c>
      <c r="E1581" s="162">
        <v>170</v>
      </c>
      <c r="F1581" s="163" t="s">
        <v>227</v>
      </c>
      <c r="G1581" s="163" t="s">
        <v>239</v>
      </c>
      <c r="H1581" s="162">
        <v>0</v>
      </c>
      <c r="I1581" s="163" t="s">
        <v>301</v>
      </c>
      <c r="J1581" s="163" t="s">
        <v>386</v>
      </c>
      <c r="K1581" s="162">
        <v>32</v>
      </c>
      <c r="L1581" s="162">
        <v>85</v>
      </c>
      <c r="M1581" s="163" t="s">
        <v>300</v>
      </c>
      <c r="N1581" s="163" t="s">
        <v>227</v>
      </c>
      <c r="O1581" s="163" t="s">
        <v>297</v>
      </c>
      <c r="P1581" s="162">
        <v>0</v>
      </c>
      <c r="Q1581" s="162">
        <v>0</v>
      </c>
      <c r="R1581" s="162">
        <v>29.685533528845401</v>
      </c>
      <c r="S1581" s="162">
        <v>4775571.14985241</v>
      </c>
      <c r="T1581" s="93">
        <f t="shared" si="163"/>
        <v>0</v>
      </c>
      <c r="U1581" s="93">
        <f>IF(C1581="MT",'Calcs and Notes'!$C$53*CBSAData!T1581*E1581,'Calcs and Notes'!$C$52*CBSAData!T1581*E1581)</f>
        <v>0</v>
      </c>
      <c r="V1581" s="93">
        <f>IF(C1581="MT",'Calcs and Notes'!$E$53*CBSAData!T1581*E1581,'Calcs and Notes'!$E$52*CBSAData!T1581*E1581)</f>
        <v>0</v>
      </c>
      <c r="W1581" s="93">
        <f t="shared" si="160"/>
        <v>8120.3714586268334</v>
      </c>
      <c r="X1581" s="93">
        <f t="shared" si="164"/>
        <v>1</v>
      </c>
      <c r="Y1581" s="93">
        <f t="shared" si="161"/>
        <v>7675.8844847687033</v>
      </c>
      <c r="Z1581" s="93">
        <f t="shared" si="162"/>
        <v>-234.24232739758727</v>
      </c>
      <c r="AA1581" s="93">
        <f t="shared" si="165"/>
        <v>1</v>
      </c>
      <c r="AB1581" s="93">
        <f t="shared" si="166"/>
        <v>1</v>
      </c>
      <c r="AC1581" s="179">
        <f>IF(C1581="MT",'Calcs and Notes'!$F$53*CBSAData!T1581*E1581,'Calcs and Notes'!$F$52*CBSAData!T1581*E1581)</f>
        <v>0</v>
      </c>
      <c r="AD1581" s="179">
        <f t="shared" si="167"/>
        <v>-309.28608943135953</v>
      </c>
    </row>
    <row r="1582" spans="1:30">
      <c r="A1582" s="162">
        <v>15691</v>
      </c>
      <c r="B1582" s="162">
        <v>4</v>
      </c>
      <c r="C1582" s="163" t="s">
        <v>241</v>
      </c>
      <c r="D1582" s="163" t="s">
        <v>227</v>
      </c>
      <c r="E1582" s="162">
        <v>20</v>
      </c>
      <c r="F1582" s="163" t="s">
        <v>227</v>
      </c>
      <c r="G1582" s="163" t="s">
        <v>239</v>
      </c>
      <c r="H1582" s="162">
        <v>0</v>
      </c>
      <c r="I1582" s="163" t="s">
        <v>227</v>
      </c>
      <c r="J1582" s="163" t="s">
        <v>297</v>
      </c>
      <c r="K1582" s="162">
        <v>0</v>
      </c>
      <c r="L1582" s="162">
        <v>0</v>
      </c>
      <c r="M1582" s="163" t="s">
        <v>247</v>
      </c>
      <c r="N1582" s="163" t="s">
        <v>227</v>
      </c>
      <c r="O1582" s="163" t="s">
        <v>297</v>
      </c>
      <c r="P1582" s="162">
        <v>0</v>
      </c>
      <c r="Q1582" s="162">
        <v>0</v>
      </c>
      <c r="R1582" s="162">
        <v>29.685533528845401</v>
      </c>
      <c r="S1582" s="162">
        <v>4775571.14985241</v>
      </c>
      <c r="T1582" s="93">
        <f t="shared" si="163"/>
        <v>0</v>
      </c>
      <c r="U1582" s="93">
        <f>IF(C1582="MT",'Calcs and Notes'!$C$53*CBSAData!T1582*E1582,'Calcs and Notes'!$C$52*CBSAData!T1582*E1582)</f>
        <v>0</v>
      </c>
      <c r="V1582" s="93">
        <f>IF(C1582="MT",'Calcs and Notes'!$E$53*CBSAData!T1582*E1582,'Calcs and Notes'!$E$52*CBSAData!T1582*E1582)</f>
        <v>0</v>
      </c>
      <c r="W1582" s="93">
        <f t="shared" si="160"/>
        <v>0</v>
      </c>
      <c r="X1582" s="93">
        <f t="shared" si="164"/>
        <v>0</v>
      </c>
      <c r="Y1582" s="93">
        <f t="shared" si="161"/>
        <v>0</v>
      </c>
      <c r="Z1582" s="93">
        <f t="shared" si="162"/>
        <v>0</v>
      </c>
      <c r="AA1582" s="93">
        <f t="shared" si="165"/>
        <v>1</v>
      </c>
      <c r="AB1582" s="93">
        <f t="shared" si="166"/>
        <v>1</v>
      </c>
      <c r="AC1582" s="179">
        <f>IF(C1582="MT",'Calcs and Notes'!$F$53*CBSAData!T1582*E1582,'Calcs and Notes'!$F$52*CBSAData!T1582*E1582)</f>
        <v>0</v>
      </c>
      <c r="AD1582" s="179">
        <f t="shared" si="167"/>
        <v>0</v>
      </c>
    </row>
    <row r="1583" spans="1:30">
      <c r="A1583" s="162">
        <v>15684</v>
      </c>
      <c r="B1583" s="162">
        <v>1</v>
      </c>
      <c r="C1583" s="163" t="s">
        <v>225</v>
      </c>
      <c r="D1583" s="163" t="s">
        <v>243</v>
      </c>
      <c r="E1583" s="162">
        <v>6</v>
      </c>
      <c r="F1583" s="163" t="s">
        <v>243</v>
      </c>
      <c r="G1583" s="163" t="s">
        <v>296</v>
      </c>
      <c r="H1583" s="162">
        <v>1</v>
      </c>
      <c r="I1583" s="163" t="s">
        <v>301</v>
      </c>
      <c r="J1583" s="163" t="s">
        <v>297</v>
      </c>
      <c r="K1583" s="162">
        <v>32</v>
      </c>
      <c r="L1583" s="162">
        <v>5</v>
      </c>
      <c r="M1583" s="163" t="s">
        <v>300</v>
      </c>
      <c r="N1583" s="163" t="s">
        <v>227</v>
      </c>
      <c r="O1583" s="163" t="s">
        <v>297</v>
      </c>
      <c r="P1583" s="162">
        <v>0</v>
      </c>
      <c r="Q1583" s="162">
        <v>0</v>
      </c>
      <c r="R1583" s="162">
        <v>140.53189903858299</v>
      </c>
      <c r="S1583" s="162">
        <v>5404154.1775287101</v>
      </c>
      <c r="T1583" s="93">
        <f t="shared" si="163"/>
        <v>0</v>
      </c>
      <c r="U1583" s="93">
        <f>IF(C1583="MT",'Calcs and Notes'!$C$53*CBSAData!T1583*E1583,'Calcs and Notes'!$C$52*CBSAData!T1583*E1583)</f>
        <v>0</v>
      </c>
      <c r="V1583" s="93">
        <f>IF(C1583="MT",'Calcs and Notes'!$E$53*CBSAData!T1583*E1583,'Calcs and Notes'!$E$52*CBSAData!T1583*E1583)</f>
        <v>0</v>
      </c>
      <c r="W1583" s="93">
        <f t="shared" si="160"/>
        <v>574.5</v>
      </c>
      <c r="X1583" s="93">
        <f t="shared" si="164"/>
        <v>1</v>
      </c>
      <c r="Y1583" s="93">
        <f t="shared" si="161"/>
        <v>221.32319999999999</v>
      </c>
      <c r="Z1583" s="93">
        <f t="shared" si="162"/>
        <v>-18.419999999999998</v>
      </c>
      <c r="AA1583" s="93">
        <f t="shared" si="165"/>
        <v>1</v>
      </c>
      <c r="AB1583" s="93">
        <f t="shared" si="166"/>
        <v>0</v>
      </c>
      <c r="AC1583" s="179">
        <f>IF(C1583="MT",'Calcs and Notes'!$F$53*CBSAData!T1583*E1583,'Calcs and Notes'!$F$52*CBSAData!T1583*E1583)</f>
        <v>0</v>
      </c>
      <c r="AD1583" s="179">
        <f t="shared" si="167"/>
        <v>0</v>
      </c>
    </row>
    <row r="1584" spans="1:30">
      <c r="A1584" s="162">
        <v>15729</v>
      </c>
      <c r="B1584" s="162">
        <v>1</v>
      </c>
      <c r="C1584" s="163" t="s">
        <v>225</v>
      </c>
      <c r="D1584" s="163" t="s">
        <v>243</v>
      </c>
      <c r="E1584" s="162">
        <v>6</v>
      </c>
      <c r="F1584" s="163" t="s">
        <v>243</v>
      </c>
      <c r="G1584" s="163" t="s">
        <v>296</v>
      </c>
      <c r="H1584" s="162">
        <v>2</v>
      </c>
      <c r="I1584" s="163" t="s">
        <v>227</v>
      </c>
      <c r="J1584" s="163" t="s">
        <v>297</v>
      </c>
      <c r="K1584" s="162">
        <v>0</v>
      </c>
      <c r="L1584" s="162">
        <v>0</v>
      </c>
      <c r="M1584" s="163" t="s">
        <v>247</v>
      </c>
      <c r="N1584" s="163" t="s">
        <v>227</v>
      </c>
      <c r="O1584" s="163" t="s">
        <v>297</v>
      </c>
      <c r="P1584" s="162">
        <v>0</v>
      </c>
      <c r="Q1584" s="162">
        <v>0</v>
      </c>
      <c r="R1584" s="162">
        <v>31.3255071523879</v>
      </c>
      <c r="S1584" s="162">
        <v>7906777.2838127697</v>
      </c>
      <c r="T1584" s="93">
        <f t="shared" si="163"/>
        <v>0</v>
      </c>
      <c r="U1584" s="93">
        <f>IF(C1584="MT",'Calcs and Notes'!$C$53*CBSAData!T1584*E1584,'Calcs and Notes'!$C$52*CBSAData!T1584*E1584)</f>
        <v>0</v>
      </c>
      <c r="V1584" s="93">
        <f>IF(C1584="MT",'Calcs and Notes'!$E$53*CBSAData!T1584*E1584,'Calcs and Notes'!$E$52*CBSAData!T1584*E1584)</f>
        <v>0</v>
      </c>
      <c r="W1584" s="93">
        <f t="shared" si="160"/>
        <v>0</v>
      </c>
      <c r="X1584" s="93">
        <f t="shared" si="164"/>
        <v>0</v>
      </c>
      <c r="Y1584" s="93">
        <f t="shared" si="161"/>
        <v>0</v>
      </c>
      <c r="Z1584" s="93">
        <f t="shared" si="162"/>
        <v>0</v>
      </c>
      <c r="AA1584" s="93">
        <f t="shared" si="165"/>
        <v>1</v>
      </c>
      <c r="AB1584" s="93">
        <f t="shared" si="166"/>
        <v>0</v>
      </c>
      <c r="AC1584" s="179">
        <f>IF(C1584="MT",'Calcs and Notes'!$F$53*CBSAData!T1584*E1584,'Calcs and Notes'!$F$52*CBSAData!T1584*E1584)</f>
        <v>0</v>
      </c>
      <c r="AD1584" s="179">
        <f t="shared" si="167"/>
        <v>0</v>
      </c>
    </row>
    <row r="1585" spans="1:30">
      <c r="A1585" s="162">
        <v>15729</v>
      </c>
      <c r="B1585" s="162">
        <v>2</v>
      </c>
      <c r="C1585" s="163" t="s">
        <v>225</v>
      </c>
      <c r="D1585" s="163" t="s">
        <v>243</v>
      </c>
      <c r="E1585" s="162">
        <v>6</v>
      </c>
      <c r="F1585" s="163" t="s">
        <v>243</v>
      </c>
      <c r="G1585" s="163" t="s">
        <v>296</v>
      </c>
      <c r="H1585" s="162">
        <v>2</v>
      </c>
      <c r="I1585" s="163" t="s">
        <v>227</v>
      </c>
      <c r="J1585" s="163" t="s">
        <v>297</v>
      </c>
      <c r="K1585" s="162">
        <v>0</v>
      </c>
      <c r="L1585" s="162">
        <v>0</v>
      </c>
      <c r="M1585" s="163" t="s">
        <v>247</v>
      </c>
      <c r="N1585" s="163" t="s">
        <v>227</v>
      </c>
      <c r="O1585" s="163" t="s">
        <v>297</v>
      </c>
      <c r="P1585" s="162">
        <v>0</v>
      </c>
      <c r="Q1585" s="162">
        <v>0</v>
      </c>
      <c r="R1585" s="162">
        <v>31.3255071523879</v>
      </c>
      <c r="S1585" s="162">
        <v>7906777.2838127697</v>
      </c>
      <c r="T1585" s="93">
        <f t="shared" si="163"/>
        <v>0</v>
      </c>
      <c r="U1585" s="93">
        <f>IF(C1585="MT",'Calcs and Notes'!$C$53*CBSAData!T1585*E1585,'Calcs and Notes'!$C$52*CBSAData!T1585*E1585)</f>
        <v>0</v>
      </c>
      <c r="V1585" s="93">
        <f>IF(C1585="MT",'Calcs and Notes'!$E$53*CBSAData!T1585*E1585,'Calcs and Notes'!$E$52*CBSAData!T1585*E1585)</f>
        <v>0</v>
      </c>
      <c r="W1585" s="93">
        <f t="shared" si="160"/>
        <v>0</v>
      </c>
      <c r="X1585" s="93">
        <f t="shared" si="164"/>
        <v>0</v>
      </c>
      <c r="Y1585" s="93">
        <f t="shared" si="161"/>
        <v>0</v>
      </c>
      <c r="Z1585" s="93">
        <f t="shared" si="162"/>
        <v>0</v>
      </c>
      <c r="AA1585" s="93">
        <f t="shared" si="165"/>
        <v>1</v>
      </c>
      <c r="AB1585" s="93">
        <f t="shared" si="166"/>
        <v>0</v>
      </c>
      <c r="AC1585" s="179">
        <f>IF(C1585="MT",'Calcs and Notes'!$F$53*CBSAData!T1585*E1585,'Calcs and Notes'!$F$52*CBSAData!T1585*E1585)</f>
        <v>0</v>
      </c>
      <c r="AD1585" s="179">
        <f t="shared" si="167"/>
        <v>0</v>
      </c>
    </row>
    <row r="1586" spans="1:30">
      <c r="A1586" s="162">
        <v>15870</v>
      </c>
      <c r="B1586" s="162">
        <v>1</v>
      </c>
      <c r="C1586" s="163" t="s">
        <v>241</v>
      </c>
      <c r="D1586" s="163" t="s">
        <v>227</v>
      </c>
      <c r="E1586" s="162">
        <v>52</v>
      </c>
      <c r="F1586" s="163" t="s">
        <v>243</v>
      </c>
      <c r="G1586" s="163" t="s">
        <v>308</v>
      </c>
      <c r="H1586" s="162">
        <v>26</v>
      </c>
      <c r="I1586" s="163" t="s">
        <v>309</v>
      </c>
      <c r="J1586" s="163" t="s">
        <v>297</v>
      </c>
      <c r="K1586" s="162">
        <v>5</v>
      </c>
      <c r="L1586" s="162">
        <v>46</v>
      </c>
      <c r="M1586" s="163" t="s">
        <v>300</v>
      </c>
      <c r="N1586" s="163" t="s">
        <v>227</v>
      </c>
      <c r="O1586" s="163" t="s">
        <v>297</v>
      </c>
      <c r="P1586" s="162">
        <v>0</v>
      </c>
      <c r="Q1586" s="162">
        <v>0</v>
      </c>
      <c r="R1586" s="162">
        <v>29.685533528845401</v>
      </c>
      <c r="S1586" s="162">
        <v>4066918.0934518198</v>
      </c>
      <c r="T1586" s="93">
        <f t="shared" si="163"/>
        <v>0</v>
      </c>
      <c r="U1586" s="93">
        <f>IF(C1586="MT",'Calcs and Notes'!$C$53*CBSAData!T1586*E1586,'Calcs and Notes'!$C$52*CBSAData!T1586*E1586)</f>
        <v>0</v>
      </c>
      <c r="V1586" s="93">
        <f>IF(C1586="MT",'Calcs and Notes'!$E$53*CBSAData!T1586*E1586,'Calcs and Notes'!$E$52*CBSAData!T1586*E1586)</f>
        <v>0</v>
      </c>
      <c r="W1586" s="93">
        <f t="shared" si="160"/>
        <v>0</v>
      </c>
      <c r="X1586" s="93">
        <f t="shared" si="164"/>
        <v>0</v>
      </c>
      <c r="Y1586" s="93">
        <f t="shared" si="161"/>
        <v>0</v>
      </c>
      <c r="Z1586" s="93">
        <f t="shared" si="162"/>
        <v>0</v>
      </c>
      <c r="AA1586" s="93">
        <f t="shared" si="165"/>
        <v>1</v>
      </c>
      <c r="AB1586" s="93">
        <f t="shared" si="166"/>
        <v>0</v>
      </c>
      <c r="AC1586" s="179">
        <f>IF(C1586="MT",'Calcs and Notes'!$F$53*CBSAData!T1586*E1586,'Calcs and Notes'!$F$52*CBSAData!T1586*E1586)</f>
        <v>0</v>
      </c>
      <c r="AD1586" s="179">
        <f t="shared" si="167"/>
        <v>0</v>
      </c>
    </row>
    <row r="1587" spans="1:30">
      <c r="A1587" s="162">
        <v>15826</v>
      </c>
      <c r="B1587" s="162">
        <v>1</v>
      </c>
      <c r="C1587" s="163" t="s">
        <v>225</v>
      </c>
      <c r="D1587" s="163" t="s">
        <v>227</v>
      </c>
      <c r="E1587" s="162">
        <v>288</v>
      </c>
      <c r="F1587" s="163" t="s">
        <v>227</v>
      </c>
      <c r="G1587" s="163" t="s">
        <v>296</v>
      </c>
      <c r="H1587" s="162">
        <v>0</v>
      </c>
      <c r="I1587" s="163" t="s">
        <v>301</v>
      </c>
      <c r="J1587" s="163" t="s">
        <v>297</v>
      </c>
      <c r="K1587" s="162">
        <v>32</v>
      </c>
      <c r="L1587" s="162">
        <v>55</v>
      </c>
      <c r="M1587" s="163" t="s">
        <v>300</v>
      </c>
      <c r="N1587" s="163" t="s">
        <v>227</v>
      </c>
      <c r="O1587" s="163" t="s">
        <v>297</v>
      </c>
      <c r="P1587" s="162">
        <v>0</v>
      </c>
      <c r="Q1587" s="162">
        <v>0</v>
      </c>
      <c r="R1587" s="162">
        <v>29.685533528845401</v>
      </c>
      <c r="S1587" s="162">
        <v>4749685.3646152597</v>
      </c>
      <c r="T1587" s="93">
        <f t="shared" si="163"/>
        <v>0</v>
      </c>
      <c r="U1587" s="93">
        <f>IF(C1587="MT",'Calcs and Notes'!$C$53*CBSAData!T1587*E1587,'Calcs and Notes'!$C$52*CBSAData!T1587*E1587)</f>
        <v>0</v>
      </c>
      <c r="V1587" s="93">
        <f>IF(C1587="MT",'Calcs and Notes'!$E$53*CBSAData!T1587*E1587,'Calcs and Notes'!$E$52*CBSAData!T1587*E1587)</f>
        <v>0</v>
      </c>
      <c r="W1587" s="93">
        <f t="shared" si="160"/>
        <v>13756.864588732518</v>
      </c>
      <c r="X1587" s="93">
        <f t="shared" si="164"/>
        <v>1</v>
      </c>
      <c r="Y1587" s="93">
        <f t="shared" si="161"/>
        <v>13003.851362431686</v>
      </c>
      <c r="Z1587" s="93">
        <f t="shared" si="162"/>
        <v>-396.83406053238315</v>
      </c>
      <c r="AA1587" s="93">
        <f t="shared" si="165"/>
        <v>1</v>
      </c>
      <c r="AB1587" s="93">
        <f t="shared" si="166"/>
        <v>1</v>
      </c>
      <c r="AC1587" s="179">
        <f>IF(C1587="MT",'Calcs and Notes'!$F$53*CBSAData!T1587*E1587,'Calcs and Notes'!$F$52*CBSAData!T1587*E1587)</f>
        <v>0</v>
      </c>
      <c r="AD1587" s="179">
        <f t="shared" si="167"/>
        <v>-523.96702209547971</v>
      </c>
    </row>
    <row r="1588" spans="1:30">
      <c r="A1588" s="162">
        <v>15826</v>
      </c>
      <c r="B1588" s="162">
        <v>2</v>
      </c>
      <c r="C1588" s="163" t="s">
        <v>225</v>
      </c>
      <c r="D1588" s="163" t="s">
        <v>247</v>
      </c>
      <c r="E1588" s="162">
        <v>80</v>
      </c>
      <c r="F1588" s="163" t="s">
        <v>227</v>
      </c>
      <c r="G1588" s="163" t="s">
        <v>296</v>
      </c>
      <c r="H1588" s="162">
        <v>0</v>
      </c>
      <c r="I1588" s="163" t="s">
        <v>309</v>
      </c>
      <c r="J1588" s="163" t="s">
        <v>351</v>
      </c>
      <c r="K1588" s="162">
        <v>-1</v>
      </c>
      <c r="L1588" s="162">
        <v>32</v>
      </c>
      <c r="M1588" s="163" t="s">
        <v>300</v>
      </c>
      <c r="N1588" s="163" t="s">
        <v>227</v>
      </c>
      <c r="O1588" s="163" t="s">
        <v>297</v>
      </c>
      <c r="P1588" s="162">
        <v>0</v>
      </c>
      <c r="Q1588" s="162">
        <v>0</v>
      </c>
      <c r="R1588" s="162">
        <v>29.685533528845401</v>
      </c>
      <c r="S1588" s="162">
        <v>4749685.3646152597</v>
      </c>
      <c r="T1588" s="93">
        <f t="shared" si="163"/>
        <v>0</v>
      </c>
      <c r="U1588" s="93">
        <f>IF(C1588="MT",'Calcs and Notes'!$C$53*CBSAData!T1588*E1588,'Calcs and Notes'!$C$52*CBSAData!T1588*E1588)</f>
        <v>0</v>
      </c>
      <c r="V1588" s="93">
        <f>IF(C1588="MT",'Calcs and Notes'!$E$53*CBSAData!T1588*E1588,'Calcs and Notes'!$E$52*CBSAData!T1588*E1588)</f>
        <v>0</v>
      </c>
      <c r="W1588" s="93">
        <f t="shared" si="160"/>
        <v>0</v>
      </c>
      <c r="X1588" s="93">
        <f t="shared" si="164"/>
        <v>0</v>
      </c>
      <c r="Y1588" s="93">
        <f t="shared" si="161"/>
        <v>0</v>
      </c>
      <c r="Z1588" s="93">
        <f t="shared" si="162"/>
        <v>0</v>
      </c>
      <c r="AA1588" s="93">
        <f t="shared" si="165"/>
        <v>1</v>
      </c>
      <c r="AB1588" s="93">
        <f t="shared" si="166"/>
        <v>1</v>
      </c>
      <c r="AC1588" s="179">
        <f>IF(C1588="MT",'Calcs and Notes'!$F$53*CBSAData!T1588*E1588,'Calcs and Notes'!$F$52*CBSAData!T1588*E1588)</f>
        <v>0</v>
      </c>
      <c r="AD1588" s="179">
        <f t="shared" si="167"/>
        <v>0</v>
      </c>
    </row>
    <row r="1589" spans="1:30">
      <c r="A1589" s="162">
        <v>15826</v>
      </c>
      <c r="B1589" s="162">
        <v>3</v>
      </c>
      <c r="C1589" s="163" t="s">
        <v>225</v>
      </c>
      <c r="D1589" s="163" t="s">
        <v>243</v>
      </c>
      <c r="E1589" s="162">
        <v>20</v>
      </c>
      <c r="F1589" s="163" t="s">
        <v>243</v>
      </c>
      <c r="G1589" s="163" t="s">
        <v>303</v>
      </c>
      <c r="H1589" s="162">
        <v>7</v>
      </c>
      <c r="I1589" s="163" t="s">
        <v>309</v>
      </c>
      <c r="J1589" s="163" t="s">
        <v>366</v>
      </c>
      <c r="K1589" s="162">
        <v>-1</v>
      </c>
      <c r="L1589" s="162">
        <v>9</v>
      </c>
      <c r="M1589" s="163" t="s">
        <v>300</v>
      </c>
      <c r="N1589" s="163" t="s">
        <v>227</v>
      </c>
      <c r="O1589" s="163" t="s">
        <v>297</v>
      </c>
      <c r="P1589" s="162">
        <v>0</v>
      </c>
      <c r="Q1589" s="162">
        <v>0</v>
      </c>
      <c r="R1589" s="162">
        <v>29.685533528845401</v>
      </c>
      <c r="S1589" s="162">
        <v>4749685.3646152597</v>
      </c>
      <c r="T1589" s="93">
        <f t="shared" si="163"/>
        <v>1</v>
      </c>
      <c r="U1589" s="93">
        <f>IF(C1589="MT",'Calcs and Notes'!$C$53*CBSAData!T1589*E1589,'Calcs and Notes'!$C$52*CBSAData!T1589*E1589)</f>
        <v>4601.2982179017263</v>
      </c>
      <c r="V1589" s="93">
        <f>IF(C1589="MT",'Calcs and Notes'!$E$53*CBSAData!T1589*E1589,'Calcs and Notes'!$E$52*CBSAData!T1589*E1589)</f>
        <v>847.5165778584402</v>
      </c>
      <c r="W1589" s="93">
        <f t="shared" si="160"/>
        <v>0</v>
      </c>
      <c r="X1589" s="93">
        <f t="shared" si="164"/>
        <v>0</v>
      </c>
      <c r="Y1589" s="93">
        <f t="shared" si="161"/>
        <v>0</v>
      </c>
      <c r="Z1589" s="93">
        <f t="shared" si="162"/>
        <v>0</v>
      </c>
      <c r="AA1589" s="93">
        <f t="shared" si="165"/>
        <v>1</v>
      </c>
      <c r="AB1589" s="93">
        <f t="shared" si="166"/>
        <v>0</v>
      </c>
      <c r="AC1589" s="179">
        <f>IF(C1589="MT",'Calcs and Notes'!$F$53*CBSAData!T1589*E1589,'Calcs and Notes'!$F$52*CBSAData!T1589*E1589)</f>
        <v>-70.240943595684783</v>
      </c>
      <c r="AD1589" s="179">
        <f t="shared" si="167"/>
        <v>0</v>
      </c>
    </row>
    <row r="1590" spans="1:30">
      <c r="A1590" s="162">
        <v>15826</v>
      </c>
      <c r="B1590" s="162">
        <v>4</v>
      </c>
      <c r="C1590" s="163" t="s">
        <v>225</v>
      </c>
      <c r="D1590" s="163" t="s">
        <v>243</v>
      </c>
      <c r="E1590" s="162">
        <v>30</v>
      </c>
      <c r="F1590" s="163" t="s">
        <v>227</v>
      </c>
      <c r="G1590" s="163" t="s">
        <v>296</v>
      </c>
      <c r="H1590" s="162">
        <v>0</v>
      </c>
      <c r="I1590" s="163" t="s">
        <v>301</v>
      </c>
      <c r="J1590" s="163" t="s">
        <v>297</v>
      </c>
      <c r="K1590" s="162">
        <v>32</v>
      </c>
      <c r="L1590" s="162">
        <v>16</v>
      </c>
      <c r="M1590" s="163" t="s">
        <v>300</v>
      </c>
      <c r="N1590" s="163" t="s">
        <v>227</v>
      </c>
      <c r="O1590" s="163" t="s">
        <v>297</v>
      </c>
      <c r="P1590" s="162">
        <v>0</v>
      </c>
      <c r="Q1590" s="162">
        <v>0</v>
      </c>
      <c r="R1590" s="162">
        <v>29.685533528845401</v>
      </c>
      <c r="S1590" s="162">
        <v>4749685.3646152597</v>
      </c>
      <c r="T1590" s="93">
        <f t="shared" si="163"/>
        <v>0</v>
      </c>
      <c r="U1590" s="93">
        <f>IF(C1590="MT",'Calcs and Notes'!$C$53*CBSAData!T1590*E1590,'Calcs and Notes'!$C$52*CBSAData!T1590*E1590)</f>
        <v>0</v>
      </c>
      <c r="V1590" s="93">
        <f>IF(C1590="MT",'Calcs and Notes'!$E$53*CBSAData!T1590*E1590,'Calcs and Notes'!$E$52*CBSAData!T1590*E1590)</f>
        <v>0</v>
      </c>
      <c r="W1590" s="93">
        <f t="shared" si="160"/>
        <v>1433.0067279929706</v>
      </c>
      <c r="X1590" s="93">
        <f t="shared" si="164"/>
        <v>1</v>
      </c>
      <c r="Y1590" s="93">
        <f t="shared" si="161"/>
        <v>1354.5678502533005</v>
      </c>
      <c r="Z1590" s="93">
        <f t="shared" si="162"/>
        <v>-41.336881305456579</v>
      </c>
      <c r="AA1590" s="93">
        <f t="shared" si="165"/>
        <v>1</v>
      </c>
      <c r="AB1590" s="93">
        <f t="shared" si="166"/>
        <v>1</v>
      </c>
      <c r="AC1590" s="179">
        <f>IF(C1590="MT",'Calcs and Notes'!$F$53*CBSAData!T1590*E1590,'Calcs and Notes'!$F$52*CBSAData!T1590*E1590)</f>
        <v>0</v>
      </c>
      <c r="AD1590" s="179">
        <f t="shared" si="167"/>
        <v>-54.5798981349458</v>
      </c>
    </row>
    <row r="1591" spans="1:30">
      <c r="A1591" s="162">
        <v>15826</v>
      </c>
      <c r="B1591" s="162">
        <v>5</v>
      </c>
      <c r="C1591" s="163" t="s">
        <v>225</v>
      </c>
      <c r="D1591" s="163" t="s">
        <v>243</v>
      </c>
      <c r="E1591" s="162">
        <v>16</v>
      </c>
      <c r="F1591" s="163" t="s">
        <v>227</v>
      </c>
      <c r="G1591" s="163" t="s">
        <v>296</v>
      </c>
      <c r="H1591" s="162">
        <v>0</v>
      </c>
      <c r="I1591" s="163" t="s">
        <v>301</v>
      </c>
      <c r="J1591" s="163" t="s">
        <v>297</v>
      </c>
      <c r="K1591" s="162">
        <v>32</v>
      </c>
      <c r="L1591" s="162">
        <v>8</v>
      </c>
      <c r="M1591" s="163" t="s">
        <v>300</v>
      </c>
      <c r="N1591" s="163" t="s">
        <v>227</v>
      </c>
      <c r="O1591" s="163" t="s">
        <v>297</v>
      </c>
      <c r="P1591" s="162">
        <v>0</v>
      </c>
      <c r="Q1591" s="162">
        <v>0</v>
      </c>
      <c r="R1591" s="162">
        <v>29.685533528845401</v>
      </c>
      <c r="S1591" s="162">
        <v>4749685.3646152597</v>
      </c>
      <c r="T1591" s="93">
        <f t="shared" si="163"/>
        <v>0</v>
      </c>
      <c r="U1591" s="93">
        <f>IF(C1591="MT",'Calcs and Notes'!$C$53*CBSAData!T1591*E1591,'Calcs and Notes'!$C$52*CBSAData!T1591*E1591)</f>
        <v>0</v>
      </c>
      <c r="V1591" s="93">
        <f>IF(C1591="MT",'Calcs and Notes'!$E$53*CBSAData!T1591*E1591,'Calcs and Notes'!$E$52*CBSAData!T1591*E1591)</f>
        <v>0</v>
      </c>
      <c r="W1591" s="93">
        <f t="shared" si="160"/>
        <v>764.27025492958433</v>
      </c>
      <c r="X1591" s="93">
        <f t="shared" si="164"/>
        <v>1</v>
      </c>
      <c r="Y1591" s="93">
        <f t="shared" si="161"/>
        <v>722.4361868017603</v>
      </c>
      <c r="Z1591" s="93">
        <f t="shared" si="162"/>
        <v>-22.046336696243507</v>
      </c>
      <c r="AA1591" s="93">
        <f t="shared" si="165"/>
        <v>1</v>
      </c>
      <c r="AB1591" s="93">
        <f t="shared" si="166"/>
        <v>1</v>
      </c>
      <c r="AC1591" s="179">
        <f>IF(C1591="MT",'Calcs and Notes'!$F$53*CBSAData!T1591*E1591,'Calcs and Notes'!$F$52*CBSAData!T1591*E1591)</f>
        <v>0</v>
      </c>
      <c r="AD1591" s="179">
        <f t="shared" si="167"/>
        <v>-29.109279005304426</v>
      </c>
    </row>
    <row r="1592" spans="1:30">
      <c r="A1592" s="162">
        <v>15826</v>
      </c>
      <c r="B1592" s="162">
        <v>6</v>
      </c>
      <c r="C1592" s="163" t="s">
        <v>241</v>
      </c>
      <c r="D1592" s="163" t="s">
        <v>243</v>
      </c>
      <c r="E1592" s="162">
        <v>20</v>
      </c>
      <c r="F1592" s="163" t="s">
        <v>243</v>
      </c>
      <c r="G1592" s="163" t="s">
        <v>303</v>
      </c>
      <c r="H1592" s="162">
        <v>6</v>
      </c>
      <c r="I1592" s="163" t="s">
        <v>309</v>
      </c>
      <c r="J1592" s="163" t="s">
        <v>366</v>
      </c>
      <c r="K1592" s="162">
        <v>-1</v>
      </c>
      <c r="L1592" s="162">
        <v>8</v>
      </c>
      <c r="M1592" s="163" t="s">
        <v>300</v>
      </c>
      <c r="N1592" s="163" t="s">
        <v>227</v>
      </c>
      <c r="O1592" s="163" t="s">
        <v>297</v>
      </c>
      <c r="P1592" s="162">
        <v>0</v>
      </c>
      <c r="Q1592" s="162">
        <v>0</v>
      </c>
      <c r="R1592" s="162">
        <v>29.685533528845401</v>
      </c>
      <c r="S1592" s="162">
        <v>4749685.3646152597</v>
      </c>
      <c r="T1592" s="93">
        <f t="shared" si="163"/>
        <v>1</v>
      </c>
      <c r="U1592" s="93">
        <f>IF(C1592="MT",'Calcs and Notes'!$C$53*CBSAData!T1592*E1592,'Calcs and Notes'!$C$52*CBSAData!T1592*E1592)</f>
        <v>7389.1268645714663</v>
      </c>
      <c r="V1592" s="93">
        <f>IF(C1592="MT",'Calcs and Notes'!$E$53*CBSAData!T1592*E1592,'Calcs and Notes'!$E$52*CBSAData!T1592*E1592)</f>
        <v>847.5165778584402</v>
      </c>
      <c r="W1592" s="93">
        <f t="shared" si="160"/>
        <v>0</v>
      </c>
      <c r="X1592" s="93">
        <f t="shared" si="164"/>
        <v>0</v>
      </c>
      <c r="Y1592" s="93">
        <f t="shared" si="161"/>
        <v>0</v>
      </c>
      <c r="Z1592" s="93">
        <f t="shared" si="162"/>
        <v>0</v>
      </c>
      <c r="AA1592" s="93">
        <f t="shared" si="165"/>
        <v>1</v>
      </c>
      <c r="AB1592" s="93">
        <f t="shared" si="166"/>
        <v>0</v>
      </c>
      <c r="AC1592" s="179">
        <f>IF(C1592="MT",'Calcs and Notes'!$F$53*CBSAData!T1592*E1592,'Calcs and Notes'!$F$52*CBSAData!T1592*E1592)</f>
        <v>-100.69374481029114</v>
      </c>
      <c r="AD1592" s="179">
        <f t="shared" si="167"/>
        <v>0</v>
      </c>
    </row>
    <row r="1593" spans="1:30">
      <c r="A1593" s="162">
        <v>15826</v>
      </c>
      <c r="B1593" s="162">
        <v>7</v>
      </c>
      <c r="C1593" s="163" t="s">
        <v>225</v>
      </c>
      <c r="D1593" s="163" t="s">
        <v>243</v>
      </c>
      <c r="E1593" s="162">
        <v>83</v>
      </c>
      <c r="F1593" s="163" t="s">
        <v>227</v>
      </c>
      <c r="G1593" s="163" t="s">
        <v>296</v>
      </c>
      <c r="H1593" s="162">
        <v>0</v>
      </c>
      <c r="I1593" s="163" t="s">
        <v>301</v>
      </c>
      <c r="J1593" s="163" t="s">
        <v>297</v>
      </c>
      <c r="K1593" s="162">
        <v>32</v>
      </c>
      <c r="L1593" s="162">
        <v>32</v>
      </c>
      <c r="M1593" s="163" t="s">
        <v>247</v>
      </c>
      <c r="N1593" s="163" t="s">
        <v>227</v>
      </c>
      <c r="O1593" s="163" t="s">
        <v>297</v>
      </c>
      <c r="P1593" s="162">
        <v>0</v>
      </c>
      <c r="Q1593" s="162">
        <v>0</v>
      </c>
      <c r="R1593" s="162">
        <v>29.685533528845401</v>
      </c>
      <c r="S1593" s="162">
        <v>4749685.3646152597</v>
      </c>
      <c r="T1593" s="93">
        <f t="shared" si="163"/>
        <v>0</v>
      </c>
      <c r="U1593" s="93">
        <f>IF(C1593="MT",'Calcs and Notes'!$C$53*CBSAData!T1593*E1593,'Calcs and Notes'!$C$52*CBSAData!T1593*E1593)</f>
        <v>0</v>
      </c>
      <c r="V1593" s="93">
        <f>IF(C1593="MT",'Calcs and Notes'!$E$53*CBSAData!T1593*E1593,'Calcs and Notes'!$E$52*CBSAData!T1593*E1593)</f>
        <v>0</v>
      </c>
      <c r="W1593" s="93">
        <f t="shared" si="160"/>
        <v>3964.6519474472188</v>
      </c>
      <c r="X1593" s="93">
        <f t="shared" si="164"/>
        <v>1</v>
      </c>
      <c r="Y1593" s="93">
        <f t="shared" si="161"/>
        <v>3747.6377190341314</v>
      </c>
      <c r="Z1593" s="93">
        <f t="shared" si="162"/>
        <v>-114.36537161176319</v>
      </c>
      <c r="AA1593" s="93">
        <f t="shared" si="165"/>
        <v>1</v>
      </c>
      <c r="AB1593" s="93">
        <f t="shared" si="166"/>
        <v>1</v>
      </c>
      <c r="AC1593" s="179">
        <f>IF(C1593="MT",'Calcs and Notes'!$F$53*CBSAData!T1593*E1593,'Calcs and Notes'!$F$52*CBSAData!T1593*E1593)</f>
        <v>0</v>
      </c>
      <c r="AD1593" s="179">
        <f t="shared" si="167"/>
        <v>-151.00438484001671</v>
      </c>
    </row>
    <row r="1594" spans="1:30">
      <c r="A1594" s="162">
        <v>15627</v>
      </c>
      <c r="B1594" s="162">
        <v>1</v>
      </c>
      <c r="C1594" s="163" t="s">
        <v>225</v>
      </c>
      <c r="D1594" s="163" t="s">
        <v>243</v>
      </c>
      <c r="E1594" s="162">
        <v>15</v>
      </c>
      <c r="F1594" s="163" t="s">
        <v>243</v>
      </c>
      <c r="G1594" s="163" t="s">
        <v>296</v>
      </c>
      <c r="H1594" s="162">
        <v>5</v>
      </c>
      <c r="I1594" s="163" t="s">
        <v>309</v>
      </c>
      <c r="J1594" s="163" t="s">
        <v>297</v>
      </c>
      <c r="K1594" s="162">
        <v>-1</v>
      </c>
      <c r="L1594" s="162">
        <v>10</v>
      </c>
      <c r="M1594" s="163" t="s">
        <v>304</v>
      </c>
      <c r="N1594" s="163" t="s">
        <v>227</v>
      </c>
      <c r="O1594" s="163" t="s">
        <v>297</v>
      </c>
      <c r="P1594" s="162">
        <v>0</v>
      </c>
      <c r="Q1594" s="162">
        <v>0</v>
      </c>
      <c r="R1594" s="162">
        <v>14.4804897627317</v>
      </c>
      <c r="S1594" s="162">
        <v>1860742.9345110201</v>
      </c>
      <c r="T1594" s="93">
        <f t="shared" si="163"/>
        <v>0</v>
      </c>
      <c r="U1594" s="93">
        <f>IF(C1594="MT",'Calcs and Notes'!$C$53*CBSAData!T1594*E1594,'Calcs and Notes'!$C$52*CBSAData!T1594*E1594)</f>
        <v>0</v>
      </c>
      <c r="V1594" s="93">
        <f>IF(C1594="MT",'Calcs and Notes'!$E$53*CBSAData!T1594*E1594,'Calcs and Notes'!$E$52*CBSAData!T1594*E1594)</f>
        <v>0</v>
      </c>
      <c r="W1594" s="93">
        <f t="shared" si="160"/>
        <v>0</v>
      </c>
      <c r="X1594" s="93">
        <f t="shared" si="164"/>
        <v>0</v>
      </c>
      <c r="Y1594" s="93">
        <f t="shared" si="161"/>
        <v>0</v>
      </c>
      <c r="Z1594" s="93">
        <f t="shared" si="162"/>
        <v>0</v>
      </c>
      <c r="AA1594" s="93">
        <f t="shared" si="165"/>
        <v>1</v>
      </c>
      <c r="AB1594" s="93">
        <f t="shared" si="166"/>
        <v>0</v>
      </c>
      <c r="AC1594" s="179">
        <f>IF(C1594="MT",'Calcs and Notes'!$F$53*CBSAData!T1594*E1594,'Calcs and Notes'!$F$52*CBSAData!T1594*E1594)</f>
        <v>0</v>
      </c>
      <c r="AD1594" s="179">
        <f t="shared" si="167"/>
        <v>0</v>
      </c>
    </row>
    <row r="1595" spans="1:30">
      <c r="A1595" s="162">
        <v>15627</v>
      </c>
      <c r="B1595" s="162">
        <v>2</v>
      </c>
      <c r="C1595" s="163" t="s">
        <v>225</v>
      </c>
      <c r="D1595" s="163" t="s">
        <v>243</v>
      </c>
      <c r="E1595" s="162">
        <v>12</v>
      </c>
      <c r="F1595" s="163" t="s">
        <v>243</v>
      </c>
      <c r="G1595" s="163" t="s">
        <v>296</v>
      </c>
      <c r="H1595" s="162">
        <v>8</v>
      </c>
      <c r="I1595" s="163" t="s">
        <v>309</v>
      </c>
      <c r="J1595" s="163" t="s">
        <v>297</v>
      </c>
      <c r="K1595" s="162">
        <v>-1</v>
      </c>
      <c r="L1595" s="162">
        <v>8</v>
      </c>
      <c r="M1595" s="163" t="s">
        <v>304</v>
      </c>
      <c r="N1595" s="163" t="s">
        <v>227</v>
      </c>
      <c r="O1595" s="163" t="s">
        <v>297</v>
      </c>
      <c r="P1595" s="162">
        <v>0</v>
      </c>
      <c r="Q1595" s="162">
        <v>0</v>
      </c>
      <c r="R1595" s="162">
        <v>14.4804897627317</v>
      </c>
      <c r="S1595" s="162">
        <v>1860742.9345110201</v>
      </c>
      <c r="T1595" s="93">
        <f t="shared" si="163"/>
        <v>0</v>
      </c>
      <c r="U1595" s="93">
        <f>IF(C1595="MT",'Calcs and Notes'!$C$53*CBSAData!T1595*E1595,'Calcs and Notes'!$C$52*CBSAData!T1595*E1595)</f>
        <v>0</v>
      </c>
      <c r="V1595" s="93">
        <f>IF(C1595="MT",'Calcs and Notes'!$E$53*CBSAData!T1595*E1595,'Calcs and Notes'!$E$52*CBSAData!T1595*E1595)</f>
        <v>0</v>
      </c>
      <c r="W1595" s="93">
        <f t="shared" si="160"/>
        <v>0</v>
      </c>
      <c r="X1595" s="93">
        <f t="shared" si="164"/>
        <v>0</v>
      </c>
      <c r="Y1595" s="93">
        <f t="shared" si="161"/>
        <v>0</v>
      </c>
      <c r="Z1595" s="93">
        <f t="shared" si="162"/>
        <v>0</v>
      </c>
      <c r="AA1595" s="93">
        <f t="shared" si="165"/>
        <v>1</v>
      </c>
      <c r="AB1595" s="93">
        <f t="shared" si="166"/>
        <v>0</v>
      </c>
      <c r="AC1595" s="179">
        <f>IF(C1595="MT",'Calcs and Notes'!$F$53*CBSAData!T1595*E1595,'Calcs and Notes'!$F$52*CBSAData!T1595*E1595)</f>
        <v>0</v>
      </c>
      <c r="AD1595" s="179">
        <f t="shared" si="167"/>
        <v>0</v>
      </c>
    </row>
    <row r="1596" spans="1:30">
      <c r="A1596" s="162">
        <v>15782</v>
      </c>
      <c r="B1596" s="162">
        <v>2</v>
      </c>
      <c r="C1596" s="163" t="s">
        <v>241</v>
      </c>
      <c r="D1596" s="163" t="s">
        <v>243</v>
      </c>
      <c r="E1596" s="162">
        <v>6</v>
      </c>
      <c r="F1596" s="163" t="s">
        <v>243</v>
      </c>
      <c r="G1596" s="163" t="s">
        <v>296</v>
      </c>
      <c r="H1596" s="162">
        <v>3</v>
      </c>
      <c r="I1596" s="163" t="s">
        <v>301</v>
      </c>
      <c r="J1596" s="163" t="s">
        <v>297</v>
      </c>
      <c r="K1596" s="162">
        <v>32</v>
      </c>
      <c r="L1596" s="162">
        <v>1</v>
      </c>
      <c r="M1596" s="163" t="s">
        <v>300</v>
      </c>
      <c r="N1596" s="163" t="s">
        <v>227</v>
      </c>
      <c r="O1596" s="163" t="s">
        <v>297</v>
      </c>
      <c r="P1596" s="162">
        <v>0</v>
      </c>
      <c r="Q1596" s="162">
        <v>0</v>
      </c>
      <c r="R1596" s="162">
        <v>86.201499118165799</v>
      </c>
      <c r="S1596" s="162">
        <v>340668.32451499102</v>
      </c>
      <c r="T1596" s="93">
        <f t="shared" si="163"/>
        <v>0</v>
      </c>
      <c r="U1596" s="93">
        <f>IF(C1596="MT",'Calcs and Notes'!$C$53*CBSAData!T1596*E1596,'Calcs and Notes'!$C$52*CBSAData!T1596*E1596)</f>
        <v>0</v>
      </c>
      <c r="V1596" s="93">
        <f>IF(C1596="MT",'Calcs and Notes'!$E$53*CBSAData!T1596*E1596,'Calcs and Notes'!$E$52*CBSAData!T1596*E1596)</f>
        <v>0</v>
      </c>
      <c r="W1596" s="93">
        <f t="shared" si="160"/>
        <v>574.5</v>
      </c>
      <c r="X1596" s="93">
        <f t="shared" si="164"/>
        <v>1</v>
      </c>
      <c r="Y1596" s="93">
        <f t="shared" si="161"/>
        <v>221.32319999999999</v>
      </c>
      <c r="Z1596" s="93">
        <f t="shared" si="162"/>
        <v>-18.419999999999998</v>
      </c>
      <c r="AA1596" s="93">
        <f t="shared" si="165"/>
        <v>1</v>
      </c>
      <c r="AB1596" s="93">
        <f t="shared" si="166"/>
        <v>0</v>
      </c>
      <c r="AC1596" s="179">
        <f>IF(C1596="MT",'Calcs and Notes'!$F$53*CBSAData!T1596*E1596,'Calcs and Notes'!$F$52*CBSAData!T1596*E1596)</f>
        <v>0</v>
      </c>
      <c r="AD1596" s="179">
        <f t="shared" si="167"/>
        <v>0</v>
      </c>
    </row>
    <row r="1597" spans="1:30">
      <c r="A1597" s="162">
        <v>15824</v>
      </c>
      <c r="B1597" s="162">
        <v>1</v>
      </c>
      <c r="C1597" s="163" t="s">
        <v>225</v>
      </c>
      <c r="D1597" s="163" t="s">
        <v>243</v>
      </c>
      <c r="E1597" s="162">
        <v>6</v>
      </c>
      <c r="F1597" s="163" t="s">
        <v>227</v>
      </c>
      <c r="G1597" s="163" t="s">
        <v>296</v>
      </c>
      <c r="H1597" s="162">
        <v>0</v>
      </c>
      <c r="I1597" s="163" t="s">
        <v>301</v>
      </c>
      <c r="J1597" s="163" t="s">
        <v>297</v>
      </c>
      <c r="K1597" s="162">
        <v>25</v>
      </c>
      <c r="L1597" s="162">
        <v>4</v>
      </c>
      <c r="M1597" s="163" t="s">
        <v>300</v>
      </c>
      <c r="N1597" s="163" t="s">
        <v>227</v>
      </c>
      <c r="O1597" s="163" t="s">
        <v>297</v>
      </c>
      <c r="P1597" s="162">
        <v>0</v>
      </c>
      <c r="Q1597" s="162">
        <v>0</v>
      </c>
      <c r="R1597" s="162">
        <v>86.201499118165799</v>
      </c>
      <c r="S1597" s="162">
        <v>322393.60670194001</v>
      </c>
      <c r="T1597" s="93">
        <f t="shared" si="163"/>
        <v>0</v>
      </c>
      <c r="U1597" s="93">
        <f>IF(C1597="MT",'Calcs and Notes'!$C$53*CBSAData!T1597*E1597,'Calcs and Notes'!$C$52*CBSAData!T1597*E1597)</f>
        <v>0</v>
      </c>
      <c r="V1597" s="93">
        <f>IF(C1597="MT",'Calcs and Notes'!$E$53*CBSAData!T1597*E1597,'Calcs and Notes'!$E$52*CBSAData!T1597*E1597)</f>
        <v>0</v>
      </c>
      <c r="W1597" s="93">
        <f t="shared" si="160"/>
        <v>286.60134559859409</v>
      </c>
      <c r="X1597" s="93">
        <f t="shared" si="164"/>
        <v>1</v>
      </c>
      <c r="Y1597" s="93">
        <f t="shared" si="161"/>
        <v>270.9135700506601</v>
      </c>
      <c r="Z1597" s="93">
        <f t="shared" si="162"/>
        <v>-8.2673762610913144</v>
      </c>
      <c r="AA1597" s="93">
        <f t="shared" si="165"/>
        <v>1</v>
      </c>
      <c r="AB1597" s="93">
        <f t="shared" si="166"/>
        <v>1</v>
      </c>
      <c r="AC1597" s="179">
        <f>IF(C1597="MT",'Calcs and Notes'!$F$53*CBSAData!T1597*E1597,'Calcs and Notes'!$F$52*CBSAData!T1597*E1597)</f>
        <v>0</v>
      </c>
      <c r="AD1597" s="179">
        <f t="shared" si="167"/>
        <v>-10.915979626989159</v>
      </c>
    </row>
    <row r="1598" spans="1:30">
      <c r="A1598" s="162">
        <v>15824</v>
      </c>
      <c r="B1598" s="162">
        <v>3</v>
      </c>
      <c r="C1598" s="163" t="s">
        <v>225</v>
      </c>
      <c r="D1598" s="163" t="s">
        <v>243</v>
      </c>
      <c r="E1598" s="162">
        <v>5</v>
      </c>
      <c r="F1598" s="163" t="s">
        <v>227</v>
      </c>
      <c r="G1598" s="163" t="s">
        <v>296</v>
      </c>
      <c r="H1598" s="162">
        <v>0</v>
      </c>
      <c r="I1598" s="163" t="s">
        <v>301</v>
      </c>
      <c r="J1598" s="163" t="s">
        <v>297</v>
      </c>
      <c r="K1598" s="162">
        <v>25</v>
      </c>
      <c r="L1598" s="162">
        <v>1</v>
      </c>
      <c r="M1598" s="163" t="s">
        <v>300</v>
      </c>
      <c r="N1598" s="163" t="s">
        <v>227</v>
      </c>
      <c r="O1598" s="163" t="s">
        <v>297</v>
      </c>
      <c r="P1598" s="162">
        <v>0</v>
      </c>
      <c r="Q1598" s="162">
        <v>0</v>
      </c>
      <c r="R1598" s="162">
        <v>86.201499118165799</v>
      </c>
      <c r="S1598" s="162">
        <v>322393.60670194001</v>
      </c>
      <c r="T1598" s="93">
        <f t="shared" si="163"/>
        <v>0</v>
      </c>
      <c r="U1598" s="93">
        <f>IF(C1598="MT",'Calcs and Notes'!$C$53*CBSAData!T1598*E1598,'Calcs and Notes'!$C$52*CBSAData!T1598*E1598)</f>
        <v>0</v>
      </c>
      <c r="V1598" s="93">
        <f>IF(C1598="MT",'Calcs and Notes'!$E$53*CBSAData!T1598*E1598,'Calcs and Notes'!$E$52*CBSAData!T1598*E1598)</f>
        <v>0</v>
      </c>
      <c r="W1598" s="93">
        <f t="shared" si="160"/>
        <v>238.83445466549512</v>
      </c>
      <c r="X1598" s="93">
        <f t="shared" si="164"/>
        <v>1</v>
      </c>
      <c r="Y1598" s="93">
        <f t="shared" si="161"/>
        <v>225.7613083755501</v>
      </c>
      <c r="Z1598" s="93">
        <f t="shared" si="162"/>
        <v>-6.8894802175760965</v>
      </c>
      <c r="AA1598" s="93">
        <f t="shared" si="165"/>
        <v>1</v>
      </c>
      <c r="AB1598" s="93">
        <f t="shared" si="166"/>
        <v>1</v>
      </c>
      <c r="AC1598" s="179">
        <f>IF(C1598="MT",'Calcs and Notes'!$F$53*CBSAData!T1598*E1598,'Calcs and Notes'!$F$52*CBSAData!T1598*E1598)</f>
        <v>0</v>
      </c>
      <c r="AD1598" s="179">
        <f t="shared" si="167"/>
        <v>-9.0966496891576334</v>
      </c>
    </row>
    <row r="1599" spans="1:30">
      <c r="A1599" s="162">
        <v>15831</v>
      </c>
      <c r="B1599" s="162">
        <v>1</v>
      </c>
      <c r="C1599" s="163" t="s">
        <v>225</v>
      </c>
      <c r="D1599" s="163" t="s">
        <v>227</v>
      </c>
      <c r="E1599" s="162">
        <v>351</v>
      </c>
      <c r="F1599" s="163" t="s">
        <v>227</v>
      </c>
      <c r="G1599" s="163" t="s">
        <v>296</v>
      </c>
      <c r="H1599" s="162">
        <v>0</v>
      </c>
      <c r="I1599" s="163" t="s">
        <v>301</v>
      </c>
      <c r="J1599" s="163" t="s">
        <v>297</v>
      </c>
      <c r="K1599" s="162">
        <v>32</v>
      </c>
      <c r="L1599" s="162">
        <v>101</v>
      </c>
      <c r="M1599" s="163" t="s">
        <v>300</v>
      </c>
      <c r="N1599" s="163" t="s">
        <v>298</v>
      </c>
      <c r="O1599" s="163" t="s">
        <v>297</v>
      </c>
      <c r="P1599" s="162">
        <v>85</v>
      </c>
      <c r="Q1599" s="162">
        <v>8</v>
      </c>
      <c r="R1599" s="162">
        <v>11.7918010607328</v>
      </c>
      <c r="S1599" s="162">
        <v>3773376.3394344999</v>
      </c>
      <c r="T1599" s="93">
        <f t="shared" si="163"/>
        <v>0</v>
      </c>
      <c r="U1599" s="93">
        <f>IF(C1599="MT",'Calcs and Notes'!$C$53*CBSAData!T1599*E1599,'Calcs and Notes'!$C$52*CBSAData!T1599*E1599)</f>
        <v>0</v>
      </c>
      <c r="V1599" s="93">
        <f>IF(C1599="MT",'Calcs and Notes'!$E$53*CBSAData!T1599*E1599,'Calcs and Notes'!$E$52*CBSAData!T1599*E1599)</f>
        <v>0</v>
      </c>
      <c r="W1599" s="93">
        <f t="shared" si="160"/>
        <v>16766.178717517756</v>
      </c>
      <c r="X1599" s="93">
        <f t="shared" si="164"/>
        <v>1</v>
      </c>
      <c r="Y1599" s="93">
        <f t="shared" si="161"/>
        <v>15848.443847963617</v>
      </c>
      <c r="Z1599" s="93">
        <f t="shared" si="162"/>
        <v>-483.64151127384196</v>
      </c>
      <c r="AA1599" s="93">
        <f t="shared" si="165"/>
        <v>1</v>
      </c>
      <c r="AB1599" s="93">
        <f t="shared" si="166"/>
        <v>1</v>
      </c>
      <c r="AC1599" s="179">
        <f>IF(C1599="MT",'Calcs and Notes'!$F$53*CBSAData!T1599*E1599,'Calcs and Notes'!$F$52*CBSAData!T1599*E1599)</f>
        <v>0</v>
      </c>
      <c r="AD1599" s="179">
        <f t="shared" si="167"/>
        <v>-638.58480817886584</v>
      </c>
    </row>
    <row r="1600" spans="1:30">
      <c r="A1600" s="162">
        <v>15831</v>
      </c>
      <c r="B1600" s="162">
        <v>2</v>
      </c>
      <c r="C1600" s="163" t="s">
        <v>241</v>
      </c>
      <c r="D1600" s="163" t="s">
        <v>227</v>
      </c>
      <c r="E1600" s="162">
        <v>156</v>
      </c>
      <c r="F1600" s="163" t="s">
        <v>243</v>
      </c>
      <c r="G1600" s="163" t="s">
        <v>308</v>
      </c>
      <c r="H1600" s="162">
        <v>60</v>
      </c>
      <c r="I1600" s="163" t="s">
        <v>309</v>
      </c>
      <c r="J1600" s="163" t="s">
        <v>297</v>
      </c>
      <c r="K1600" s="162">
        <v>-1</v>
      </c>
      <c r="L1600" s="162">
        <v>-1</v>
      </c>
      <c r="M1600" s="163" t="s">
        <v>355</v>
      </c>
      <c r="N1600" s="163" t="s">
        <v>227</v>
      </c>
      <c r="O1600" s="163" t="s">
        <v>297</v>
      </c>
      <c r="P1600" s="162">
        <v>0</v>
      </c>
      <c r="Q1600" s="162">
        <v>0</v>
      </c>
      <c r="R1600" s="162">
        <v>11.7918010607328</v>
      </c>
      <c r="S1600" s="162">
        <v>3773376.3394344999</v>
      </c>
      <c r="T1600" s="93">
        <f t="shared" si="163"/>
        <v>0</v>
      </c>
      <c r="U1600" s="93">
        <f>IF(C1600="MT",'Calcs and Notes'!$C$53*CBSAData!T1600*E1600,'Calcs and Notes'!$C$52*CBSAData!T1600*E1600)</f>
        <v>0</v>
      </c>
      <c r="V1600" s="93">
        <f>IF(C1600="MT",'Calcs and Notes'!$E$53*CBSAData!T1600*E1600,'Calcs and Notes'!$E$52*CBSAData!T1600*E1600)</f>
        <v>0</v>
      </c>
      <c r="W1600" s="93">
        <f t="shared" si="160"/>
        <v>0</v>
      </c>
      <c r="X1600" s="93">
        <f t="shared" si="164"/>
        <v>0</v>
      </c>
      <c r="Y1600" s="93">
        <f t="shared" si="161"/>
        <v>0</v>
      </c>
      <c r="Z1600" s="93">
        <f t="shared" si="162"/>
        <v>0</v>
      </c>
      <c r="AA1600" s="93">
        <f t="shared" si="165"/>
        <v>0</v>
      </c>
      <c r="AB1600" s="93">
        <f t="shared" si="166"/>
        <v>0</v>
      </c>
      <c r="AC1600" s="179">
        <f>IF(C1600="MT",'Calcs and Notes'!$F$53*CBSAData!T1600*E1600,'Calcs and Notes'!$F$52*CBSAData!T1600*E1600)</f>
        <v>0</v>
      </c>
      <c r="AD1600" s="179">
        <f t="shared" si="167"/>
        <v>0</v>
      </c>
    </row>
    <row r="1601" spans="1:30">
      <c r="A1601" s="162">
        <v>15817</v>
      </c>
      <c r="B1601" s="162">
        <v>1</v>
      </c>
      <c r="C1601" s="163" t="s">
        <v>225</v>
      </c>
      <c r="D1601" s="163" t="s">
        <v>243</v>
      </c>
      <c r="E1601" s="162">
        <v>27</v>
      </c>
      <c r="F1601" s="163" t="s">
        <v>243</v>
      </c>
      <c r="G1601" s="163" t="s">
        <v>296</v>
      </c>
      <c r="H1601" s="162">
        <v>9</v>
      </c>
      <c r="I1601" s="163" t="s">
        <v>301</v>
      </c>
      <c r="J1601" s="163" t="s">
        <v>329</v>
      </c>
      <c r="K1601" s="162">
        <v>32</v>
      </c>
      <c r="L1601" s="162">
        <v>9</v>
      </c>
      <c r="M1601" s="163" t="s">
        <v>304</v>
      </c>
      <c r="N1601" s="163" t="s">
        <v>227</v>
      </c>
      <c r="O1601" s="163" t="s">
        <v>297</v>
      </c>
      <c r="P1601" s="162">
        <v>0</v>
      </c>
      <c r="Q1601" s="162">
        <v>0</v>
      </c>
      <c r="R1601" s="162">
        <v>86.201499118165799</v>
      </c>
      <c r="S1601" s="162">
        <v>218089.79276895901</v>
      </c>
      <c r="T1601" s="93">
        <f t="shared" si="163"/>
        <v>0</v>
      </c>
      <c r="U1601" s="93">
        <f>IF(C1601="MT",'Calcs and Notes'!$C$53*CBSAData!T1601*E1601,'Calcs and Notes'!$C$52*CBSAData!T1601*E1601)</f>
        <v>0</v>
      </c>
      <c r="V1601" s="93">
        <f>IF(C1601="MT",'Calcs and Notes'!$E$53*CBSAData!T1601*E1601,'Calcs and Notes'!$E$52*CBSAData!T1601*E1601)</f>
        <v>0</v>
      </c>
      <c r="W1601" s="93">
        <f t="shared" si="160"/>
        <v>2585.25</v>
      </c>
      <c r="X1601" s="93">
        <f t="shared" si="164"/>
        <v>1</v>
      </c>
      <c r="Y1601" s="93">
        <f t="shared" si="161"/>
        <v>995.95439999999996</v>
      </c>
      <c r="Z1601" s="93">
        <f t="shared" si="162"/>
        <v>-82.89</v>
      </c>
      <c r="AA1601" s="93">
        <f t="shared" si="165"/>
        <v>1</v>
      </c>
      <c r="AB1601" s="93">
        <f t="shared" si="166"/>
        <v>0</v>
      </c>
      <c r="AC1601" s="179">
        <f>IF(C1601="MT",'Calcs and Notes'!$F$53*CBSAData!T1601*E1601,'Calcs and Notes'!$F$52*CBSAData!T1601*E1601)</f>
        <v>0</v>
      </c>
      <c r="AD1601" s="179">
        <f t="shared" si="167"/>
        <v>0</v>
      </c>
    </row>
    <row r="1602" spans="1:30">
      <c r="A1602" s="162">
        <v>15817</v>
      </c>
      <c r="B1602" s="162">
        <v>11</v>
      </c>
      <c r="C1602" s="163" t="s">
        <v>241</v>
      </c>
      <c r="D1602" s="163" t="s">
        <v>243</v>
      </c>
      <c r="E1602" s="162">
        <v>6</v>
      </c>
      <c r="F1602" s="163" t="s">
        <v>227</v>
      </c>
      <c r="G1602" s="163" t="s">
        <v>296</v>
      </c>
      <c r="H1602" s="162">
        <v>0</v>
      </c>
      <c r="I1602" s="163" t="s">
        <v>227</v>
      </c>
      <c r="J1602" s="163" t="s">
        <v>297</v>
      </c>
      <c r="K1602" s="162">
        <v>0</v>
      </c>
      <c r="L1602" s="162">
        <v>0</v>
      </c>
      <c r="M1602" s="163" t="s">
        <v>247</v>
      </c>
      <c r="N1602" s="163" t="s">
        <v>227</v>
      </c>
      <c r="O1602" s="163" t="s">
        <v>297</v>
      </c>
      <c r="P1602" s="162">
        <v>0</v>
      </c>
      <c r="Q1602" s="162">
        <v>0</v>
      </c>
      <c r="R1602" s="162">
        <v>86.201499118165799</v>
      </c>
      <c r="S1602" s="162">
        <v>218089.79276895901</v>
      </c>
      <c r="T1602" s="93">
        <f t="shared" si="163"/>
        <v>0</v>
      </c>
      <c r="U1602" s="93">
        <f>IF(C1602="MT",'Calcs and Notes'!$C$53*CBSAData!T1602*E1602,'Calcs and Notes'!$C$52*CBSAData!T1602*E1602)</f>
        <v>0</v>
      </c>
      <c r="V1602" s="93">
        <f>IF(C1602="MT",'Calcs and Notes'!$E$53*CBSAData!T1602*E1602,'Calcs and Notes'!$E$52*CBSAData!T1602*E1602)</f>
        <v>0</v>
      </c>
      <c r="W1602" s="93">
        <f t="shared" si="160"/>
        <v>0</v>
      </c>
      <c r="X1602" s="93">
        <f t="shared" si="164"/>
        <v>0</v>
      </c>
      <c r="Y1602" s="93">
        <f t="shared" si="161"/>
        <v>0</v>
      </c>
      <c r="Z1602" s="93">
        <f t="shared" si="162"/>
        <v>0</v>
      </c>
      <c r="AA1602" s="93">
        <f t="shared" si="165"/>
        <v>1</v>
      </c>
      <c r="AB1602" s="93">
        <f t="shared" si="166"/>
        <v>1</v>
      </c>
      <c r="AC1602" s="179">
        <f>IF(C1602="MT",'Calcs and Notes'!$F$53*CBSAData!T1602*E1602,'Calcs and Notes'!$F$52*CBSAData!T1602*E1602)</f>
        <v>0</v>
      </c>
      <c r="AD1602" s="179">
        <f t="shared" si="167"/>
        <v>0</v>
      </c>
    </row>
    <row r="1603" spans="1:30">
      <c r="A1603" s="162">
        <v>15817</v>
      </c>
      <c r="B1603" s="162">
        <v>12</v>
      </c>
      <c r="C1603" s="163" t="s">
        <v>245</v>
      </c>
      <c r="D1603" s="163" t="s">
        <v>243</v>
      </c>
      <c r="E1603" s="162">
        <v>5</v>
      </c>
      <c r="F1603" s="163" t="s">
        <v>243</v>
      </c>
      <c r="G1603" s="163" t="s">
        <v>303</v>
      </c>
      <c r="H1603" s="162">
        <v>2</v>
      </c>
      <c r="I1603" s="163" t="s">
        <v>227</v>
      </c>
      <c r="J1603" s="163" t="s">
        <v>297</v>
      </c>
      <c r="K1603" s="162">
        <v>0</v>
      </c>
      <c r="L1603" s="162">
        <v>0</v>
      </c>
      <c r="M1603" s="163" t="s">
        <v>247</v>
      </c>
      <c r="N1603" s="163" t="s">
        <v>227</v>
      </c>
      <c r="O1603" s="163" t="s">
        <v>297</v>
      </c>
      <c r="P1603" s="162">
        <v>0</v>
      </c>
      <c r="Q1603" s="162">
        <v>0</v>
      </c>
      <c r="R1603" s="162">
        <v>86.201499118165799</v>
      </c>
      <c r="S1603" s="162">
        <v>218089.79276895901</v>
      </c>
      <c r="T1603" s="93">
        <f t="shared" si="163"/>
        <v>1</v>
      </c>
      <c r="U1603" s="93">
        <f>IF(C1603="MT",'Calcs and Notes'!$C$53*CBSAData!T1603*E1603,'Calcs and Notes'!$C$52*CBSAData!T1603*E1603)</f>
        <v>1847.2817161428666</v>
      </c>
      <c r="V1603" s="93">
        <f>IF(C1603="MT",'Calcs and Notes'!$E$53*CBSAData!T1603*E1603,'Calcs and Notes'!$E$52*CBSAData!T1603*E1603)</f>
        <v>211.87914446461005</v>
      </c>
      <c r="W1603" s="93">
        <f t="shared" si="160"/>
        <v>0</v>
      </c>
      <c r="X1603" s="93">
        <f t="shared" si="164"/>
        <v>0</v>
      </c>
      <c r="Y1603" s="93">
        <f t="shared" si="161"/>
        <v>0</v>
      </c>
      <c r="Z1603" s="93">
        <f t="shared" si="162"/>
        <v>0</v>
      </c>
      <c r="AA1603" s="93">
        <f t="shared" si="165"/>
        <v>1</v>
      </c>
      <c r="AB1603" s="93">
        <f t="shared" si="166"/>
        <v>0</v>
      </c>
      <c r="AC1603" s="179">
        <f>IF(C1603="MT",'Calcs and Notes'!$F$53*CBSAData!T1603*E1603,'Calcs and Notes'!$F$52*CBSAData!T1603*E1603)</f>
        <v>-25.173436202572784</v>
      </c>
      <c r="AD1603" s="179">
        <f t="shared" si="167"/>
        <v>0</v>
      </c>
    </row>
    <row r="1604" spans="1:30">
      <c r="A1604" s="162">
        <v>15706</v>
      </c>
      <c r="B1604" s="162">
        <v>1</v>
      </c>
      <c r="C1604" s="163" t="s">
        <v>225</v>
      </c>
      <c r="D1604" s="163" t="s">
        <v>227</v>
      </c>
      <c r="E1604" s="162">
        <v>57</v>
      </c>
      <c r="F1604" s="163" t="s">
        <v>227</v>
      </c>
      <c r="G1604" s="163" t="s">
        <v>296</v>
      </c>
      <c r="H1604" s="162">
        <v>0</v>
      </c>
      <c r="I1604" s="163" t="s">
        <v>301</v>
      </c>
      <c r="J1604" s="163" t="s">
        <v>297</v>
      </c>
      <c r="K1604" s="162">
        <v>32</v>
      </c>
      <c r="L1604" s="162">
        <v>16</v>
      </c>
      <c r="M1604" s="163" t="s">
        <v>300</v>
      </c>
      <c r="N1604" s="163" t="s">
        <v>227</v>
      </c>
      <c r="O1604" s="163" t="s">
        <v>297</v>
      </c>
      <c r="P1604" s="162">
        <v>0</v>
      </c>
      <c r="Q1604" s="162">
        <v>0</v>
      </c>
      <c r="R1604" s="162">
        <v>59.7383607246963</v>
      </c>
      <c r="S1604" s="162">
        <v>1075290.49304453</v>
      </c>
      <c r="T1604" s="93">
        <f t="shared" si="163"/>
        <v>0</v>
      </c>
      <c r="U1604" s="93">
        <f>IF(C1604="MT",'Calcs and Notes'!$C$53*CBSAData!T1604*E1604,'Calcs and Notes'!$C$52*CBSAData!T1604*E1604)</f>
        <v>0</v>
      </c>
      <c r="V1604" s="93">
        <f>IF(C1604="MT",'Calcs and Notes'!$E$53*CBSAData!T1604*E1604,'Calcs and Notes'!$E$52*CBSAData!T1604*E1604)</f>
        <v>0</v>
      </c>
      <c r="W1604" s="93">
        <f t="shared" si="160"/>
        <v>2722.7127831866442</v>
      </c>
      <c r="X1604" s="93">
        <f t="shared" si="164"/>
        <v>1</v>
      </c>
      <c r="Y1604" s="93">
        <f t="shared" si="161"/>
        <v>2573.6789154812709</v>
      </c>
      <c r="Z1604" s="93">
        <f t="shared" si="162"/>
        <v>-78.540074480367494</v>
      </c>
      <c r="AA1604" s="93">
        <f t="shared" si="165"/>
        <v>1</v>
      </c>
      <c r="AB1604" s="93">
        <f t="shared" si="166"/>
        <v>1</v>
      </c>
      <c r="AC1604" s="179">
        <f>IF(C1604="MT",'Calcs and Notes'!$F$53*CBSAData!T1604*E1604,'Calcs and Notes'!$F$52*CBSAData!T1604*E1604)</f>
        <v>0</v>
      </c>
      <c r="AD1604" s="179">
        <f t="shared" si="167"/>
        <v>-103.70180645639702</v>
      </c>
    </row>
    <row r="1605" spans="1:30">
      <c r="A1605" s="162">
        <v>15706</v>
      </c>
      <c r="B1605" s="162">
        <v>2</v>
      </c>
      <c r="C1605" s="163" t="s">
        <v>225</v>
      </c>
      <c r="D1605" s="163" t="s">
        <v>227</v>
      </c>
      <c r="E1605" s="162">
        <v>38</v>
      </c>
      <c r="F1605" s="163" t="s">
        <v>243</v>
      </c>
      <c r="G1605" s="163" t="s">
        <v>303</v>
      </c>
      <c r="H1605" s="162">
        <v>15</v>
      </c>
      <c r="I1605" s="163" t="s">
        <v>301</v>
      </c>
      <c r="J1605" s="163" t="s">
        <v>297</v>
      </c>
      <c r="K1605" s="162">
        <v>32</v>
      </c>
      <c r="L1605" s="162">
        <v>16</v>
      </c>
      <c r="M1605" s="163" t="s">
        <v>300</v>
      </c>
      <c r="N1605" s="163" t="s">
        <v>227</v>
      </c>
      <c r="O1605" s="163" t="s">
        <v>297</v>
      </c>
      <c r="P1605" s="162">
        <v>0</v>
      </c>
      <c r="Q1605" s="162">
        <v>0</v>
      </c>
      <c r="R1605" s="162">
        <v>59.7383607246963</v>
      </c>
      <c r="S1605" s="162">
        <v>1075290.49304453</v>
      </c>
      <c r="T1605" s="93">
        <f t="shared" si="163"/>
        <v>1</v>
      </c>
      <c r="U1605" s="93">
        <f>IF(C1605="MT",'Calcs and Notes'!$C$53*CBSAData!T1605*E1605,'Calcs and Notes'!$C$52*CBSAData!T1605*E1605)</f>
        <v>8742.4666140132795</v>
      </c>
      <c r="V1605" s="93">
        <f>IF(C1605="MT",'Calcs and Notes'!$E$53*CBSAData!T1605*E1605,'Calcs and Notes'!$E$52*CBSAData!T1605*E1605)</f>
        <v>1610.2814979310363</v>
      </c>
      <c r="W1605" s="93">
        <f t="shared" si="160"/>
        <v>3638.5</v>
      </c>
      <c r="X1605" s="93">
        <f t="shared" si="164"/>
        <v>1</v>
      </c>
      <c r="Y1605" s="93">
        <f t="shared" si="161"/>
        <v>1401.7136</v>
      </c>
      <c r="Z1605" s="93">
        <f t="shared" si="162"/>
        <v>-116.66</v>
      </c>
      <c r="AA1605" s="93">
        <f t="shared" si="165"/>
        <v>1</v>
      </c>
      <c r="AB1605" s="93">
        <f t="shared" si="166"/>
        <v>0</v>
      </c>
      <c r="AC1605" s="179">
        <f>IF(C1605="MT",'Calcs and Notes'!$F$53*CBSAData!T1605*E1605,'Calcs and Notes'!$F$52*CBSAData!T1605*E1605)</f>
        <v>-133.45779283180107</v>
      </c>
      <c r="AD1605" s="179">
        <f t="shared" si="167"/>
        <v>0</v>
      </c>
    </row>
    <row r="1606" spans="1:30">
      <c r="A1606" s="162">
        <v>15706</v>
      </c>
      <c r="B1606" s="162">
        <v>3</v>
      </c>
      <c r="C1606" s="163" t="s">
        <v>225</v>
      </c>
      <c r="D1606" s="163" t="s">
        <v>227</v>
      </c>
      <c r="E1606" s="162">
        <v>30</v>
      </c>
      <c r="F1606" s="163" t="s">
        <v>243</v>
      </c>
      <c r="G1606" s="163" t="s">
        <v>303</v>
      </c>
      <c r="H1606" s="162">
        <v>12</v>
      </c>
      <c r="I1606" s="163" t="s">
        <v>301</v>
      </c>
      <c r="J1606" s="163" t="s">
        <v>297</v>
      </c>
      <c r="K1606" s="162">
        <v>32</v>
      </c>
      <c r="L1606" s="162">
        <v>13</v>
      </c>
      <c r="M1606" s="163" t="s">
        <v>300</v>
      </c>
      <c r="N1606" s="163" t="s">
        <v>227</v>
      </c>
      <c r="O1606" s="163" t="s">
        <v>297</v>
      </c>
      <c r="P1606" s="162">
        <v>0</v>
      </c>
      <c r="Q1606" s="162">
        <v>0</v>
      </c>
      <c r="R1606" s="162">
        <v>59.7383607246963</v>
      </c>
      <c r="S1606" s="162">
        <v>1075290.49304453</v>
      </c>
      <c r="T1606" s="93">
        <f t="shared" si="163"/>
        <v>1</v>
      </c>
      <c r="U1606" s="93">
        <f>IF(C1606="MT",'Calcs and Notes'!$C$53*CBSAData!T1606*E1606,'Calcs and Notes'!$C$52*CBSAData!T1606*E1606)</f>
        <v>6901.947326852589</v>
      </c>
      <c r="V1606" s="93">
        <f>IF(C1606="MT",'Calcs and Notes'!$E$53*CBSAData!T1606*E1606,'Calcs and Notes'!$E$52*CBSAData!T1606*E1606)</f>
        <v>1271.2748667876604</v>
      </c>
      <c r="W1606" s="93">
        <f t="shared" si="160"/>
        <v>2872.5</v>
      </c>
      <c r="X1606" s="93">
        <f t="shared" si="164"/>
        <v>1</v>
      </c>
      <c r="Y1606" s="93">
        <f t="shared" si="161"/>
        <v>1106.616</v>
      </c>
      <c r="Z1606" s="93">
        <f t="shared" si="162"/>
        <v>-92.1</v>
      </c>
      <c r="AA1606" s="93">
        <f t="shared" si="165"/>
        <v>1</v>
      </c>
      <c r="AB1606" s="93">
        <f t="shared" si="166"/>
        <v>0</v>
      </c>
      <c r="AC1606" s="179">
        <f>IF(C1606="MT",'Calcs and Notes'!$F$53*CBSAData!T1606*E1606,'Calcs and Notes'!$F$52*CBSAData!T1606*E1606)</f>
        <v>-105.36141539352717</v>
      </c>
      <c r="AD1606" s="179">
        <f t="shared" si="167"/>
        <v>0</v>
      </c>
    </row>
    <row r="1607" spans="1:30">
      <c r="A1607" s="162">
        <v>15706</v>
      </c>
      <c r="B1607" s="162">
        <v>4</v>
      </c>
      <c r="C1607" s="163" t="s">
        <v>225</v>
      </c>
      <c r="D1607" s="163" t="s">
        <v>227</v>
      </c>
      <c r="E1607" s="162">
        <v>113</v>
      </c>
      <c r="F1607" s="163" t="s">
        <v>227</v>
      </c>
      <c r="G1607" s="163" t="s">
        <v>296</v>
      </c>
      <c r="H1607" s="162">
        <v>0</v>
      </c>
      <c r="I1607" s="163" t="s">
        <v>301</v>
      </c>
      <c r="J1607" s="163" t="s">
        <v>297</v>
      </c>
      <c r="K1607" s="162">
        <v>32</v>
      </c>
      <c r="L1607" s="162">
        <v>13</v>
      </c>
      <c r="M1607" s="163" t="s">
        <v>300</v>
      </c>
      <c r="N1607" s="163" t="s">
        <v>298</v>
      </c>
      <c r="O1607" s="163" t="s">
        <v>297</v>
      </c>
      <c r="P1607" s="162">
        <v>40</v>
      </c>
      <c r="Q1607" s="162">
        <v>27</v>
      </c>
      <c r="R1607" s="162">
        <v>59.7383607246963</v>
      </c>
      <c r="S1607" s="162">
        <v>1075290.49304453</v>
      </c>
      <c r="T1607" s="93">
        <f t="shared" si="163"/>
        <v>0</v>
      </c>
      <c r="U1607" s="93">
        <f>IF(C1607="MT",'Calcs and Notes'!$C$53*CBSAData!T1607*E1607,'Calcs and Notes'!$C$52*CBSAData!T1607*E1607)</f>
        <v>0</v>
      </c>
      <c r="V1607" s="93">
        <f>IF(C1607="MT",'Calcs and Notes'!$E$53*CBSAData!T1607*E1607,'Calcs and Notes'!$E$52*CBSAData!T1607*E1607)</f>
        <v>0</v>
      </c>
      <c r="W1607" s="93">
        <f t="shared" si="160"/>
        <v>5397.6586754401897</v>
      </c>
      <c r="X1607" s="93">
        <f t="shared" si="164"/>
        <v>1</v>
      </c>
      <c r="Y1607" s="93">
        <f t="shared" si="161"/>
        <v>5102.2055692874319</v>
      </c>
      <c r="Z1607" s="93">
        <f t="shared" si="162"/>
        <v>-155.70225291721977</v>
      </c>
      <c r="AA1607" s="93">
        <f t="shared" si="165"/>
        <v>1</v>
      </c>
      <c r="AB1607" s="93">
        <f t="shared" si="166"/>
        <v>1</v>
      </c>
      <c r="AC1607" s="179">
        <f>IF(C1607="MT",'Calcs and Notes'!$F$53*CBSAData!T1607*E1607,'Calcs and Notes'!$F$52*CBSAData!T1607*E1607)</f>
        <v>0</v>
      </c>
      <c r="AD1607" s="179">
        <f t="shared" si="167"/>
        <v>-205.58428297496252</v>
      </c>
    </row>
    <row r="1608" spans="1:30">
      <c r="A1608" s="162">
        <v>15706</v>
      </c>
      <c r="B1608" s="162">
        <v>5</v>
      </c>
      <c r="C1608" s="163" t="s">
        <v>241</v>
      </c>
      <c r="D1608" s="163" t="s">
        <v>227</v>
      </c>
      <c r="E1608" s="162">
        <v>46</v>
      </c>
      <c r="F1608" s="163" t="s">
        <v>243</v>
      </c>
      <c r="G1608" s="163" t="s">
        <v>303</v>
      </c>
      <c r="H1608" s="162">
        <v>18</v>
      </c>
      <c r="I1608" s="163" t="s">
        <v>301</v>
      </c>
      <c r="J1608" s="163" t="s">
        <v>297</v>
      </c>
      <c r="K1608" s="162">
        <v>32</v>
      </c>
      <c r="L1608" s="162">
        <v>20</v>
      </c>
      <c r="M1608" s="163" t="s">
        <v>300</v>
      </c>
      <c r="N1608" s="163" t="s">
        <v>227</v>
      </c>
      <c r="O1608" s="163" t="s">
        <v>297</v>
      </c>
      <c r="P1608" s="162">
        <v>0</v>
      </c>
      <c r="Q1608" s="162">
        <v>0</v>
      </c>
      <c r="R1608" s="162">
        <v>59.7383607246963</v>
      </c>
      <c r="S1608" s="162">
        <v>1075290.49304453</v>
      </c>
      <c r="T1608" s="93">
        <f t="shared" si="163"/>
        <v>1</v>
      </c>
      <c r="U1608" s="93">
        <f>IF(C1608="MT",'Calcs and Notes'!$C$53*CBSAData!T1608*E1608,'Calcs and Notes'!$C$52*CBSAData!T1608*E1608)</f>
        <v>16994.991788514373</v>
      </c>
      <c r="V1608" s="93">
        <f>IF(C1608="MT",'Calcs and Notes'!$E$53*CBSAData!T1608*E1608,'Calcs and Notes'!$E$52*CBSAData!T1608*E1608)</f>
        <v>1949.2881290744124</v>
      </c>
      <c r="W1608" s="93">
        <f t="shared" si="160"/>
        <v>4404.5</v>
      </c>
      <c r="X1608" s="93">
        <f t="shared" si="164"/>
        <v>1</v>
      </c>
      <c r="Y1608" s="93">
        <f t="shared" si="161"/>
        <v>1696.8112000000001</v>
      </c>
      <c r="Z1608" s="93">
        <f t="shared" si="162"/>
        <v>-141.22</v>
      </c>
      <c r="AA1608" s="93">
        <f t="shared" si="165"/>
        <v>1</v>
      </c>
      <c r="AB1608" s="93">
        <f t="shared" si="166"/>
        <v>0</v>
      </c>
      <c r="AC1608" s="179">
        <f>IF(C1608="MT",'Calcs and Notes'!$F$53*CBSAData!T1608*E1608,'Calcs and Notes'!$F$52*CBSAData!T1608*E1608)</f>
        <v>-231.59561306366962</v>
      </c>
      <c r="AD1608" s="179">
        <f t="shared" si="167"/>
        <v>0</v>
      </c>
    </row>
    <row r="1609" spans="1:30">
      <c r="A1609" s="162">
        <v>15895</v>
      </c>
      <c r="B1609" s="162">
        <v>1</v>
      </c>
      <c r="C1609" s="163" t="s">
        <v>241</v>
      </c>
      <c r="D1609" s="163" t="s">
        <v>227</v>
      </c>
      <c r="E1609" s="162">
        <v>21</v>
      </c>
      <c r="F1609" s="163" t="s">
        <v>243</v>
      </c>
      <c r="G1609" s="163" t="s">
        <v>303</v>
      </c>
      <c r="H1609" s="162">
        <v>8</v>
      </c>
      <c r="I1609" s="163" t="s">
        <v>309</v>
      </c>
      <c r="J1609" s="163" t="s">
        <v>387</v>
      </c>
      <c r="K1609" s="162">
        <v>-1</v>
      </c>
      <c r="L1609" s="162">
        <v>9</v>
      </c>
      <c r="M1609" s="163" t="s">
        <v>300</v>
      </c>
      <c r="N1609" s="163" t="s">
        <v>227</v>
      </c>
      <c r="O1609" s="163" t="s">
        <v>297</v>
      </c>
      <c r="P1609" s="162">
        <v>0</v>
      </c>
      <c r="Q1609" s="162">
        <v>0</v>
      </c>
      <c r="R1609" s="162">
        <v>86.201499118165799</v>
      </c>
      <c r="S1609" s="162">
        <v>297395.17195767199</v>
      </c>
      <c r="T1609" s="93">
        <f t="shared" si="163"/>
        <v>1</v>
      </c>
      <c r="U1609" s="93">
        <f>IF(C1609="MT",'Calcs and Notes'!$C$53*CBSAData!T1609*E1609,'Calcs and Notes'!$C$52*CBSAData!T1609*E1609)</f>
        <v>7758.5832078000394</v>
      </c>
      <c r="V1609" s="93">
        <f>IF(C1609="MT",'Calcs and Notes'!$E$53*CBSAData!T1609*E1609,'Calcs and Notes'!$E$52*CBSAData!T1609*E1609)</f>
        <v>889.89240675136216</v>
      </c>
      <c r="W1609" s="93">
        <f t="shared" si="160"/>
        <v>0</v>
      </c>
      <c r="X1609" s="93">
        <f t="shared" si="164"/>
        <v>0</v>
      </c>
      <c r="Y1609" s="93">
        <f t="shared" si="161"/>
        <v>0</v>
      </c>
      <c r="Z1609" s="93">
        <f t="shared" si="162"/>
        <v>0</v>
      </c>
      <c r="AA1609" s="93">
        <f t="shared" si="165"/>
        <v>1</v>
      </c>
      <c r="AB1609" s="93">
        <f t="shared" si="166"/>
        <v>0</v>
      </c>
      <c r="AC1609" s="179">
        <f>IF(C1609="MT",'Calcs and Notes'!$F$53*CBSAData!T1609*E1609,'Calcs and Notes'!$F$52*CBSAData!T1609*E1609)</f>
        <v>-105.72843205080569</v>
      </c>
      <c r="AD1609" s="179">
        <f t="shared" si="167"/>
        <v>0</v>
      </c>
    </row>
    <row r="1610" spans="1:30">
      <c r="A1610" s="162">
        <v>15895</v>
      </c>
      <c r="B1610" s="162">
        <v>2</v>
      </c>
      <c r="C1610" s="163" t="s">
        <v>225</v>
      </c>
      <c r="D1610" s="163" t="s">
        <v>243</v>
      </c>
      <c r="E1610" s="162">
        <v>6</v>
      </c>
      <c r="F1610" s="163" t="s">
        <v>227</v>
      </c>
      <c r="G1610" s="163" t="s">
        <v>296</v>
      </c>
      <c r="H1610" s="162">
        <v>0</v>
      </c>
      <c r="I1610" s="163" t="s">
        <v>301</v>
      </c>
      <c r="J1610" s="163" t="s">
        <v>388</v>
      </c>
      <c r="K1610" s="162">
        <v>30</v>
      </c>
      <c r="L1610" s="162">
        <v>2</v>
      </c>
      <c r="M1610" s="163" t="s">
        <v>300</v>
      </c>
      <c r="N1610" s="163" t="s">
        <v>227</v>
      </c>
      <c r="O1610" s="163" t="s">
        <v>297</v>
      </c>
      <c r="P1610" s="162">
        <v>0</v>
      </c>
      <c r="Q1610" s="162">
        <v>0</v>
      </c>
      <c r="R1610" s="162">
        <v>86.201499118165799</v>
      </c>
      <c r="S1610" s="162">
        <v>297395.17195767199</v>
      </c>
      <c r="T1610" s="93">
        <f t="shared" si="163"/>
        <v>0</v>
      </c>
      <c r="U1610" s="93">
        <f>IF(C1610="MT",'Calcs and Notes'!$C$53*CBSAData!T1610*E1610,'Calcs and Notes'!$C$52*CBSAData!T1610*E1610)</f>
        <v>0</v>
      </c>
      <c r="V1610" s="93">
        <f>IF(C1610="MT",'Calcs and Notes'!$E$53*CBSAData!T1610*E1610,'Calcs and Notes'!$E$52*CBSAData!T1610*E1610)</f>
        <v>0</v>
      </c>
      <c r="W1610" s="93">
        <f t="shared" si="160"/>
        <v>286.60134559859409</v>
      </c>
      <c r="X1610" s="93">
        <f t="shared" si="164"/>
        <v>1</v>
      </c>
      <c r="Y1610" s="93">
        <f t="shared" si="161"/>
        <v>270.9135700506601</v>
      </c>
      <c r="Z1610" s="93">
        <f t="shared" si="162"/>
        <v>-8.2673762610913144</v>
      </c>
      <c r="AA1610" s="93">
        <f t="shared" si="165"/>
        <v>1</v>
      </c>
      <c r="AB1610" s="93">
        <f t="shared" si="166"/>
        <v>1</v>
      </c>
      <c r="AC1610" s="179">
        <f>IF(C1610="MT",'Calcs and Notes'!$F$53*CBSAData!T1610*E1610,'Calcs and Notes'!$F$52*CBSAData!T1610*E1610)</f>
        <v>0</v>
      </c>
      <c r="AD1610" s="179">
        <f t="shared" si="167"/>
        <v>-10.915979626989159</v>
      </c>
    </row>
    <row r="1611" spans="1:30">
      <c r="A1611" s="162">
        <v>15895</v>
      </c>
      <c r="B1611" s="162">
        <v>3</v>
      </c>
      <c r="C1611" s="163" t="s">
        <v>225</v>
      </c>
      <c r="D1611" s="163" t="s">
        <v>243</v>
      </c>
      <c r="E1611" s="162">
        <v>4</v>
      </c>
      <c r="F1611" s="163" t="s">
        <v>227</v>
      </c>
      <c r="G1611" s="163" t="s">
        <v>296</v>
      </c>
      <c r="H1611" s="162">
        <v>0</v>
      </c>
      <c r="I1611" s="163" t="s">
        <v>227</v>
      </c>
      <c r="J1611" s="163" t="s">
        <v>297</v>
      </c>
      <c r="K1611" s="162">
        <v>0</v>
      </c>
      <c r="L1611" s="162">
        <v>0</v>
      </c>
      <c r="M1611" s="163" t="s">
        <v>247</v>
      </c>
      <c r="N1611" s="163" t="s">
        <v>227</v>
      </c>
      <c r="O1611" s="163" t="s">
        <v>297</v>
      </c>
      <c r="P1611" s="162">
        <v>0</v>
      </c>
      <c r="Q1611" s="162">
        <v>0</v>
      </c>
      <c r="R1611" s="162">
        <v>86.201499118165799</v>
      </c>
      <c r="S1611" s="162">
        <v>297395.17195767199</v>
      </c>
      <c r="T1611" s="93">
        <f t="shared" si="163"/>
        <v>0</v>
      </c>
      <c r="U1611" s="93">
        <f>IF(C1611="MT",'Calcs and Notes'!$C$53*CBSAData!T1611*E1611,'Calcs and Notes'!$C$52*CBSAData!T1611*E1611)</f>
        <v>0</v>
      </c>
      <c r="V1611" s="93">
        <f>IF(C1611="MT",'Calcs and Notes'!$E$53*CBSAData!T1611*E1611,'Calcs and Notes'!$E$52*CBSAData!T1611*E1611)</f>
        <v>0</v>
      </c>
      <c r="W1611" s="93">
        <f t="shared" si="160"/>
        <v>0</v>
      </c>
      <c r="X1611" s="93">
        <f t="shared" si="164"/>
        <v>0</v>
      </c>
      <c r="Y1611" s="93">
        <f t="shared" si="161"/>
        <v>0</v>
      </c>
      <c r="Z1611" s="93">
        <f t="shared" si="162"/>
        <v>0</v>
      </c>
      <c r="AA1611" s="93">
        <f t="shared" si="165"/>
        <v>1</v>
      </c>
      <c r="AB1611" s="93">
        <f t="shared" si="166"/>
        <v>1</v>
      </c>
      <c r="AC1611" s="179">
        <f>IF(C1611="MT",'Calcs and Notes'!$F$53*CBSAData!T1611*E1611,'Calcs and Notes'!$F$52*CBSAData!T1611*E1611)</f>
        <v>0</v>
      </c>
      <c r="AD1611" s="179">
        <f t="shared" si="167"/>
        <v>0</v>
      </c>
    </row>
    <row r="1612" spans="1:30">
      <c r="A1612" s="162">
        <v>15895</v>
      </c>
      <c r="B1612" s="162">
        <v>4</v>
      </c>
      <c r="C1612" s="163" t="s">
        <v>225</v>
      </c>
      <c r="D1612" s="163" t="s">
        <v>243</v>
      </c>
      <c r="E1612" s="162">
        <v>21</v>
      </c>
      <c r="F1612" s="163" t="s">
        <v>227</v>
      </c>
      <c r="G1612" s="163" t="s">
        <v>296</v>
      </c>
      <c r="H1612" s="162">
        <v>0</v>
      </c>
      <c r="I1612" s="163" t="s">
        <v>301</v>
      </c>
      <c r="J1612" s="163" t="s">
        <v>389</v>
      </c>
      <c r="K1612" s="162">
        <v>32</v>
      </c>
      <c r="L1612" s="162">
        <v>4</v>
      </c>
      <c r="M1612" s="163" t="s">
        <v>300</v>
      </c>
      <c r="N1612" s="163" t="s">
        <v>227</v>
      </c>
      <c r="O1612" s="163" t="s">
        <v>297</v>
      </c>
      <c r="P1612" s="162">
        <v>0</v>
      </c>
      <c r="Q1612" s="162">
        <v>0</v>
      </c>
      <c r="R1612" s="162">
        <v>86.201499118165799</v>
      </c>
      <c r="S1612" s="162">
        <v>297395.17195767199</v>
      </c>
      <c r="T1612" s="93">
        <f t="shared" si="163"/>
        <v>0</v>
      </c>
      <c r="U1612" s="93">
        <f>IF(C1612="MT",'Calcs and Notes'!$C$53*CBSAData!T1612*E1612,'Calcs and Notes'!$C$52*CBSAData!T1612*E1612)</f>
        <v>0</v>
      </c>
      <c r="V1612" s="93">
        <f>IF(C1612="MT",'Calcs and Notes'!$E$53*CBSAData!T1612*E1612,'Calcs and Notes'!$E$52*CBSAData!T1612*E1612)</f>
        <v>0</v>
      </c>
      <c r="W1612" s="93">
        <f t="shared" si="160"/>
        <v>1003.1047095950794</v>
      </c>
      <c r="X1612" s="93">
        <f t="shared" si="164"/>
        <v>1</v>
      </c>
      <c r="Y1612" s="93">
        <f t="shared" si="161"/>
        <v>948.19749517731043</v>
      </c>
      <c r="Z1612" s="93">
        <f t="shared" si="162"/>
        <v>-28.935816913819604</v>
      </c>
      <c r="AA1612" s="93">
        <f t="shared" si="165"/>
        <v>1</v>
      </c>
      <c r="AB1612" s="93">
        <f t="shared" si="166"/>
        <v>1</v>
      </c>
      <c r="AC1612" s="179">
        <f>IF(C1612="MT",'Calcs and Notes'!$F$53*CBSAData!T1612*E1612,'Calcs and Notes'!$F$52*CBSAData!T1612*E1612)</f>
        <v>0</v>
      </c>
      <c r="AD1612" s="179">
        <f t="shared" si="167"/>
        <v>-38.20592869446206</v>
      </c>
    </row>
    <row r="1613" spans="1:30">
      <c r="A1613" s="162">
        <v>15886</v>
      </c>
      <c r="B1613" s="162">
        <v>1</v>
      </c>
      <c r="C1613" s="163" t="s">
        <v>225</v>
      </c>
      <c r="D1613" s="163" t="s">
        <v>227</v>
      </c>
      <c r="E1613" s="162">
        <v>8</v>
      </c>
      <c r="F1613" s="163" t="s">
        <v>227</v>
      </c>
      <c r="G1613" s="163" t="s">
        <v>296</v>
      </c>
      <c r="H1613" s="162">
        <v>0</v>
      </c>
      <c r="I1613" s="163" t="s">
        <v>301</v>
      </c>
      <c r="J1613" s="163" t="s">
        <v>297</v>
      </c>
      <c r="K1613" s="162">
        <v>32</v>
      </c>
      <c r="L1613" s="162">
        <v>4</v>
      </c>
      <c r="M1613" s="163" t="s">
        <v>304</v>
      </c>
      <c r="N1613" s="163" t="s">
        <v>227</v>
      </c>
      <c r="O1613" s="163" t="s">
        <v>297</v>
      </c>
      <c r="P1613" s="162">
        <v>0</v>
      </c>
      <c r="Q1613" s="162">
        <v>0</v>
      </c>
      <c r="R1613" s="162">
        <v>86.201499118165799</v>
      </c>
      <c r="S1613" s="162">
        <v>416008.43474426802</v>
      </c>
      <c r="T1613" s="93">
        <f t="shared" si="163"/>
        <v>0</v>
      </c>
      <c r="U1613" s="93">
        <f>IF(C1613="MT",'Calcs and Notes'!$C$53*CBSAData!T1613*E1613,'Calcs and Notes'!$C$52*CBSAData!T1613*E1613)</f>
        <v>0</v>
      </c>
      <c r="V1613" s="93">
        <f>IF(C1613="MT",'Calcs and Notes'!$E$53*CBSAData!T1613*E1613,'Calcs and Notes'!$E$52*CBSAData!T1613*E1613)</f>
        <v>0</v>
      </c>
      <c r="W1613" s="93">
        <f t="shared" si="160"/>
        <v>382.13512746479216</v>
      </c>
      <c r="X1613" s="93">
        <f t="shared" si="164"/>
        <v>1</v>
      </c>
      <c r="Y1613" s="93">
        <f t="shared" si="161"/>
        <v>361.21809340088015</v>
      </c>
      <c r="Z1613" s="93">
        <f t="shared" si="162"/>
        <v>-11.023168348121754</v>
      </c>
      <c r="AA1613" s="93">
        <f t="shared" si="165"/>
        <v>1</v>
      </c>
      <c r="AB1613" s="93">
        <f t="shared" si="166"/>
        <v>1</v>
      </c>
      <c r="AC1613" s="179">
        <f>IF(C1613="MT",'Calcs and Notes'!$F$53*CBSAData!T1613*E1613,'Calcs and Notes'!$F$52*CBSAData!T1613*E1613)</f>
        <v>0</v>
      </c>
      <c r="AD1613" s="179">
        <f t="shared" si="167"/>
        <v>-14.554639502652213</v>
      </c>
    </row>
    <row r="1614" spans="1:30">
      <c r="A1614" s="162">
        <v>15886</v>
      </c>
      <c r="B1614" s="162">
        <v>2</v>
      </c>
      <c r="C1614" s="163" t="s">
        <v>241</v>
      </c>
      <c r="D1614" s="163" t="s">
        <v>227</v>
      </c>
      <c r="E1614" s="162">
        <v>5</v>
      </c>
      <c r="F1614" s="163" t="s">
        <v>243</v>
      </c>
      <c r="G1614" s="163" t="s">
        <v>296</v>
      </c>
      <c r="H1614" s="162">
        <v>1</v>
      </c>
      <c r="I1614" s="163" t="s">
        <v>301</v>
      </c>
      <c r="J1614" s="163" t="s">
        <v>297</v>
      </c>
      <c r="K1614" s="162">
        <v>17</v>
      </c>
      <c r="L1614" s="162">
        <v>1</v>
      </c>
      <c r="M1614" s="163" t="s">
        <v>304</v>
      </c>
      <c r="N1614" s="163" t="s">
        <v>227</v>
      </c>
      <c r="O1614" s="163" t="s">
        <v>297</v>
      </c>
      <c r="P1614" s="162">
        <v>0</v>
      </c>
      <c r="Q1614" s="162">
        <v>0</v>
      </c>
      <c r="R1614" s="162">
        <v>86.201499118165799</v>
      </c>
      <c r="S1614" s="162">
        <v>416008.43474426802</v>
      </c>
      <c r="T1614" s="93">
        <f t="shared" si="163"/>
        <v>0</v>
      </c>
      <c r="U1614" s="93">
        <f>IF(C1614="MT",'Calcs and Notes'!$C$53*CBSAData!T1614*E1614,'Calcs and Notes'!$C$52*CBSAData!T1614*E1614)</f>
        <v>0</v>
      </c>
      <c r="V1614" s="93">
        <f>IF(C1614="MT",'Calcs and Notes'!$E$53*CBSAData!T1614*E1614,'Calcs and Notes'!$E$52*CBSAData!T1614*E1614)</f>
        <v>0</v>
      </c>
      <c r="W1614" s="93">
        <f t="shared" si="160"/>
        <v>478.75</v>
      </c>
      <c r="X1614" s="93">
        <f t="shared" si="164"/>
        <v>1</v>
      </c>
      <c r="Y1614" s="93">
        <f t="shared" si="161"/>
        <v>184.43600000000001</v>
      </c>
      <c r="Z1614" s="93">
        <f t="shared" si="162"/>
        <v>-15.35</v>
      </c>
      <c r="AA1614" s="93">
        <f t="shared" si="165"/>
        <v>1</v>
      </c>
      <c r="AB1614" s="93">
        <f t="shared" si="166"/>
        <v>0</v>
      </c>
      <c r="AC1614" s="179">
        <f>IF(C1614="MT",'Calcs and Notes'!$F$53*CBSAData!T1614*E1614,'Calcs and Notes'!$F$52*CBSAData!T1614*E1614)</f>
        <v>0</v>
      </c>
      <c r="AD1614" s="179">
        <f t="shared" si="167"/>
        <v>0</v>
      </c>
    </row>
    <row r="1615" spans="1:30">
      <c r="A1615" s="162">
        <v>15775</v>
      </c>
      <c r="B1615" s="162">
        <v>1</v>
      </c>
      <c r="C1615" s="163" t="s">
        <v>225</v>
      </c>
      <c r="D1615" s="163" t="s">
        <v>227</v>
      </c>
      <c r="E1615" s="162">
        <v>25</v>
      </c>
      <c r="F1615" s="163" t="s">
        <v>227</v>
      </c>
      <c r="G1615" s="163" t="s">
        <v>296</v>
      </c>
      <c r="H1615" s="162">
        <v>0</v>
      </c>
      <c r="I1615" s="163" t="s">
        <v>298</v>
      </c>
      <c r="J1615" s="163" t="s">
        <v>297</v>
      </c>
      <c r="K1615" s="162">
        <v>32</v>
      </c>
      <c r="L1615" s="162">
        <v>6</v>
      </c>
      <c r="M1615" s="163" t="s">
        <v>300</v>
      </c>
      <c r="N1615" s="163" t="s">
        <v>326</v>
      </c>
      <c r="O1615" s="163" t="s">
        <v>297</v>
      </c>
      <c r="P1615" s="162">
        <v>21</v>
      </c>
      <c r="Q1615" s="162">
        <v>4</v>
      </c>
      <c r="R1615" s="162">
        <v>59.7383607246963</v>
      </c>
      <c r="S1615" s="162">
        <v>597383.60724696296</v>
      </c>
      <c r="T1615" s="93">
        <f t="shared" si="163"/>
        <v>0</v>
      </c>
      <c r="U1615" s="93">
        <f>IF(C1615="MT",'Calcs and Notes'!$C$53*CBSAData!T1615*E1615,'Calcs and Notes'!$C$52*CBSAData!T1615*E1615)</f>
        <v>0</v>
      </c>
      <c r="V1615" s="93">
        <f>IF(C1615="MT",'Calcs and Notes'!$E$53*CBSAData!T1615*E1615,'Calcs and Notes'!$E$52*CBSAData!T1615*E1615)</f>
        <v>0</v>
      </c>
      <c r="W1615" s="93">
        <f t="shared" si="160"/>
        <v>2030.6033141500852</v>
      </c>
      <c r="X1615" s="93">
        <f t="shared" si="164"/>
        <v>1</v>
      </c>
      <c r="Y1615" s="93">
        <f t="shared" si="161"/>
        <v>1128.8065418777505</v>
      </c>
      <c r="Z1615" s="93">
        <f t="shared" si="162"/>
        <v>-45.929868117173989</v>
      </c>
      <c r="AA1615" s="93">
        <f t="shared" si="165"/>
        <v>1</v>
      </c>
      <c r="AB1615" s="93">
        <f t="shared" si="166"/>
        <v>1</v>
      </c>
      <c r="AC1615" s="179">
        <f>IF(C1615="MT",'Calcs and Notes'!$F$53*CBSAData!T1615*E1615,'Calcs and Notes'!$F$52*CBSAData!T1615*E1615)</f>
        <v>0</v>
      </c>
      <c r="AD1615" s="179">
        <f t="shared" si="167"/>
        <v>-13.444313143534442</v>
      </c>
    </row>
    <row r="1616" spans="1:30">
      <c r="A1616" s="162">
        <v>15775</v>
      </c>
      <c r="B1616" s="162">
        <v>2</v>
      </c>
      <c r="C1616" s="163" t="s">
        <v>225</v>
      </c>
      <c r="D1616" s="163" t="s">
        <v>227</v>
      </c>
      <c r="E1616" s="162">
        <v>100</v>
      </c>
      <c r="F1616" s="163" t="s">
        <v>227</v>
      </c>
      <c r="G1616" s="163" t="s">
        <v>296</v>
      </c>
      <c r="H1616" s="162">
        <v>0</v>
      </c>
      <c r="I1616" s="163" t="s">
        <v>301</v>
      </c>
      <c r="J1616" s="163" t="s">
        <v>297</v>
      </c>
      <c r="K1616" s="162">
        <v>32</v>
      </c>
      <c r="L1616" s="162">
        <v>23</v>
      </c>
      <c r="M1616" s="163" t="s">
        <v>300</v>
      </c>
      <c r="N1616" s="163" t="s">
        <v>298</v>
      </c>
      <c r="O1616" s="163" t="s">
        <v>297</v>
      </c>
      <c r="P1616" s="162">
        <v>60</v>
      </c>
      <c r="Q1616" s="162">
        <v>7</v>
      </c>
      <c r="R1616" s="162">
        <v>59.7383607246963</v>
      </c>
      <c r="S1616" s="162">
        <v>597383.60724696296</v>
      </c>
      <c r="T1616" s="93">
        <f t="shared" si="163"/>
        <v>0</v>
      </c>
      <c r="U1616" s="93">
        <f>IF(C1616="MT",'Calcs and Notes'!$C$53*CBSAData!T1616*E1616,'Calcs and Notes'!$C$52*CBSAData!T1616*E1616)</f>
        <v>0</v>
      </c>
      <c r="V1616" s="93">
        <f>IF(C1616="MT",'Calcs and Notes'!$E$53*CBSAData!T1616*E1616,'Calcs and Notes'!$E$52*CBSAData!T1616*E1616)</f>
        <v>0</v>
      </c>
      <c r="W1616" s="93">
        <f t="shared" si="160"/>
        <v>4776.6890933099021</v>
      </c>
      <c r="X1616" s="93">
        <f t="shared" si="164"/>
        <v>1</v>
      </c>
      <c r="Y1616" s="93">
        <f t="shared" si="161"/>
        <v>4515.2261675110021</v>
      </c>
      <c r="Z1616" s="93">
        <f t="shared" si="162"/>
        <v>-137.78960435152192</v>
      </c>
      <c r="AA1616" s="93">
        <f t="shared" si="165"/>
        <v>1</v>
      </c>
      <c r="AB1616" s="93">
        <f t="shared" si="166"/>
        <v>1</v>
      </c>
      <c r="AC1616" s="179">
        <f>IF(C1616="MT",'Calcs and Notes'!$F$53*CBSAData!T1616*E1616,'Calcs and Notes'!$F$52*CBSAData!T1616*E1616)</f>
        <v>0</v>
      </c>
      <c r="AD1616" s="179">
        <f t="shared" si="167"/>
        <v>-181.93299378315265</v>
      </c>
    </row>
    <row r="1617" spans="1:30">
      <c r="A1617" s="162">
        <v>15775</v>
      </c>
      <c r="B1617" s="162">
        <v>3</v>
      </c>
      <c r="C1617" s="163" t="s">
        <v>225</v>
      </c>
      <c r="D1617" s="163" t="s">
        <v>227</v>
      </c>
      <c r="E1617" s="162">
        <v>40</v>
      </c>
      <c r="F1617" s="163" t="s">
        <v>243</v>
      </c>
      <c r="G1617" s="163" t="s">
        <v>296</v>
      </c>
      <c r="H1617" s="162">
        <v>16</v>
      </c>
      <c r="I1617" s="163" t="s">
        <v>298</v>
      </c>
      <c r="J1617" s="163" t="s">
        <v>297</v>
      </c>
      <c r="K1617" s="162">
        <v>34</v>
      </c>
      <c r="L1617" s="162">
        <v>8</v>
      </c>
      <c r="M1617" s="163" t="s">
        <v>300</v>
      </c>
      <c r="N1617" s="163" t="s">
        <v>298</v>
      </c>
      <c r="O1617" s="163" t="s">
        <v>297</v>
      </c>
      <c r="P1617" s="162">
        <v>60</v>
      </c>
      <c r="Q1617" s="162">
        <v>9</v>
      </c>
      <c r="R1617" s="162">
        <v>59.7383607246963</v>
      </c>
      <c r="S1617" s="162">
        <v>597383.60724696296</v>
      </c>
      <c r="T1617" s="93">
        <f t="shared" si="163"/>
        <v>0</v>
      </c>
      <c r="U1617" s="93">
        <f>IF(C1617="MT",'Calcs and Notes'!$C$53*CBSAData!T1617*E1617,'Calcs and Notes'!$C$52*CBSAData!T1617*E1617)</f>
        <v>0</v>
      </c>
      <c r="V1617" s="93">
        <f>IF(C1617="MT",'Calcs and Notes'!$E$53*CBSAData!T1617*E1617,'Calcs and Notes'!$E$52*CBSAData!T1617*E1617)</f>
        <v>0</v>
      </c>
      <c r="W1617" s="93">
        <f t="shared" si="160"/>
        <v>4942</v>
      </c>
      <c r="X1617" s="93">
        <f t="shared" si="164"/>
        <v>1</v>
      </c>
      <c r="Y1617" s="93">
        <f t="shared" si="161"/>
        <v>1475.4880000000001</v>
      </c>
      <c r="Z1617" s="93">
        <f t="shared" si="162"/>
        <v>-122.8</v>
      </c>
      <c r="AA1617" s="93">
        <f t="shared" si="165"/>
        <v>1</v>
      </c>
      <c r="AB1617" s="93">
        <f t="shared" si="166"/>
        <v>0</v>
      </c>
      <c r="AC1617" s="179">
        <f>IF(C1617="MT",'Calcs and Notes'!$F$53*CBSAData!T1617*E1617,'Calcs and Notes'!$F$52*CBSAData!T1617*E1617)</f>
        <v>0</v>
      </c>
      <c r="AD1617" s="179">
        <f t="shared" si="167"/>
        <v>0</v>
      </c>
    </row>
    <row r="1618" spans="1:30">
      <c r="A1618" s="162">
        <v>15775</v>
      </c>
      <c r="B1618" s="162">
        <v>4</v>
      </c>
      <c r="C1618" s="163" t="s">
        <v>241</v>
      </c>
      <c r="D1618" s="163" t="s">
        <v>243</v>
      </c>
      <c r="E1618" s="162">
        <v>55</v>
      </c>
      <c r="F1618" s="163" t="s">
        <v>243</v>
      </c>
      <c r="G1618" s="163" t="s">
        <v>308</v>
      </c>
      <c r="H1618" s="162">
        <v>22</v>
      </c>
      <c r="I1618" s="163" t="s">
        <v>309</v>
      </c>
      <c r="J1618" s="163" t="s">
        <v>297</v>
      </c>
      <c r="K1618" s="162">
        <v>18</v>
      </c>
      <c r="L1618" s="162">
        <v>24</v>
      </c>
      <c r="M1618" s="163" t="s">
        <v>300</v>
      </c>
      <c r="N1618" s="163" t="s">
        <v>227</v>
      </c>
      <c r="O1618" s="163" t="s">
        <v>297</v>
      </c>
      <c r="P1618" s="162">
        <v>0</v>
      </c>
      <c r="Q1618" s="162">
        <v>0</v>
      </c>
      <c r="R1618" s="162">
        <v>59.7383607246963</v>
      </c>
      <c r="S1618" s="162">
        <v>597383.60724696296</v>
      </c>
      <c r="T1618" s="93">
        <f t="shared" si="163"/>
        <v>0</v>
      </c>
      <c r="U1618" s="93">
        <f>IF(C1618="MT",'Calcs and Notes'!$C$53*CBSAData!T1618*E1618,'Calcs and Notes'!$C$52*CBSAData!T1618*E1618)</f>
        <v>0</v>
      </c>
      <c r="V1618" s="93">
        <f>IF(C1618="MT",'Calcs and Notes'!$E$53*CBSAData!T1618*E1618,'Calcs and Notes'!$E$52*CBSAData!T1618*E1618)</f>
        <v>0</v>
      </c>
      <c r="W1618" s="93">
        <f t="shared" si="160"/>
        <v>0</v>
      </c>
      <c r="X1618" s="93">
        <f t="shared" si="164"/>
        <v>0</v>
      </c>
      <c r="Y1618" s="93">
        <f t="shared" si="161"/>
        <v>0</v>
      </c>
      <c r="Z1618" s="93">
        <f t="shared" si="162"/>
        <v>0</v>
      </c>
      <c r="AA1618" s="93">
        <f t="shared" si="165"/>
        <v>1</v>
      </c>
      <c r="AB1618" s="93">
        <f t="shared" si="166"/>
        <v>0</v>
      </c>
      <c r="AC1618" s="179">
        <f>IF(C1618="MT",'Calcs and Notes'!$F$53*CBSAData!T1618*E1618,'Calcs and Notes'!$F$52*CBSAData!T1618*E1618)</f>
        <v>0</v>
      </c>
      <c r="AD1618" s="179">
        <f t="shared" si="167"/>
        <v>0</v>
      </c>
    </row>
    <row r="1619" spans="1:30">
      <c r="A1619" s="162">
        <v>15775</v>
      </c>
      <c r="B1619" s="162">
        <v>5</v>
      </c>
      <c r="C1619" s="163" t="s">
        <v>245</v>
      </c>
      <c r="D1619" s="163" t="s">
        <v>243</v>
      </c>
      <c r="E1619" s="162">
        <v>22.5</v>
      </c>
      <c r="F1619" s="163" t="s">
        <v>243</v>
      </c>
      <c r="G1619" s="163" t="s">
        <v>308</v>
      </c>
      <c r="H1619" s="162">
        <v>9</v>
      </c>
      <c r="I1619" s="163" t="s">
        <v>309</v>
      </c>
      <c r="J1619" s="163" t="s">
        <v>297</v>
      </c>
      <c r="K1619" s="162">
        <v>18</v>
      </c>
      <c r="L1619" s="162">
        <v>10</v>
      </c>
      <c r="M1619" s="163" t="s">
        <v>300</v>
      </c>
      <c r="N1619" s="163" t="s">
        <v>227</v>
      </c>
      <c r="O1619" s="163" t="s">
        <v>297</v>
      </c>
      <c r="P1619" s="162">
        <v>0</v>
      </c>
      <c r="Q1619" s="162">
        <v>0</v>
      </c>
      <c r="R1619" s="162">
        <v>59.7383607246963</v>
      </c>
      <c r="S1619" s="162">
        <v>597383.60724696296</v>
      </c>
      <c r="T1619" s="93">
        <f t="shared" si="163"/>
        <v>0</v>
      </c>
      <c r="U1619" s="93">
        <f>IF(C1619="MT",'Calcs and Notes'!$C$53*CBSAData!T1619*E1619,'Calcs and Notes'!$C$52*CBSAData!T1619*E1619)</f>
        <v>0</v>
      </c>
      <c r="V1619" s="93">
        <f>IF(C1619="MT",'Calcs and Notes'!$E$53*CBSAData!T1619*E1619,'Calcs and Notes'!$E$52*CBSAData!T1619*E1619)</f>
        <v>0</v>
      </c>
      <c r="W1619" s="93">
        <f t="shared" si="160"/>
        <v>0</v>
      </c>
      <c r="X1619" s="93">
        <f t="shared" si="164"/>
        <v>0</v>
      </c>
      <c r="Y1619" s="93">
        <f t="shared" si="161"/>
        <v>0</v>
      </c>
      <c r="Z1619" s="93">
        <f t="shared" si="162"/>
        <v>0</v>
      </c>
      <c r="AA1619" s="93">
        <f t="shared" si="165"/>
        <v>1</v>
      </c>
      <c r="AB1619" s="93">
        <f t="shared" si="166"/>
        <v>0</v>
      </c>
      <c r="AC1619" s="179">
        <f>IF(C1619="MT",'Calcs and Notes'!$F$53*CBSAData!T1619*E1619,'Calcs and Notes'!$F$52*CBSAData!T1619*E1619)</f>
        <v>0</v>
      </c>
      <c r="AD1619" s="179">
        <f t="shared" si="167"/>
        <v>0</v>
      </c>
    </row>
    <row r="1620" spans="1:30">
      <c r="A1620" s="162">
        <v>15837</v>
      </c>
      <c r="B1620" s="162">
        <v>1</v>
      </c>
      <c r="C1620" s="163" t="s">
        <v>225</v>
      </c>
      <c r="D1620" s="163" t="s">
        <v>227</v>
      </c>
      <c r="E1620" s="162">
        <v>230</v>
      </c>
      <c r="F1620" s="163" t="s">
        <v>227</v>
      </c>
      <c r="G1620" s="163" t="s">
        <v>296</v>
      </c>
      <c r="H1620" s="162">
        <v>0</v>
      </c>
      <c r="I1620" s="163" t="s">
        <v>309</v>
      </c>
      <c r="J1620" s="163" t="s">
        <v>297</v>
      </c>
      <c r="K1620" s="162">
        <v>26</v>
      </c>
      <c r="L1620" s="162">
        <v>15</v>
      </c>
      <c r="M1620" s="163" t="s">
        <v>355</v>
      </c>
      <c r="N1620" s="163" t="s">
        <v>301</v>
      </c>
      <c r="O1620" s="163" t="s">
        <v>297</v>
      </c>
      <c r="P1620" s="162">
        <v>32</v>
      </c>
      <c r="Q1620" s="162">
        <v>92</v>
      </c>
      <c r="R1620" s="162">
        <v>29.685533528845401</v>
      </c>
      <c r="S1620" s="162">
        <v>4782339.4514969904</v>
      </c>
      <c r="T1620" s="93">
        <f t="shared" si="163"/>
        <v>0</v>
      </c>
      <c r="U1620" s="93">
        <f>IF(C1620="MT",'Calcs and Notes'!$C$53*CBSAData!T1620*E1620,'Calcs and Notes'!$C$52*CBSAData!T1620*E1620)</f>
        <v>0</v>
      </c>
      <c r="V1620" s="93">
        <f>IF(C1620="MT",'Calcs and Notes'!$E$53*CBSAData!T1620*E1620,'Calcs and Notes'!$E$52*CBSAData!T1620*E1620)</f>
        <v>0</v>
      </c>
      <c r="W1620" s="93">
        <f t="shared" si="160"/>
        <v>0</v>
      </c>
      <c r="X1620" s="93">
        <f t="shared" si="164"/>
        <v>0</v>
      </c>
      <c r="Y1620" s="93">
        <f t="shared" si="161"/>
        <v>0</v>
      </c>
      <c r="Z1620" s="93">
        <f t="shared" si="162"/>
        <v>0</v>
      </c>
      <c r="AA1620" s="93">
        <f t="shared" si="165"/>
        <v>0</v>
      </c>
      <c r="AB1620" s="93">
        <f t="shared" si="166"/>
        <v>1</v>
      </c>
      <c r="AC1620" s="179">
        <f>IF(C1620="MT",'Calcs and Notes'!$F$53*CBSAData!T1620*E1620,'Calcs and Notes'!$F$52*CBSAData!T1620*E1620)</f>
        <v>0</v>
      </c>
      <c r="AD1620" s="179">
        <f t="shared" si="167"/>
        <v>0</v>
      </c>
    </row>
    <row r="1621" spans="1:30">
      <c r="A1621" s="162">
        <v>15837</v>
      </c>
      <c r="B1621" s="162">
        <v>2</v>
      </c>
      <c r="C1621" s="163" t="s">
        <v>225</v>
      </c>
      <c r="D1621" s="163" t="s">
        <v>243</v>
      </c>
      <c r="E1621" s="162">
        <v>35</v>
      </c>
      <c r="F1621" s="163" t="s">
        <v>227</v>
      </c>
      <c r="G1621" s="163" t="s">
        <v>296</v>
      </c>
      <c r="H1621" s="162">
        <v>0</v>
      </c>
      <c r="I1621" s="163" t="s">
        <v>301</v>
      </c>
      <c r="J1621" s="163" t="s">
        <v>297</v>
      </c>
      <c r="K1621" s="162">
        <v>32</v>
      </c>
      <c r="L1621" s="162">
        <v>14</v>
      </c>
      <c r="M1621" s="163" t="s">
        <v>300</v>
      </c>
      <c r="N1621" s="163" t="s">
        <v>227</v>
      </c>
      <c r="O1621" s="163" t="s">
        <v>297</v>
      </c>
      <c r="P1621" s="162">
        <v>0</v>
      </c>
      <c r="Q1621" s="162">
        <v>0</v>
      </c>
      <c r="R1621" s="162">
        <v>29.685533528845401</v>
      </c>
      <c r="S1621" s="162">
        <v>4782339.4514969904</v>
      </c>
      <c r="T1621" s="93">
        <f t="shared" si="163"/>
        <v>0</v>
      </c>
      <c r="U1621" s="93">
        <f>IF(C1621="MT",'Calcs and Notes'!$C$53*CBSAData!T1621*E1621,'Calcs and Notes'!$C$52*CBSAData!T1621*E1621)</f>
        <v>0</v>
      </c>
      <c r="V1621" s="93">
        <f>IF(C1621="MT",'Calcs and Notes'!$E$53*CBSAData!T1621*E1621,'Calcs and Notes'!$E$52*CBSAData!T1621*E1621)</f>
        <v>0</v>
      </c>
      <c r="W1621" s="93">
        <f t="shared" si="160"/>
        <v>1671.8411826584656</v>
      </c>
      <c r="X1621" s="93">
        <f t="shared" si="164"/>
        <v>1</v>
      </c>
      <c r="Y1621" s="93">
        <f t="shared" si="161"/>
        <v>1580.3291586288506</v>
      </c>
      <c r="Z1621" s="93">
        <f t="shared" si="162"/>
        <v>-48.226361523032672</v>
      </c>
      <c r="AA1621" s="93">
        <f t="shared" si="165"/>
        <v>1</v>
      </c>
      <c r="AB1621" s="93">
        <f t="shared" si="166"/>
        <v>1</v>
      </c>
      <c r="AC1621" s="179">
        <f>IF(C1621="MT",'Calcs and Notes'!$F$53*CBSAData!T1621*E1621,'Calcs and Notes'!$F$52*CBSAData!T1621*E1621)</f>
        <v>0</v>
      </c>
      <c r="AD1621" s="179">
        <f t="shared" si="167"/>
        <v>-63.67654782410343</v>
      </c>
    </row>
    <row r="1622" spans="1:30">
      <c r="A1622" s="162">
        <v>15837</v>
      </c>
      <c r="B1622" s="162">
        <v>3</v>
      </c>
      <c r="C1622" s="163" t="s">
        <v>225</v>
      </c>
      <c r="D1622" s="163" t="s">
        <v>243</v>
      </c>
      <c r="E1622" s="162">
        <v>54</v>
      </c>
      <c r="F1622" s="163" t="s">
        <v>243</v>
      </c>
      <c r="G1622" s="163" t="s">
        <v>303</v>
      </c>
      <c r="H1622" s="162">
        <v>18</v>
      </c>
      <c r="I1622" s="163" t="s">
        <v>309</v>
      </c>
      <c r="J1622" s="163" t="s">
        <v>297</v>
      </c>
      <c r="K1622" s="162">
        <v>15</v>
      </c>
      <c r="L1622" s="162">
        <v>24</v>
      </c>
      <c r="M1622" s="163" t="s">
        <v>355</v>
      </c>
      <c r="N1622" s="163" t="s">
        <v>227</v>
      </c>
      <c r="O1622" s="163" t="s">
        <v>297</v>
      </c>
      <c r="P1622" s="162">
        <v>0</v>
      </c>
      <c r="Q1622" s="162">
        <v>0</v>
      </c>
      <c r="R1622" s="162">
        <v>29.685533528845401</v>
      </c>
      <c r="S1622" s="162">
        <v>4782339.4514969904</v>
      </c>
      <c r="T1622" s="93">
        <f t="shared" si="163"/>
        <v>1</v>
      </c>
      <c r="U1622" s="93">
        <f>IF(C1622="MT",'Calcs and Notes'!$C$53*CBSAData!T1622*E1622,'Calcs and Notes'!$C$52*CBSAData!T1622*E1622)</f>
        <v>12423.50518833466</v>
      </c>
      <c r="V1622" s="93">
        <f>IF(C1622="MT",'Calcs and Notes'!$E$53*CBSAData!T1622*E1622,'Calcs and Notes'!$E$52*CBSAData!T1622*E1622)</f>
        <v>2288.2947602177883</v>
      </c>
      <c r="W1622" s="93">
        <f t="shared" si="160"/>
        <v>0</v>
      </c>
      <c r="X1622" s="93">
        <f t="shared" si="164"/>
        <v>0</v>
      </c>
      <c r="Y1622" s="93">
        <f t="shared" si="161"/>
        <v>0</v>
      </c>
      <c r="Z1622" s="93">
        <f t="shared" si="162"/>
        <v>0</v>
      </c>
      <c r="AA1622" s="93">
        <f t="shared" si="165"/>
        <v>0</v>
      </c>
      <c r="AB1622" s="93">
        <f t="shared" si="166"/>
        <v>0</v>
      </c>
      <c r="AC1622" s="179">
        <f>IF(C1622="MT",'Calcs and Notes'!$F$53*CBSAData!T1622*E1622,'Calcs and Notes'!$F$52*CBSAData!T1622*E1622)</f>
        <v>-189.65054770834891</v>
      </c>
      <c r="AD1622" s="179">
        <f t="shared" si="167"/>
        <v>0</v>
      </c>
    </row>
    <row r="1623" spans="1:30">
      <c r="A1623" s="162">
        <v>15837</v>
      </c>
      <c r="B1623" s="162">
        <v>4</v>
      </c>
      <c r="C1623" s="163" t="s">
        <v>225</v>
      </c>
      <c r="D1623" s="163" t="s">
        <v>227</v>
      </c>
      <c r="E1623" s="162">
        <v>370</v>
      </c>
      <c r="F1623" s="163" t="s">
        <v>243</v>
      </c>
      <c r="G1623" s="163" t="s">
        <v>303</v>
      </c>
      <c r="H1623" s="162">
        <v>152</v>
      </c>
      <c r="I1623" s="163" t="s">
        <v>309</v>
      </c>
      <c r="J1623" s="163" t="s">
        <v>297</v>
      </c>
      <c r="K1623" s="162">
        <v>15</v>
      </c>
      <c r="L1623" s="162">
        <v>160</v>
      </c>
      <c r="M1623" s="163" t="s">
        <v>355</v>
      </c>
      <c r="N1623" s="163" t="s">
        <v>227</v>
      </c>
      <c r="O1623" s="163" t="s">
        <v>297</v>
      </c>
      <c r="P1623" s="162">
        <v>0</v>
      </c>
      <c r="Q1623" s="162">
        <v>0</v>
      </c>
      <c r="R1623" s="162">
        <v>29.685533528845401</v>
      </c>
      <c r="S1623" s="162">
        <v>4782339.4514969904</v>
      </c>
      <c r="T1623" s="93">
        <f t="shared" si="163"/>
        <v>1</v>
      </c>
      <c r="U1623" s="93">
        <f>IF(C1623="MT",'Calcs and Notes'!$C$53*CBSAData!T1623*E1623,'Calcs and Notes'!$C$52*CBSAData!T1623*E1623)</f>
        <v>85124.017031181938</v>
      </c>
      <c r="V1623" s="93">
        <f>IF(C1623="MT",'Calcs and Notes'!$E$53*CBSAData!T1623*E1623,'Calcs and Notes'!$E$52*CBSAData!T1623*E1623)</f>
        <v>15679.056690381143</v>
      </c>
      <c r="W1623" s="93">
        <f t="shared" si="160"/>
        <v>0</v>
      </c>
      <c r="X1623" s="93">
        <f t="shared" si="164"/>
        <v>0</v>
      </c>
      <c r="Y1623" s="93">
        <f t="shared" si="161"/>
        <v>0</v>
      </c>
      <c r="Z1623" s="93">
        <f t="shared" si="162"/>
        <v>0</v>
      </c>
      <c r="AA1623" s="93">
        <f t="shared" si="165"/>
        <v>0</v>
      </c>
      <c r="AB1623" s="93">
        <f t="shared" si="166"/>
        <v>0</v>
      </c>
      <c r="AC1623" s="179">
        <f>IF(C1623="MT",'Calcs and Notes'!$F$53*CBSAData!T1623*E1623,'Calcs and Notes'!$F$52*CBSAData!T1623*E1623)</f>
        <v>-1299.4574565201683</v>
      </c>
      <c r="AD1623" s="179">
        <f t="shared" si="167"/>
        <v>0</v>
      </c>
    </row>
    <row r="1624" spans="1:30">
      <c r="A1624" s="162">
        <v>15837</v>
      </c>
      <c r="B1624" s="162">
        <v>5</v>
      </c>
      <c r="C1624" s="163" t="s">
        <v>225</v>
      </c>
      <c r="D1624" s="163" t="s">
        <v>227</v>
      </c>
      <c r="E1624" s="162">
        <v>170</v>
      </c>
      <c r="F1624" s="163" t="s">
        <v>227</v>
      </c>
      <c r="G1624" s="163" t="s">
        <v>296</v>
      </c>
      <c r="H1624" s="162">
        <v>0</v>
      </c>
      <c r="I1624" s="163" t="s">
        <v>301</v>
      </c>
      <c r="J1624" s="163" t="s">
        <v>297</v>
      </c>
      <c r="K1624" s="162">
        <v>32</v>
      </c>
      <c r="L1624" s="162">
        <v>96</v>
      </c>
      <c r="M1624" s="163" t="s">
        <v>300</v>
      </c>
      <c r="N1624" s="163" t="s">
        <v>227</v>
      </c>
      <c r="O1624" s="163" t="s">
        <v>297</v>
      </c>
      <c r="P1624" s="162">
        <v>0</v>
      </c>
      <c r="Q1624" s="162">
        <v>0</v>
      </c>
      <c r="R1624" s="162">
        <v>29.685533528845401</v>
      </c>
      <c r="S1624" s="162">
        <v>4782339.4514969904</v>
      </c>
      <c r="T1624" s="93">
        <f t="shared" si="163"/>
        <v>0</v>
      </c>
      <c r="U1624" s="93">
        <f>IF(C1624="MT",'Calcs and Notes'!$C$53*CBSAData!T1624*E1624,'Calcs and Notes'!$C$52*CBSAData!T1624*E1624)</f>
        <v>0</v>
      </c>
      <c r="V1624" s="93">
        <f>IF(C1624="MT",'Calcs and Notes'!$E$53*CBSAData!T1624*E1624,'Calcs and Notes'!$E$52*CBSAData!T1624*E1624)</f>
        <v>0</v>
      </c>
      <c r="W1624" s="93">
        <f t="shared" si="160"/>
        <v>8120.3714586268334</v>
      </c>
      <c r="X1624" s="93">
        <f t="shared" si="164"/>
        <v>1</v>
      </c>
      <c r="Y1624" s="93">
        <f t="shared" si="161"/>
        <v>7675.8844847687033</v>
      </c>
      <c r="Z1624" s="93">
        <f t="shared" si="162"/>
        <v>-234.24232739758727</v>
      </c>
      <c r="AA1624" s="93">
        <f t="shared" si="165"/>
        <v>1</v>
      </c>
      <c r="AB1624" s="93">
        <f t="shared" si="166"/>
        <v>1</v>
      </c>
      <c r="AC1624" s="179">
        <f>IF(C1624="MT",'Calcs and Notes'!$F$53*CBSAData!T1624*E1624,'Calcs and Notes'!$F$52*CBSAData!T1624*E1624)</f>
        <v>0</v>
      </c>
      <c r="AD1624" s="179">
        <f t="shared" si="167"/>
        <v>-309.28608943135953</v>
      </c>
    </row>
    <row r="1625" spans="1:30">
      <c r="A1625" s="162">
        <v>15837</v>
      </c>
      <c r="B1625" s="162">
        <v>6</v>
      </c>
      <c r="C1625" s="163" t="s">
        <v>225</v>
      </c>
      <c r="D1625" s="163" t="s">
        <v>243</v>
      </c>
      <c r="E1625" s="162">
        <v>30</v>
      </c>
      <c r="F1625" s="163" t="s">
        <v>243</v>
      </c>
      <c r="G1625" s="163" t="s">
        <v>303</v>
      </c>
      <c r="H1625" s="162">
        <v>7</v>
      </c>
      <c r="I1625" s="163" t="s">
        <v>309</v>
      </c>
      <c r="J1625" s="163" t="s">
        <v>297</v>
      </c>
      <c r="K1625" s="162">
        <v>15</v>
      </c>
      <c r="L1625" s="162">
        <v>7</v>
      </c>
      <c r="M1625" s="163" t="s">
        <v>355</v>
      </c>
      <c r="N1625" s="163" t="s">
        <v>227</v>
      </c>
      <c r="O1625" s="163" t="s">
        <v>297</v>
      </c>
      <c r="P1625" s="162">
        <v>0</v>
      </c>
      <c r="Q1625" s="162">
        <v>0</v>
      </c>
      <c r="R1625" s="162">
        <v>29.685533528845401</v>
      </c>
      <c r="S1625" s="162">
        <v>4782339.4514969904</v>
      </c>
      <c r="T1625" s="93">
        <f t="shared" si="163"/>
        <v>1</v>
      </c>
      <c r="U1625" s="93">
        <f>IF(C1625="MT",'Calcs and Notes'!$C$53*CBSAData!T1625*E1625,'Calcs and Notes'!$C$52*CBSAData!T1625*E1625)</f>
        <v>6901.947326852589</v>
      </c>
      <c r="V1625" s="93">
        <f>IF(C1625="MT",'Calcs and Notes'!$E$53*CBSAData!T1625*E1625,'Calcs and Notes'!$E$52*CBSAData!T1625*E1625)</f>
        <v>1271.2748667876604</v>
      </c>
      <c r="W1625" s="93">
        <f t="shared" si="160"/>
        <v>0</v>
      </c>
      <c r="X1625" s="93">
        <f t="shared" si="164"/>
        <v>0</v>
      </c>
      <c r="Y1625" s="93">
        <f t="shared" si="161"/>
        <v>0</v>
      </c>
      <c r="Z1625" s="93">
        <f t="shared" si="162"/>
        <v>0</v>
      </c>
      <c r="AA1625" s="93">
        <f t="shared" si="165"/>
        <v>0</v>
      </c>
      <c r="AB1625" s="93">
        <f t="shared" si="166"/>
        <v>0</v>
      </c>
      <c r="AC1625" s="179">
        <f>IF(C1625="MT",'Calcs and Notes'!$F$53*CBSAData!T1625*E1625,'Calcs and Notes'!$F$52*CBSAData!T1625*E1625)</f>
        <v>-105.36141539352717</v>
      </c>
      <c r="AD1625" s="179">
        <f t="shared" si="167"/>
        <v>0</v>
      </c>
    </row>
    <row r="1626" spans="1:30">
      <c r="A1626" s="162">
        <v>15837</v>
      </c>
      <c r="B1626" s="162">
        <v>7</v>
      </c>
      <c r="C1626" s="163" t="s">
        <v>225</v>
      </c>
      <c r="D1626" s="163" t="s">
        <v>243</v>
      </c>
      <c r="E1626" s="162">
        <v>105</v>
      </c>
      <c r="F1626" s="163" t="s">
        <v>227</v>
      </c>
      <c r="G1626" s="163" t="s">
        <v>296</v>
      </c>
      <c r="H1626" s="162">
        <v>0</v>
      </c>
      <c r="I1626" s="163" t="s">
        <v>301</v>
      </c>
      <c r="J1626" s="163" t="s">
        <v>297</v>
      </c>
      <c r="K1626" s="162">
        <v>32</v>
      </c>
      <c r="L1626" s="162">
        <v>16</v>
      </c>
      <c r="M1626" s="163" t="s">
        <v>300</v>
      </c>
      <c r="N1626" s="163" t="s">
        <v>227</v>
      </c>
      <c r="O1626" s="163" t="s">
        <v>297</v>
      </c>
      <c r="P1626" s="162">
        <v>0</v>
      </c>
      <c r="Q1626" s="162">
        <v>0</v>
      </c>
      <c r="R1626" s="162">
        <v>29.685533528845401</v>
      </c>
      <c r="S1626" s="162">
        <v>4782339.4514969904</v>
      </c>
      <c r="T1626" s="93">
        <f t="shared" si="163"/>
        <v>0</v>
      </c>
      <c r="U1626" s="93">
        <f>IF(C1626="MT",'Calcs and Notes'!$C$53*CBSAData!T1626*E1626,'Calcs and Notes'!$C$52*CBSAData!T1626*E1626)</f>
        <v>0</v>
      </c>
      <c r="V1626" s="93">
        <f>IF(C1626="MT",'Calcs and Notes'!$E$53*CBSAData!T1626*E1626,'Calcs and Notes'!$E$52*CBSAData!T1626*E1626)</f>
        <v>0</v>
      </c>
      <c r="W1626" s="93">
        <f t="shared" si="160"/>
        <v>5015.5235479753974</v>
      </c>
      <c r="X1626" s="93">
        <f t="shared" si="164"/>
        <v>1</v>
      </c>
      <c r="Y1626" s="93">
        <f t="shared" si="161"/>
        <v>4740.9874758865517</v>
      </c>
      <c r="Z1626" s="93">
        <f t="shared" si="162"/>
        <v>-144.67908456909802</v>
      </c>
      <c r="AA1626" s="93">
        <f t="shared" si="165"/>
        <v>1</v>
      </c>
      <c r="AB1626" s="93">
        <f t="shared" si="166"/>
        <v>1</v>
      </c>
      <c r="AC1626" s="179">
        <f>IF(C1626="MT",'Calcs and Notes'!$F$53*CBSAData!T1626*E1626,'Calcs and Notes'!$F$52*CBSAData!T1626*E1626)</f>
        <v>0</v>
      </c>
      <c r="AD1626" s="179">
        <f t="shared" si="167"/>
        <v>-191.02964347231028</v>
      </c>
    </row>
    <row r="1627" spans="1:30">
      <c r="A1627" s="162">
        <v>15837</v>
      </c>
      <c r="B1627" s="162">
        <v>8</v>
      </c>
      <c r="C1627" s="163" t="s">
        <v>225</v>
      </c>
      <c r="D1627" s="163" t="s">
        <v>243</v>
      </c>
      <c r="E1627" s="162">
        <v>20</v>
      </c>
      <c r="F1627" s="163" t="s">
        <v>227</v>
      </c>
      <c r="G1627" s="163" t="s">
        <v>296</v>
      </c>
      <c r="H1627" s="162">
        <v>0</v>
      </c>
      <c r="I1627" s="163" t="s">
        <v>326</v>
      </c>
      <c r="J1627" s="163" t="s">
        <v>297</v>
      </c>
      <c r="K1627" s="162">
        <v>28</v>
      </c>
      <c r="L1627" s="162">
        <v>24</v>
      </c>
      <c r="M1627" s="163" t="s">
        <v>300</v>
      </c>
      <c r="N1627" s="163" t="s">
        <v>227</v>
      </c>
      <c r="O1627" s="163" t="s">
        <v>297</v>
      </c>
      <c r="P1627" s="162">
        <v>0</v>
      </c>
      <c r="Q1627" s="162">
        <v>0</v>
      </c>
      <c r="R1627" s="162">
        <v>29.685533528845401</v>
      </c>
      <c r="S1627" s="162">
        <v>4782339.4514969904</v>
      </c>
      <c r="T1627" s="93">
        <f t="shared" si="163"/>
        <v>0</v>
      </c>
      <c r="U1627" s="93">
        <f>IF(C1627="MT",'Calcs and Notes'!$C$53*CBSAData!T1627*E1627,'Calcs and Notes'!$C$52*CBSAData!T1627*E1627)</f>
        <v>0</v>
      </c>
      <c r="V1627" s="93">
        <f>IF(C1627="MT",'Calcs and Notes'!$E$53*CBSAData!T1627*E1627,'Calcs and Notes'!$E$52*CBSAData!T1627*E1627)</f>
        <v>0</v>
      </c>
      <c r="W1627" s="93">
        <f t="shared" ref="W1627:W1690" si="168">IFERROR(IF(F1627="N",(E1627*VLOOKUP(I1627,$AF$1307:$AG$1308,2,FALSE)),(E1627*VLOOKUP(I1627,$AF$1310:$AG$1311,2,FALSE))),0)</f>
        <v>0</v>
      </c>
      <c r="X1627" s="93">
        <f t="shared" si="164"/>
        <v>0</v>
      </c>
      <c r="Y1627" s="93">
        <f t="shared" ref="Y1627:Y1690" si="169">IFERROR(IF(F1627="N",(E1627*VLOOKUP(I1627,$AF$1307:$AH$1308,3,FALSE)),(E1627*VLOOKUP(I1627,$AF$1310:$AH$1311,3,FALSE))),0)</f>
        <v>0</v>
      </c>
      <c r="Z1627" s="93">
        <f t="shared" ref="Z1627:Z1690" si="170">IFERROR(IF(F1627="N",(E1627*VLOOKUP(I1627,$AF$1307:$AI$1308,4,FALSE)),(E1627*VLOOKUP(I1627,$AF$1310:$AI$1311,4,FALSE))),0)</f>
        <v>0</v>
      </c>
      <c r="AA1627" s="93">
        <f t="shared" si="165"/>
        <v>1</v>
      </c>
      <c r="AB1627" s="93">
        <f t="shared" si="166"/>
        <v>1</v>
      </c>
      <c r="AC1627" s="179">
        <f>IF(C1627="MT",'Calcs and Notes'!$F$53*CBSAData!T1627*E1627,'Calcs and Notes'!$F$52*CBSAData!T1627*E1627)</f>
        <v>0</v>
      </c>
      <c r="AD1627" s="179">
        <f t="shared" si="167"/>
        <v>0</v>
      </c>
    </row>
    <row r="1628" spans="1:30">
      <c r="A1628" s="162">
        <v>15887</v>
      </c>
      <c r="B1628" s="162">
        <v>1</v>
      </c>
      <c r="C1628" s="163" t="s">
        <v>225</v>
      </c>
      <c r="D1628" s="163" t="s">
        <v>243</v>
      </c>
      <c r="E1628" s="162">
        <v>5</v>
      </c>
      <c r="F1628" s="163" t="s">
        <v>227</v>
      </c>
      <c r="G1628" s="163" t="s">
        <v>296</v>
      </c>
      <c r="H1628" s="162">
        <v>0</v>
      </c>
      <c r="I1628" s="163" t="s">
        <v>301</v>
      </c>
      <c r="J1628" s="163" t="s">
        <v>297</v>
      </c>
      <c r="K1628" s="162">
        <v>32</v>
      </c>
      <c r="L1628" s="162">
        <v>1</v>
      </c>
      <c r="M1628" s="163" t="s">
        <v>304</v>
      </c>
      <c r="N1628" s="163" t="s">
        <v>227</v>
      </c>
      <c r="O1628" s="163" t="s">
        <v>297</v>
      </c>
      <c r="P1628" s="162">
        <v>0</v>
      </c>
      <c r="Q1628" s="162">
        <v>0</v>
      </c>
      <c r="R1628" s="162">
        <v>86.201499118165799</v>
      </c>
      <c r="S1628" s="162">
        <v>227571.95767195799</v>
      </c>
      <c r="T1628" s="93">
        <f t="shared" ref="T1628:T1691" si="171">IF(G1628="ASH",1,0)</f>
        <v>0</v>
      </c>
      <c r="U1628" s="93">
        <f>IF(C1628="MT",'Calcs and Notes'!$C$53*CBSAData!T1628*E1628,'Calcs and Notes'!$C$52*CBSAData!T1628*E1628)</f>
        <v>0</v>
      </c>
      <c r="V1628" s="93">
        <f>IF(C1628="MT",'Calcs and Notes'!$E$53*CBSAData!T1628*E1628,'Calcs and Notes'!$E$52*CBSAData!T1628*E1628)</f>
        <v>0</v>
      </c>
      <c r="W1628" s="93">
        <f t="shared" si="168"/>
        <v>238.83445466549512</v>
      </c>
      <c r="X1628" s="93">
        <f t="shared" ref="X1628:X1691" si="172">IF(W1628=0,0,1)</f>
        <v>1</v>
      </c>
      <c r="Y1628" s="93">
        <f t="shared" si="169"/>
        <v>225.7613083755501</v>
      </c>
      <c r="Z1628" s="93">
        <f t="shared" si="170"/>
        <v>-6.8894802175760965</v>
      </c>
      <c r="AA1628" s="93">
        <f t="shared" ref="AA1628:AA1691" si="173">(IF(M1628="OS",0,1))</f>
        <v>1</v>
      </c>
      <c r="AB1628" s="93">
        <f t="shared" ref="AB1628:AB1691" si="174">IF(F1628="N",1,0)</f>
        <v>1</v>
      </c>
      <c r="AC1628" s="179">
        <f>IF(C1628="MT",'Calcs and Notes'!$F$53*CBSAData!T1628*E1628,'Calcs and Notes'!$F$52*CBSAData!T1628*E1628)</f>
        <v>0</v>
      </c>
      <c r="AD1628" s="179">
        <f t="shared" si="167"/>
        <v>-9.0966496891576334</v>
      </c>
    </row>
    <row r="1629" spans="1:30">
      <c r="A1629" s="162">
        <v>15840</v>
      </c>
      <c r="B1629" s="162">
        <v>1</v>
      </c>
      <c r="C1629" s="163" t="s">
        <v>225</v>
      </c>
      <c r="D1629" s="163" t="s">
        <v>227</v>
      </c>
      <c r="E1629" s="162">
        <v>28</v>
      </c>
      <c r="F1629" s="163" t="s">
        <v>243</v>
      </c>
      <c r="G1629" s="163" t="s">
        <v>303</v>
      </c>
      <c r="H1629" s="162">
        <v>11</v>
      </c>
      <c r="I1629" s="163" t="s">
        <v>301</v>
      </c>
      <c r="J1629" s="163" t="s">
        <v>297</v>
      </c>
      <c r="K1629" s="162">
        <v>32</v>
      </c>
      <c r="L1629" s="162">
        <v>12</v>
      </c>
      <c r="M1629" s="163" t="s">
        <v>304</v>
      </c>
      <c r="N1629" s="163" t="s">
        <v>227</v>
      </c>
      <c r="O1629" s="163" t="s">
        <v>297</v>
      </c>
      <c r="P1629" s="162">
        <v>0</v>
      </c>
      <c r="Q1629" s="162">
        <v>0</v>
      </c>
      <c r="R1629" s="162">
        <v>97.814348978341002</v>
      </c>
      <c r="S1629" s="162">
        <v>4614489.7274022102</v>
      </c>
      <c r="T1629" s="93">
        <f t="shared" si="171"/>
        <v>1</v>
      </c>
      <c r="U1629" s="93">
        <f>IF(C1629="MT",'Calcs and Notes'!$C$53*CBSAData!T1629*E1629,'Calcs and Notes'!$C$52*CBSAData!T1629*E1629)</f>
        <v>6441.8175050624168</v>
      </c>
      <c r="V1629" s="93">
        <f>IF(C1629="MT",'Calcs and Notes'!$E$53*CBSAData!T1629*E1629,'Calcs and Notes'!$E$52*CBSAData!T1629*E1629)</f>
        <v>1186.5232090018162</v>
      </c>
      <c r="W1629" s="93">
        <f t="shared" si="168"/>
        <v>2681</v>
      </c>
      <c r="X1629" s="93">
        <f t="shared" si="172"/>
        <v>1</v>
      </c>
      <c r="Y1629" s="93">
        <f t="shared" si="169"/>
        <v>1032.8416</v>
      </c>
      <c r="Z1629" s="93">
        <f t="shared" si="170"/>
        <v>-85.96</v>
      </c>
      <c r="AA1629" s="93">
        <f t="shared" si="173"/>
        <v>1</v>
      </c>
      <c r="AB1629" s="93">
        <f t="shared" si="174"/>
        <v>0</v>
      </c>
      <c r="AC1629" s="179">
        <f>IF(C1629="MT",'Calcs and Notes'!$F$53*CBSAData!T1629*E1629,'Calcs and Notes'!$F$52*CBSAData!T1629*E1629)</f>
        <v>-98.337321033958688</v>
      </c>
      <c r="AD1629" s="179">
        <f t="shared" ref="AD1629:AD1692" si="175">IFERROR(IF(F1629="N",(E1629*VLOOKUP(I1629,$AF$1307:$AJ$1308,5,FALSE)),(E1629*VLOOKUP(I1629,$AF$1310:$AJ$1311,5,FALSE))),0)</f>
        <v>0</v>
      </c>
    </row>
    <row r="1630" spans="1:30">
      <c r="A1630" s="162">
        <v>15840</v>
      </c>
      <c r="B1630" s="162">
        <v>2</v>
      </c>
      <c r="C1630" s="163" t="s">
        <v>225</v>
      </c>
      <c r="D1630" s="163" t="s">
        <v>227</v>
      </c>
      <c r="E1630" s="162">
        <v>36</v>
      </c>
      <c r="F1630" s="163" t="s">
        <v>243</v>
      </c>
      <c r="G1630" s="163" t="s">
        <v>303</v>
      </c>
      <c r="H1630" s="162">
        <v>15</v>
      </c>
      <c r="I1630" s="163" t="s">
        <v>301</v>
      </c>
      <c r="J1630" s="163" t="s">
        <v>297</v>
      </c>
      <c r="K1630" s="162">
        <v>32</v>
      </c>
      <c r="L1630" s="162">
        <v>16</v>
      </c>
      <c r="M1630" s="163" t="s">
        <v>304</v>
      </c>
      <c r="N1630" s="163" t="s">
        <v>227</v>
      </c>
      <c r="O1630" s="163" t="s">
        <v>297</v>
      </c>
      <c r="P1630" s="162">
        <v>0</v>
      </c>
      <c r="Q1630" s="162">
        <v>0</v>
      </c>
      <c r="R1630" s="162">
        <v>97.814348978341002</v>
      </c>
      <c r="S1630" s="162">
        <v>4614489.7274022102</v>
      </c>
      <c r="T1630" s="93">
        <f t="shared" si="171"/>
        <v>1</v>
      </c>
      <c r="U1630" s="93">
        <f>IF(C1630="MT",'Calcs and Notes'!$C$53*CBSAData!T1630*E1630,'Calcs and Notes'!$C$52*CBSAData!T1630*E1630)</f>
        <v>8282.3367922231082</v>
      </c>
      <c r="V1630" s="93">
        <f>IF(C1630="MT",'Calcs and Notes'!$E$53*CBSAData!T1630*E1630,'Calcs and Notes'!$E$52*CBSAData!T1630*E1630)</f>
        <v>1525.5298401451923</v>
      </c>
      <c r="W1630" s="93">
        <f t="shared" si="168"/>
        <v>3447</v>
      </c>
      <c r="X1630" s="93">
        <f t="shared" si="172"/>
        <v>1</v>
      </c>
      <c r="Y1630" s="93">
        <f t="shared" si="169"/>
        <v>1327.9392</v>
      </c>
      <c r="Z1630" s="93">
        <f t="shared" si="170"/>
        <v>-110.52</v>
      </c>
      <c r="AA1630" s="93">
        <f t="shared" si="173"/>
        <v>1</v>
      </c>
      <c r="AB1630" s="93">
        <f t="shared" si="174"/>
        <v>0</v>
      </c>
      <c r="AC1630" s="179">
        <f>IF(C1630="MT",'Calcs and Notes'!$F$53*CBSAData!T1630*E1630,'Calcs and Notes'!$F$52*CBSAData!T1630*E1630)</f>
        <v>-126.43369847223261</v>
      </c>
      <c r="AD1630" s="179">
        <f t="shared" si="175"/>
        <v>0</v>
      </c>
    </row>
    <row r="1631" spans="1:30">
      <c r="A1631" s="162">
        <v>15840</v>
      </c>
      <c r="B1631" s="162">
        <v>3</v>
      </c>
      <c r="C1631" s="163" t="s">
        <v>245</v>
      </c>
      <c r="D1631" s="163" t="s">
        <v>227</v>
      </c>
      <c r="E1631" s="162">
        <v>8</v>
      </c>
      <c r="F1631" s="163" t="s">
        <v>243</v>
      </c>
      <c r="G1631" s="163" t="s">
        <v>303</v>
      </c>
      <c r="H1631" s="162">
        <v>3</v>
      </c>
      <c r="I1631" s="163" t="s">
        <v>301</v>
      </c>
      <c r="J1631" s="163" t="s">
        <v>297</v>
      </c>
      <c r="K1631" s="162">
        <v>32</v>
      </c>
      <c r="L1631" s="162">
        <v>4</v>
      </c>
      <c r="M1631" s="163" t="s">
        <v>304</v>
      </c>
      <c r="N1631" s="163" t="s">
        <v>227</v>
      </c>
      <c r="O1631" s="163" t="s">
        <v>297</v>
      </c>
      <c r="P1631" s="162">
        <v>0</v>
      </c>
      <c r="Q1631" s="162">
        <v>0</v>
      </c>
      <c r="R1631" s="162">
        <v>97.814348978341002</v>
      </c>
      <c r="S1631" s="162">
        <v>4614489.7274022102</v>
      </c>
      <c r="T1631" s="93">
        <f t="shared" si="171"/>
        <v>1</v>
      </c>
      <c r="U1631" s="93">
        <f>IF(C1631="MT",'Calcs and Notes'!$C$53*CBSAData!T1631*E1631,'Calcs and Notes'!$C$52*CBSAData!T1631*E1631)</f>
        <v>2955.6507458285864</v>
      </c>
      <c r="V1631" s="93">
        <f>IF(C1631="MT",'Calcs and Notes'!$E$53*CBSAData!T1631*E1631,'Calcs and Notes'!$E$52*CBSAData!T1631*E1631)</f>
        <v>339.00663114337607</v>
      </c>
      <c r="W1631" s="93">
        <f t="shared" si="168"/>
        <v>766</v>
      </c>
      <c r="X1631" s="93">
        <f t="shared" si="172"/>
        <v>1</v>
      </c>
      <c r="Y1631" s="93">
        <f t="shared" si="169"/>
        <v>295.0976</v>
      </c>
      <c r="Z1631" s="93">
        <f t="shared" si="170"/>
        <v>-24.56</v>
      </c>
      <c r="AA1631" s="93">
        <f t="shared" si="173"/>
        <v>1</v>
      </c>
      <c r="AB1631" s="93">
        <f t="shared" si="174"/>
        <v>0</v>
      </c>
      <c r="AC1631" s="179">
        <f>IF(C1631="MT",'Calcs and Notes'!$F$53*CBSAData!T1631*E1631,'Calcs and Notes'!$F$52*CBSAData!T1631*E1631)</f>
        <v>-40.277497924116453</v>
      </c>
      <c r="AD1631" s="179">
        <f t="shared" si="175"/>
        <v>0</v>
      </c>
    </row>
    <row r="1632" spans="1:30">
      <c r="A1632" s="162">
        <v>15840</v>
      </c>
      <c r="B1632" s="162">
        <v>4</v>
      </c>
      <c r="C1632" s="163" t="s">
        <v>241</v>
      </c>
      <c r="D1632" s="163" t="s">
        <v>227</v>
      </c>
      <c r="E1632" s="162">
        <v>128</v>
      </c>
      <c r="F1632" s="163" t="s">
        <v>243</v>
      </c>
      <c r="G1632" s="163" t="s">
        <v>308</v>
      </c>
      <c r="H1632" s="162">
        <v>53</v>
      </c>
      <c r="I1632" s="163" t="s">
        <v>301</v>
      </c>
      <c r="J1632" s="163" t="s">
        <v>297</v>
      </c>
      <c r="K1632" s="162">
        <v>32</v>
      </c>
      <c r="L1632" s="162">
        <v>106</v>
      </c>
      <c r="M1632" s="163" t="s">
        <v>304</v>
      </c>
      <c r="N1632" s="163" t="s">
        <v>227</v>
      </c>
      <c r="O1632" s="163" t="s">
        <v>297</v>
      </c>
      <c r="P1632" s="162">
        <v>0</v>
      </c>
      <c r="Q1632" s="162">
        <v>0</v>
      </c>
      <c r="R1632" s="162">
        <v>97.814348978341002</v>
      </c>
      <c r="S1632" s="162">
        <v>4614489.7274022102</v>
      </c>
      <c r="T1632" s="93">
        <f t="shared" si="171"/>
        <v>0</v>
      </c>
      <c r="U1632" s="93">
        <f>IF(C1632="MT",'Calcs and Notes'!$C$53*CBSAData!T1632*E1632,'Calcs and Notes'!$C$52*CBSAData!T1632*E1632)</f>
        <v>0</v>
      </c>
      <c r="V1632" s="93">
        <f>IF(C1632="MT",'Calcs and Notes'!$E$53*CBSAData!T1632*E1632,'Calcs and Notes'!$E$52*CBSAData!T1632*E1632)</f>
        <v>0</v>
      </c>
      <c r="W1632" s="93">
        <f t="shared" si="168"/>
        <v>12256</v>
      </c>
      <c r="X1632" s="93">
        <f t="shared" si="172"/>
        <v>1</v>
      </c>
      <c r="Y1632" s="93">
        <f t="shared" si="169"/>
        <v>4721.5616</v>
      </c>
      <c r="Z1632" s="93">
        <f t="shared" si="170"/>
        <v>-392.96</v>
      </c>
      <c r="AA1632" s="93">
        <f t="shared" si="173"/>
        <v>1</v>
      </c>
      <c r="AB1632" s="93">
        <f t="shared" si="174"/>
        <v>0</v>
      </c>
      <c r="AC1632" s="179">
        <f>IF(C1632="MT",'Calcs and Notes'!$F$53*CBSAData!T1632*E1632,'Calcs and Notes'!$F$52*CBSAData!T1632*E1632)</f>
        <v>0</v>
      </c>
      <c r="AD1632" s="179">
        <f t="shared" si="175"/>
        <v>0</v>
      </c>
    </row>
    <row r="1633" spans="1:30">
      <c r="A1633" s="162">
        <v>15840</v>
      </c>
      <c r="B1633" s="162">
        <v>5</v>
      </c>
      <c r="C1633" s="163" t="s">
        <v>225</v>
      </c>
      <c r="D1633" s="163" t="s">
        <v>227</v>
      </c>
      <c r="E1633" s="162">
        <v>112</v>
      </c>
      <c r="F1633" s="163" t="s">
        <v>227</v>
      </c>
      <c r="G1633" s="163" t="s">
        <v>296</v>
      </c>
      <c r="H1633" s="162">
        <v>0</v>
      </c>
      <c r="I1633" s="163" t="s">
        <v>298</v>
      </c>
      <c r="J1633" s="163" t="s">
        <v>297</v>
      </c>
      <c r="K1633" s="162">
        <v>40</v>
      </c>
      <c r="L1633" s="162">
        <v>56</v>
      </c>
      <c r="M1633" s="163" t="s">
        <v>304</v>
      </c>
      <c r="N1633" s="163" t="s">
        <v>298</v>
      </c>
      <c r="O1633" s="163" t="s">
        <v>297</v>
      </c>
      <c r="P1633" s="162">
        <v>40</v>
      </c>
      <c r="Q1633" s="162">
        <v>28</v>
      </c>
      <c r="R1633" s="162">
        <v>97.814348978341002</v>
      </c>
      <c r="S1633" s="162">
        <v>4614489.7274022102</v>
      </c>
      <c r="T1633" s="93">
        <f t="shared" si="171"/>
        <v>0</v>
      </c>
      <c r="U1633" s="93">
        <f>IF(C1633="MT",'Calcs and Notes'!$C$53*CBSAData!T1633*E1633,'Calcs and Notes'!$C$52*CBSAData!T1633*E1633)</f>
        <v>0</v>
      </c>
      <c r="V1633" s="93">
        <f>IF(C1633="MT",'Calcs and Notes'!$E$53*CBSAData!T1633*E1633,'Calcs and Notes'!$E$52*CBSAData!T1633*E1633)</f>
        <v>0</v>
      </c>
      <c r="W1633" s="93">
        <f t="shared" si="168"/>
        <v>9097.1028473923816</v>
      </c>
      <c r="X1633" s="93">
        <f t="shared" si="172"/>
        <v>1</v>
      </c>
      <c r="Y1633" s="93">
        <f t="shared" si="169"/>
        <v>5057.053307612322</v>
      </c>
      <c r="Z1633" s="93">
        <f t="shared" si="170"/>
        <v>-205.76580916493947</v>
      </c>
      <c r="AA1633" s="93">
        <f t="shared" si="173"/>
        <v>1</v>
      </c>
      <c r="AB1633" s="93">
        <f t="shared" si="174"/>
        <v>1</v>
      </c>
      <c r="AC1633" s="179">
        <f>IF(C1633="MT",'Calcs and Notes'!$F$53*CBSAData!T1633*E1633,'Calcs and Notes'!$F$52*CBSAData!T1633*E1633)</f>
        <v>0</v>
      </c>
      <c r="AD1633" s="179">
        <f t="shared" si="175"/>
        <v>-60.230522883034297</v>
      </c>
    </row>
    <row r="1634" spans="1:30">
      <c r="A1634" s="162">
        <v>15840</v>
      </c>
      <c r="B1634" s="162">
        <v>6</v>
      </c>
      <c r="C1634" s="163" t="s">
        <v>241</v>
      </c>
      <c r="D1634" s="163" t="s">
        <v>227</v>
      </c>
      <c r="E1634" s="162">
        <v>63</v>
      </c>
      <c r="F1634" s="163" t="s">
        <v>243</v>
      </c>
      <c r="G1634" s="163" t="s">
        <v>303</v>
      </c>
      <c r="H1634" s="162">
        <v>27</v>
      </c>
      <c r="I1634" s="163" t="s">
        <v>301</v>
      </c>
      <c r="J1634" s="163" t="s">
        <v>297</v>
      </c>
      <c r="K1634" s="162">
        <v>32</v>
      </c>
      <c r="L1634" s="162">
        <v>28</v>
      </c>
      <c r="M1634" s="163" t="s">
        <v>304</v>
      </c>
      <c r="N1634" s="163" t="s">
        <v>227</v>
      </c>
      <c r="O1634" s="163" t="s">
        <v>297</v>
      </c>
      <c r="P1634" s="162">
        <v>0</v>
      </c>
      <c r="Q1634" s="162">
        <v>0</v>
      </c>
      <c r="R1634" s="162">
        <v>97.814348978341002</v>
      </c>
      <c r="S1634" s="162">
        <v>4614489.7274022102</v>
      </c>
      <c r="T1634" s="93">
        <f t="shared" si="171"/>
        <v>1</v>
      </c>
      <c r="U1634" s="93">
        <f>IF(C1634="MT",'Calcs and Notes'!$C$53*CBSAData!T1634*E1634,'Calcs and Notes'!$C$52*CBSAData!T1634*E1634)</f>
        <v>23275.749623400119</v>
      </c>
      <c r="V1634" s="93">
        <f>IF(C1634="MT",'Calcs and Notes'!$E$53*CBSAData!T1634*E1634,'Calcs and Notes'!$E$52*CBSAData!T1634*E1634)</f>
        <v>2669.6772202540865</v>
      </c>
      <c r="W1634" s="93">
        <f t="shared" si="168"/>
        <v>6032.25</v>
      </c>
      <c r="X1634" s="93">
        <f t="shared" si="172"/>
        <v>1</v>
      </c>
      <c r="Y1634" s="93">
        <f t="shared" si="169"/>
        <v>2323.8935999999999</v>
      </c>
      <c r="Z1634" s="93">
        <f t="shared" si="170"/>
        <v>-193.41</v>
      </c>
      <c r="AA1634" s="93">
        <f t="shared" si="173"/>
        <v>1</v>
      </c>
      <c r="AB1634" s="93">
        <f t="shared" si="174"/>
        <v>0</v>
      </c>
      <c r="AC1634" s="179">
        <f>IF(C1634="MT",'Calcs and Notes'!$F$53*CBSAData!T1634*E1634,'Calcs and Notes'!$F$52*CBSAData!T1634*E1634)</f>
        <v>-317.1852961524171</v>
      </c>
      <c r="AD1634" s="179">
        <f t="shared" si="175"/>
        <v>0</v>
      </c>
    </row>
    <row r="1635" spans="1:30">
      <c r="A1635" s="162">
        <v>15840</v>
      </c>
      <c r="B1635" s="162">
        <v>7</v>
      </c>
      <c r="C1635" s="163" t="s">
        <v>241</v>
      </c>
      <c r="D1635" s="163" t="s">
        <v>227</v>
      </c>
      <c r="E1635" s="162">
        <v>87</v>
      </c>
      <c r="F1635" s="163" t="s">
        <v>243</v>
      </c>
      <c r="G1635" s="163" t="s">
        <v>303</v>
      </c>
      <c r="H1635" s="162">
        <v>32</v>
      </c>
      <c r="I1635" s="163" t="s">
        <v>301</v>
      </c>
      <c r="J1635" s="163" t="s">
        <v>297</v>
      </c>
      <c r="K1635" s="162">
        <v>32</v>
      </c>
      <c r="L1635" s="162">
        <v>33</v>
      </c>
      <c r="M1635" s="163" t="s">
        <v>304</v>
      </c>
      <c r="N1635" s="163" t="s">
        <v>227</v>
      </c>
      <c r="O1635" s="163" t="s">
        <v>297</v>
      </c>
      <c r="P1635" s="162">
        <v>0</v>
      </c>
      <c r="Q1635" s="162">
        <v>0</v>
      </c>
      <c r="R1635" s="162">
        <v>97.814348978341002</v>
      </c>
      <c r="S1635" s="162">
        <v>4614489.7274022102</v>
      </c>
      <c r="T1635" s="93">
        <f t="shared" si="171"/>
        <v>1</v>
      </c>
      <c r="U1635" s="93">
        <f>IF(C1635="MT",'Calcs and Notes'!$C$53*CBSAData!T1635*E1635,'Calcs and Notes'!$C$52*CBSAData!T1635*E1635)</f>
        <v>32142.701860885878</v>
      </c>
      <c r="V1635" s="93">
        <f>IF(C1635="MT",'Calcs and Notes'!$E$53*CBSAData!T1635*E1635,'Calcs and Notes'!$E$52*CBSAData!T1635*E1635)</f>
        <v>3686.6971136842149</v>
      </c>
      <c r="W1635" s="93">
        <f t="shared" si="168"/>
        <v>8330.25</v>
      </c>
      <c r="X1635" s="93">
        <f t="shared" si="172"/>
        <v>1</v>
      </c>
      <c r="Y1635" s="93">
        <f t="shared" si="169"/>
        <v>3209.1864</v>
      </c>
      <c r="Z1635" s="93">
        <f t="shared" si="170"/>
        <v>-267.08999999999997</v>
      </c>
      <c r="AA1635" s="93">
        <f t="shared" si="173"/>
        <v>1</v>
      </c>
      <c r="AB1635" s="93">
        <f t="shared" si="174"/>
        <v>0</v>
      </c>
      <c r="AC1635" s="179">
        <f>IF(C1635="MT",'Calcs and Notes'!$F$53*CBSAData!T1635*E1635,'Calcs and Notes'!$F$52*CBSAData!T1635*E1635)</f>
        <v>-438.01778992476642</v>
      </c>
      <c r="AD1635" s="179">
        <f t="shared" si="175"/>
        <v>0</v>
      </c>
    </row>
    <row r="1636" spans="1:30">
      <c r="A1636" s="162">
        <v>15840</v>
      </c>
      <c r="B1636" s="162">
        <v>8</v>
      </c>
      <c r="C1636" s="163" t="s">
        <v>225</v>
      </c>
      <c r="D1636" s="163" t="s">
        <v>227</v>
      </c>
      <c r="E1636" s="162">
        <v>68</v>
      </c>
      <c r="F1636" s="163" t="s">
        <v>227</v>
      </c>
      <c r="G1636" s="163" t="s">
        <v>296</v>
      </c>
      <c r="H1636" s="162">
        <v>0</v>
      </c>
      <c r="I1636" s="163" t="s">
        <v>301</v>
      </c>
      <c r="J1636" s="163" t="s">
        <v>297</v>
      </c>
      <c r="K1636" s="162">
        <v>32</v>
      </c>
      <c r="L1636" s="162">
        <v>34</v>
      </c>
      <c r="M1636" s="163" t="s">
        <v>304</v>
      </c>
      <c r="N1636" s="163" t="s">
        <v>227</v>
      </c>
      <c r="O1636" s="163" t="s">
        <v>297</v>
      </c>
      <c r="P1636" s="162">
        <v>0</v>
      </c>
      <c r="Q1636" s="162">
        <v>0</v>
      </c>
      <c r="R1636" s="162">
        <v>97.814348978341002</v>
      </c>
      <c r="S1636" s="162">
        <v>4614489.7274022102</v>
      </c>
      <c r="T1636" s="93">
        <f t="shared" si="171"/>
        <v>0</v>
      </c>
      <c r="U1636" s="93">
        <f>IF(C1636="MT",'Calcs and Notes'!$C$53*CBSAData!T1636*E1636,'Calcs and Notes'!$C$52*CBSAData!T1636*E1636)</f>
        <v>0</v>
      </c>
      <c r="V1636" s="93">
        <f>IF(C1636="MT",'Calcs and Notes'!$E$53*CBSAData!T1636*E1636,'Calcs and Notes'!$E$52*CBSAData!T1636*E1636)</f>
        <v>0</v>
      </c>
      <c r="W1636" s="93">
        <f t="shared" si="168"/>
        <v>3248.1485834507334</v>
      </c>
      <c r="X1636" s="93">
        <f t="shared" si="172"/>
        <v>1</v>
      </c>
      <c r="Y1636" s="93">
        <f t="shared" si="169"/>
        <v>3070.3537939074813</v>
      </c>
      <c r="Z1636" s="93">
        <f t="shared" si="170"/>
        <v>-93.696930959034901</v>
      </c>
      <c r="AA1636" s="93">
        <f t="shared" si="173"/>
        <v>1</v>
      </c>
      <c r="AB1636" s="93">
        <f t="shared" si="174"/>
        <v>1</v>
      </c>
      <c r="AC1636" s="179">
        <f>IF(C1636="MT",'Calcs and Notes'!$F$53*CBSAData!T1636*E1636,'Calcs and Notes'!$F$52*CBSAData!T1636*E1636)</f>
        <v>0</v>
      </c>
      <c r="AD1636" s="179">
        <f t="shared" si="175"/>
        <v>-123.71443577254381</v>
      </c>
    </row>
    <row r="1637" spans="1:30">
      <c r="A1637" s="162">
        <v>15840</v>
      </c>
      <c r="B1637" s="162">
        <v>9</v>
      </c>
      <c r="C1637" s="163" t="s">
        <v>239</v>
      </c>
      <c r="D1637" s="163" t="s">
        <v>227</v>
      </c>
      <c r="E1637" s="162">
        <v>56</v>
      </c>
      <c r="F1637" s="163" t="s">
        <v>243</v>
      </c>
      <c r="G1637" s="163" t="s">
        <v>303</v>
      </c>
      <c r="H1637" s="162">
        <v>25</v>
      </c>
      <c r="I1637" s="163" t="s">
        <v>301</v>
      </c>
      <c r="J1637" s="163" t="s">
        <v>297</v>
      </c>
      <c r="K1637" s="162">
        <v>32</v>
      </c>
      <c r="L1637" s="162">
        <v>26</v>
      </c>
      <c r="M1637" s="163" t="s">
        <v>304</v>
      </c>
      <c r="N1637" s="163" t="s">
        <v>227</v>
      </c>
      <c r="O1637" s="163" t="s">
        <v>297</v>
      </c>
      <c r="P1637" s="162">
        <v>0</v>
      </c>
      <c r="Q1637" s="162">
        <v>0</v>
      </c>
      <c r="R1637" s="162">
        <v>97.814348978341002</v>
      </c>
      <c r="S1637" s="162">
        <v>4614489.7274022102</v>
      </c>
      <c r="T1637" s="93">
        <f t="shared" si="171"/>
        <v>1</v>
      </c>
      <c r="U1637" s="93">
        <f>IF(C1637="MT",'Calcs and Notes'!$C$53*CBSAData!T1637*E1637,'Calcs and Notes'!$C$52*CBSAData!T1637*E1637)</f>
        <v>20689.555220800106</v>
      </c>
      <c r="V1637" s="93">
        <f>IF(C1637="MT",'Calcs and Notes'!$E$53*CBSAData!T1637*E1637,'Calcs and Notes'!$E$52*CBSAData!T1637*E1637)</f>
        <v>2373.0464180036324</v>
      </c>
      <c r="W1637" s="93">
        <f t="shared" si="168"/>
        <v>5362</v>
      </c>
      <c r="X1637" s="93">
        <f t="shared" si="172"/>
        <v>1</v>
      </c>
      <c r="Y1637" s="93">
        <f t="shared" si="169"/>
        <v>2065.6831999999999</v>
      </c>
      <c r="Z1637" s="93">
        <f t="shared" si="170"/>
        <v>-171.92</v>
      </c>
      <c r="AA1637" s="93">
        <f t="shared" si="173"/>
        <v>1</v>
      </c>
      <c r="AB1637" s="93">
        <f t="shared" si="174"/>
        <v>0</v>
      </c>
      <c r="AC1637" s="179">
        <f>IF(C1637="MT",'Calcs and Notes'!$F$53*CBSAData!T1637*E1637,'Calcs and Notes'!$F$52*CBSAData!T1637*E1637)</f>
        <v>-281.94248546881516</v>
      </c>
      <c r="AD1637" s="179">
        <f t="shared" si="175"/>
        <v>0</v>
      </c>
    </row>
    <row r="1638" spans="1:30">
      <c r="A1638" s="162">
        <v>15840</v>
      </c>
      <c r="B1638" s="162">
        <v>10</v>
      </c>
      <c r="C1638" s="163" t="s">
        <v>239</v>
      </c>
      <c r="D1638" s="163" t="s">
        <v>227</v>
      </c>
      <c r="E1638" s="162">
        <v>16</v>
      </c>
      <c r="F1638" s="163" t="s">
        <v>243</v>
      </c>
      <c r="G1638" s="163" t="s">
        <v>239</v>
      </c>
      <c r="H1638" s="162">
        <v>6</v>
      </c>
      <c r="I1638" s="163" t="s">
        <v>301</v>
      </c>
      <c r="J1638" s="163" t="s">
        <v>297</v>
      </c>
      <c r="K1638" s="162">
        <v>32</v>
      </c>
      <c r="L1638" s="162">
        <v>7</v>
      </c>
      <c r="M1638" s="163" t="s">
        <v>304</v>
      </c>
      <c r="N1638" s="163" t="s">
        <v>227</v>
      </c>
      <c r="O1638" s="163" t="s">
        <v>297</v>
      </c>
      <c r="P1638" s="162">
        <v>0</v>
      </c>
      <c r="Q1638" s="162">
        <v>0</v>
      </c>
      <c r="R1638" s="162">
        <v>97.814348978341002</v>
      </c>
      <c r="S1638" s="162">
        <v>4614489.7274022102</v>
      </c>
      <c r="T1638" s="93">
        <f t="shared" si="171"/>
        <v>0</v>
      </c>
      <c r="U1638" s="93">
        <f>IF(C1638="MT",'Calcs and Notes'!$C$53*CBSAData!T1638*E1638,'Calcs and Notes'!$C$52*CBSAData!T1638*E1638)</f>
        <v>0</v>
      </c>
      <c r="V1638" s="93">
        <f>IF(C1638="MT",'Calcs and Notes'!$E$53*CBSAData!T1638*E1638,'Calcs and Notes'!$E$52*CBSAData!T1638*E1638)</f>
        <v>0</v>
      </c>
      <c r="W1638" s="93">
        <f t="shared" si="168"/>
        <v>1532</v>
      </c>
      <c r="X1638" s="93">
        <f t="shared" si="172"/>
        <v>1</v>
      </c>
      <c r="Y1638" s="93">
        <f t="shared" si="169"/>
        <v>590.1952</v>
      </c>
      <c r="Z1638" s="93">
        <f t="shared" si="170"/>
        <v>-49.12</v>
      </c>
      <c r="AA1638" s="93">
        <f t="shared" si="173"/>
        <v>1</v>
      </c>
      <c r="AB1638" s="93">
        <f t="shared" si="174"/>
        <v>0</v>
      </c>
      <c r="AC1638" s="179">
        <f>IF(C1638="MT",'Calcs and Notes'!$F$53*CBSAData!T1638*E1638,'Calcs and Notes'!$F$52*CBSAData!T1638*E1638)</f>
        <v>0</v>
      </c>
      <c r="AD1638" s="179">
        <f t="shared" si="175"/>
        <v>0</v>
      </c>
    </row>
    <row r="1639" spans="1:30">
      <c r="A1639" s="162">
        <v>15903</v>
      </c>
      <c r="B1639" s="162">
        <v>1</v>
      </c>
      <c r="C1639" s="163" t="s">
        <v>225</v>
      </c>
      <c r="D1639" s="163" t="s">
        <v>227</v>
      </c>
      <c r="E1639" s="162">
        <v>175</v>
      </c>
      <c r="F1639" s="163" t="s">
        <v>243</v>
      </c>
      <c r="G1639" s="163" t="s">
        <v>308</v>
      </c>
      <c r="H1639" s="162">
        <v>20</v>
      </c>
      <c r="I1639" s="163" t="s">
        <v>309</v>
      </c>
      <c r="J1639" s="163" t="s">
        <v>390</v>
      </c>
      <c r="K1639" s="162">
        <v>-1</v>
      </c>
      <c r="L1639" s="162">
        <v>21</v>
      </c>
      <c r="M1639" s="163" t="s">
        <v>304</v>
      </c>
      <c r="N1639" s="163" t="s">
        <v>227</v>
      </c>
      <c r="O1639" s="163" t="s">
        <v>297</v>
      </c>
      <c r="P1639" s="162">
        <v>0</v>
      </c>
      <c r="Q1639" s="162">
        <v>0</v>
      </c>
      <c r="R1639" s="162">
        <v>97.814348978341002</v>
      </c>
      <c r="S1639" s="162">
        <v>949190.44248582097</v>
      </c>
      <c r="T1639" s="93">
        <f t="shared" si="171"/>
        <v>0</v>
      </c>
      <c r="U1639" s="93">
        <f>IF(C1639="MT",'Calcs and Notes'!$C$53*CBSAData!T1639*E1639,'Calcs and Notes'!$C$52*CBSAData!T1639*E1639)</f>
        <v>0</v>
      </c>
      <c r="V1639" s="93">
        <f>IF(C1639="MT",'Calcs and Notes'!$E$53*CBSAData!T1639*E1639,'Calcs and Notes'!$E$52*CBSAData!T1639*E1639)</f>
        <v>0</v>
      </c>
      <c r="W1639" s="93">
        <f t="shared" si="168"/>
        <v>0</v>
      </c>
      <c r="X1639" s="93">
        <f t="shared" si="172"/>
        <v>0</v>
      </c>
      <c r="Y1639" s="93">
        <f t="shared" si="169"/>
        <v>0</v>
      </c>
      <c r="Z1639" s="93">
        <f t="shared" si="170"/>
        <v>0</v>
      </c>
      <c r="AA1639" s="93">
        <f t="shared" si="173"/>
        <v>1</v>
      </c>
      <c r="AB1639" s="93">
        <f t="shared" si="174"/>
        <v>0</v>
      </c>
      <c r="AC1639" s="179">
        <f>IF(C1639="MT",'Calcs and Notes'!$F$53*CBSAData!T1639*E1639,'Calcs and Notes'!$F$52*CBSAData!T1639*E1639)</f>
        <v>0</v>
      </c>
      <c r="AD1639" s="179">
        <f t="shared" si="175"/>
        <v>0</v>
      </c>
    </row>
    <row r="1640" spans="1:30">
      <c r="A1640" s="162">
        <v>15905</v>
      </c>
      <c r="B1640" s="162">
        <v>1</v>
      </c>
      <c r="C1640" s="163" t="s">
        <v>225</v>
      </c>
      <c r="D1640" s="163" t="s">
        <v>227</v>
      </c>
      <c r="E1640" s="162">
        <v>37</v>
      </c>
      <c r="F1640" s="163" t="s">
        <v>227</v>
      </c>
      <c r="G1640" s="163" t="s">
        <v>296</v>
      </c>
      <c r="H1640" s="162">
        <v>0</v>
      </c>
      <c r="I1640" s="163" t="s">
        <v>301</v>
      </c>
      <c r="J1640" s="163" t="s">
        <v>389</v>
      </c>
      <c r="K1640" s="162">
        <v>32</v>
      </c>
      <c r="L1640" s="162">
        <v>18</v>
      </c>
      <c r="M1640" s="163" t="s">
        <v>300</v>
      </c>
      <c r="N1640" s="163" t="s">
        <v>227</v>
      </c>
      <c r="O1640" s="163" t="s">
        <v>297</v>
      </c>
      <c r="P1640" s="162">
        <v>0</v>
      </c>
      <c r="Q1640" s="162">
        <v>0</v>
      </c>
      <c r="R1640" s="162">
        <v>59.7383607246963</v>
      </c>
      <c r="S1640" s="162">
        <v>940222.05944599502</v>
      </c>
      <c r="T1640" s="93">
        <f t="shared" si="171"/>
        <v>0</v>
      </c>
      <c r="U1640" s="93">
        <f>IF(C1640="MT",'Calcs and Notes'!$C$53*CBSAData!T1640*E1640,'Calcs and Notes'!$C$52*CBSAData!T1640*E1640)</f>
        <v>0</v>
      </c>
      <c r="V1640" s="93">
        <f>IF(C1640="MT",'Calcs and Notes'!$E$53*CBSAData!T1640*E1640,'Calcs and Notes'!$E$52*CBSAData!T1640*E1640)</f>
        <v>0</v>
      </c>
      <c r="W1640" s="93">
        <f t="shared" si="168"/>
        <v>1767.3749645246637</v>
      </c>
      <c r="X1640" s="93">
        <f t="shared" si="172"/>
        <v>1</v>
      </c>
      <c r="Y1640" s="93">
        <f t="shared" si="169"/>
        <v>1670.6336819790706</v>
      </c>
      <c r="Z1640" s="93">
        <f t="shared" si="170"/>
        <v>-50.982153610063108</v>
      </c>
      <c r="AA1640" s="93">
        <f t="shared" si="173"/>
        <v>1</v>
      </c>
      <c r="AB1640" s="93">
        <f t="shared" si="174"/>
        <v>1</v>
      </c>
      <c r="AC1640" s="179">
        <f>IF(C1640="MT",'Calcs and Notes'!$F$53*CBSAData!T1640*E1640,'Calcs and Notes'!$F$52*CBSAData!T1640*E1640)</f>
        <v>0</v>
      </c>
      <c r="AD1640" s="179">
        <f t="shared" si="175"/>
        <v>-67.315207699766489</v>
      </c>
    </row>
    <row r="1641" spans="1:30">
      <c r="A1641" s="162">
        <v>15905</v>
      </c>
      <c r="B1641" s="162">
        <v>2</v>
      </c>
      <c r="C1641" s="163" t="s">
        <v>225</v>
      </c>
      <c r="D1641" s="163" t="s">
        <v>227</v>
      </c>
      <c r="E1641" s="162">
        <v>25</v>
      </c>
      <c r="F1641" s="163" t="s">
        <v>227</v>
      </c>
      <c r="G1641" s="163" t="s">
        <v>296</v>
      </c>
      <c r="H1641" s="162">
        <v>0</v>
      </c>
      <c r="I1641" s="163" t="s">
        <v>298</v>
      </c>
      <c r="J1641" s="163" t="s">
        <v>389</v>
      </c>
      <c r="K1641" s="162">
        <v>40</v>
      </c>
      <c r="L1641" s="162">
        <v>12</v>
      </c>
      <c r="M1641" s="163" t="s">
        <v>300</v>
      </c>
      <c r="N1641" s="163" t="s">
        <v>227</v>
      </c>
      <c r="O1641" s="163" t="s">
        <v>297</v>
      </c>
      <c r="P1641" s="162">
        <v>0</v>
      </c>
      <c r="Q1641" s="162">
        <v>0</v>
      </c>
      <c r="R1641" s="162">
        <v>59.7383607246963</v>
      </c>
      <c r="S1641" s="162">
        <v>940222.05944599502</v>
      </c>
      <c r="T1641" s="93">
        <f t="shared" si="171"/>
        <v>0</v>
      </c>
      <c r="U1641" s="93">
        <f>IF(C1641="MT",'Calcs and Notes'!$C$53*CBSAData!T1641*E1641,'Calcs and Notes'!$C$52*CBSAData!T1641*E1641)</f>
        <v>0</v>
      </c>
      <c r="V1641" s="93">
        <f>IF(C1641="MT",'Calcs and Notes'!$E$53*CBSAData!T1641*E1641,'Calcs and Notes'!$E$52*CBSAData!T1641*E1641)</f>
        <v>0</v>
      </c>
      <c r="W1641" s="93">
        <f t="shared" si="168"/>
        <v>2030.6033141500852</v>
      </c>
      <c r="X1641" s="93">
        <f t="shared" si="172"/>
        <v>1</v>
      </c>
      <c r="Y1641" s="93">
        <f t="shared" si="169"/>
        <v>1128.8065418777505</v>
      </c>
      <c r="Z1641" s="93">
        <f t="shared" si="170"/>
        <v>-45.929868117173989</v>
      </c>
      <c r="AA1641" s="93">
        <f t="shared" si="173"/>
        <v>1</v>
      </c>
      <c r="AB1641" s="93">
        <f t="shared" si="174"/>
        <v>1</v>
      </c>
      <c r="AC1641" s="179">
        <f>IF(C1641="MT",'Calcs and Notes'!$F$53*CBSAData!T1641*E1641,'Calcs and Notes'!$F$52*CBSAData!T1641*E1641)</f>
        <v>0</v>
      </c>
      <c r="AD1641" s="179">
        <f t="shared" si="175"/>
        <v>-13.444313143534442</v>
      </c>
    </row>
    <row r="1642" spans="1:30">
      <c r="A1642" s="162">
        <v>15905</v>
      </c>
      <c r="B1642" s="162">
        <v>3</v>
      </c>
      <c r="C1642" s="163" t="s">
        <v>225</v>
      </c>
      <c r="D1642" s="163" t="s">
        <v>227</v>
      </c>
      <c r="E1642" s="162">
        <v>44</v>
      </c>
      <c r="F1642" s="163" t="s">
        <v>243</v>
      </c>
      <c r="G1642" s="163" t="s">
        <v>308</v>
      </c>
      <c r="H1642" s="162">
        <v>17</v>
      </c>
      <c r="I1642" s="163" t="s">
        <v>301</v>
      </c>
      <c r="J1642" s="163" t="s">
        <v>391</v>
      </c>
      <c r="K1642" s="162">
        <v>40</v>
      </c>
      <c r="L1642" s="162">
        <v>18</v>
      </c>
      <c r="M1642" s="163" t="s">
        <v>300</v>
      </c>
      <c r="N1642" s="163" t="s">
        <v>227</v>
      </c>
      <c r="O1642" s="163" t="s">
        <v>297</v>
      </c>
      <c r="P1642" s="162">
        <v>0</v>
      </c>
      <c r="Q1642" s="162">
        <v>0</v>
      </c>
      <c r="R1642" s="162">
        <v>59.7383607246963</v>
      </c>
      <c r="S1642" s="162">
        <v>940222.05944599502</v>
      </c>
      <c r="T1642" s="93">
        <f t="shared" si="171"/>
        <v>0</v>
      </c>
      <c r="U1642" s="93">
        <f>IF(C1642="MT",'Calcs and Notes'!$C$53*CBSAData!T1642*E1642,'Calcs and Notes'!$C$52*CBSAData!T1642*E1642)</f>
        <v>0</v>
      </c>
      <c r="V1642" s="93">
        <f>IF(C1642="MT",'Calcs and Notes'!$E$53*CBSAData!T1642*E1642,'Calcs and Notes'!$E$52*CBSAData!T1642*E1642)</f>
        <v>0</v>
      </c>
      <c r="W1642" s="93">
        <f t="shared" si="168"/>
        <v>4213</v>
      </c>
      <c r="X1642" s="93">
        <f t="shared" si="172"/>
        <v>1</v>
      </c>
      <c r="Y1642" s="93">
        <f t="shared" si="169"/>
        <v>1623.0368000000001</v>
      </c>
      <c r="Z1642" s="93">
        <f t="shared" si="170"/>
        <v>-135.07999999999998</v>
      </c>
      <c r="AA1642" s="93">
        <f t="shared" si="173"/>
        <v>1</v>
      </c>
      <c r="AB1642" s="93">
        <f t="shared" si="174"/>
        <v>0</v>
      </c>
      <c r="AC1642" s="179">
        <f>IF(C1642="MT",'Calcs and Notes'!$F$53*CBSAData!T1642*E1642,'Calcs and Notes'!$F$52*CBSAData!T1642*E1642)</f>
        <v>0</v>
      </c>
      <c r="AD1642" s="179">
        <f t="shared" si="175"/>
        <v>0</v>
      </c>
    </row>
    <row r="1643" spans="1:30">
      <c r="A1643" s="162">
        <v>15905</v>
      </c>
      <c r="B1643" s="162">
        <v>4</v>
      </c>
      <c r="C1643" s="163" t="s">
        <v>225</v>
      </c>
      <c r="D1643" s="163" t="s">
        <v>227</v>
      </c>
      <c r="E1643" s="162">
        <v>21</v>
      </c>
      <c r="F1643" s="163" t="s">
        <v>243</v>
      </c>
      <c r="G1643" s="163" t="s">
        <v>308</v>
      </c>
      <c r="H1643" s="162">
        <v>8</v>
      </c>
      <c r="I1643" s="163" t="s">
        <v>301</v>
      </c>
      <c r="J1643" s="163" t="s">
        <v>391</v>
      </c>
      <c r="K1643" s="162">
        <v>40</v>
      </c>
      <c r="L1643" s="162">
        <v>9</v>
      </c>
      <c r="M1643" s="163" t="s">
        <v>300</v>
      </c>
      <c r="N1643" s="163" t="s">
        <v>227</v>
      </c>
      <c r="O1643" s="163" t="s">
        <v>297</v>
      </c>
      <c r="P1643" s="162">
        <v>0</v>
      </c>
      <c r="Q1643" s="162">
        <v>0</v>
      </c>
      <c r="R1643" s="162">
        <v>59.7383607246963</v>
      </c>
      <c r="S1643" s="162">
        <v>940222.05944599502</v>
      </c>
      <c r="T1643" s="93">
        <f t="shared" si="171"/>
        <v>0</v>
      </c>
      <c r="U1643" s="93">
        <f>IF(C1643="MT",'Calcs and Notes'!$C$53*CBSAData!T1643*E1643,'Calcs and Notes'!$C$52*CBSAData!T1643*E1643)</f>
        <v>0</v>
      </c>
      <c r="V1643" s="93">
        <f>IF(C1643="MT",'Calcs and Notes'!$E$53*CBSAData!T1643*E1643,'Calcs and Notes'!$E$52*CBSAData!T1643*E1643)</f>
        <v>0</v>
      </c>
      <c r="W1643" s="93">
        <f t="shared" si="168"/>
        <v>2010.75</v>
      </c>
      <c r="X1643" s="93">
        <f t="shared" si="172"/>
        <v>1</v>
      </c>
      <c r="Y1643" s="93">
        <f t="shared" si="169"/>
        <v>774.63120000000004</v>
      </c>
      <c r="Z1643" s="93">
        <f t="shared" si="170"/>
        <v>-64.47</v>
      </c>
      <c r="AA1643" s="93">
        <f t="shared" si="173"/>
        <v>1</v>
      </c>
      <c r="AB1643" s="93">
        <f t="shared" si="174"/>
        <v>0</v>
      </c>
      <c r="AC1643" s="179">
        <f>IF(C1643="MT",'Calcs and Notes'!$F$53*CBSAData!T1643*E1643,'Calcs and Notes'!$F$52*CBSAData!T1643*E1643)</f>
        <v>0</v>
      </c>
      <c r="AD1643" s="179">
        <f t="shared" si="175"/>
        <v>0</v>
      </c>
    </row>
    <row r="1644" spans="1:30">
      <c r="A1644" s="162">
        <v>15905</v>
      </c>
      <c r="B1644" s="162">
        <v>5</v>
      </c>
      <c r="C1644" s="163" t="s">
        <v>241</v>
      </c>
      <c r="D1644" s="163" t="s">
        <v>239</v>
      </c>
      <c r="E1644" s="162">
        <v>32</v>
      </c>
      <c r="F1644" s="163" t="s">
        <v>243</v>
      </c>
      <c r="G1644" s="163" t="s">
        <v>308</v>
      </c>
      <c r="H1644" s="162">
        <v>12</v>
      </c>
      <c r="I1644" s="163" t="s">
        <v>301</v>
      </c>
      <c r="J1644" s="163" t="s">
        <v>391</v>
      </c>
      <c r="K1644" s="162">
        <v>40</v>
      </c>
      <c r="L1644" s="162">
        <v>14</v>
      </c>
      <c r="M1644" s="163" t="s">
        <v>300</v>
      </c>
      <c r="N1644" s="163" t="s">
        <v>227</v>
      </c>
      <c r="O1644" s="163" t="s">
        <v>297</v>
      </c>
      <c r="P1644" s="162">
        <v>0</v>
      </c>
      <c r="Q1644" s="162">
        <v>0</v>
      </c>
      <c r="R1644" s="162">
        <v>59.7383607246963</v>
      </c>
      <c r="S1644" s="162">
        <v>940222.05944599502</v>
      </c>
      <c r="T1644" s="93">
        <f t="shared" si="171"/>
        <v>0</v>
      </c>
      <c r="U1644" s="93">
        <f>IF(C1644="MT",'Calcs and Notes'!$C$53*CBSAData!T1644*E1644,'Calcs and Notes'!$C$52*CBSAData!T1644*E1644)</f>
        <v>0</v>
      </c>
      <c r="V1644" s="93">
        <f>IF(C1644="MT",'Calcs and Notes'!$E$53*CBSAData!T1644*E1644,'Calcs and Notes'!$E$52*CBSAData!T1644*E1644)</f>
        <v>0</v>
      </c>
      <c r="W1644" s="93">
        <f t="shared" si="168"/>
        <v>3064</v>
      </c>
      <c r="X1644" s="93">
        <f t="shared" si="172"/>
        <v>1</v>
      </c>
      <c r="Y1644" s="93">
        <f t="shared" si="169"/>
        <v>1180.3904</v>
      </c>
      <c r="Z1644" s="93">
        <f t="shared" si="170"/>
        <v>-98.24</v>
      </c>
      <c r="AA1644" s="93">
        <f t="shared" si="173"/>
        <v>1</v>
      </c>
      <c r="AB1644" s="93">
        <f t="shared" si="174"/>
        <v>0</v>
      </c>
      <c r="AC1644" s="179">
        <f>IF(C1644="MT",'Calcs and Notes'!$F$53*CBSAData!T1644*E1644,'Calcs and Notes'!$F$52*CBSAData!T1644*E1644)</f>
        <v>0</v>
      </c>
      <c r="AD1644" s="179">
        <f t="shared" si="175"/>
        <v>0</v>
      </c>
    </row>
    <row r="1645" spans="1:30">
      <c r="A1645" s="162">
        <v>15905</v>
      </c>
      <c r="B1645" s="162">
        <v>6</v>
      </c>
      <c r="C1645" s="163" t="s">
        <v>225</v>
      </c>
      <c r="D1645" s="163" t="s">
        <v>227</v>
      </c>
      <c r="E1645" s="162">
        <v>76</v>
      </c>
      <c r="F1645" s="163" t="s">
        <v>243</v>
      </c>
      <c r="G1645" s="163" t="s">
        <v>308</v>
      </c>
      <c r="H1645" s="162">
        <v>29</v>
      </c>
      <c r="I1645" s="163" t="s">
        <v>301</v>
      </c>
      <c r="J1645" s="163" t="s">
        <v>391</v>
      </c>
      <c r="K1645" s="162">
        <v>40</v>
      </c>
      <c r="L1645" s="162">
        <v>31</v>
      </c>
      <c r="M1645" s="163" t="s">
        <v>300</v>
      </c>
      <c r="N1645" s="163" t="s">
        <v>227</v>
      </c>
      <c r="O1645" s="163" t="s">
        <v>297</v>
      </c>
      <c r="P1645" s="162">
        <v>0</v>
      </c>
      <c r="Q1645" s="162">
        <v>0</v>
      </c>
      <c r="R1645" s="162">
        <v>59.7383607246963</v>
      </c>
      <c r="S1645" s="162">
        <v>940222.05944599502</v>
      </c>
      <c r="T1645" s="93">
        <f t="shared" si="171"/>
        <v>0</v>
      </c>
      <c r="U1645" s="93">
        <f>IF(C1645="MT",'Calcs and Notes'!$C$53*CBSAData!T1645*E1645,'Calcs and Notes'!$C$52*CBSAData!T1645*E1645)</f>
        <v>0</v>
      </c>
      <c r="V1645" s="93">
        <f>IF(C1645="MT",'Calcs and Notes'!$E$53*CBSAData!T1645*E1645,'Calcs and Notes'!$E$52*CBSAData!T1645*E1645)</f>
        <v>0</v>
      </c>
      <c r="W1645" s="93">
        <f t="shared" si="168"/>
        <v>7277</v>
      </c>
      <c r="X1645" s="93">
        <f t="shared" si="172"/>
        <v>1</v>
      </c>
      <c r="Y1645" s="93">
        <f t="shared" si="169"/>
        <v>2803.4272000000001</v>
      </c>
      <c r="Z1645" s="93">
        <f t="shared" si="170"/>
        <v>-233.32</v>
      </c>
      <c r="AA1645" s="93">
        <f t="shared" si="173"/>
        <v>1</v>
      </c>
      <c r="AB1645" s="93">
        <f t="shared" si="174"/>
        <v>0</v>
      </c>
      <c r="AC1645" s="179">
        <f>IF(C1645="MT",'Calcs and Notes'!$F$53*CBSAData!T1645*E1645,'Calcs and Notes'!$F$52*CBSAData!T1645*E1645)</f>
        <v>0</v>
      </c>
      <c r="AD1645" s="179">
        <f t="shared" si="175"/>
        <v>0</v>
      </c>
    </row>
    <row r="1646" spans="1:30">
      <c r="A1646" s="162">
        <v>15905</v>
      </c>
      <c r="B1646" s="162">
        <v>7</v>
      </c>
      <c r="C1646" s="163" t="s">
        <v>241</v>
      </c>
      <c r="D1646" s="163" t="s">
        <v>227</v>
      </c>
      <c r="E1646" s="162">
        <v>53</v>
      </c>
      <c r="F1646" s="163" t="s">
        <v>243</v>
      </c>
      <c r="G1646" s="163" t="s">
        <v>239</v>
      </c>
      <c r="H1646" s="162">
        <v>20</v>
      </c>
      <c r="I1646" s="163" t="s">
        <v>298</v>
      </c>
      <c r="J1646" s="163" t="s">
        <v>392</v>
      </c>
      <c r="K1646" s="162">
        <v>60</v>
      </c>
      <c r="L1646" s="162">
        <v>8</v>
      </c>
      <c r="M1646" s="163" t="s">
        <v>300</v>
      </c>
      <c r="N1646" s="163" t="s">
        <v>298</v>
      </c>
      <c r="O1646" s="163" t="s">
        <v>392</v>
      </c>
      <c r="P1646" s="162">
        <v>60</v>
      </c>
      <c r="Q1646" s="162">
        <v>8</v>
      </c>
      <c r="R1646" s="162">
        <v>59.7383607246963</v>
      </c>
      <c r="S1646" s="162">
        <v>940222.05944599502</v>
      </c>
      <c r="T1646" s="93">
        <f t="shared" si="171"/>
        <v>0</v>
      </c>
      <c r="U1646" s="93">
        <f>IF(C1646="MT",'Calcs and Notes'!$C$53*CBSAData!T1646*E1646,'Calcs and Notes'!$C$52*CBSAData!T1646*E1646)</f>
        <v>0</v>
      </c>
      <c r="V1646" s="93">
        <f>IF(C1646="MT",'Calcs and Notes'!$E$53*CBSAData!T1646*E1646,'Calcs and Notes'!$E$52*CBSAData!T1646*E1646)</f>
        <v>0</v>
      </c>
      <c r="W1646" s="93">
        <f t="shared" si="168"/>
        <v>6548.15</v>
      </c>
      <c r="X1646" s="93">
        <f t="shared" si="172"/>
        <v>1</v>
      </c>
      <c r="Y1646" s="93">
        <f t="shared" si="169"/>
        <v>1955.0216</v>
      </c>
      <c r="Z1646" s="93">
        <f t="shared" si="170"/>
        <v>-162.70999999999998</v>
      </c>
      <c r="AA1646" s="93">
        <f t="shared" si="173"/>
        <v>1</v>
      </c>
      <c r="AB1646" s="93">
        <f t="shared" si="174"/>
        <v>0</v>
      </c>
      <c r="AC1646" s="179">
        <f>IF(C1646="MT",'Calcs and Notes'!$F$53*CBSAData!T1646*E1646,'Calcs and Notes'!$F$52*CBSAData!T1646*E1646)</f>
        <v>0</v>
      </c>
      <c r="AD1646" s="179">
        <f t="shared" si="175"/>
        <v>0</v>
      </c>
    </row>
    <row r="1647" spans="1:30">
      <c r="A1647" s="162">
        <v>15905</v>
      </c>
      <c r="B1647" s="162">
        <v>8</v>
      </c>
      <c r="C1647" s="163" t="s">
        <v>241</v>
      </c>
      <c r="D1647" s="163" t="s">
        <v>227</v>
      </c>
      <c r="E1647" s="162">
        <v>37</v>
      </c>
      <c r="F1647" s="163" t="s">
        <v>243</v>
      </c>
      <c r="G1647" s="163" t="s">
        <v>308</v>
      </c>
      <c r="H1647" s="162">
        <v>14</v>
      </c>
      <c r="I1647" s="163" t="s">
        <v>301</v>
      </c>
      <c r="J1647" s="163" t="s">
        <v>391</v>
      </c>
      <c r="K1647" s="162">
        <v>40</v>
      </c>
      <c r="L1647" s="162">
        <v>14</v>
      </c>
      <c r="M1647" s="163" t="s">
        <v>300</v>
      </c>
      <c r="N1647" s="163" t="s">
        <v>227</v>
      </c>
      <c r="O1647" s="163" t="s">
        <v>297</v>
      </c>
      <c r="P1647" s="162">
        <v>0</v>
      </c>
      <c r="Q1647" s="162">
        <v>0</v>
      </c>
      <c r="R1647" s="162">
        <v>59.7383607246963</v>
      </c>
      <c r="S1647" s="162">
        <v>940222.05944599502</v>
      </c>
      <c r="T1647" s="93">
        <f t="shared" si="171"/>
        <v>0</v>
      </c>
      <c r="U1647" s="93">
        <f>IF(C1647="MT",'Calcs and Notes'!$C$53*CBSAData!T1647*E1647,'Calcs and Notes'!$C$52*CBSAData!T1647*E1647)</f>
        <v>0</v>
      </c>
      <c r="V1647" s="93">
        <f>IF(C1647="MT",'Calcs and Notes'!$E$53*CBSAData!T1647*E1647,'Calcs and Notes'!$E$52*CBSAData!T1647*E1647)</f>
        <v>0</v>
      </c>
      <c r="W1647" s="93">
        <f t="shared" si="168"/>
        <v>3542.75</v>
      </c>
      <c r="X1647" s="93">
        <f t="shared" si="172"/>
        <v>1</v>
      </c>
      <c r="Y1647" s="93">
        <f t="shared" si="169"/>
        <v>1364.8263999999999</v>
      </c>
      <c r="Z1647" s="93">
        <f t="shared" si="170"/>
        <v>-113.58999999999999</v>
      </c>
      <c r="AA1647" s="93">
        <f t="shared" si="173"/>
        <v>1</v>
      </c>
      <c r="AB1647" s="93">
        <f t="shared" si="174"/>
        <v>0</v>
      </c>
      <c r="AC1647" s="179">
        <f>IF(C1647="MT",'Calcs and Notes'!$F$53*CBSAData!T1647*E1647,'Calcs and Notes'!$F$52*CBSAData!T1647*E1647)</f>
        <v>0</v>
      </c>
      <c r="AD1647" s="179">
        <f t="shared" si="175"/>
        <v>0</v>
      </c>
    </row>
    <row r="1648" spans="1:30">
      <c r="A1648" s="162">
        <v>15698</v>
      </c>
      <c r="B1648" s="162">
        <v>1</v>
      </c>
      <c r="C1648" s="163" t="s">
        <v>241</v>
      </c>
      <c r="D1648" s="163" t="s">
        <v>227</v>
      </c>
      <c r="E1648" s="162">
        <v>325</v>
      </c>
      <c r="F1648" s="163" t="s">
        <v>243</v>
      </c>
      <c r="G1648" s="163" t="s">
        <v>296</v>
      </c>
      <c r="H1648" s="162">
        <v>130</v>
      </c>
      <c r="I1648" s="163" t="s">
        <v>239</v>
      </c>
      <c r="J1648" s="163" t="s">
        <v>307</v>
      </c>
      <c r="K1648" s="162">
        <v>-1</v>
      </c>
      <c r="L1648" s="162">
        <v>-1</v>
      </c>
      <c r="M1648" s="163" t="s">
        <v>304</v>
      </c>
      <c r="N1648" s="163" t="s">
        <v>227</v>
      </c>
      <c r="O1648" s="163" t="s">
        <v>297</v>
      </c>
      <c r="P1648" s="162">
        <v>0</v>
      </c>
      <c r="Q1648" s="162">
        <v>0</v>
      </c>
      <c r="R1648" s="162">
        <v>21.175192802226601</v>
      </c>
      <c r="S1648" s="162">
        <v>4334096.1123741399</v>
      </c>
      <c r="T1648" s="93">
        <f t="shared" si="171"/>
        <v>0</v>
      </c>
      <c r="U1648" s="93">
        <f>IF(C1648="MT",'Calcs and Notes'!$C$53*CBSAData!T1648*E1648,'Calcs and Notes'!$C$52*CBSAData!T1648*E1648)</f>
        <v>0</v>
      </c>
      <c r="V1648" s="93">
        <f>IF(C1648="MT",'Calcs and Notes'!$E$53*CBSAData!T1648*E1648,'Calcs and Notes'!$E$52*CBSAData!T1648*E1648)</f>
        <v>0</v>
      </c>
      <c r="W1648" s="93">
        <f t="shared" si="168"/>
        <v>0</v>
      </c>
      <c r="X1648" s="93">
        <f t="shared" si="172"/>
        <v>0</v>
      </c>
      <c r="Y1648" s="93">
        <f t="shared" si="169"/>
        <v>0</v>
      </c>
      <c r="Z1648" s="93">
        <f t="shared" si="170"/>
        <v>0</v>
      </c>
      <c r="AA1648" s="93">
        <f t="shared" si="173"/>
        <v>1</v>
      </c>
      <c r="AB1648" s="93">
        <f t="shared" si="174"/>
        <v>0</v>
      </c>
      <c r="AC1648" s="179">
        <f>IF(C1648="MT",'Calcs and Notes'!$F$53*CBSAData!T1648*E1648,'Calcs and Notes'!$F$52*CBSAData!T1648*E1648)</f>
        <v>0</v>
      </c>
      <c r="AD1648" s="179">
        <f t="shared" si="175"/>
        <v>0</v>
      </c>
    </row>
    <row r="1649" spans="1:30">
      <c r="A1649" s="162">
        <v>15698</v>
      </c>
      <c r="B1649" s="162">
        <v>2</v>
      </c>
      <c r="C1649" s="163" t="s">
        <v>225</v>
      </c>
      <c r="D1649" s="163" t="s">
        <v>227</v>
      </c>
      <c r="E1649" s="162">
        <v>85</v>
      </c>
      <c r="F1649" s="163" t="s">
        <v>243</v>
      </c>
      <c r="G1649" s="163" t="s">
        <v>296</v>
      </c>
      <c r="H1649" s="162">
        <v>34</v>
      </c>
      <c r="I1649" s="163" t="s">
        <v>239</v>
      </c>
      <c r="J1649" s="163" t="s">
        <v>307</v>
      </c>
      <c r="K1649" s="162">
        <v>-1</v>
      </c>
      <c r="L1649" s="162">
        <v>-1</v>
      </c>
      <c r="M1649" s="163" t="s">
        <v>239</v>
      </c>
      <c r="N1649" s="163" t="s">
        <v>227</v>
      </c>
      <c r="O1649" s="163" t="s">
        <v>297</v>
      </c>
      <c r="P1649" s="162">
        <v>0</v>
      </c>
      <c r="Q1649" s="162">
        <v>0</v>
      </c>
      <c r="R1649" s="162">
        <v>21.175192802226601</v>
      </c>
      <c r="S1649" s="162">
        <v>4334096.1123741399</v>
      </c>
      <c r="T1649" s="93">
        <f t="shared" si="171"/>
        <v>0</v>
      </c>
      <c r="U1649" s="93">
        <f>IF(C1649="MT",'Calcs and Notes'!$C$53*CBSAData!T1649*E1649,'Calcs and Notes'!$C$52*CBSAData!T1649*E1649)</f>
        <v>0</v>
      </c>
      <c r="V1649" s="93">
        <f>IF(C1649="MT",'Calcs and Notes'!$E$53*CBSAData!T1649*E1649,'Calcs and Notes'!$E$52*CBSAData!T1649*E1649)</f>
        <v>0</v>
      </c>
      <c r="W1649" s="93">
        <f t="shared" si="168"/>
        <v>0</v>
      </c>
      <c r="X1649" s="93">
        <f t="shared" si="172"/>
        <v>0</v>
      </c>
      <c r="Y1649" s="93">
        <f t="shared" si="169"/>
        <v>0</v>
      </c>
      <c r="Z1649" s="93">
        <f t="shared" si="170"/>
        <v>0</v>
      </c>
      <c r="AA1649" s="93">
        <f t="shared" si="173"/>
        <v>1</v>
      </c>
      <c r="AB1649" s="93">
        <f t="shared" si="174"/>
        <v>0</v>
      </c>
      <c r="AC1649" s="179">
        <f>IF(C1649="MT",'Calcs and Notes'!$F$53*CBSAData!T1649*E1649,'Calcs and Notes'!$F$52*CBSAData!T1649*E1649)</f>
        <v>0</v>
      </c>
      <c r="AD1649" s="179">
        <f t="shared" si="175"/>
        <v>0</v>
      </c>
    </row>
    <row r="1650" spans="1:30">
      <c r="A1650" s="162">
        <v>15776</v>
      </c>
      <c r="B1650" s="162">
        <v>1</v>
      </c>
      <c r="C1650" s="163" t="s">
        <v>245</v>
      </c>
      <c r="D1650" s="163" t="s">
        <v>243</v>
      </c>
      <c r="E1650" s="162">
        <v>8</v>
      </c>
      <c r="F1650" s="163" t="s">
        <v>243</v>
      </c>
      <c r="G1650" s="163" t="s">
        <v>296</v>
      </c>
      <c r="H1650" s="162">
        <v>2</v>
      </c>
      <c r="I1650" s="163" t="s">
        <v>298</v>
      </c>
      <c r="J1650" s="163" t="s">
        <v>393</v>
      </c>
      <c r="K1650" s="162">
        <v>20</v>
      </c>
      <c r="L1650" s="162">
        <v>4</v>
      </c>
      <c r="M1650" s="163" t="s">
        <v>300</v>
      </c>
      <c r="N1650" s="163" t="s">
        <v>227</v>
      </c>
      <c r="O1650" s="163" t="s">
        <v>297</v>
      </c>
      <c r="P1650" s="162">
        <v>0</v>
      </c>
      <c r="Q1650" s="162">
        <v>0</v>
      </c>
      <c r="R1650" s="162">
        <v>86.201499118165799</v>
      </c>
      <c r="S1650" s="162">
        <v>344805.99647266301</v>
      </c>
      <c r="T1650" s="93">
        <f t="shared" si="171"/>
        <v>0</v>
      </c>
      <c r="U1650" s="93">
        <f>IF(C1650="MT",'Calcs and Notes'!$C$53*CBSAData!T1650*E1650,'Calcs and Notes'!$C$52*CBSAData!T1650*E1650)</f>
        <v>0</v>
      </c>
      <c r="V1650" s="93">
        <f>IF(C1650="MT",'Calcs and Notes'!$E$53*CBSAData!T1650*E1650,'Calcs and Notes'!$E$52*CBSAData!T1650*E1650)</f>
        <v>0</v>
      </c>
      <c r="W1650" s="93">
        <f t="shared" si="168"/>
        <v>988.4</v>
      </c>
      <c r="X1650" s="93">
        <f t="shared" si="172"/>
        <v>1</v>
      </c>
      <c r="Y1650" s="93">
        <f t="shared" si="169"/>
        <v>295.0976</v>
      </c>
      <c r="Z1650" s="93">
        <f t="shared" si="170"/>
        <v>-24.56</v>
      </c>
      <c r="AA1650" s="93">
        <f t="shared" si="173"/>
        <v>1</v>
      </c>
      <c r="AB1650" s="93">
        <f t="shared" si="174"/>
        <v>0</v>
      </c>
      <c r="AC1650" s="179">
        <f>IF(C1650="MT",'Calcs and Notes'!$F$53*CBSAData!T1650*E1650,'Calcs and Notes'!$F$52*CBSAData!T1650*E1650)</f>
        <v>0</v>
      </c>
      <c r="AD1650" s="179">
        <f t="shared" si="175"/>
        <v>0</v>
      </c>
    </row>
    <row r="1651" spans="1:30">
      <c r="A1651" s="162">
        <v>15776</v>
      </c>
      <c r="B1651" s="162">
        <v>2</v>
      </c>
      <c r="C1651" s="163" t="s">
        <v>225</v>
      </c>
      <c r="D1651" s="163" t="s">
        <v>243</v>
      </c>
      <c r="E1651" s="162">
        <v>16</v>
      </c>
      <c r="F1651" s="163" t="s">
        <v>243</v>
      </c>
      <c r="G1651" s="163" t="s">
        <v>296</v>
      </c>
      <c r="H1651" s="162">
        <v>8</v>
      </c>
      <c r="I1651" s="163" t="s">
        <v>298</v>
      </c>
      <c r="J1651" s="163" t="s">
        <v>386</v>
      </c>
      <c r="K1651" s="162">
        <v>40</v>
      </c>
      <c r="L1651" s="162">
        <v>4</v>
      </c>
      <c r="M1651" s="163" t="s">
        <v>300</v>
      </c>
      <c r="N1651" s="163" t="s">
        <v>227</v>
      </c>
      <c r="O1651" s="163" t="s">
        <v>297</v>
      </c>
      <c r="P1651" s="162">
        <v>0</v>
      </c>
      <c r="Q1651" s="162">
        <v>0</v>
      </c>
      <c r="R1651" s="162">
        <v>86.201499118165799</v>
      </c>
      <c r="S1651" s="162">
        <v>344805.99647266301</v>
      </c>
      <c r="T1651" s="93">
        <f t="shared" si="171"/>
        <v>0</v>
      </c>
      <c r="U1651" s="93">
        <f>IF(C1651="MT",'Calcs and Notes'!$C$53*CBSAData!T1651*E1651,'Calcs and Notes'!$C$52*CBSAData!T1651*E1651)</f>
        <v>0</v>
      </c>
      <c r="V1651" s="93">
        <f>IF(C1651="MT",'Calcs and Notes'!$E$53*CBSAData!T1651*E1651,'Calcs and Notes'!$E$52*CBSAData!T1651*E1651)</f>
        <v>0</v>
      </c>
      <c r="W1651" s="93">
        <f t="shared" si="168"/>
        <v>1976.8</v>
      </c>
      <c r="X1651" s="93">
        <f t="shared" si="172"/>
        <v>1</v>
      </c>
      <c r="Y1651" s="93">
        <f t="shared" si="169"/>
        <v>590.1952</v>
      </c>
      <c r="Z1651" s="93">
        <f t="shared" si="170"/>
        <v>-49.12</v>
      </c>
      <c r="AA1651" s="93">
        <f t="shared" si="173"/>
        <v>1</v>
      </c>
      <c r="AB1651" s="93">
        <f t="shared" si="174"/>
        <v>0</v>
      </c>
      <c r="AC1651" s="179">
        <f>IF(C1651="MT",'Calcs and Notes'!$F$53*CBSAData!T1651*E1651,'Calcs and Notes'!$F$52*CBSAData!T1651*E1651)</f>
        <v>0</v>
      </c>
      <c r="AD1651" s="179">
        <f t="shared" si="175"/>
        <v>0</v>
      </c>
    </row>
    <row r="1652" spans="1:30">
      <c r="A1652" s="162">
        <v>15776</v>
      </c>
      <c r="B1652" s="162">
        <v>3</v>
      </c>
      <c r="C1652" s="163" t="s">
        <v>225</v>
      </c>
      <c r="D1652" s="163" t="s">
        <v>243</v>
      </c>
      <c r="E1652" s="162">
        <v>14</v>
      </c>
      <c r="F1652" s="163" t="s">
        <v>243</v>
      </c>
      <c r="G1652" s="163" t="s">
        <v>296</v>
      </c>
      <c r="H1652" s="162">
        <v>6</v>
      </c>
      <c r="I1652" s="163" t="s">
        <v>298</v>
      </c>
      <c r="J1652" s="163" t="s">
        <v>394</v>
      </c>
      <c r="K1652" s="162">
        <v>40</v>
      </c>
      <c r="L1652" s="162">
        <v>4</v>
      </c>
      <c r="M1652" s="163" t="s">
        <v>300</v>
      </c>
      <c r="N1652" s="163" t="s">
        <v>227</v>
      </c>
      <c r="O1652" s="163" t="s">
        <v>297</v>
      </c>
      <c r="P1652" s="162">
        <v>0</v>
      </c>
      <c r="Q1652" s="162">
        <v>0</v>
      </c>
      <c r="R1652" s="162">
        <v>86.201499118165799</v>
      </c>
      <c r="S1652" s="162">
        <v>344805.99647266301</v>
      </c>
      <c r="T1652" s="93">
        <f t="shared" si="171"/>
        <v>0</v>
      </c>
      <c r="U1652" s="93">
        <f>IF(C1652="MT",'Calcs and Notes'!$C$53*CBSAData!T1652*E1652,'Calcs and Notes'!$C$52*CBSAData!T1652*E1652)</f>
        <v>0</v>
      </c>
      <c r="V1652" s="93">
        <f>IF(C1652="MT",'Calcs and Notes'!$E$53*CBSAData!T1652*E1652,'Calcs and Notes'!$E$52*CBSAData!T1652*E1652)</f>
        <v>0</v>
      </c>
      <c r="W1652" s="93">
        <f t="shared" si="168"/>
        <v>1729.7</v>
      </c>
      <c r="X1652" s="93">
        <f t="shared" si="172"/>
        <v>1</v>
      </c>
      <c r="Y1652" s="93">
        <f t="shared" si="169"/>
        <v>516.42079999999999</v>
      </c>
      <c r="Z1652" s="93">
        <f t="shared" si="170"/>
        <v>-42.98</v>
      </c>
      <c r="AA1652" s="93">
        <f t="shared" si="173"/>
        <v>1</v>
      </c>
      <c r="AB1652" s="93">
        <f t="shared" si="174"/>
        <v>0</v>
      </c>
      <c r="AC1652" s="179">
        <f>IF(C1652="MT",'Calcs and Notes'!$F$53*CBSAData!T1652*E1652,'Calcs and Notes'!$F$52*CBSAData!T1652*E1652)</f>
        <v>0</v>
      </c>
      <c r="AD1652" s="179">
        <f t="shared" si="175"/>
        <v>0</v>
      </c>
    </row>
    <row r="1653" spans="1:30">
      <c r="A1653" s="162">
        <v>15776</v>
      </c>
      <c r="B1653" s="162">
        <v>4</v>
      </c>
      <c r="C1653" s="163" t="s">
        <v>245</v>
      </c>
      <c r="D1653" s="163" t="s">
        <v>243</v>
      </c>
      <c r="E1653" s="162">
        <v>7</v>
      </c>
      <c r="F1653" s="163" t="s">
        <v>243</v>
      </c>
      <c r="G1653" s="163" t="s">
        <v>296</v>
      </c>
      <c r="H1653" s="162">
        <v>3</v>
      </c>
      <c r="I1653" s="163" t="s">
        <v>298</v>
      </c>
      <c r="J1653" s="163" t="s">
        <v>386</v>
      </c>
      <c r="K1653" s="162">
        <v>40</v>
      </c>
      <c r="L1653" s="162">
        <v>8</v>
      </c>
      <c r="M1653" s="163" t="s">
        <v>300</v>
      </c>
      <c r="N1653" s="163" t="s">
        <v>227</v>
      </c>
      <c r="O1653" s="163" t="s">
        <v>297</v>
      </c>
      <c r="P1653" s="162">
        <v>0</v>
      </c>
      <c r="Q1653" s="162">
        <v>0</v>
      </c>
      <c r="R1653" s="162">
        <v>86.201499118165799</v>
      </c>
      <c r="S1653" s="162">
        <v>344805.99647266301</v>
      </c>
      <c r="T1653" s="93">
        <f t="shared" si="171"/>
        <v>0</v>
      </c>
      <c r="U1653" s="93">
        <f>IF(C1653="MT",'Calcs and Notes'!$C$53*CBSAData!T1653*E1653,'Calcs and Notes'!$C$52*CBSAData!T1653*E1653)</f>
        <v>0</v>
      </c>
      <c r="V1653" s="93">
        <f>IF(C1653="MT",'Calcs and Notes'!$E$53*CBSAData!T1653*E1653,'Calcs and Notes'!$E$52*CBSAData!T1653*E1653)</f>
        <v>0</v>
      </c>
      <c r="W1653" s="93">
        <f t="shared" si="168"/>
        <v>864.85</v>
      </c>
      <c r="X1653" s="93">
        <f t="shared" si="172"/>
        <v>1</v>
      </c>
      <c r="Y1653" s="93">
        <f t="shared" si="169"/>
        <v>258.21039999999999</v>
      </c>
      <c r="Z1653" s="93">
        <f t="shared" si="170"/>
        <v>-21.49</v>
      </c>
      <c r="AA1653" s="93">
        <f t="shared" si="173"/>
        <v>1</v>
      </c>
      <c r="AB1653" s="93">
        <f t="shared" si="174"/>
        <v>0</v>
      </c>
      <c r="AC1653" s="179">
        <f>IF(C1653="MT",'Calcs and Notes'!$F$53*CBSAData!T1653*E1653,'Calcs and Notes'!$F$52*CBSAData!T1653*E1653)</f>
        <v>0</v>
      </c>
      <c r="AD1653" s="179">
        <f t="shared" si="175"/>
        <v>0</v>
      </c>
    </row>
    <row r="1654" spans="1:30">
      <c r="A1654" s="162">
        <v>15776</v>
      </c>
      <c r="B1654" s="162">
        <v>5</v>
      </c>
      <c r="C1654" s="163" t="s">
        <v>225</v>
      </c>
      <c r="D1654" s="163" t="s">
        <v>243</v>
      </c>
      <c r="E1654" s="162">
        <v>3</v>
      </c>
      <c r="F1654" s="163" t="s">
        <v>243</v>
      </c>
      <c r="G1654" s="163" t="s">
        <v>296</v>
      </c>
      <c r="H1654" s="162">
        <v>1</v>
      </c>
      <c r="I1654" s="163" t="s">
        <v>298</v>
      </c>
      <c r="J1654" s="163" t="s">
        <v>395</v>
      </c>
      <c r="K1654" s="162">
        <v>17</v>
      </c>
      <c r="L1654" s="162">
        <v>2</v>
      </c>
      <c r="M1654" s="163" t="s">
        <v>300</v>
      </c>
      <c r="N1654" s="163" t="s">
        <v>227</v>
      </c>
      <c r="O1654" s="163" t="s">
        <v>297</v>
      </c>
      <c r="P1654" s="162">
        <v>0</v>
      </c>
      <c r="Q1654" s="162">
        <v>0</v>
      </c>
      <c r="R1654" s="162">
        <v>86.201499118165799</v>
      </c>
      <c r="S1654" s="162">
        <v>344805.99647266301</v>
      </c>
      <c r="T1654" s="93">
        <f t="shared" si="171"/>
        <v>0</v>
      </c>
      <c r="U1654" s="93">
        <f>IF(C1654="MT",'Calcs and Notes'!$C$53*CBSAData!T1654*E1654,'Calcs and Notes'!$C$52*CBSAData!T1654*E1654)</f>
        <v>0</v>
      </c>
      <c r="V1654" s="93">
        <f>IF(C1654="MT",'Calcs and Notes'!$E$53*CBSAData!T1654*E1654,'Calcs and Notes'!$E$52*CBSAData!T1654*E1654)</f>
        <v>0</v>
      </c>
      <c r="W1654" s="93">
        <f t="shared" si="168"/>
        <v>370.65</v>
      </c>
      <c r="X1654" s="93">
        <f t="shared" si="172"/>
        <v>1</v>
      </c>
      <c r="Y1654" s="93">
        <f t="shared" si="169"/>
        <v>110.66159999999999</v>
      </c>
      <c r="Z1654" s="93">
        <f t="shared" si="170"/>
        <v>-9.2099999999999991</v>
      </c>
      <c r="AA1654" s="93">
        <f t="shared" si="173"/>
        <v>1</v>
      </c>
      <c r="AB1654" s="93">
        <f t="shared" si="174"/>
        <v>0</v>
      </c>
      <c r="AC1654" s="179">
        <f>IF(C1654="MT",'Calcs and Notes'!$F$53*CBSAData!T1654*E1654,'Calcs and Notes'!$F$52*CBSAData!T1654*E1654)</f>
        <v>0</v>
      </c>
      <c r="AD1654" s="179">
        <f t="shared" si="175"/>
        <v>0</v>
      </c>
    </row>
    <row r="1655" spans="1:30">
      <c r="A1655" s="162">
        <v>15890</v>
      </c>
      <c r="B1655" s="162">
        <v>1</v>
      </c>
      <c r="C1655" s="163" t="s">
        <v>241</v>
      </c>
      <c r="D1655" s="163" t="s">
        <v>227</v>
      </c>
      <c r="E1655" s="162">
        <v>35</v>
      </c>
      <c r="F1655" s="163" t="s">
        <v>243</v>
      </c>
      <c r="G1655" s="163" t="s">
        <v>303</v>
      </c>
      <c r="H1655" s="162">
        <v>10</v>
      </c>
      <c r="I1655" s="163" t="s">
        <v>301</v>
      </c>
      <c r="J1655" s="163" t="s">
        <v>396</v>
      </c>
      <c r="K1655" s="162">
        <v>40</v>
      </c>
      <c r="L1655" s="162">
        <v>20</v>
      </c>
      <c r="M1655" s="163" t="s">
        <v>300</v>
      </c>
      <c r="N1655" s="163" t="s">
        <v>227</v>
      </c>
      <c r="O1655" s="163" t="s">
        <v>297</v>
      </c>
      <c r="P1655" s="162">
        <v>0</v>
      </c>
      <c r="Q1655" s="162">
        <v>0</v>
      </c>
      <c r="R1655" s="162">
        <v>97.814348978341002</v>
      </c>
      <c r="S1655" s="162">
        <v>1158121.8919035599</v>
      </c>
      <c r="T1655" s="93">
        <f t="shared" si="171"/>
        <v>1</v>
      </c>
      <c r="U1655" s="93">
        <f>IF(C1655="MT",'Calcs and Notes'!$C$53*CBSAData!T1655*E1655,'Calcs and Notes'!$C$52*CBSAData!T1655*E1655)</f>
        <v>12930.972013000066</v>
      </c>
      <c r="V1655" s="93">
        <f>IF(C1655="MT",'Calcs and Notes'!$E$53*CBSAData!T1655*E1655,'Calcs and Notes'!$E$52*CBSAData!T1655*E1655)</f>
        <v>1483.1540112522703</v>
      </c>
      <c r="W1655" s="93">
        <f t="shared" si="168"/>
        <v>3351.25</v>
      </c>
      <c r="X1655" s="93">
        <f t="shared" si="172"/>
        <v>1</v>
      </c>
      <c r="Y1655" s="93">
        <f t="shared" si="169"/>
        <v>1291.0519999999999</v>
      </c>
      <c r="Z1655" s="93">
        <f t="shared" si="170"/>
        <v>-107.44999999999999</v>
      </c>
      <c r="AA1655" s="93">
        <f t="shared" si="173"/>
        <v>1</v>
      </c>
      <c r="AB1655" s="93">
        <f t="shared" si="174"/>
        <v>0</v>
      </c>
      <c r="AC1655" s="179">
        <f>IF(C1655="MT",'Calcs and Notes'!$F$53*CBSAData!T1655*E1655,'Calcs and Notes'!$F$52*CBSAData!T1655*E1655)</f>
        <v>-176.21405341800948</v>
      </c>
      <c r="AD1655" s="179">
        <f t="shared" si="175"/>
        <v>0</v>
      </c>
    </row>
    <row r="1656" spans="1:30">
      <c r="A1656" s="162">
        <v>15890</v>
      </c>
      <c r="B1656" s="162">
        <v>2</v>
      </c>
      <c r="C1656" s="163" t="s">
        <v>225</v>
      </c>
      <c r="D1656" s="163" t="s">
        <v>227</v>
      </c>
      <c r="E1656" s="162">
        <v>15</v>
      </c>
      <c r="F1656" s="163" t="s">
        <v>243</v>
      </c>
      <c r="G1656" s="163" t="s">
        <v>303</v>
      </c>
      <c r="H1656" s="162">
        <v>5</v>
      </c>
      <c r="I1656" s="163" t="s">
        <v>301</v>
      </c>
      <c r="J1656" s="163" t="s">
        <v>396</v>
      </c>
      <c r="K1656" s="162">
        <v>40</v>
      </c>
      <c r="L1656" s="162">
        <v>10</v>
      </c>
      <c r="M1656" s="163" t="s">
        <v>300</v>
      </c>
      <c r="N1656" s="163" t="s">
        <v>227</v>
      </c>
      <c r="O1656" s="163" t="s">
        <v>297</v>
      </c>
      <c r="P1656" s="162">
        <v>0</v>
      </c>
      <c r="Q1656" s="162">
        <v>0</v>
      </c>
      <c r="R1656" s="162">
        <v>97.814348978341002</v>
      </c>
      <c r="S1656" s="162">
        <v>1158121.8919035599</v>
      </c>
      <c r="T1656" s="93">
        <f t="shared" si="171"/>
        <v>1</v>
      </c>
      <c r="U1656" s="93">
        <f>IF(C1656="MT",'Calcs and Notes'!$C$53*CBSAData!T1656*E1656,'Calcs and Notes'!$C$52*CBSAData!T1656*E1656)</f>
        <v>3450.9736634262945</v>
      </c>
      <c r="V1656" s="93">
        <f>IF(C1656="MT",'Calcs and Notes'!$E$53*CBSAData!T1656*E1656,'Calcs and Notes'!$E$52*CBSAData!T1656*E1656)</f>
        <v>635.63743339383018</v>
      </c>
      <c r="W1656" s="93">
        <f t="shared" si="168"/>
        <v>1436.25</v>
      </c>
      <c r="X1656" s="93">
        <f t="shared" si="172"/>
        <v>1</v>
      </c>
      <c r="Y1656" s="93">
        <f t="shared" si="169"/>
        <v>553.30799999999999</v>
      </c>
      <c r="Z1656" s="93">
        <f t="shared" si="170"/>
        <v>-46.05</v>
      </c>
      <c r="AA1656" s="93">
        <f t="shared" si="173"/>
        <v>1</v>
      </c>
      <c r="AB1656" s="93">
        <f t="shared" si="174"/>
        <v>0</v>
      </c>
      <c r="AC1656" s="179">
        <f>IF(C1656="MT",'Calcs and Notes'!$F$53*CBSAData!T1656*E1656,'Calcs and Notes'!$F$52*CBSAData!T1656*E1656)</f>
        <v>-52.680707696763584</v>
      </c>
      <c r="AD1656" s="179">
        <f t="shared" si="175"/>
        <v>0</v>
      </c>
    </row>
    <row r="1657" spans="1:30">
      <c r="A1657" s="162">
        <v>15890</v>
      </c>
      <c r="B1657" s="162">
        <v>3</v>
      </c>
      <c r="C1657" s="163" t="s">
        <v>225</v>
      </c>
      <c r="D1657" s="163" t="s">
        <v>227</v>
      </c>
      <c r="E1657" s="162">
        <v>15</v>
      </c>
      <c r="F1657" s="163" t="s">
        <v>227</v>
      </c>
      <c r="G1657" s="163" t="s">
        <v>303</v>
      </c>
      <c r="H1657" s="162">
        <v>0</v>
      </c>
      <c r="I1657" s="163" t="s">
        <v>301</v>
      </c>
      <c r="J1657" s="163" t="s">
        <v>301</v>
      </c>
      <c r="K1657" s="162">
        <v>32</v>
      </c>
      <c r="L1657" s="162">
        <v>6</v>
      </c>
      <c r="M1657" s="163" t="s">
        <v>300</v>
      </c>
      <c r="N1657" s="163" t="s">
        <v>227</v>
      </c>
      <c r="O1657" s="163" t="s">
        <v>297</v>
      </c>
      <c r="P1657" s="162">
        <v>0</v>
      </c>
      <c r="Q1657" s="162">
        <v>0</v>
      </c>
      <c r="R1657" s="162">
        <v>97.814348978341002</v>
      </c>
      <c r="S1657" s="162">
        <v>1158121.8919035599</v>
      </c>
      <c r="T1657" s="93">
        <f t="shared" si="171"/>
        <v>1</v>
      </c>
      <c r="U1657" s="93">
        <f>IF(C1657="MT",'Calcs and Notes'!$C$53*CBSAData!T1657*E1657,'Calcs and Notes'!$C$52*CBSAData!T1657*E1657)</f>
        <v>3450.9736634262945</v>
      </c>
      <c r="V1657" s="93">
        <f>IF(C1657="MT",'Calcs and Notes'!$E$53*CBSAData!T1657*E1657,'Calcs and Notes'!$E$52*CBSAData!T1657*E1657)</f>
        <v>635.63743339383018</v>
      </c>
      <c r="W1657" s="93">
        <f t="shared" si="168"/>
        <v>716.50336399648529</v>
      </c>
      <c r="X1657" s="93">
        <f t="shared" si="172"/>
        <v>1</v>
      </c>
      <c r="Y1657" s="93">
        <f t="shared" si="169"/>
        <v>677.28392512665027</v>
      </c>
      <c r="Z1657" s="93">
        <f t="shared" si="170"/>
        <v>-20.66844065272829</v>
      </c>
      <c r="AA1657" s="93">
        <f t="shared" si="173"/>
        <v>1</v>
      </c>
      <c r="AB1657" s="93">
        <f t="shared" si="174"/>
        <v>1</v>
      </c>
      <c r="AC1657" s="179">
        <f>IF(C1657="MT",'Calcs and Notes'!$F$53*CBSAData!T1657*E1657,'Calcs and Notes'!$F$52*CBSAData!T1657*E1657)</f>
        <v>-52.680707696763584</v>
      </c>
      <c r="AD1657" s="179">
        <f t="shared" si="175"/>
        <v>-27.2899490674729</v>
      </c>
    </row>
    <row r="1658" spans="1:30">
      <c r="A1658" s="162">
        <v>15890</v>
      </c>
      <c r="B1658" s="162">
        <v>4</v>
      </c>
      <c r="C1658" s="163" t="s">
        <v>225</v>
      </c>
      <c r="D1658" s="163" t="s">
        <v>227</v>
      </c>
      <c r="E1658" s="162">
        <v>24</v>
      </c>
      <c r="F1658" s="163" t="s">
        <v>227</v>
      </c>
      <c r="G1658" s="163" t="s">
        <v>303</v>
      </c>
      <c r="H1658" s="162">
        <v>0</v>
      </c>
      <c r="I1658" s="163" t="s">
        <v>301</v>
      </c>
      <c r="J1658" s="163" t="s">
        <v>301</v>
      </c>
      <c r="K1658" s="162">
        <v>32</v>
      </c>
      <c r="L1658" s="162">
        <v>12</v>
      </c>
      <c r="M1658" s="163" t="s">
        <v>300</v>
      </c>
      <c r="N1658" s="163" t="s">
        <v>227</v>
      </c>
      <c r="O1658" s="163" t="s">
        <v>297</v>
      </c>
      <c r="P1658" s="162">
        <v>0</v>
      </c>
      <c r="Q1658" s="162">
        <v>0</v>
      </c>
      <c r="R1658" s="162">
        <v>97.814348978341002</v>
      </c>
      <c r="S1658" s="162">
        <v>1158121.8919035599</v>
      </c>
      <c r="T1658" s="93">
        <f t="shared" si="171"/>
        <v>1</v>
      </c>
      <c r="U1658" s="93">
        <f>IF(C1658="MT",'Calcs and Notes'!$C$53*CBSAData!T1658*E1658,'Calcs and Notes'!$C$52*CBSAData!T1658*E1658)</f>
        <v>5521.5578614820715</v>
      </c>
      <c r="V1658" s="93">
        <f>IF(C1658="MT",'Calcs and Notes'!$E$53*CBSAData!T1658*E1658,'Calcs and Notes'!$E$52*CBSAData!T1658*E1658)</f>
        <v>1017.0198934301281</v>
      </c>
      <c r="W1658" s="93">
        <f t="shared" si="168"/>
        <v>1146.4053823943764</v>
      </c>
      <c r="X1658" s="93">
        <f t="shared" si="172"/>
        <v>1</v>
      </c>
      <c r="Y1658" s="93">
        <f t="shared" si="169"/>
        <v>1083.6542802026404</v>
      </c>
      <c r="Z1658" s="93">
        <f t="shared" si="170"/>
        <v>-33.069505044365258</v>
      </c>
      <c r="AA1658" s="93">
        <f t="shared" si="173"/>
        <v>1</v>
      </c>
      <c r="AB1658" s="93">
        <f t="shared" si="174"/>
        <v>1</v>
      </c>
      <c r="AC1658" s="179">
        <f>IF(C1658="MT",'Calcs and Notes'!$F$53*CBSAData!T1658*E1658,'Calcs and Notes'!$F$52*CBSAData!T1658*E1658)</f>
        <v>-84.289132314821728</v>
      </c>
      <c r="AD1658" s="179">
        <f t="shared" si="175"/>
        <v>-43.663918507956637</v>
      </c>
    </row>
    <row r="1659" spans="1:30">
      <c r="A1659" s="162">
        <v>15890</v>
      </c>
      <c r="B1659" s="162">
        <v>5</v>
      </c>
      <c r="C1659" s="163" t="s">
        <v>225</v>
      </c>
      <c r="D1659" s="163" t="s">
        <v>227</v>
      </c>
      <c r="E1659" s="162">
        <v>20</v>
      </c>
      <c r="F1659" s="163" t="s">
        <v>227</v>
      </c>
      <c r="G1659" s="163" t="s">
        <v>303</v>
      </c>
      <c r="H1659" s="162">
        <v>0</v>
      </c>
      <c r="I1659" s="163" t="s">
        <v>298</v>
      </c>
      <c r="J1659" s="163" t="s">
        <v>396</v>
      </c>
      <c r="K1659" s="162">
        <v>50</v>
      </c>
      <c r="L1659" s="162">
        <v>8</v>
      </c>
      <c r="M1659" s="163" t="s">
        <v>300</v>
      </c>
      <c r="N1659" s="163" t="s">
        <v>227</v>
      </c>
      <c r="O1659" s="163" t="s">
        <v>297</v>
      </c>
      <c r="P1659" s="162">
        <v>0</v>
      </c>
      <c r="Q1659" s="162">
        <v>0</v>
      </c>
      <c r="R1659" s="162">
        <v>97.814348978341002</v>
      </c>
      <c r="S1659" s="162">
        <v>1158121.8919035599</v>
      </c>
      <c r="T1659" s="93">
        <f t="shared" si="171"/>
        <v>1</v>
      </c>
      <c r="U1659" s="93">
        <f>IF(C1659="MT",'Calcs and Notes'!$C$53*CBSAData!T1659*E1659,'Calcs and Notes'!$C$52*CBSAData!T1659*E1659)</f>
        <v>4601.2982179017263</v>
      </c>
      <c r="V1659" s="93">
        <f>IF(C1659="MT",'Calcs and Notes'!$E$53*CBSAData!T1659*E1659,'Calcs and Notes'!$E$52*CBSAData!T1659*E1659)</f>
        <v>847.5165778584402</v>
      </c>
      <c r="W1659" s="93">
        <f t="shared" si="168"/>
        <v>1624.482651320068</v>
      </c>
      <c r="X1659" s="93">
        <f t="shared" si="172"/>
        <v>1</v>
      </c>
      <c r="Y1659" s="93">
        <f t="shared" si="169"/>
        <v>903.0452335022004</v>
      </c>
      <c r="Z1659" s="93">
        <f t="shared" si="170"/>
        <v>-36.743894493739191</v>
      </c>
      <c r="AA1659" s="93">
        <f t="shared" si="173"/>
        <v>1</v>
      </c>
      <c r="AB1659" s="93">
        <f t="shared" si="174"/>
        <v>1</v>
      </c>
      <c r="AC1659" s="179">
        <f>IF(C1659="MT",'Calcs and Notes'!$F$53*CBSAData!T1659*E1659,'Calcs and Notes'!$F$52*CBSAData!T1659*E1659)</f>
        <v>-70.240943595684783</v>
      </c>
      <c r="AD1659" s="179">
        <f t="shared" si="175"/>
        <v>-10.755450514827555</v>
      </c>
    </row>
    <row r="1660" spans="1:30">
      <c r="A1660" s="162">
        <v>15359</v>
      </c>
      <c r="B1660" s="162">
        <v>1</v>
      </c>
      <c r="C1660" s="163" t="s">
        <v>225</v>
      </c>
      <c r="D1660" s="163" t="s">
        <v>243</v>
      </c>
      <c r="E1660" s="162">
        <v>6</v>
      </c>
      <c r="F1660" s="163" t="s">
        <v>243</v>
      </c>
      <c r="G1660" s="163" t="s">
        <v>296</v>
      </c>
      <c r="H1660" s="162">
        <v>3</v>
      </c>
      <c r="I1660" s="163" t="s">
        <v>298</v>
      </c>
      <c r="J1660" s="163" t="s">
        <v>386</v>
      </c>
      <c r="K1660" s="162">
        <v>40</v>
      </c>
      <c r="L1660" s="162">
        <v>2</v>
      </c>
      <c r="M1660" s="163" t="s">
        <v>247</v>
      </c>
      <c r="N1660" s="163" t="s">
        <v>227</v>
      </c>
      <c r="O1660" s="163" t="s">
        <v>297</v>
      </c>
      <c r="P1660" s="162">
        <v>0</v>
      </c>
      <c r="Q1660" s="162">
        <v>0</v>
      </c>
      <c r="R1660" s="162">
        <v>340.720580852686</v>
      </c>
      <c r="S1660" s="162">
        <v>3095787.1976275002</v>
      </c>
      <c r="T1660" s="93">
        <f t="shared" si="171"/>
        <v>0</v>
      </c>
      <c r="U1660" s="93">
        <f>IF(C1660="MT",'Calcs and Notes'!$C$53*CBSAData!T1660*E1660,'Calcs and Notes'!$C$52*CBSAData!T1660*E1660)</f>
        <v>0</v>
      </c>
      <c r="V1660" s="93">
        <f>IF(C1660="MT",'Calcs and Notes'!$E$53*CBSAData!T1660*E1660,'Calcs and Notes'!$E$52*CBSAData!T1660*E1660)</f>
        <v>0</v>
      </c>
      <c r="W1660" s="93">
        <f t="shared" si="168"/>
        <v>741.3</v>
      </c>
      <c r="X1660" s="93">
        <f t="shared" si="172"/>
        <v>1</v>
      </c>
      <c r="Y1660" s="93">
        <f t="shared" si="169"/>
        <v>221.32319999999999</v>
      </c>
      <c r="Z1660" s="93">
        <f t="shared" si="170"/>
        <v>-18.419999999999998</v>
      </c>
      <c r="AA1660" s="93">
        <f t="shared" si="173"/>
        <v>1</v>
      </c>
      <c r="AB1660" s="93">
        <f t="shared" si="174"/>
        <v>0</v>
      </c>
      <c r="AC1660" s="179">
        <f>IF(C1660="MT",'Calcs and Notes'!$F$53*CBSAData!T1660*E1660,'Calcs and Notes'!$F$52*CBSAData!T1660*E1660)</f>
        <v>0</v>
      </c>
      <c r="AD1660" s="179">
        <f t="shared" si="175"/>
        <v>0</v>
      </c>
    </row>
    <row r="1661" spans="1:30">
      <c r="A1661" s="162">
        <v>15362</v>
      </c>
      <c r="B1661" s="162">
        <v>1</v>
      </c>
      <c r="C1661" s="163" t="s">
        <v>225</v>
      </c>
      <c r="D1661" s="163" t="s">
        <v>243</v>
      </c>
      <c r="E1661" s="162">
        <v>6</v>
      </c>
      <c r="F1661" s="163" t="s">
        <v>247</v>
      </c>
      <c r="G1661" s="163" t="s">
        <v>296</v>
      </c>
      <c r="H1661" s="162">
        <v>3</v>
      </c>
      <c r="I1661" s="163" t="s">
        <v>298</v>
      </c>
      <c r="J1661" s="163" t="s">
        <v>386</v>
      </c>
      <c r="K1661" s="162">
        <v>40</v>
      </c>
      <c r="L1661" s="162">
        <v>2</v>
      </c>
      <c r="M1661" s="163" t="s">
        <v>247</v>
      </c>
      <c r="N1661" s="163" t="s">
        <v>227</v>
      </c>
      <c r="O1661" s="163" t="s">
        <v>297</v>
      </c>
      <c r="P1661" s="162">
        <v>0</v>
      </c>
      <c r="Q1661" s="162">
        <v>0</v>
      </c>
      <c r="R1661" s="162">
        <v>340.720580852686</v>
      </c>
      <c r="S1661" s="162">
        <v>1506666.4085305801</v>
      </c>
      <c r="T1661" s="93">
        <f t="shared" si="171"/>
        <v>0</v>
      </c>
      <c r="U1661" s="93">
        <f>IF(C1661="MT",'Calcs and Notes'!$C$53*CBSAData!T1661*E1661,'Calcs and Notes'!$C$52*CBSAData!T1661*E1661)</f>
        <v>0</v>
      </c>
      <c r="V1661" s="93">
        <f>IF(C1661="MT",'Calcs and Notes'!$E$53*CBSAData!T1661*E1661,'Calcs and Notes'!$E$52*CBSAData!T1661*E1661)</f>
        <v>0</v>
      </c>
      <c r="W1661" s="93">
        <f t="shared" si="168"/>
        <v>741.3</v>
      </c>
      <c r="X1661" s="93">
        <f t="shared" si="172"/>
        <v>1</v>
      </c>
      <c r="Y1661" s="93">
        <f t="shared" si="169"/>
        <v>221.32319999999999</v>
      </c>
      <c r="Z1661" s="93">
        <f t="shared" si="170"/>
        <v>-18.419999999999998</v>
      </c>
      <c r="AA1661" s="93">
        <f t="shared" si="173"/>
        <v>1</v>
      </c>
      <c r="AB1661" s="93">
        <f t="shared" si="174"/>
        <v>0</v>
      </c>
      <c r="AC1661" s="179">
        <f>IF(C1661="MT",'Calcs and Notes'!$F$53*CBSAData!T1661*E1661,'Calcs and Notes'!$F$52*CBSAData!T1661*E1661)</f>
        <v>0</v>
      </c>
      <c r="AD1661" s="179">
        <f t="shared" si="175"/>
        <v>0</v>
      </c>
    </row>
    <row r="1662" spans="1:30">
      <c r="A1662" s="162">
        <v>15213</v>
      </c>
      <c r="B1662" s="162">
        <v>1</v>
      </c>
      <c r="C1662" s="163" t="s">
        <v>225</v>
      </c>
      <c r="D1662" s="163" t="s">
        <v>243</v>
      </c>
      <c r="E1662" s="162">
        <v>4</v>
      </c>
      <c r="F1662" s="163" t="s">
        <v>243</v>
      </c>
      <c r="G1662" s="163" t="s">
        <v>308</v>
      </c>
      <c r="H1662" s="162">
        <v>2</v>
      </c>
      <c r="I1662" s="163" t="s">
        <v>309</v>
      </c>
      <c r="J1662" s="163" t="s">
        <v>397</v>
      </c>
      <c r="K1662" s="162">
        <v>-1</v>
      </c>
      <c r="L1662" s="162">
        <v>3</v>
      </c>
      <c r="M1662" s="163" t="s">
        <v>247</v>
      </c>
      <c r="N1662" s="163" t="s">
        <v>227</v>
      </c>
      <c r="O1662" s="163" t="s">
        <v>297</v>
      </c>
      <c r="P1662" s="162">
        <v>0</v>
      </c>
      <c r="Q1662" s="162">
        <v>0</v>
      </c>
      <c r="R1662" s="162">
        <v>24.082310556134701</v>
      </c>
      <c r="S1662" s="162">
        <v>2932238.0510044098</v>
      </c>
      <c r="T1662" s="93">
        <f t="shared" si="171"/>
        <v>0</v>
      </c>
      <c r="U1662" s="93">
        <f>IF(C1662="MT",'Calcs and Notes'!$C$53*CBSAData!T1662*E1662,'Calcs and Notes'!$C$52*CBSAData!T1662*E1662)</f>
        <v>0</v>
      </c>
      <c r="V1662" s="93">
        <f>IF(C1662="MT",'Calcs and Notes'!$E$53*CBSAData!T1662*E1662,'Calcs and Notes'!$E$52*CBSAData!T1662*E1662)</f>
        <v>0</v>
      </c>
      <c r="W1662" s="93">
        <f t="shared" si="168"/>
        <v>0</v>
      </c>
      <c r="X1662" s="93">
        <f t="shared" si="172"/>
        <v>0</v>
      </c>
      <c r="Y1662" s="93">
        <f t="shared" si="169"/>
        <v>0</v>
      </c>
      <c r="Z1662" s="93">
        <f t="shared" si="170"/>
        <v>0</v>
      </c>
      <c r="AA1662" s="93">
        <f t="shared" si="173"/>
        <v>1</v>
      </c>
      <c r="AB1662" s="93">
        <f t="shared" si="174"/>
        <v>0</v>
      </c>
      <c r="AC1662" s="179">
        <f>IF(C1662="MT",'Calcs and Notes'!$F$53*CBSAData!T1662*E1662,'Calcs and Notes'!$F$52*CBSAData!T1662*E1662)</f>
        <v>0</v>
      </c>
      <c r="AD1662" s="179">
        <f t="shared" si="175"/>
        <v>0</v>
      </c>
    </row>
    <row r="1663" spans="1:30">
      <c r="A1663" s="162">
        <v>15931</v>
      </c>
      <c r="B1663" s="162">
        <v>1</v>
      </c>
      <c r="C1663" s="163" t="s">
        <v>241</v>
      </c>
      <c r="D1663" s="163" t="s">
        <v>243</v>
      </c>
      <c r="E1663" s="162">
        <v>12</v>
      </c>
      <c r="F1663" s="163" t="s">
        <v>243</v>
      </c>
      <c r="G1663" s="163" t="s">
        <v>308</v>
      </c>
      <c r="H1663" s="162">
        <v>6</v>
      </c>
      <c r="I1663" s="163" t="s">
        <v>309</v>
      </c>
      <c r="J1663" s="163" t="s">
        <v>398</v>
      </c>
      <c r="K1663" s="162">
        <v>16</v>
      </c>
      <c r="L1663" s="162">
        <v>6</v>
      </c>
      <c r="M1663" s="163" t="s">
        <v>304</v>
      </c>
      <c r="N1663" s="163" t="s">
        <v>227</v>
      </c>
      <c r="O1663" s="163" t="s">
        <v>297</v>
      </c>
      <c r="P1663" s="162">
        <v>0</v>
      </c>
      <c r="Q1663" s="162">
        <v>0</v>
      </c>
      <c r="R1663" s="162">
        <v>21.175192802226601</v>
      </c>
      <c r="S1663" s="162">
        <v>4362089.7172586797</v>
      </c>
      <c r="T1663" s="93">
        <f t="shared" si="171"/>
        <v>0</v>
      </c>
      <c r="U1663" s="93">
        <f>IF(C1663="MT",'Calcs and Notes'!$C$53*CBSAData!T1663*E1663,'Calcs and Notes'!$C$52*CBSAData!T1663*E1663)</f>
        <v>0</v>
      </c>
      <c r="V1663" s="93">
        <f>IF(C1663="MT",'Calcs and Notes'!$E$53*CBSAData!T1663*E1663,'Calcs and Notes'!$E$52*CBSAData!T1663*E1663)</f>
        <v>0</v>
      </c>
      <c r="W1663" s="93">
        <f t="shared" si="168"/>
        <v>0</v>
      </c>
      <c r="X1663" s="93">
        <f t="shared" si="172"/>
        <v>0</v>
      </c>
      <c r="Y1663" s="93">
        <f t="shared" si="169"/>
        <v>0</v>
      </c>
      <c r="Z1663" s="93">
        <f t="shared" si="170"/>
        <v>0</v>
      </c>
      <c r="AA1663" s="93">
        <f t="shared" si="173"/>
        <v>1</v>
      </c>
      <c r="AB1663" s="93">
        <f t="shared" si="174"/>
        <v>0</v>
      </c>
      <c r="AC1663" s="179">
        <f>IF(C1663="MT",'Calcs and Notes'!$F$53*CBSAData!T1663*E1663,'Calcs and Notes'!$F$52*CBSAData!T1663*E1663)</f>
        <v>0</v>
      </c>
      <c r="AD1663" s="179">
        <f t="shared" si="175"/>
        <v>0</v>
      </c>
    </row>
    <row r="1664" spans="1:30">
      <c r="A1664" s="162">
        <v>15931</v>
      </c>
      <c r="B1664" s="162">
        <v>2</v>
      </c>
      <c r="C1664" s="163" t="s">
        <v>241</v>
      </c>
      <c r="D1664" s="163" t="s">
        <v>243</v>
      </c>
      <c r="E1664" s="162">
        <v>18</v>
      </c>
      <c r="F1664" s="163" t="s">
        <v>243</v>
      </c>
      <c r="G1664" s="163" t="s">
        <v>308</v>
      </c>
      <c r="H1664" s="162">
        <v>9</v>
      </c>
      <c r="I1664" s="163" t="s">
        <v>309</v>
      </c>
      <c r="J1664" s="163" t="s">
        <v>398</v>
      </c>
      <c r="K1664" s="162">
        <v>16</v>
      </c>
      <c r="L1664" s="162">
        <v>9</v>
      </c>
      <c r="M1664" s="163" t="s">
        <v>304</v>
      </c>
      <c r="N1664" s="163" t="s">
        <v>227</v>
      </c>
      <c r="O1664" s="163" t="s">
        <v>297</v>
      </c>
      <c r="P1664" s="162">
        <v>0</v>
      </c>
      <c r="Q1664" s="162">
        <v>0</v>
      </c>
      <c r="R1664" s="162">
        <v>21.175192802226601</v>
      </c>
      <c r="S1664" s="162">
        <v>4362089.7172586797</v>
      </c>
      <c r="T1664" s="93">
        <f t="shared" si="171"/>
        <v>0</v>
      </c>
      <c r="U1664" s="93">
        <f>IF(C1664="MT",'Calcs and Notes'!$C$53*CBSAData!T1664*E1664,'Calcs and Notes'!$C$52*CBSAData!T1664*E1664)</f>
        <v>0</v>
      </c>
      <c r="V1664" s="93">
        <f>IF(C1664="MT",'Calcs and Notes'!$E$53*CBSAData!T1664*E1664,'Calcs and Notes'!$E$52*CBSAData!T1664*E1664)</f>
        <v>0</v>
      </c>
      <c r="W1664" s="93">
        <f t="shared" si="168"/>
        <v>0</v>
      </c>
      <c r="X1664" s="93">
        <f t="shared" si="172"/>
        <v>0</v>
      </c>
      <c r="Y1664" s="93">
        <f t="shared" si="169"/>
        <v>0</v>
      </c>
      <c r="Z1664" s="93">
        <f t="shared" si="170"/>
        <v>0</v>
      </c>
      <c r="AA1664" s="93">
        <f t="shared" si="173"/>
        <v>1</v>
      </c>
      <c r="AB1664" s="93">
        <f t="shared" si="174"/>
        <v>0</v>
      </c>
      <c r="AC1664" s="179">
        <f>IF(C1664="MT",'Calcs and Notes'!$F$53*CBSAData!T1664*E1664,'Calcs and Notes'!$F$52*CBSAData!T1664*E1664)</f>
        <v>0</v>
      </c>
      <c r="AD1664" s="179">
        <f t="shared" si="175"/>
        <v>0</v>
      </c>
    </row>
    <row r="1665" spans="1:30">
      <c r="A1665" s="162">
        <v>15931</v>
      </c>
      <c r="B1665" s="162">
        <v>3</v>
      </c>
      <c r="C1665" s="163" t="s">
        <v>241</v>
      </c>
      <c r="D1665" s="163" t="s">
        <v>239</v>
      </c>
      <c r="E1665" s="162">
        <v>240</v>
      </c>
      <c r="F1665" s="163" t="s">
        <v>243</v>
      </c>
      <c r="G1665" s="163" t="s">
        <v>308</v>
      </c>
      <c r="H1665" s="162">
        <v>130</v>
      </c>
      <c r="I1665" s="163" t="s">
        <v>309</v>
      </c>
      <c r="J1665" s="163" t="s">
        <v>398</v>
      </c>
      <c r="K1665" s="162">
        <v>16</v>
      </c>
      <c r="L1665" s="162">
        <v>130</v>
      </c>
      <c r="M1665" s="163" t="s">
        <v>304</v>
      </c>
      <c r="N1665" s="163" t="s">
        <v>227</v>
      </c>
      <c r="O1665" s="163" t="s">
        <v>297</v>
      </c>
      <c r="P1665" s="162">
        <v>0</v>
      </c>
      <c r="Q1665" s="162">
        <v>0</v>
      </c>
      <c r="R1665" s="162">
        <v>21.175192802226601</v>
      </c>
      <c r="S1665" s="162">
        <v>4362089.7172586797</v>
      </c>
      <c r="T1665" s="93">
        <f t="shared" si="171"/>
        <v>0</v>
      </c>
      <c r="U1665" s="93">
        <f>IF(C1665="MT",'Calcs and Notes'!$C$53*CBSAData!T1665*E1665,'Calcs and Notes'!$C$52*CBSAData!T1665*E1665)</f>
        <v>0</v>
      </c>
      <c r="V1665" s="93">
        <f>IF(C1665="MT",'Calcs and Notes'!$E$53*CBSAData!T1665*E1665,'Calcs and Notes'!$E$52*CBSAData!T1665*E1665)</f>
        <v>0</v>
      </c>
      <c r="W1665" s="93">
        <f t="shared" si="168"/>
        <v>0</v>
      </c>
      <c r="X1665" s="93">
        <f t="shared" si="172"/>
        <v>0</v>
      </c>
      <c r="Y1665" s="93">
        <f t="shared" si="169"/>
        <v>0</v>
      </c>
      <c r="Z1665" s="93">
        <f t="shared" si="170"/>
        <v>0</v>
      </c>
      <c r="AA1665" s="93">
        <f t="shared" si="173"/>
        <v>1</v>
      </c>
      <c r="AB1665" s="93">
        <f t="shared" si="174"/>
        <v>0</v>
      </c>
      <c r="AC1665" s="179">
        <f>IF(C1665="MT",'Calcs and Notes'!$F$53*CBSAData!T1665*E1665,'Calcs and Notes'!$F$52*CBSAData!T1665*E1665)</f>
        <v>0</v>
      </c>
      <c r="AD1665" s="179">
        <f t="shared" si="175"/>
        <v>0</v>
      </c>
    </row>
    <row r="1666" spans="1:30">
      <c r="A1666" s="162">
        <v>15948</v>
      </c>
      <c r="B1666" s="162">
        <v>1</v>
      </c>
      <c r="C1666" s="163" t="s">
        <v>225</v>
      </c>
      <c r="D1666" s="163" t="s">
        <v>243</v>
      </c>
      <c r="E1666" s="162">
        <v>28</v>
      </c>
      <c r="F1666" s="163" t="s">
        <v>227</v>
      </c>
      <c r="G1666" s="163" t="s">
        <v>296</v>
      </c>
      <c r="H1666" s="162">
        <v>0</v>
      </c>
      <c r="I1666" s="163" t="s">
        <v>301</v>
      </c>
      <c r="J1666" s="163" t="s">
        <v>297</v>
      </c>
      <c r="K1666" s="162">
        <v>32</v>
      </c>
      <c r="L1666" s="162">
        <v>8</v>
      </c>
      <c r="M1666" s="163" t="s">
        <v>300</v>
      </c>
      <c r="N1666" s="163" t="s">
        <v>227</v>
      </c>
      <c r="O1666" s="163" t="s">
        <v>297</v>
      </c>
      <c r="P1666" s="162">
        <v>0</v>
      </c>
      <c r="Q1666" s="162">
        <v>0</v>
      </c>
      <c r="R1666" s="162">
        <v>97.814348978341002</v>
      </c>
      <c r="S1666" s="162">
        <v>1185509.9096174899</v>
      </c>
      <c r="T1666" s="93">
        <f t="shared" si="171"/>
        <v>0</v>
      </c>
      <c r="U1666" s="93">
        <f>IF(C1666="MT",'Calcs and Notes'!$C$53*CBSAData!T1666*E1666,'Calcs and Notes'!$C$52*CBSAData!T1666*E1666)</f>
        <v>0</v>
      </c>
      <c r="V1666" s="93">
        <f>IF(C1666="MT",'Calcs and Notes'!$E$53*CBSAData!T1666*E1666,'Calcs and Notes'!$E$52*CBSAData!T1666*E1666)</f>
        <v>0</v>
      </c>
      <c r="W1666" s="93">
        <f t="shared" si="168"/>
        <v>1337.4729461267725</v>
      </c>
      <c r="X1666" s="93">
        <f t="shared" si="172"/>
        <v>1</v>
      </c>
      <c r="Y1666" s="93">
        <f t="shared" si="169"/>
        <v>1264.2633269030805</v>
      </c>
      <c r="Z1666" s="93">
        <f t="shared" si="170"/>
        <v>-38.581089218426136</v>
      </c>
      <c r="AA1666" s="93">
        <f t="shared" si="173"/>
        <v>1</v>
      </c>
      <c r="AB1666" s="93">
        <f t="shared" si="174"/>
        <v>1</v>
      </c>
      <c r="AC1666" s="179">
        <f>IF(C1666="MT",'Calcs and Notes'!$F$53*CBSAData!T1666*E1666,'Calcs and Notes'!$F$52*CBSAData!T1666*E1666)</f>
        <v>0</v>
      </c>
      <c r="AD1666" s="179">
        <f t="shared" si="175"/>
        <v>-50.941238259282748</v>
      </c>
    </row>
    <row r="1667" spans="1:30">
      <c r="A1667" s="162">
        <v>15948</v>
      </c>
      <c r="B1667" s="162">
        <v>2</v>
      </c>
      <c r="C1667" s="163" t="s">
        <v>225</v>
      </c>
      <c r="D1667" s="163" t="s">
        <v>227</v>
      </c>
      <c r="E1667" s="162">
        <v>117</v>
      </c>
      <c r="F1667" s="163" t="s">
        <v>227</v>
      </c>
      <c r="G1667" s="163" t="s">
        <v>296</v>
      </c>
      <c r="H1667" s="162">
        <v>0</v>
      </c>
      <c r="I1667" s="163" t="s">
        <v>301</v>
      </c>
      <c r="J1667" s="163" t="s">
        <v>297</v>
      </c>
      <c r="K1667" s="162">
        <v>32</v>
      </c>
      <c r="L1667" s="162">
        <v>75</v>
      </c>
      <c r="M1667" s="163" t="s">
        <v>300</v>
      </c>
      <c r="N1667" s="163" t="s">
        <v>227</v>
      </c>
      <c r="O1667" s="163" t="s">
        <v>297</v>
      </c>
      <c r="P1667" s="162">
        <v>0</v>
      </c>
      <c r="Q1667" s="162">
        <v>0</v>
      </c>
      <c r="R1667" s="162">
        <v>97.814348978341002</v>
      </c>
      <c r="S1667" s="162">
        <v>1185509.9096174899</v>
      </c>
      <c r="T1667" s="93">
        <f t="shared" si="171"/>
        <v>0</v>
      </c>
      <c r="U1667" s="93">
        <f>IF(C1667="MT",'Calcs and Notes'!$C$53*CBSAData!T1667*E1667,'Calcs and Notes'!$C$52*CBSAData!T1667*E1667)</f>
        <v>0</v>
      </c>
      <c r="V1667" s="93">
        <f>IF(C1667="MT",'Calcs and Notes'!$E$53*CBSAData!T1667*E1667,'Calcs and Notes'!$E$52*CBSAData!T1667*E1667)</f>
        <v>0</v>
      </c>
      <c r="W1667" s="93">
        <f t="shared" si="168"/>
        <v>5588.7262391725853</v>
      </c>
      <c r="X1667" s="93">
        <f t="shared" si="172"/>
        <v>1</v>
      </c>
      <c r="Y1667" s="93">
        <f t="shared" si="169"/>
        <v>5282.8146159878725</v>
      </c>
      <c r="Z1667" s="93">
        <f t="shared" si="170"/>
        <v>-161.21383709128065</v>
      </c>
      <c r="AA1667" s="93">
        <f t="shared" si="173"/>
        <v>1</v>
      </c>
      <c r="AB1667" s="93">
        <f t="shared" si="174"/>
        <v>1</v>
      </c>
      <c r="AC1667" s="179">
        <f>IF(C1667="MT",'Calcs and Notes'!$F$53*CBSAData!T1667*E1667,'Calcs and Notes'!$F$52*CBSAData!T1667*E1667)</f>
        <v>0</v>
      </c>
      <c r="AD1667" s="179">
        <f t="shared" si="175"/>
        <v>-212.86160272628862</v>
      </c>
    </row>
    <row r="1668" spans="1:30">
      <c r="A1668" s="162">
        <v>15948</v>
      </c>
      <c r="B1668" s="162">
        <v>3</v>
      </c>
      <c r="C1668" s="163" t="s">
        <v>225</v>
      </c>
      <c r="D1668" s="163" t="s">
        <v>243</v>
      </c>
      <c r="E1668" s="162">
        <v>10</v>
      </c>
      <c r="F1668" s="163" t="s">
        <v>227</v>
      </c>
      <c r="G1668" s="163" t="s">
        <v>296</v>
      </c>
      <c r="H1668" s="162">
        <v>0</v>
      </c>
      <c r="I1668" s="163" t="s">
        <v>227</v>
      </c>
      <c r="J1668" s="163" t="s">
        <v>297</v>
      </c>
      <c r="K1668" s="162">
        <v>0</v>
      </c>
      <c r="L1668" s="162">
        <v>0</v>
      </c>
      <c r="M1668" s="163" t="s">
        <v>247</v>
      </c>
      <c r="N1668" s="163" t="s">
        <v>227</v>
      </c>
      <c r="O1668" s="163" t="s">
        <v>297</v>
      </c>
      <c r="P1668" s="162">
        <v>0</v>
      </c>
      <c r="Q1668" s="162">
        <v>0</v>
      </c>
      <c r="R1668" s="162">
        <v>97.814348978341002</v>
      </c>
      <c r="S1668" s="162">
        <v>1185509.9096174899</v>
      </c>
      <c r="T1668" s="93">
        <f t="shared" si="171"/>
        <v>0</v>
      </c>
      <c r="U1668" s="93">
        <f>IF(C1668="MT",'Calcs and Notes'!$C$53*CBSAData!T1668*E1668,'Calcs and Notes'!$C$52*CBSAData!T1668*E1668)</f>
        <v>0</v>
      </c>
      <c r="V1668" s="93">
        <f>IF(C1668="MT",'Calcs and Notes'!$E$53*CBSAData!T1668*E1668,'Calcs and Notes'!$E$52*CBSAData!T1668*E1668)</f>
        <v>0</v>
      </c>
      <c r="W1668" s="93">
        <f t="shared" si="168"/>
        <v>0</v>
      </c>
      <c r="X1668" s="93">
        <f t="shared" si="172"/>
        <v>0</v>
      </c>
      <c r="Y1668" s="93">
        <f t="shared" si="169"/>
        <v>0</v>
      </c>
      <c r="Z1668" s="93">
        <f t="shared" si="170"/>
        <v>0</v>
      </c>
      <c r="AA1668" s="93">
        <f t="shared" si="173"/>
        <v>1</v>
      </c>
      <c r="AB1668" s="93">
        <f t="shared" si="174"/>
        <v>1</v>
      </c>
      <c r="AC1668" s="179">
        <f>IF(C1668="MT",'Calcs and Notes'!$F$53*CBSAData!T1668*E1668,'Calcs and Notes'!$F$52*CBSAData!T1668*E1668)</f>
        <v>0</v>
      </c>
      <c r="AD1668" s="179">
        <f t="shared" si="175"/>
        <v>0</v>
      </c>
    </row>
    <row r="1669" spans="1:30">
      <c r="A1669" s="162">
        <v>15948</v>
      </c>
      <c r="B1669" s="162">
        <v>4</v>
      </c>
      <c r="C1669" s="163" t="s">
        <v>241</v>
      </c>
      <c r="D1669" s="163" t="s">
        <v>227</v>
      </c>
      <c r="E1669" s="162">
        <v>50</v>
      </c>
      <c r="F1669" s="163" t="s">
        <v>243</v>
      </c>
      <c r="G1669" s="163" t="s">
        <v>303</v>
      </c>
      <c r="H1669" s="162">
        <v>19</v>
      </c>
      <c r="I1669" s="163" t="s">
        <v>309</v>
      </c>
      <c r="J1669" s="163" t="s">
        <v>398</v>
      </c>
      <c r="K1669" s="162">
        <v>-1</v>
      </c>
      <c r="L1669" s="162">
        <v>20</v>
      </c>
      <c r="M1669" s="163" t="s">
        <v>355</v>
      </c>
      <c r="N1669" s="163" t="s">
        <v>227</v>
      </c>
      <c r="O1669" s="163" t="s">
        <v>297</v>
      </c>
      <c r="P1669" s="162">
        <v>0</v>
      </c>
      <c r="Q1669" s="162">
        <v>0</v>
      </c>
      <c r="R1669" s="162">
        <v>97.814348978341002</v>
      </c>
      <c r="S1669" s="162">
        <v>1185509.9096174899</v>
      </c>
      <c r="T1669" s="93">
        <f t="shared" si="171"/>
        <v>1</v>
      </c>
      <c r="U1669" s="93">
        <f>IF(C1669="MT",'Calcs and Notes'!$C$53*CBSAData!T1669*E1669,'Calcs and Notes'!$C$52*CBSAData!T1669*E1669)</f>
        <v>18472.817161428666</v>
      </c>
      <c r="V1669" s="93">
        <f>IF(C1669="MT",'Calcs and Notes'!$E$53*CBSAData!T1669*E1669,'Calcs and Notes'!$E$52*CBSAData!T1669*E1669)</f>
        <v>2118.7914446461004</v>
      </c>
      <c r="W1669" s="93">
        <f t="shared" si="168"/>
        <v>0</v>
      </c>
      <c r="X1669" s="93">
        <f t="shared" si="172"/>
        <v>0</v>
      </c>
      <c r="Y1669" s="93">
        <f t="shared" si="169"/>
        <v>0</v>
      </c>
      <c r="Z1669" s="93">
        <f t="shared" si="170"/>
        <v>0</v>
      </c>
      <c r="AA1669" s="93">
        <f t="shared" si="173"/>
        <v>0</v>
      </c>
      <c r="AB1669" s="93">
        <f t="shared" si="174"/>
        <v>0</v>
      </c>
      <c r="AC1669" s="179">
        <f>IF(C1669="MT",'Calcs and Notes'!$F$53*CBSAData!T1669*E1669,'Calcs and Notes'!$F$52*CBSAData!T1669*E1669)</f>
        <v>-251.73436202572782</v>
      </c>
      <c r="AD1669" s="179">
        <f t="shared" si="175"/>
        <v>0</v>
      </c>
    </row>
    <row r="1670" spans="1:30">
      <c r="A1670" s="162">
        <v>15948</v>
      </c>
      <c r="B1670" s="162">
        <v>5</v>
      </c>
      <c r="C1670" s="163" t="s">
        <v>245</v>
      </c>
      <c r="D1670" s="163" t="s">
        <v>227</v>
      </c>
      <c r="E1670" s="162">
        <v>40</v>
      </c>
      <c r="F1670" s="163" t="s">
        <v>243</v>
      </c>
      <c r="G1670" s="163" t="s">
        <v>303</v>
      </c>
      <c r="H1670" s="162">
        <v>18</v>
      </c>
      <c r="I1670" s="163" t="s">
        <v>309</v>
      </c>
      <c r="J1670" s="163" t="s">
        <v>398</v>
      </c>
      <c r="K1670" s="162">
        <v>-1</v>
      </c>
      <c r="L1670" s="162">
        <v>19</v>
      </c>
      <c r="M1670" s="163" t="s">
        <v>355</v>
      </c>
      <c r="N1670" s="163" t="s">
        <v>227</v>
      </c>
      <c r="O1670" s="163" t="s">
        <v>297</v>
      </c>
      <c r="P1670" s="162">
        <v>0</v>
      </c>
      <c r="Q1670" s="162">
        <v>0</v>
      </c>
      <c r="R1670" s="162">
        <v>97.814348978341002</v>
      </c>
      <c r="S1670" s="162">
        <v>1185509.9096174899</v>
      </c>
      <c r="T1670" s="93">
        <f t="shared" si="171"/>
        <v>1</v>
      </c>
      <c r="U1670" s="93">
        <f>IF(C1670="MT",'Calcs and Notes'!$C$53*CBSAData!T1670*E1670,'Calcs and Notes'!$C$52*CBSAData!T1670*E1670)</f>
        <v>14778.253729142933</v>
      </c>
      <c r="V1670" s="93">
        <f>IF(C1670="MT",'Calcs and Notes'!$E$53*CBSAData!T1670*E1670,'Calcs and Notes'!$E$52*CBSAData!T1670*E1670)</f>
        <v>1695.0331557168804</v>
      </c>
      <c r="W1670" s="93">
        <f t="shared" si="168"/>
        <v>0</v>
      </c>
      <c r="X1670" s="93">
        <f t="shared" si="172"/>
        <v>0</v>
      </c>
      <c r="Y1670" s="93">
        <f t="shared" si="169"/>
        <v>0</v>
      </c>
      <c r="Z1670" s="93">
        <f t="shared" si="170"/>
        <v>0</v>
      </c>
      <c r="AA1670" s="93">
        <f t="shared" si="173"/>
        <v>0</v>
      </c>
      <c r="AB1670" s="93">
        <f t="shared" si="174"/>
        <v>0</v>
      </c>
      <c r="AC1670" s="179">
        <f>IF(C1670="MT",'Calcs and Notes'!$F$53*CBSAData!T1670*E1670,'Calcs and Notes'!$F$52*CBSAData!T1670*E1670)</f>
        <v>-201.38748962058227</v>
      </c>
      <c r="AD1670" s="179">
        <f t="shared" si="175"/>
        <v>0</v>
      </c>
    </row>
    <row r="1671" spans="1:30">
      <c r="A1671" s="162">
        <v>15885</v>
      </c>
      <c r="B1671" s="162">
        <v>1</v>
      </c>
      <c r="C1671" s="163" t="s">
        <v>241</v>
      </c>
      <c r="D1671" s="163" t="s">
        <v>243</v>
      </c>
      <c r="E1671" s="162">
        <v>16</v>
      </c>
      <c r="F1671" s="163" t="s">
        <v>243</v>
      </c>
      <c r="G1671" s="163" t="s">
        <v>303</v>
      </c>
      <c r="H1671" s="162">
        <v>7</v>
      </c>
      <c r="I1671" s="163" t="s">
        <v>301</v>
      </c>
      <c r="J1671" s="163" t="s">
        <v>297</v>
      </c>
      <c r="K1671" s="162">
        <v>32</v>
      </c>
      <c r="L1671" s="162">
        <v>9</v>
      </c>
      <c r="M1671" s="163" t="s">
        <v>304</v>
      </c>
      <c r="N1671" s="163" t="s">
        <v>227</v>
      </c>
      <c r="O1671" s="163" t="s">
        <v>297</v>
      </c>
      <c r="P1671" s="162">
        <v>0</v>
      </c>
      <c r="Q1671" s="162">
        <v>0</v>
      </c>
      <c r="R1671" s="162">
        <v>86.201499118165799</v>
      </c>
      <c r="S1671" s="162">
        <v>258604.497354497</v>
      </c>
      <c r="T1671" s="93">
        <f t="shared" si="171"/>
        <v>1</v>
      </c>
      <c r="U1671" s="93">
        <f>IF(C1671="MT",'Calcs and Notes'!$C$53*CBSAData!T1671*E1671,'Calcs and Notes'!$C$52*CBSAData!T1671*E1671)</f>
        <v>5911.3014916571728</v>
      </c>
      <c r="V1671" s="93">
        <f>IF(C1671="MT",'Calcs and Notes'!$E$53*CBSAData!T1671*E1671,'Calcs and Notes'!$E$52*CBSAData!T1671*E1671)</f>
        <v>678.01326228675214</v>
      </c>
      <c r="W1671" s="93">
        <f t="shared" si="168"/>
        <v>1532</v>
      </c>
      <c r="X1671" s="93">
        <f t="shared" si="172"/>
        <v>1</v>
      </c>
      <c r="Y1671" s="93">
        <f t="shared" si="169"/>
        <v>590.1952</v>
      </c>
      <c r="Z1671" s="93">
        <f t="shared" si="170"/>
        <v>-49.12</v>
      </c>
      <c r="AA1671" s="93">
        <f t="shared" si="173"/>
        <v>1</v>
      </c>
      <c r="AB1671" s="93">
        <f t="shared" si="174"/>
        <v>0</v>
      </c>
      <c r="AC1671" s="179">
        <f>IF(C1671="MT",'Calcs and Notes'!$F$53*CBSAData!T1671*E1671,'Calcs and Notes'!$F$52*CBSAData!T1671*E1671)</f>
        <v>-80.554995848232906</v>
      </c>
      <c r="AD1671" s="179">
        <f t="shared" si="175"/>
        <v>0</v>
      </c>
    </row>
    <row r="1672" spans="1:30">
      <c r="A1672" s="162">
        <v>15885</v>
      </c>
      <c r="B1672" s="162">
        <v>2</v>
      </c>
      <c r="C1672" s="163" t="s">
        <v>225</v>
      </c>
      <c r="D1672" s="163" t="s">
        <v>243</v>
      </c>
      <c r="E1672" s="162">
        <v>13</v>
      </c>
      <c r="F1672" s="163" t="s">
        <v>227</v>
      </c>
      <c r="G1672" s="163" t="s">
        <v>296</v>
      </c>
      <c r="H1672" s="162">
        <v>0</v>
      </c>
      <c r="I1672" s="163" t="s">
        <v>301</v>
      </c>
      <c r="J1672" s="163" t="s">
        <v>297</v>
      </c>
      <c r="K1672" s="162">
        <v>32</v>
      </c>
      <c r="L1672" s="162">
        <v>6</v>
      </c>
      <c r="M1672" s="163" t="s">
        <v>304</v>
      </c>
      <c r="N1672" s="163" t="s">
        <v>227</v>
      </c>
      <c r="O1672" s="163" t="s">
        <v>297</v>
      </c>
      <c r="P1672" s="162">
        <v>0</v>
      </c>
      <c r="Q1672" s="162">
        <v>0</v>
      </c>
      <c r="R1672" s="162">
        <v>86.201499118165799</v>
      </c>
      <c r="S1672" s="162">
        <v>258604.497354497</v>
      </c>
      <c r="T1672" s="93">
        <f t="shared" si="171"/>
        <v>0</v>
      </c>
      <c r="U1672" s="93">
        <f>IF(C1672="MT",'Calcs and Notes'!$C$53*CBSAData!T1672*E1672,'Calcs and Notes'!$C$52*CBSAData!T1672*E1672)</f>
        <v>0</v>
      </c>
      <c r="V1672" s="93">
        <f>IF(C1672="MT",'Calcs and Notes'!$E$53*CBSAData!T1672*E1672,'Calcs and Notes'!$E$52*CBSAData!T1672*E1672)</f>
        <v>0</v>
      </c>
      <c r="W1672" s="93">
        <f t="shared" si="168"/>
        <v>620.96958213028722</v>
      </c>
      <c r="X1672" s="93">
        <f t="shared" si="172"/>
        <v>1</v>
      </c>
      <c r="Y1672" s="93">
        <f t="shared" si="169"/>
        <v>586.97940177643022</v>
      </c>
      <c r="Z1672" s="93">
        <f t="shared" si="170"/>
        <v>-17.91264856569785</v>
      </c>
      <c r="AA1672" s="93">
        <f t="shared" si="173"/>
        <v>1</v>
      </c>
      <c r="AB1672" s="93">
        <f t="shared" si="174"/>
        <v>1</v>
      </c>
      <c r="AC1672" s="179">
        <f>IF(C1672="MT",'Calcs and Notes'!$F$53*CBSAData!T1672*E1672,'Calcs and Notes'!$F$52*CBSAData!T1672*E1672)</f>
        <v>0</v>
      </c>
      <c r="AD1672" s="179">
        <f t="shared" si="175"/>
        <v>-23.651289191809845</v>
      </c>
    </row>
    <row r="1673" spans="1:30">
      <c r="A1673" s="162">
        <v>15963</v>
      </c>
      <c r="B1673" s="162">
        <v>1</v>
      </c>
      <c r="C1673" s="163" t="s">
        <v>225</v>
      </c>
      <c r="D1673" s="163" t="s">
        <v>227</v>
      </c>
      <c r="E1673" s="162">
        <v>28</v>
      </c>
      <c r="F1673" s="163" t="s">
        <v>243</v>
      </c>
      <c r="G1673" s="163" t="s">
        <v>303</v>
      </c>
      <c r="H1673" s="162">
        <v>11</v>
      </c>
      <c r="I1673" s="163" t="s">
        <v>309</v>
      </c>
      <c r="J1673" s="163" t="s">
        <v>350</v>
      </c>
      <c r="K1673" s="162">
        <v>-1</v>
      </c>
      <c r="L1673" s="162">
        <v>12</v>
      </c>
      <c r="M1673" s="163" t="s">
        <v>304</v>
      </c>
      <c r="N1673" s="163" t="s">
        <v>227</v>
      </c>
      <c r="O1673" s="163" t="s">
        <v>297</v>
      </c>
      <c r="P1673" s="162">
        <v>0</v>
      </c>
      <c r="Q1673" s="162">
        <v>0</v>
      </c>
      <c r="R1673" s="162">
        <v>97.814348978341002</v>
      </c>
      <c r="S1673" s="162">
        <v>581995.37642112898</v>
      </c>
      <c r="T1673" s="93">
        <f t="shared" si="171"/>
        <v>1</v>
      </c>
      <c r="U1673" s="93">
        <f>IF(C1673="MT",'Calcs and Notes'!$C$53*CBSAData!T1673*E1673,'Calcs and Notes'!$C$52*CBSAData!T1673*E1673)</f>
        <v>6441.8175050624168</v>
      </c>
      <c r="V1673" s="93">
        <f>IF(C1673="MT",'Calcs and Notes'!$E$53*CBSAData!T1673*E1673,'Calcs and Notes'!$E$52*CBSAData!T1673*E1673)</f>
        <v>1186.5232090018162</v>
      </c>
      <c r="W1673" s="93">
        <f t="shared" si="168"/>
        <v>0</v>
      </c>
      <c r="X1673" s="93">
        <f t="shared" si="172"/>
        <v>0</v>
      </c>
      <c r="Y1673" s="93">
        <f t="shared" si="169"/>
        <v>0</v>
      </c>
      <c r="Z1673" s="93">
        <f t="shared" si="170"/>
        <v>0</v>
      </c>
      <c r="AA1673" s="93">
        <f t="shared" si="173"/>
        <v>1</v>
      </c>
      <c r="AB1673" s="93">
        <f t="shared" si="174"/>
        <v>0</v>
      </c>
      <c r="AC1673" s="179">
        <f>IF(C1673="MT",'Calcs and Notes'!$F$53*CBSAData!T1673*E1673,'Calcs and Notes'!$F$52*CBSAData!T1673*E1673)</f>
        <v>-98.337321033958688</v>
      </c>
      <c r="AD1673" s="179">
        <f t="shared" si="175"/>
        <v>0</v>
      </c>
    </row>
    <row r="1674" spans="1:30">
      <c r="A1674" s="162">
        <v>15963</v>
      </c>
      <c r="B1674" s="162">
        <v>7</v>
      </c>
      <c r="C1674" s="163" t="s">
        <v>245</v>
      </c>
      <c r="D1674" s="163" t="s">
        <v>243</v>
      </c>
      <c r="E1674" s="162">
        <v>5</v>
      </c>
      <c r="F1674" s="163" t="s">
        <v>243</v>
      </c>
      <c r="G1674" s="163" t="s">
        <v>296</v>
      </c>
      <c r="H1674" s="162">
        <v>2</v>
      </c>
      <c r="I1674" s="163" t="s">
        <v>227</v>
      </c>
      <c r="J1674" s="163" t="s">
        <v>297</v>
      </c>
      <c r="K1674" s="162">
        <v>0</v>
      </c>
      <c r="L1674" s="162">
        <v>0</v>
      </c>
      <c r="M1674" s="163" t="s">
        <v>247</v>
      </c>
      <c r="N1674" s="163" t="s">
        <v>227</v>
      </c>
      <c r="O1674" s="163" t="s">
        <v>297</v>
      </c>
      <c r="P1674" s="162">
        <v>0</v>
      </c>
      <c r="Q1674" s="162">
        <v>0</v>
      </c>
      <c r="R1674" s="162">
        <v>97.814348978341002</v>
      </c>
      <c r="S1674" s="162">
        <v>581995.37642112898</v>
      </c>
      <c r="T1674" s="93">
        <f t="shared" si="171"/>
        <v>0</v>
      </c>
      <c r="U1674" s="93">
        <f>IF(C1674="MT",'Calcs and Notes'!$C$53*CBSAData!T1674*E1674,'Calcs and Notes'!$C$52*CBSAData!T1674*E1674)</f>
        <v>0</v>
      </c>
      <c r="V1674" s="93">
        <f>IF(C1674="MT",'Calcs and Notes'!$E$53*CBSAData!T1674*E1674,'Calcs and Notes'!$E$52*CBSAData!T1674*E1674)</f>
        <v>0</v>
      </c>
      <c r="W1674" s="93">
        <f t="shared" si="168"/>
        <v>0</v>
      </c>
      <c r="X1674" s="93">
        <f t="shared" si="172"/>
        <v>0</v>
      </c>
      <c r="Y1674" s="93">
        <f t="shared" si="169"/>
        <v>0</v>
      </c>
      <c r="Z1674" s="93">
        <f t="shared" si="170"/>
        <v>0</v>
      </c>
      <c r="AA1674" s="93">
        <f t="shared" si="173"/>
        <v>1</v>
      </c>
      <c r="AB1674" s="93">
        <f t="shared" si="174"/>
        <v>0</v>
      </c>
      <c r="AC1674" s="179">
        <f>IF(C1674="MT",'Calcs and Notes'!$F$53*CBSAData!T1674*E1674,'Calcs and Notes'!$F$52*CBSAData!T1674*E1674)</f>
        <v>0</v>
      </c>
      <c r="AD1674" s="179">
        <f t="shared" si="175"/>
        <v>0</v>
      </c>
    </row>
    <row r="1675" spans="1:30">
      <c r="A1675" s="162">
        <v>15958</v>
      </c>
      <c r="B1675" s="162">
        <v>1</v>
      </c>
      <c r="C1675" s="163" t="s">
        <v>225</v>
      </c>
      <c r="D1675" s="163" t="s">
        <v>227</v>
      </c>
      <c r="E1675" s="162">
        <v>65</v>
      </c>
      <c r="F1675" s="163" t="s">
        <v>227</v>
      </c>
      <c r="G1675" s="163" t="s">
        <v>296</v>
      </c>
      <c r="H1675" s="162">
        <v>0</v>
      </c>
      <c r="I1675" s="163" t="s">
        <v>239</v>
      </c>
      <c r="J1675" s="163" t="s">
        <v>297</v>
      </c>
      <c r="K1675" s="162">
        <v>-1</v>
      </c>
      <c r="L1675" s="162">
        <v>-1</v>
      </c>
      <c r="M1675" s="163" t="s">
        <v>300</v>
      </c>
      <c r="N1675" s="163" t="s">
        <v>227</v>
      </c>
      <c r="O1675" s="163" t="s">
        <v>297</v>
      </c>
      <c r="P1675" s="162">
        <v>0</v>
      </c>
      <c r="Q1675" s="162">
        <v>0</v>
      </c>
      <c r="R1675" s="162">
        <v>21.175192802226601</v>
      </c>
      <c r="S1675" s="162">
        <v>3398004.3641661098</v>
      </c>
      <c r="T1675" s="93">
        <f t="shared" si="171"/>
        <v>0</v>
      </c>
      <c r="U1675" s="93">
        <f>IF(C1675="MT",'Calcs and Notes'!$C$53*CBSAData!T1675*E1675,'Calcs and Notes'!$C$52*CBSAData!T1675*E1675)</f>
        <v>0</v>
      </c>
      <c r="V1675" s="93">
        <f>IF(C1675="MT",'Calcs and Notes'!$E$53*CBSAData!T1675*E1675,'Calcs and Notes'!$E$52*CBSAData!T1675*E1675)</f>
        <v>0</v>
      </c>
      <c r="W1675" s="93">
        <f t="shared" si="168"/>
        <v>0</v>
      </c>
      <c r="X1675" s="93">
        <f t="shared" si="172"/>
        <v>0</v>
      </c>
      <c r="Y1675" s="93">
        <f t="shared" si="169"/>
        <v>0</v>
      </c>
      <c r="Z1675" s="93">
        <f t="shared" si="170"/>
        <v>0</v>
      </c>
      <c r="AA1675" s="93">
        <f t="shared" si="173"/>
        <v>1</v>
      </c>
      <c r="AB1675" s="93">
        <f t="shared" si="174"/>
        <v>1</v>
      </c>
      <c r="AC1675" s="179">
        <f>IF(C1675="MT",'Calcs and Notes'!$F$53*CBSAData!T1675*E1675,'Calcs and Notes'!$F$52*CBSAData!T1675*E1675)</f>
        <v>0</v>
      </c>
      <c r="AD1675" s="179">
        <f t="shared" si="175"/>
        <v>0</v>
      </c>
    </row>
    <row r="1676" spans="1:30">
      <c r="A1676" s="162">
        <v>15938</v>
      </c>
      <c r="B1676" s="162">
        <v>2</v>
      </c>
      <c r="C1676" s="163" t="s">
        <v>225</v>
      </c>
      <c r="D1676" s="163" t="s">
        <v>243</v>
      </c>
      <c r="E1676" s="162">
        <v>12</v>
      </c>
      <c r="F1676" s="163" t="s">
        <v>227</v>
      </c>
      <c r="G1676" s="163" t="s">
        <v>296</v>
      </c>
      <c r="H1676" s="162">
        <v>0</v>
      </c>
      <c r="I1676" s="163" t="s">
        <v>301</v>
      </c>
      <c r="J1676" s="163" t="s">
        <v>297</v>
      </c>
      <c r="K1676" s="162">
        <v>32</v>
      </c>
      <c r="L1676" s="162">
        <v>6</v>
      </c>
      <c r="M1676" s="163" t="s">
        <v>300</v>
      </c>
      <c r="N1676" s="163" t="s">
        <v>227</v>
      </c>
      <c r="O1676" s="163" t="s">
        <v>297</v>
      </c>
      <c r="P1676" s="162">
        <v>0</v>
      </c>
      <c r="Q1676" s="162">
        <v>0</v>
      </c>
      <c r="R1676" s="162">
        <v>86.201499118165799</v>
      </c>
      <c r="S1676" s="162">
        <v>425663.00264550297</v>
      </c>
      <c r="T1676" s="93">
        <f t="shared" si="171"/>
        <v>0</v>
      </c>
      <c r="U1676" s="93">
        <f>IF(C1676="MT",'Calcs and Notes'!$C$53*CBSAData!T1676*E1676,'Calcs and Notes'!$C$52*CBSAData!T1676*E1676)</f>
        <v>0</v>
      </c>
      <c r="V1676" s="93">
        <f>IF(C1676="MT",'Calcs and Notes'!$E$53*CBSAData!T1676*E1676,'Calcs and Notes'!$E$52*CBSAData!T1676*E1676)</f>
        <v>0</v>
      </c>
      <c r="W1676" s="93">
        <f t="shared" si="168"/>
        <v>573.20269119718819</v>
      </c>
      <c r="X1676" s="93">
        <f t="shared" si="172"/>
        <v>1</v>
      </c>
      <c r="Y1676" s="93">
        <f t="shared" si="169"/>
        <v>541.8271401013202</v>
      </c>
      <c r="Z1676" s="93">
        <f t="shared" si="170"/>
        <v>-16.534752522182629</v>
      </c>
      <c r="AA1676" s="93">
        <f t="shared" si="173"/>
        <v>1</v>
      </c>
      <c r="AB1676" s="93">
        <f t="shared" si="174"/>
        <v>1</v>
      </c>
      <c r="AC1676" s="179">
        <f>IF(C1676="MT",'Calcs and Notes'!$F$53*CBSAData!T1676*E1676,'Calcs and Notes'!$F$52*CBSAData!T1676*E1676)</f>
        <v>0</v>
      </c>
      <c r="AD1676" s="179">
        <f t="shared" si="175"/>
        <v>-21.831959253978319</v>
      </c>
    </row>
    <row r="1677" spans="1:30">
      <c r="A1677" s="162">
        <v>15964</v>
      </c>
      <c r="B1677" s="162">
        <v>1</v>
      </c>
      <c r="C1677" s="163" t="s">
        <v>225</v>
      </c>
      <c r="D1677" s="163" t="s">
        <v>227</v>
      </c>
      <c r="E1677" s="162">
        <v>8</v>
      </c>
      <c r="F1677" s="163" t="s">
        <v>227</v>
      </c>
      <c r="G1677" s="163" t="s">
        <v>296</v>
      </c>
      <c r="H1677" s="162">
        <v>0</v>
      </c>
      <c r="I1677" s="163" t="s">
        <v>309</v>
      </c>
      <c r="J1677" s="163" t="s">
        <v>387</v>
      </c>
      <c r="K1677" s="162">
        <v>-1</v>
      </c>
      <c r="L1677" s="162">
        <v>4</v>
      </c>
      <c r="M1677" s="163" t="s">
        <v>300</v>
      </c>
      <c r="N1677" s="163" t="s">
        <v>227</v>
      </c>
      <c r="O1677" s="163" t="s">
        <v>297</v>
      </c>
      <c r="P1677" s="162">
        <v>0</v>
      </c>
      <c r="Q1677" s="162">
        <v>0</v>
      </c>
      <c r="R1677" s="162">
        <v>11.7918010607328</v>
      </c>
      <c r="S1677" s="162">
        <v>1413388.85874156</v>
      </c>
      <c r="T1677" s="93">
        <f t="shared" si="171"/>
        <v>0</v>
      </c>
      <c r="U1677" s="93">
        <f>IF(C1677="MT",'Calcs and Notes'!$C$53*CBSAData!T1677*E1677,'Calcs and Notes'!$C$52*CBSAData!T1677*E1677)</f>
        <v>0</v>
      </c>
      <c r="V1677" s="93">
        <f>IF(C1677="MT",'Calcs and Notes'!$E$53*CBSAData!T1677*E1677,'Calcs and Notes'!$E$52*CBSAData!T1677*E1677)</f>
        <v>0</v>
      </c>
      <c r="W1677" s="93">
        <f t="shared" si="168"/>
        <v>0</v>
      </c>
      <c r="X1677" s="93">
        <f t="shared" si="172"/>
        <v>0</v>
      </c>
      <c r="Y1677" s="93">
        <f t="shared" si="169"/>
        <v>0</v>
      </c>
      <c r="Z1677" s="93">
        <f t="shared" si="170"/>
        <v>0</v>
      </c>
      <c r="AA1677" s="93">
        <f t="shared" si="173"/>
        <v>1</v>
      </c>
      <c r="AB1677" s="93">
        <f t="shared" si="174"/>
        <v>1</v>
      </c>
      <c r="AC1677" s="179">
        <f>IF(C1677="MT",'Calcs and Notes'!$F$53*CBSAData!T1677*E1677,'Calcs and Notes'!$F$52*CBSAData!T1677*E1677)</f>
        <v>0</v>
      </c>
      <c r="AD1677" s="179">
        <f t="shared" si="175"/>
        <v>0</v>
      </c>
    </row>
    <row r="1678" spans="1:30">
      <c r="A1678" s="162">
        <v>15964</v>
      </c>
      <c r="B1678" s="162">
        <v>2</v>
      </c>
      <c r="C1678" s="163" t="s">
        <v>225</v>
      </c>
      <c r="D1678" s="163" t="s">
        <v>227</v>
      </c>
      <c r="E1678" s="162">
        <v>60</v>
      </c>
      <c r="F1678" s="163" t="s">
        <v>227</v>
      </c>
      <c r="G1678" s="163" t="s">
        <v>296</v>
      </c>
      <c r="H1678" s="162">
        <v>0</v>
      </c>
      <c r="I1678" s="163" t="s">
        <v>309</v>
      </c>
      <c r="J1678" s="163" t="s">
        <v>389</v>
      </c>
      <c r="K1678" s="162">
        <v>-1</v>
      </c>
      <c r="L1678" s="162">
        <v>55</v>
      </c>
      <c r="M1678" s="163" t="s">
        <v>300</v>
      </c>
      <c r="N1678" s="163" t="s">
        <v>227</v>
      </c>
      <c r="O1678" s="163" t="s">
        <v>297</v>
      </c>
      <c r="P1678" s="162">
        <v>0</v>
      </c>
      <c r="Q1678" s="162">
        <v>0</v>
      </c>
      <c r="R1678" s="162">
        <v>11.7918010607328</v>
      </c>
      <c r="S1678" s="162">
        <v>1413388.85874156</v>
      </c>
      <c r="T1678" s="93">
        <f t="shared" si="171"/>
        <v>0</v>
      </c>
      <c r="U1678" s="93">
        <f>IF(C1678="MT",'Calcs and Notes'!$C$53*CBSAData!T1678*E1678,'Calcs and Notes'!$C$52*CBSAData!T1678*E1678)</f>
        <v>0</v>
      </c>
      <c r="V1678" s="93">
        <f>IF(C1678="MT",'Calcs and Notes'!$E$53*CBSAData!T1678*E1678,'Calcs and Notes'!$E$52*CBSAData!T1678*E1678)</f>
        <v>0</v>
      </c>
      <c r="W1678" s="93">
        <f t="shared" si="168"/>
        <v>0</v>
      </c>
      <c r="X1678" s="93">
        <f t="shared" si="172"/>
        <v>0</v>
      </c>
      <c r="Y1678" s="93">
        <f t="shared" si="169"/>
        <v>0</v>
      </c>
      <c r="Z1678" s="93">
        <f t="shared" si="170"/>
        <v>0</v>
      </c>
      <c r="AA1678" s="93">
        <f t="shared" si="173"/>
        <v>1</v>
      </c>
      <c r="AB1678" s="93">
        <f t="shared" si="174"/>
        <v>1</v>
      </c>
      <c r="AC1678" s="179">
        <f>IF(C1678="MT",'Calcs and Notes'!$F$53*CBSAData!T1678*E1678,'Calcs and Notes'!$F$52*CBSAData!T1678*E1678)</f>
        <v>0</v>
      </c>
      <c r="AD1678" s="179">
        <f t="shared" si="175"/>
        <v>0</v>
      </c>
    </row>
    <row r="1679" spans="1:30">
      <c r="A1679" s="162">
        <v>15964</v>
      </c>
      <c r="B1679" s="162">
        <v>3</v>
      </c>
      <c r="C1679" s="163" t="s">
        <v>225</v>
      </c>
      <c r="D1679" s="163" t="s">
        <v>227</v>
      </c>
      <c r="E1679" s="162">
        <v>6</v>
      </c>
      <c r="F1679" s="163" t="s">
        <v>227</v>
      </c>
      <c r="G1679" s="163" t="s">
        <v>296</v>
      </c>
      <c r="H1679" s="162">
        <v>0</v>
      </c>
      <c r="I1679" s="163" t="s">
        <v>309</v>
      </c>
      <c r="J1679" s="163" t="s">
        <v>388</v>
      </c>
      <c r="K1679" s="162">
        <v>-1</v>
      </c>
      <c r="L1679" s="162">
        <v>4</v>
      </c>
      <c r="M1679" s="163" t="s">
        <v>300</v>
      </c>
      <c r="N1679" s="163" t="s">
        <v>227</v>
      </c>
      <c r="O1679" s="163" t="s">
        <v>297</v>
      </c>
      <c r="P1679" s="162">
        <v>0</v>
      </c>
      <c r="Q1679" s="162">
        <v>0</v>
      </c>
      <c r="R1679" s="162">
        <v>11.7918010607328</v>
      </c>
      <c r="S1679" s="162">
        <v>1413388.85874156</v>
      </c>
      <c r="T1679" s="93">
        <f t="shared" si="171"/>
        <v>0</v>
      </c>
      <c r="U1679" s="93">
        <f>IF(C1679="MT",'Calcs and Notes'!$C$53*CBSAData!T1679*E1679,'Calcs and Notes'!$C$52*CBSAData!T1679*E1679)</f>
        <v>0</v>
      </c>
      <c r="V1679" s="93">
        <f>IF(C1679="MT",'Calcs and Notes'!$E$53*CBSAData!T1679*E1679,'Calcs and Notes'!$E$52*CBSAData!T1679*E1679)</f>
        <v>0</v>
      </c>
      <c r="W1679" s="93">
        <f t="shared" si="168"/>
        <v>0</v>
      </c>
      <c r="X1679" s="93">
        <f t="shared" si="172"/>
        <v>0</v>
      </c>
      <c r="Y1679" s="93">
        <f t="shared" si="169"/>
        <v>0</v>
      </c>
      <c r="Z1679" s="93">
        <f t="shared" si="170"/>
        <v>0</v>
      </c>
      <c r="AA1679" s="93">
        <f t="shared" si="173"/>
        <v>1</v>
      </c>
      <c r="AB1679" s="93">
        <f t="shared" si="174"/>
        <v>1</v>
      </c>
      <c r="AC1679" s="179">
        <f>IF(C1679="MT",'Calcs and Notes'!$F$53*CBSAData!T1679*E1679,'Calcs and Notes'!$F$52*CBSAData!T1679*E1679)</f>
        <v>0</v>
      </c>
      <c r="AD1679" s="179">
        <f t="shared" si="175"/>
        <v>0</v>
      </c>
    </row>
    <row r="1680" spans="1:30">
      <c r="A1680" s="162">
        <v>15964</v>
      </c>
      <c r="B1680" s="162">
        <v>4</v>
      </c>
      <c r="C1680" s="163" t="s">
        <v>225</v>
      </c>
      <c r="D1680" s="163" t="s">
        <v>227</v>
      </c>
      <c r="E1680" s="162">
        <v>10</v>
      </c>
      <c r="F1680" s="163" t="s">
        <v>227</v>
      </c>
      <c r="G1680" s="163" t="s">
        <v>296</v>
      </c>
      <c r="H1680" s="162">
        <v>0</v>
      </c>
      <c r="I1680" s="163" t="s">
        <v>309</v>
      </c>
      <c r="J1680" s="163" t="s">
        <v>389</v>
      </c>
      <c r="K1680" s="162">
        <v>-1</v>
      </c>
      <c r="L1680" s="162">
        <v>12</v>
      </c>
      <c r="M1680" s="163" t="s">
        <v>300</v>
      </c>
      <c r="N1680" s="163" t="s">
        <v>227</v>
      </c>
      <c r="O1680" s="163" t="s">
        <v>297</v>
      </c>
      <c r="P1680" s="162">
        <v>0</v>
      </c>
      <c r="Q1680" s="162">
        <v>0</v>
      </c>
      <c r="R1680" s="162">
        <v>11.7918010607328</v>
      </c>
      <c r="S1680" s="162">
        <v>1413388.85874156</v>
      </c>
      <c r="T1680" s="93">
        <f t="shared" si="171"/>
        <v>0</v>
      </c>
      <c r="U1680" s="93">
        <f>IF(C1680="MT",'Calcs and Notes'!$C$53*CBSAData!T1680*E1680,'Calcs and Notes'!$C$52*CBSAData!T1680*E1680)</f>
        <v>0</v>
      </c>
      <c r="V1680" s="93">
        <f>IF(C1680="MT",'Calcs and Notes'!$E$53*CBSAData!T1680*E1680,'Calcs and Notes'!$E$52*CBSAData!T1680*E1680)</f>
        <v>0</v>
      </c>
      <c r="W1680" s="93">
        <f t="shared" si="168"/>
        <v>0</v>
      </c>
      <c r="X1680" s="93">
        <f t="shared" si="172"/>
        <v>0</v>
      </c>
      <c r="Y1680" s="93">
        <f t="shared" si="169"/>
        <v>0</v>
      </c>
      <c r="Z1680" s="93">
        <f t="shared" si="170"/>
        <v>0</v>
      </c>
      <c r="AA1680" s="93">
        <f t="shared" si="173"/>
        <v>1</v>
      </c>
      <c r="AB1680" s="93">
        <f t="shared" si="174"/>
        <v>1</v>
      </c>
      <c r="AC1680" s="179">
        <f>IF(C1680="MT",'Calcs and Notes'!$F$53*CBSAData!T1680*E1680,'Calcs and Notes'!$F$52*CBSAData!T1680*E1680)</f>
        <v>0</v>
      </c>
      <c r="AD1680" s="179">
        <f t="shared" si="175"/>
        <v>0</v>
      </c>
    </row>
    <row r="1681" spans="1:30">
      <c r="A1681" s="162">
        <v>15901</v>
      </c>
      <c r="B1681" s="162">
        <v>1</v>
      </c>
      <c r="C1681" s="163" t="s">
        <v>241</v>
      </c>
      <c r="D1681" s="163" t="s">
        <v>227</v>
      </c>
      <c r="E1681" s="162">
        <v>255</v>
      </c>
      <c r="F1681" s="163" t="s">
        <v>243</v>
      </c>
      <c r="G1681" s="163" t="s">
        <v>303</v>
      </c>
      <c r="H1681" s="162">
        <v>102</v>
      </c>
      <c r="I1681" s="163" t="s">
        <v>309</v>
      </c>
      <c r="J1681" s="163" t="s">
        <v>390</v>
      </c>
      <c r="K1681" s="162">
        <v>-1</v>
      </c>
      <c r="L1681" s="162">
        <v>81</v>
      </c>
      <c r="M1681" s="163" t="s">
        <v>355</v>
      </c>
      <c r="N1681" s="163" t="s">
        <v>227</v>
      </c>
      <c r="O1681" s="163" t="s">
        <v>297</v>
      </c>
      <c r="P1681" s="162">
        <v>0</v>
      </c>
      <c r="Q1681" s="162">
        <v>0</v>
      </c>
      <c r="R1681" s="162">
        <v>29.685533528845401</v>
      </c>
      <c r="S1681" s="162">
        <v>4605383.9861315396</v>
      </c>
      <c r="T1681" s="93">
        <f t="shared" si="171"/>
        <v>1</v>
      </c>
      <c r="U1681" s="93">
        <f>IF(C1681="MT",'Calcs and Notes'!$C$53*CBSAData!T1681*E1681,'Calcs and Notes'!$C$52*CBSAData!T1681*E1681)</f>
        <v>94211.367523286186</v>
      </c>
      <c r="V1681" s="93">
        <f>IF(C1681="MT",'Calcs and Notes'!$E$53*CBSAData!T1681*E1681,'Calcs and Notes'!$E$52*CBSAData!T1681*E1681)</f>
        <v>10805.836367695112</v>
      </c>
      <c r="W1681" s="93">
        <f t="shared" si="168"/>
        <v>0</v>
      </c>
      <c r="X1681" s="93">
        <f t="shared" si="172"/>
        <v>0</v>
      </c>
      <c r="Y1681" s="93">
        <f t="shared" si="169"/>
        <v>0</v>
      </c>
      <c r="Z1681" s="93">
        <f t="shared" si="170"/>
        <v>0</v>
      </c>
      <c r="AA1681" s="93">
        <f t="shared" si="173"/>
        <v>0</v>
      </c>
      <c r="AB1681" s="93">
        <f t="shared" si="174"/>
        <v>0</v>
      </c>
      <c r="AC1681" s="179">
        <f>IF(C1681="MT",'Calcs and Notes'!$F$53*CBSAData!T1681*E1681,'Calcs and Notes'!$F$52*CBSAData!T1681*E1681)</f>
        <v>-1283.8452463312119</v>
      </c>
      <c r="AD1681" s="179">
        <f t="shared" si="175"/>
        <v>0</v>
      </c>
    </row>
    <row r="1682" spans="1:30">
      <c r="A1682" s="162">
        <v>15901</v>
      </c>
      <c r="B1682" s="162">
        <v>2</v>
      </c>
      <c r="C1682" s="163" t="s">
        <v>225</v>
      </c>
      <c r="D1682" s="163" t="s">
        <v>243</v>
      </c>
      <c r="E1682" s="162">
        <v>5</v>
      </c>
      <c r="F1682" s="163" t="s">
        <v>243</v>
      </c>
      <c r="G1682" s="163" t="s">
        <v>303</v>
      </c>
      <c r="H1682" s="162">
        <v>1</v>
      </c>
      <c r="I1682" s="163" t="s">
        <v>301</v>
      </c>
      <c r="J1682" s="163" t="s">
        <v>389</v>
      </c>
      <c r="K1682" s="162">
        <v>32</v>
      </c>
      <c r="L1682" s="162">
        <v>1</v>
      </c>
      <c r="M1682" s="163" t="s">
        <v>304</v>
      </c>
      <c r="N1682" s="163" t="s">
        <v>227</v>
      </c>
      <c r="O1682" s="163" t="s">
        <v>297</v>
      </c>
      <c r="P1682" s="162">
        <v>0</v>
      </c>
      <c r="Q1682" s="162">
        <v>0</v>
      </c>
      <c r="R1682" s="162">
        <v>29.685533528845401</v>
      </c>
      <c r="S1682" s="162">
        <v>4605383.9861315396</v>
      </c>
      <c r="T1682" s="93">
        <f t="shared" si="171"/>
        <v>1</v>
      </c>
      <c r="U1682" s="93">
        <f>IF(C1682="MT",'Calcs and Notes'!$C$53*CBSAData!T1682*E1682,'Calcs and Notes'!$C$52*CBSAData!T1682*E1682)</f>
        <v>1150.3245544754316</v>
      </c>
      <c r="V1682" s="93">
        <f>IF(C1682="MT",'Calcs and Notes'!$E$53*CBSAData!T1682*E1682,'Calcs and Notes'!$E$52*CBSAData!T1682*E1682)</f>
        <v>211.87914446461005</v>
      </c>
      <c r="W1682" s="93">
        <f t="shared" si="168"/>
        <v>478.75</v>
      </c>
      <c r="X1682" s="93">
        <f t="shared" si="172"/>
        <v>1</v>
      </c>
      <c r="Y1682" s="93">
        <f t="shared" si="169"/>
        <v>184.43600000000001</v>
      </c>
      <c r="Z1682" s="93">
        <f t="shared" si="170"/>
        <v>-15.35</v>
      </c>
      <c r="AA1682" s="93">
        <f t="shared" si="173"/>
        <v>1</v>
      </c>
      <c r="AB1682" s="93">
        <f t="shared" si="174"/>
        <v>0</v>
      </c>
      <c r="AC1682" s="179">
        <f>IF(C1682="MT",'Calcs and Notes'!$F$53*CBSAData!T1682*E1682,'Calcs and Notes'!$F$52*CBSAData!T1682*E1682)</f>
        <v>-17.560235898921196</v>
      </c>
      <c r="AD1682" s="179">
        <f t="shared" si="175"/>
        <v>0</v>
      </c>
    </row>
    <row r="1683" spans="1:30">
      <c r="A1683" s="162">
        <v>15901</v>
      </c>
      <c r="B1683" s="162">
        <v>3</v>
      </c>
      <c r="C1683" s="163" t="s">
        <v>245</v>
      </c>
      <c r="D1683" s="163" t="s">
        <v>227</v>
      </c>
      <c r="E1683" s="162">
        <v>80</v>
      </c>
      <c r="F1683" s="163" t="s">
        <v>243</v>
      </c>
      <c r="G1683" s="163" t="s">
        <v>303</v>
      </c>
      <c r="H1683" s="162">
        <v>37</v>
      </c>
      <c r="I1683" s="163" t="s">
        <v>309</v>
      </c>
      <c r="J1683" s="163" t="s">
        <v>390</v>
      </c>
      <c r="K1683" s="162">
        <v>-1</v>
      </c>
      <c r="L1683" s="162">
        <v>38</v>
      </c>
      <c r="M1683" s="163" t="s">
        <v>355</v>
      </c>
      <c r="N1683" s="163" t="s">
        <v>227</v>
      </c>
      <c r="O1683" s="163" t="s">
        <v>297</v>
      </c>
      <c r="P1683" s="162">
        <v>0</v>
      </c>
      <c r="Q1683" s="162">
        <v>0</v>
      </c>
      <c r="R1683" s="162">
        <v>29.685533528845401</v>
      </c>
      <c r="S1683" s="162">
        <v>4605383.9861315396</v>
      </c>
      <c r="T1683" s="93">
        <f t="shared" si="171"/>
        <v>1</v>
      </c>
      <c r="U1683" s="93">
        <f>IF(C1683="MT",'Calcs and Notes'!$C$53*CBSAData!T1683*E1683,'Calcs and Notes'!$C$52*CBSAData!T1683*E1683)</f>
        <v>29556.507458285865</v>
      </c>
      <c r="V1683" s="93">
        <f>IF(C1683="MT",'Calcs and Notes'!$E$53*CBSAData!T1683*E1683,'Calcs and Notes'!$E$52*CBSAData!T1683*E1683)</f>
        <v>3390.0663114337608</v>
      </c>
      <c r="W1683" s="93">
        <f t="shared" si="168"/>
        <v>0</v>
      </c>
      <c r="X1683" s="93">
        <f t="shared" si="172"/>
        <v>0</v>
      </c>
      <c r="Y1683" s="93">
        <f t="shared" si="169"/>
        <v>0</v>
      </c>
      <c r="Z1683" s="93">
        <f t="shared" si="170"/>
        <v>0</v>
      </c>
      <c r="AA1683" s="93">
        <f t="shared" si="173"/>
        <v>0</v>
      </c>
      <c r="AB1683" s="93">
        <f t="shared" si="174"/>
        <v>0</v>
      </c>
      <c r="AC1683" s="179">
        <f>IF(C1683="MT",'Calcs and Notes'!$F$53*CBSAData!T1683*E1683,'Calcs and Notes'!$F$52*CBSAData!T1683*E1683)</f>
        <v>-402.77497924116454</v>
      </c>
      <c r="AD1683" s="179">
        <f t="shared" si="175"/>
        <v>0</v>
      </c>
    </row>
    <row r="1684" spans="1:30">
      <c r="A1684" s="162">
        <v>15901</v>
      </c>
      <c r="B1684" s="162">
        <v>4</v>
      </c>
      <c r="C1684" s="163" t="s">
        <v>241</v>
      </c>
      <c r="D1684" s="163" t="s">
        <v>227</v>
      </c>
      <c r="E1684" s="162">
        <v>34.5</v>
      </c>
      <c r="F1684" s="163" t="s">
        <v>243</v>
      </c>
      <c r="G1684" s="163" t="s">
        <v>303</v>
      </c>
      <c r="H1684" s="162">
        <v>13</v>
      </c>
      <c r="I1684" s="163" t="s">
        <v>309</v>
      </c>
      <c r="J1684" s="163" t="s">
        <v>390</v>
      </c>
      <c r="K1684" s="162">
        <v>-1</v>
      </c>
      <c r="L1684" s="162">
        <v>14</v>
      </c>
      <c r="M1684" s="163" t="s">
        <v>355</v>
      </c>
      <c r="N1684" s="163" t="s">
        <v>227</v>
      </c>
      <c r="O1684" s="163" t="s">
        <v>297</v>
      </c>
      <c r="P1684" s="162">
        <v>0</v>
      </c>
      <c r="Q1684" s="162">
        <v>0</v>
      </c>
      <c r="R1684" s="162">
        <v>29.685533528845401</v>
      </c>
      <c r="S1684" s="162">
        <v>4605383.9861315396</v>
      </c>
      <c r="T1684" s="93">
        <f t="shared" si="171"/>
        <v>1</v>
      </c>
      <c r="U1684" s="93">
        <f>IF(C1684="MT",'Calcs and Notes'!$C$53*CBSAData!T1684*E1684,'Calcs and Notes'!$C$52*CBSAData!T1684*E1684)</f>
        <v>12746.243841385778</v>
      </c>
      <c r="V1684" s="93">
        <f>IF(C1684="MT",'Calcs and Notes'!$E$53*CBSAData!T1684*E1684,'Calcs and Notes'!$E$52*CBSAData!T1684*E1684)</f>
        <v>1461.9660968058092</v>
      </c>
      <c r="W1684" s="93">
        <f t="shared" si="168"/>
        <v>0</v>
      </c>
      <c r="X1684" s="93">
        <f t="shared" si="172"/>
        <v>0</v>
      </c>
      <c r="Y1684" s="93">
        <f t="shared" si="169"/>
        <v>0</v>
      </c>
      <c r="Z1684" s="93">
        <f t="shared" si="170"/>
        <v>0</v>
      </c>
      <c r="AA1684" s="93">
        <f t="shared" si="173"/>
        <v>0</v>
      </c>
      <c r="AB1684" s="93">
        <f t="shared" si="174"/>
        <v>0</v>
      </c>
      <c r="AC1684" s="179">
        <f>IF(C1684="MT",'Calcs and Notes'!$F$53*CBSAData!T1684*E1684,'Calcs and Notes'!$F$52*CBSAData!T1684*E1684)</f>
        <v>-173.69670979775219</v>
      </c>
      <c r="AD1684" s="179">
        <f t="shared" si="175"/>
        <v>0</v>
      </c>
    </row>
    <row r="1685" spans="1:30">
      <c r="A1685" s="162">
        <v>15901</v>
      </c>
      <c r="B1685" s="162">
        <v>5</v>
      </c>
      <c r="C1685" s="163" t="s">
        <v>245</v>
      </c>
      <c r="D1685" s="163" t="s">
        <v>227</v>
      </c>
      <c r="E1685" s="162">
        <v>21</v>
      </c>
      <c r="F1685" s="163" t="s">
        <v>243</v>
      </c>
      <c r="G1685" s="163" t="s">
        <v>303</v>
      </c>
      <c r="H1685" s="162">
        <v>8</v>
      </c>
      <c r="I1685" s="163" t="s">
        <v>309</v>
      </c>
      <c r="J1685" s="163" t="s">
        <v>390</v>
      </c>
      <c r="K1685" s="162">
        <v>-1</v>
      </c>
      <c r="L1685" s="162">
        <v>6</v>
      </c>
      <c r="M1685" s="163" t="s">
        <v>355</v>
      </c>
      <c r="N1685" s="163" t="s">
        <v>227</v>
      </c>
      <c r="O1685" s="163" t="s">
        <v>297</v>
      </c>
      <c r="P1685" s="162">
        <v>0</v>
      </c>
      <c r="Q1685" s="162">
        <v>0</v>
      </c>
      <c r="R1685" s="162">
        <v>29.685533528845401</v>
      </c>
      <c r="S1685" s="162">
        <v>4605383.9861315396</v>
      </c>
      <c r="T1685" s="93">
        <f t="shared" si="171"/>
        <v>1</v>
      </c>
      <c r="U1685" s="93">
        <f>IF(C1685="MT",'Calcs and Notes'!$C$53*CBSAData!T1685*E1685,'Calcs and Notes'!$C$52*CBSAData!T1685*E1685)</f>
        <v>7758.5832078000394</v>
      </c>
      <c r="V1685" s="93">
        <f>IF(C1685="MT",'Calcs and Notes'!$E$53*CBSAData!T1685*E1685,'Calcs and Notes'!$E$52*CBSAData!T1685*E1685)</f>
        <v>889.89240675136216</v>
      </c>
      <c r="W1685" s="93">
        <f t="shared" si="168"/>
        <v>0</v>
      </c>
      <c r="X1685" s="93">
        <f t="shared" si="172"/>
        <v>0</v>
      </c>
      <c r="Y1685" s="93">
        <f t="shared" si="169"/>
        <v>0</v>
      </c>
      <c r="Z1685" s="93">
        <f t="shared" si="170"/>
        <v>0</v>
      </c>
      <c r="AA1685" s="93">
        <f t="shared" si="173"/>
        <v>0</v>
      </c>
      <c r="AB1685" s="93">
        <f t="shared" si="174"/>
        <v>0</v>
      </c>
      <c r="AC1685" s="179">
        <f>IF(C1685="MT",'Calcs and Notes'!$F$53*CBSAData!T1685*E1685,'Calcs and Notes'!$F$52*CBSAData!T1685*E1685)</f>
        <v>-105.72843205080569</v>
      </c>
      <c r="AD1685" s="179">
        <f t="shared" si="175"/>
        <v>0</v>
      </c>
    </row>
    <row r="1686" spans="1:30">
      <c r="A1686" s="162">
        <v>15952</v>
      </c>
      <c r="B1686" s="162">
        <v>1</v>
      </c>
      <c r="C1686" s="163" t="s">
        <v>225</v>
      </c>
      <c r="D1686" s="163" t="s">
        <v>243</v>
      </c>
      <c r="E1686" s="162">
        <v>6</v>
      </c>
      <c r="F1686" s="163" t="s">
        <v>243</v>
      </c>
      <c r="G1686" s="163" t="s">
        <v>239</v>
      </c>
      <c r="H1686" s="162">
        <v>3</v>
      </c>
      <c r="I1686" s="163" t="s">
        <v>227</v>
      </c>
      <c r="J1686" s="163" t="s">
        <v>297</v>
      </c>
      <c r="K1686" s="162">
        <v>0</v>
      </c>
      <c r="L1686" s="162">
        <v>0</v>
      </c>
      <c r="M1686" s="163" t="s">
        <v>247</v>
      </c>
      <c r="N1686" s="163" t="s">
        <v>227</v>
      </c>
      <c r="O1686" s="163" t="s">
        <v>297</v>
      </c>
      <c r="P1686" s="162">
        <v>0</v>
      </c>
      <c r="Q1686" s="162">
        <v>0</v>
      </c>
      <c r="R1686" s="162">
        <v>22.786347018073499</v>
      </c>
      <c r="S1686" s="162">
        <v>8869813.4402552899</v>
      </c>
      <c r="T1686" s="93">
        <f t="shared" si="171"/>
        <v>0</v>
      </c>
      <c r="U1686" s="93">
        <f>IF(C1686="MT",'Calcs and Notes'!$C$53*CBSAData!T1686*E1686,'Calcs and Notes'!$C$52*CBSAData!T1686*E1686)</f>
        <v>0</v>
      </c>
      <c r="V1686" s="93">
        <f>IF(C1686="MT",'Calcs and Notes'!$E$53*CBSAData!T1686*E1686,'Calcs and Notes'!$E$52*CBSAData!T1686*E1686)</f>
        <v>0</v>
      </c>
      <c r="W1686" s="93">
        <f t="shared" si="168"/>
        <v>0</v>
      </c>
      <c r="X1686" s="93">
        <f t="shared" si="172"/>
        <v>0</v>
      </c>
      <c r="Y1686" s="93">
        <f t="shared" si="169"/>
        <v>0</v>
      </c>
      <c r="Z1686" s="93">
        <f t="shared" si="170"/>
        <v>0</v>
      </c>
      <c r="AA1686" s="93">
        <f t="shared" si="173"/>
        <v>1</v>
      </c>
      <c r="AB1686" s="93">
        <f t="shared" si="174"/>
        <v>0</v>
      </c>
      <c r="AC1686" s="179">
        <f>IF(C1686="MT",'Calcs and Notes'!$F$53*CBSAData!T1686*E1686,'Calcs and Notes'!$F$52*CBSAData!T1686*E1686)</f>
        <v>0</v>
      </c>
      <c r="AD1686" s="179">
        <f t="shared" si="175"/>
        <v>0</v>
      </c>
    </row>
    <row r="1687" spans="1:30">
      <c r="A1687" s="162">
        <v>15952</v>
      </c>
      <c r="B1687" s="162">
        <v>2</v>
      </c>
      <c r="C1687" s="163" t="s">
        <v>225</v>
      </c>
      <c r="D1687" s="163" t="s">
        <v>243</v>
      </c>
      <c r="E1687" s="162">
        <v>5</v>
      </c>
      <c r="F1687" s="163" t="s">
        <v>243</v>
      </c>
      <c r="G1687" s="163" t="s">
        <v>239</v>
      </c>
      <c r="H1687" s="162">
        <v>2</v>
      </c>
      <c r="I1687" s="163" t="s">
        <v>301</v>
      </c>
      <c r="J1687" s="163" t="s">
        <v>393</v>
      </c>
      <c r="K1687" s="162">
        <v>17</v>
      </c>
      <c r="L1687" s="162">
        <v>2</v>
      </c>
      <c r="M1687" s="163" t="s">
        <v>300</v>
      </c>
      <c r="N1687" s="163" t="s">
        <v>227</v>
      </c>
      <c r="O1687" s="163" t="s">
        <v>297</v>
      </c>
      <c r="P1687" s="162">
        <v>0</v>
      </c>
      <c r="Q1687" s="162">
        <v>0</v>
      </c>
      <c r="R1687" s="162">
        <v>22.786347018073499</v>
      </c>
      <c r="S1687" s="162">
        <v>8869813.4402552899</v>
      </c>
      <c r="T1687" s="93">
        <f t="shared" si="171"/>
        <v>0</v>
      </c>
      <c r="U1687" s="93">
        <f>IF(C1687="MT",'Calcs and Notes'!$C$53*CBSAData!T1687*E1687,'Calcs and Notes'!$C$52*CBSAData!T1687*E1687)</f>
        <v>0</v>
      </c>
      <c r="V1687" s="93">
        <f>IF(C1687="MT",'Calcs and Notes'!$E$53*CBSAData!T1687*E1687,'Calcs and Notes'!$E$52*CBSAData!T1687*E1687)</f>
        <v>0</v>
      </c>
      <c r="W1687" s="93">
        <f t="shared" si="168"/>
        <v>478.75</v>
      </c>
      <c r="X1687" s="93">
        <f t="shared" si="172"/>
        <v>1</v>
      </c>
      <c r="Y1687" s="93">
        <f t="shared" si="169"/>
        <v>184.43600000000001</v>
      </c>
      <c r="Z1687" s="93">
        <f t="shared" si="170"/>
        <v>-15.35</v>
      </c>
      <c r="AA1687" s="93">
        <f t="shared" si="173"/>
        <v>1</v>
      </c>
      <c r="AB1687" s="93">
        <f t="shared" si="174"/>
        <v>0</v>
      </c>
      <c r="AC1687" s="179">
        <f>IF(C1687="MT",'Calcs and Notes'!$F$53*CBSAData!T1687*E1687,'Calcs and Notes'!$F$52*CBSAData!T1687*E1687)</f>
        <v>0</v>
      </c>
      <c r="AD1687" s="179">
        <f t="shared" si="175"/>
        <v>0</v>
      </c>
    </row>
    <row r="1688" spans="1:30">
      <c r="A1688" s="162">
        <v>15832</v>
      </c>
      <c r="B1688" s="162">
        <v>1</v>
      </c>
      <c r="C1688" s="163" t="s">
        <v>225</v>
      </c>
      <c r="D1688" s="163" t="s">
        <v>239</v>
      </c>
      <c r="E1688" s="162">
        <v>-1</v>
      </c>
      <c r="F1688" s="163" t="s">
        <v>243</v>
      </c>
      <c r="G1688" s="163" t="s">
        <v>296</v>
      </c>
      <c r="H1688" s="162">
        <v>8</v>
      </c>
      <c r="I1688" s="163" t="s">
        <v>239</v>
      </c>
      <c r="J1688" s="163" t="s">
        <v>297</v>
      </c>
      <c r="K1688" s="162">
        <v>-1</v>
      </c>
      <c r="L1688" s="162">
        <v>-1</v>
      </c>
      <c r="M1688" s="163" t="s">
        <v>239</v>
      </c>
      <c r="N1688" s="163" t="s">
        <v>227</v>
      </c>
      <c r="O1688" s="163" t="s">
        <v>297</v>
      </c>
      <c r="P1688" s="162">
        <v>0</v>
      </c>
      <c r="Q1688" s="162">
        <v>0</v>
      </c>
      <c r="R1688" s="162">
        <v>55.695112172147098</v>
      </c>
      <c r="S1688" s="162">
        <v>12062781.5649167</v>
      </c>
      <c r="T1688" s="93">
        <f t="shared" si="171"/>
        <v>0</v>
      </c>
      <c r="U1688" s="93">
        <f>IF(C1688="MT",'Calcs and Notes'!$C$53*CBSAData!T1688*E1688,'Calcs and Notes'!$C$52*CBSAData!T1688*E1688)</f>
        <v>0</v>
      </c>
      <c r="V1688" s="93">
        <f>IF(C1688="MT",'Calcs and Notes'!$E$53*CBSAData!T1688*E1688,'Calcs and Notes'!$E$52*CBSAData!T1688*E1688)</f>
        <v>0</v>
      </c>
      <c r="W1688" s="93">
        <f t="shared" si="168"/>
        <v>0</v>
      </c>
      <c r="X1688" s="93">
        <f t="shared" si="172"/>
        <v>0</v>
      </c>
      <c r="Y1688" s="93">
        <f t="shared" si="169"/>
        <v>0</v>
      </c>
      <c r="Z1688" s="93">
        <f t="shared" si="170"/>
        <v>0</v>
      </c>
      <c r="AA1688" s="93">
        <f t="shared" si="173"/>
        <v>1</v>
      </c>
      <c r="AB1688" s="93">
        <f t="shared" si="174"/>
        <v>0</v>
      </c>
      <c r="AC1688" s="179">
        <f>IF(C1688="MT",'Calcs and Notes'!$F$53*CBSAData!T1688*E1688,'Calcs and Notes'!$F$52*CBSAData!T1688*E1688)</f>
        <v>0</v>
      </c>
      <c r="AD1688" s="179">
        <f t="shared" si="175"/>
        <v>0</v>
      </c>
    </row>
    <row r="1689" spans="1:30">
      <c r="A1689" s="162">
        <v>6810</v>
      </c>
      <c r="B1689" s="162">
        <v>1</v>
      </c>
      <c r="C1689" s="163" t="s">
        <v>225</v>
      </c>
      <c r="D1689" s="163" t="s">
        <v>227</v>
      </c>
      <c r="E1689" s="162">
        <v>15</v>
      </c>
      <c r="F1689" s="163" t="s">
        <v>243</v>
      </c>
      <c r="G1689" s="163" t="s">
        <v>308</v>
      </c>
      <c r="H1689" s="162">
        <v>7</v>
      </c>
      <c r="I1689" s="163" t="s">
        <v>298</v>
      </c>
      <c r="J1689" s="163" t="s">
        <v>399</v>
      </c>
      <c r="K1689" s="162">
        <v>75</v>
      </c>
      <c r="L1689" s="162">
        <v>8</v>
      </c>
      <c r="M1689" s="163" t="s">
        <v>247</v>
      </c>
      <c r="N1689" s="163" t="s">
        <v>227</v>
      </c>
      <c r="O1689" s="163" t="s">
        <v>297</v>
      </c>
      <c r="P1689" s="162">
        <v>0</v>
      </c>
      <c r="Q1689" s="162">
        <v>0</v>
      </c>
      <c r="R1689" s="162">
        <v>92.654547578317505</v>
      </c>
      <c r="S1689" s="162">
        <v>926545.47578317497</v>
      </c>
      <c r="T1689" s="93">
        <f t="shared" si="171"/>
        <v>0</v>
      </c>
      <c r="U1689" s="93">
        <f>IF(C1689="MT",'Calcs and Notes'!$C$53*CBSAData!T1689*E1689,'Calcs and Notes'!$C$52*CBSAData!T1689*E1689)</f>
        <v>0</v>
      </c>
      <c r="V1689" s="93">
        <f>IF(C1689="MT",'Calcs and Notes'!$E$53*CBSAData!T1689*E1689,'Calcs and Notes'!$E$52*CBSAData!T1689*E1689)</f>
        <v>0</v>
      </c>
      <c r="W1689" s="93">
        <f t="shared" si="168"/>
        <v>1853.25</v>
      </c>
      <c r="X1689" s="93">
        <f t="shared" si="172"/>
        <v>1</v>
      </c>
      <c r="Y1689" s="93">
        <f t="shared" si="169"/>
        <v>553.30799999999999</v>
      </c>
      <c r="Z1689" s="93">
        <f t="shared" si="170"/>
        <v>-46.05</v>
      </c>
      <c r="AA1689" s="93">
        <f t="shared" si="173"/>
        <v>1</v>
      </c>
      <c r="AB1689" s="93">
        <f t="shared" si="174"/>
        <v>0</v>
      </c>
      <c r="AC1689" s="179">
        <f>IF(C1689="MT",'Calcs and Notes'!$F$53*CBSAData!T1689*E1689,'Calcs and Notes'!$F$52*CBSAData!T1689*E1689)</f>
        <v>0</v>
      </c>
      <c r="AD1689" s="179">
        <f t="shared" si="175"/>
        <v>0</v>
      </c>
    </row>
    <row r="1690" spans="1:30">
      <c r="A1690" s="162">
        <v>15541</v>
      </c>
      <c r="B1690" s="162">
        <v>1</v>
      </c>
      <c r="C1690" s="163" t="s">
        <v>225</v>
      </c>
      <c r="D1690" s="163" t="s">
        <v>239</v>
      </c>
      <c r="E1690" s="162">
        <v>15</v>
      </c>
      <c r="F1690" s="163" t="s">
        <v>243</v>
      </c>
      <c r="G1690" s="163" t="s">
        <v>239</v>
      </c>
      <c r="H1690" s="162">
        <v>7</v>
      </c>
      <c r="I1690" s="163" t="s">
        <v>301</v>
      </c>
      <c r="J1690" s="163" t="s">
        <v>396</v>
      </c>
      <c r="K1690" s="162">
        <v>40</v>
      </c>
      <c r="L1690" s="162">
        <v>8</v>
      </c>
      <c r="M1690" s="163" t="s">
        <v>247</v>
      </c>
      <c r="N1690" s="163" t="s">
        <v>227</v>
      </c>
      <c r="O1690" s="163" t="s">
        <v>297</v>
      </c>
      <c r="P1690" s="162">
        <v>0</v>
      </c>
      <c r="Q1690" s="162">
        <v>0</v>
      </c>
      <c r="R1690" s="162">
        <v>115.532823110919</v>
      </c>
      <c r="S1690" s="162">
        <v>577664.115554597</v>
      </c>
      <c r="T1690" s="93">
        <f t="shared" si="171"/>
        <v>0</v>
      </c>
      <c r="U1690" s="93">
        <f>IF(C1690="MT",'Calcs and Notes'!$C$53*CBSAData!T1690*E1690,'Calcs and Notes'!$C$52*CBSAData!T1690*E1690)</f>
        <v>0</v>
      </c>
      <c r="V1690" s="93">
        <f>IF(C1690="MT",'Calcs and Notes'!$E$53*CBSAData!T1690*E1690,'Calcs and Notes'!$E$52*CBSAData!T1690*E1690)</f>
        <v>0</v>
      </c>
      <c r="W1690" s="93">
        <f t="shared" si="168"/>
        <v>1436.25</v>
      </c>
      <c r="X1690" s="93">
        <f t="shared" si="172"/>
        <v>1</v>
      </c>
      <c r="Y1690" s="93">
        <f t="shared" si="169"/>
        <v>553.30799999999999</v>
      </c>
      <c r="Z1690" s="93">
        <f t="shared" si="170"/>
        <v>-46.05</v>
      </c>
      <c r="AA1690" s="93">
        <f t="shared" si="173"/>
        <v>1</v>
      </c>
      <c r="AB1690" s="93">
        <f t="shared" si="174"/>
        <v>0</v>
      </c>
      <c r="AC1690" s="179">
        <f>IF(C1690="MT",'Calcs and Notes'!$F$53*CBSAData!T1690*E1690,'Calcs and Notes'!$F$52*CBSAData!T1690*E1690)</f>
        <v>0</v>
      </c>
      <c r="AD1690" s="179">
        <f t="shared" si="175"/>
        <v>0</v>
      </c>
    </row>
    <row r="1691" spans="1:30">
      <c r="A1691" s="162">
        <v>15839</v>
      </c>
      <c r="B1691" s="162">
        <v>2</v>
      </c>
      <c r="C1691" s="163" t="s">
        <v>245</v>
      </c>
      <c r="D1691" s="163" t="s">
        <v>243</v>
      </c>
      <c r="E1691" s="162">
        <v>4</v>
      </c>
      <c r="F1691" s="163" t="s">
        <v>227</v>
      </c>
      <c r="G1691" s="163" t="s">
        <v>239</v>
      </c>
      <c r="H1691" s="162">
        <v>0</v>
      </c>
      <c r="I1691" s="163" t="s">
        <v>227</v>
      </c>
      <c r="J1691" s="163" t="s">
        <v>297</v>
      </c>
      <c r="K1691" s="162">
        <v>0</v>
      </c>
      <c r="L1691" s="162">
        <v>0</v>
      </c>
      <c r="M1691" s="163" t="s">
        <v>247</v>
      </c>
      <c r="N1691" s="163" t="s">
        <v>227</v>
      </c>
      <c r="O1691" s="163" t="s">
        <v>297</v>
      </c>
      <c r="P1691" s="162">
        <v>0</v>
      </c>
      <c r="Q1691" s="162">
        <v>0</v>
      </c>
      <c r="R1691" s="162">
        <v>3.7884089309287101</v>
      </c>
      <c r="S1691" s="162">
        <v>641926.95130121603</v>
      </c>
      <c r="T1691" s="93">
        <f t="shared" si="171"/>
        <v>0</v>
      </c>
      <c r="U1691" s="93">
        <f>IF(C1691="MT",'Calcs and Notes'!$C$53*CBSAData!T1691*E1691,'Calcs and Notes'!$C$52*CBSAData!T1691*E1691)</f>
        <v>0</v>
      </c>
      <c r="V1691" s="93">
        <f>IF(C1691="MT",'Calcs and Notes'!$E$53*CBSAData!T1691*E1691,'Calcs and Notes'!$E$52*CBSAData!T1691*E1691)</f>
        <v>0</v>
      </c>
      <c r="W1691" s="93">
        <f t="shared" ref="W1691:W1746" si="176">IFERROR(IF(F1691="N",(E1691*VLOOKUP(I1691,$AF$1307:$AG$1308,2,FALSE)),(E1691*VLOOKUP(I1691,$AF$1310:$AG$1311,2,FALSE))),0)</f>
        <v>0</v>
      </c>
      <c r="X1691" s="93">
        <f t="shared" si="172"/>
        <v>0</v>
      </c>
      <c r="Y1691" s="93">
        <f t="shared" ref="Y1691:Y1746" si="177">IFERROR(IF(F1691="N",(E1691*VLOOKUP(I1691,$AF$1307:$AH$1308,3,FALSE)),(E1691*VLOOKUP(I1691,$AF$1310:$AH$1311,3,FALSE))),0)</f>
        <v>0</v>
      </c>
      <c r="Z1691" s="93">
        <f t="shared" ref="Z1691:Z1746" si="178">IFERROR(IF(F1691="N",(E1691*VLOOKUP(I1691,$AF$1307:$AI$1308,4,FALSE)),(E1691*VLOOKUP(I1691,$AF$1310:$AI$1311,4,FALSE))),0)</f>
        <v>0</v>
      </c>
      <c r="AA1691" s="93">
        <f t="shared" si="173"/>
        <v>1</v>
      </c>
      <c r="AB1691" s="93">
        <f t="shared" si="174"/>
        <v>1</v>
      </c>
      <c r="AC1691" s="179">
        <f>IF(C1691="MT",'Calcs and Notes'!$F$53*CBSAData!T1691*E1691,'Calcs and Notes'!$F$52*CBSAData!T1691*E1691)</f>
        <v>0</v>
      </c>
      <c r="AD1691" s="179">
        <f t="shared" si="175"/>
        <v>0</v>
      </c>
    </row>
    <row r="1692" spans="1:30">
      <c r="A1692" s="162">
        <v>3749</v>
      </c>
      <c r="B1692" s="162">
        <v>1</v>
      </c>
      <c r="C1692" s="163" t="s">
        <v>225</v>
      </c>
      <c r="D1692" s="163" t="s">
        <v>243</v>
      </c>
      <c r="E1692" s="162">
        <v>5</v>
      </c>
      <c r="F1692" s="163" t="s">
        <v>227</v>
      </c>
      <c r="G1692" s="163" t="s">
        <v>239</v>
      </c>
      <c r="H1692" s="162">
        <v>0</v>
      </c>
      <c r="I1692" s="163" t="s">
        <v>372</v>
      </c>
      <c r="J1692" s="163" t="s">
        <v>297</v>
      </c>
      <c r="K1692" s="162">
        <v>40</v>
      </c>
      <c r="L1692" s="162">
        <v>1</v>
      </c>
      <c r="M1692" s="163" t="s">
        <v>247</v>
      </c>
      <c r="N1692" s="163" t="s">
        <v>227</v>
      </c>
      <c r="O1692" s="163" t="s">
        <v>297</v>
      </c>
      <c r="P1692" s="162">
        <v>0</v>
      </c>
      <c r="Q1692" s="162">
        <v>0</v>
      </c>
      <c r="R1692" s="162">
        <v>24.082310556134701</v>
      </c>
      <c r="S1692" s="162">
        <v>1898986.51659345</v>
      </c>
      <c r="T1692" s="93">
        <f t="shared" ref="T1692:T1746" si="179">IF(G1692="ASH",1,0)</f>
        <v>0</v>
      </c>
      <c r="U1692" s="93">
        <f>IF(C1692="MT",'Calcs and Notes'!$C$53*CBSAData!T1692*E1692,'Calcs and Notes'!$C$52*CBSAData!T1692*E1692)</f>
        <v>0</v>
      </c>
      <c r="V1692" s="93">
        <f>IF(C1692="MT",'Calcs and Notes'!$E$53*CBSAData!T1692*E1692,'Calcs and Notes'!$E$52*CBSAData!T1692*E1692)</f>
        <v>0</v>
      </c>
      <c r="W1692" s="93">
        <f t="shared" si="176"/>
        <v>0</v>
      </c>
      <c r="X1692" s="93">
        <f t="shared" ref="X1692:X1746" si="180">IF(W1692=0,0,1)</f>
        <v>0</v>
      </c>
      <c r="Y1692" s="93">
        <f t="shared" si="177"/>
        <v>0</v>
      </c>
      <c r="Z1692" s="93">
        <f t="shared" si="178"/>
        <v>0</v>
      </c>
      <c r="AA1692" s="93">
        <f t="shared" ref="AA1692:AA1746" si="181">(IF(M1692="OS",0,1))</f>
        <v>1</v>
      </c>
      <c r="AB1692" s="93">
        <f t="shared" ref="AB1692:AB1746" si="182">IF(F1692="N",1,0)</f>
        <v>1</v>
      </c>
      <c r="AC1692" s="179">
        <f>IF(C1692="MT",'Calcs and Notes'!$F$53*CBSAData!T1692*E1692,'Calcs and Notes'!$F$52*CBSAData!T1692*E1692)</f>
        <v>0</v>
      </c>
      <c r="AD1692" s="179">
        <f t="shared" si="175"/>
        <v>0</v>
      </c>
    </row>
    <row r="1693" spans="1:30">
      <c r="A1693" s="162">
        <v>3352</v>
      </c>
      <c r="B1693" s="162">
        <v>1</v>
      </c>
      <c r="C1693" s="163" t="s">
        <v>245</v>
      </c>
      <c r="D1693" s="163" t="s">
        <v>239</v>
      </c>
      <c r="E1693" s="162">
        <v>10</v>
      </c>
      <c r="F1693" s="163" t="s">
        <v>243</v>
      </c>
      <c r="G1693" s="163" t="s">
        <v>239</v>
      </c>
      <c r="H1693" s="162">
        <v>3</v>
      </c>
      <c r="I1693" s="163" t="s">
        <v>227</v>
      </c>
      <c r="J1693" s="163" t="s">
        <v>297</v>
      </c>
      <c r="K1693" s="162">
        <v>0</v>
      </c>
      <c r="L1693" s="162">
        <v>0</v>
      </c>
      <c r="M1693" s="163" t="s">
        <v>247</v>
      </c>
      <c r="N1693" s="163" t="s">
        <v>227</v>
      </c>
      <c r="O1693" s="163" t="s">
        <v>297</v>
      </c>
      <c r="P1693" s="162">
        <v>0</v>
      </c>
      <c r="Q1693" s="162">
        <v>0</v>
      </c>
      <c r="R1693" s="162">
        <v>158.30188448215799</v>
      </c>
      <c r="S1693" s="162">
        <v>3482641.4586074799</v>
      </c>
      <c r="T1693" s="93">
        <f t="shared" si="179"/>
        <v>0</v>
      </c>
      <c r="U1693" s="93">
        <f>IF(C1693="MT",'Calcs and Notes'!$C$53*CBSAData!T1693*E1693,'Calcs and Notes'!$C$52*CBSAData!T1693*E1693)</f>
        <v>0</v>
      </c>
      <c r="V1693" s="93">
        <f>IF(C1693="MT",'Calcs and Notes'!$E$53*CBSAData!T1693*E1693,'Calcs and Notes'!$E$52*CBSAData!T1693*E1693)</f>
        <v>0</v>
      </c>
      <c r="W1693" s="93">
        <f t="shared" si="176"/>
        <v>0</v>
      </c>
      <c r="X1693" s="93">
        <f t="shared" si="180"/>
        <v>0</v>
      </c>
      <c r="Y1693" s="93">
        <f t="shared" si="177"/>
        <v>0</v>
      </c>
      <c r="Z1693" s="93">
        <f t="shared" si="178"/>
        <v>0</v>
      </c>
      <c r="AA1693" s="93">
        <f t="shared" si="181"/>
        <v>1</v>
      </c>
      <c r="AB1693" s="93">
        <f t="shared" si="182"/>
        <v>0</v>
      </c>
      <c r="AC1693" s="179">
        <f>IF(C1693="MT",'Calcs and Notes'!$F$53*CBSAData!T1693*E1693,'Calcs and Notes'!$F$52*CBSAData!T1693*E1693)</f>
        <v>0</v>
      </c>
      <c r="AD1693" s="179">
        <f t="shared" ref="AD1693:AD1746" si="183">IFERROR(IF(F1693="N",(E1693*VLOOKUP(I1693,$AF$1307:$AJ$1308,5,FALSE)),(E1693*VLOOKUP(I1693,$AF$1310:$AJ$1311,5,FALSE))),0)</f>
        <v>0</v>
      </c>
    </row>
    <row r="1694" spans="1:30">
      <c r="A1694" s="162">
        <v>15890</v>
      </c>
      <c r="B1694" s="162">
        <v>6</v>
      </c>
      <c r="C1694" s="163" t="s">
        <v>225</v>
      </c>
      <c r="D1694" s="163" t="s">
        <v>239</v>
      </c>
      <c r="E1694" s="162">
        <v>88</v>
      </c>
      <c r="F1694" s="163" t="s">
        <v>227</v>
      </c>
      <c r="G1694" s="163" t="s">
        <v>296</v>
      </c>
      <c r="H1694" s="162">
        <v>0</v>
      </c>
      <c r="I1694" s="163" t="s">
        <v>301</v>
      </c>
      <c r="J1694" s="163" t="s">
        <v>386</v>
      </c>
      <c r="K1694" s="162">
        <v>32</v>
      </c>
      <c r="L1694" s="162">
        <v>18</v>
      </c>
      <c r="M1694" s="163" t="s">
        <v>300</v>
      </c>
      <c r="N1694" s="163" t="s">
        <v>298</v>
      </c>
      <c r="O1694" s="163" t="s">
        <v>386</v>
      </c>
      <c r="P1694" s="162">
        <v>40</v>
      </c>
      <c r="Q1694" s="162">
        <v>3</v>
      </c>
      <c r="R1694" s="162">
        <v>97.814348978341002</v>
      </c>
      <c r="S1694" s="162">
        <v>1158121.8919035599</v>
      </c>
      <c r="T1694" s="93">
        <f t="shared" si="179"/>
        <v>0</v>
      </c>
      <c r="U1694" s="93">
        <f>IF(C1694="MT",'Calcs and Notes'!$C$53*CBSAData!T1694*E1694,'Calcs and Notes'!$C$52*CBSAData!T1694*E1694)</f>
        <v>0</v>
      </c>
      <c r="V1694" s="93">
        <f>IF(C1694="MT",'Calcs and Notes'!$E$53*CBSAData!T1694*E1694,'Calcs and Notes'!$E$52*CBSAData!T1694*E1694)</f>
        <v>0</v>
      </c>
      <c r="W1694" s="93">
        <f t="shared" si="176"/>
        <v>4203.4864021127141</v>
      </c>
      <c r="X1694" s="93">
        <f t="shared" si="180"/>
        <v>1</v>
      </c>
      <c r="Y1694" s="93">
        <f t="shared" si="177"/>
        <v>3973.3990274096818</v>
      </c>
      <c r="Z1694" s="93">
        <f t="shared" si="178"/>
        <v>-121.25485182933929</v>
      </c>
      <c r="AA1694" s="93">
        <f t="shared" si="181"/>
        <v>1</v>
      </c>
      <c r="AB1694" s="93">
        <f t="shared" si="182"/>
        <v>1</v>
      </c>
      <c r="AC1694" s="179">
        <f>IF(C1694="MT",'Calcs and Notes'!$F$53*CBSAData!T1694*E1694,'Calcs and Notes'!$F$52*CBSAData!T1694*E1694)</f>
        <v>0</v>
      </c>
      <c r="AD1694" s="179">
        <f t="shared" si="183"/>
        <v>-160.10103452917434</v>
      </c>
    </row>
    <row r="1695" spans="1:30">
      <c r="A1695" s="162">
        <v>1913</v>
      </c>
      <c r="B1695" s="162">
        <v>1</v>
      </c>
      <c r="C1695" s="163" t="s">
        <v>225</v>
      </c>
      <c r="D1695" s="163" t="s">
        <v>243</v>
      </c>
      <c r="E1695" s="162">
        <v>6.5</v>
      </c>
      <c r="F1695" s="163" t="s">
        <v>243</v>
      </c>
      <c r="G1695" s="163" t="s">
        <v>239</v>
      </c>
      <c r="H1695" s="162">
        <v>2</v>
      </c>
      <c r="I1695" s="163" t="s">
        <v>372</v>
      </c>
      <c r="J1695" s="163" t="s">
        <v>297</v>
      </c>
      <c r="K1695" s="162">
        <v>40</v>
      </c>
      <c r="L1695" s="162">
        <v>2</v>
      </c>
      <c r="M1695" s="163" t="s">
        <v>247</v>
      </c>
      <c r="N1695" s="163" t="s">
        <v>227</v>
      </c>
      <c r="O1695" s="163" t="s">
        <v>297</v>
      </c>
      <c r="P1695" s="162">
        <v>0</v>
      </c>
      <c r="Q1695" s="162">
        <v>0</v>
      </c>
      <c r="R1695" s="162">
        <v>143.53394076847999</v>
      </c>
      <c r="S1695" s="162">
        <v>6824895.3496004697</v>
      </c>
      <c r="T1695" s="93">
        <f t="shared" si="179"/>
        <v>0</v>
      </c>
      <c r="U1695" s="93">
        <f>IF(C1695="MT",'Calcs and Notes'!$C$53*CBSAData!T1695*E1695,'Calcs and Notes'!$C$52*CBSAData!T1695*E1695)</f>
        <v>0</v>
      </c>
      <c r="V1695" s="93">
        <f>IF(C1695="MT",'Calcs and Notes'!$E$53*CBSAData!T1695*E1695,'Calcs and Notes'!$E$52*CBSAData!T1695*E1695)</f>
        <v>0</v>
      </c>
      <c r="W1695" s="93">
        <f t="shared" si="176"/>
        <v>0</v>
      </c>
      <c r="X1695" s="93">
        <f t="shared" si="180"/>
        <v>0</v>
      </c>
      <c r="Y1695" s="93">
        <f t="shared" si="177"/>
        <v>0</v>
      </c>
      <c r="Z1695" s="93">
        <f t="shared" si="178"/>
        <v>0</v>
      </c>
      <c r="AA1695" s="93">
        <f t="shared" si="181"/>
        <v>1</v>
      </c>
      <c r="AB1695" s="93">
        <f t="shared" si="182"/>
        <v>0</v>
      </c>
      <c r="AC1695" s="179">
        <f>IF(C1695="MT",'Calcs and Notes'!$F$53*CBSAData!T1695*E1695,'Calcs and Notes'!$F$52*CBSAData!T1695*E1695)</f>
        <v>0</v>
      </c>
      <c r="AD1695" s="179">
        <f t="shared" si="183"/>
        <v>0</v>
      </c>
    </row>
    <row r="1696" spans="1:30">
      <c r="A1696" s="162">
        <v>1913</v>
      </c>
      <c r="B1696" s="162">
        <v>2</v>
      </c>
      <c r="C1696" s="163" t="s">
        <v>241</v>
      </c>
      <c r="D1696" s="163" t="s">
        <v>243</v>
      </c>
      <c r="E1696" s="162">
        <v>9</v>
      </c>
      <c r="F1696" s="163" t="s">
        <v>243</v>
      </c>
      <c r="G1696" s="163" t="s">
        <v>239</v>
      </c>
      <c r="H1696" s="162">
        <v>3</v>
      </c>
      <c r="I1696" s="163" t="s">
        <v>372</v>
      </c>
      <c r="J1696" s="163" t="s">
        <v>297</v>
      </c>
      <c r="K1696" s="162">
        <v>40</v>
      </c>
      <c r="L1696" s="162">
        <v>3</v>
      </c>
      <c r="M1696" s="163" t="s">
        <v>247</v>
      </c>
      <c r="N1696" s="163" t="s">
        <v>227</v>
      </c>
      <c r="O1696" s="163" t="s">
        <v>297</v>
      </c>
      <c r="P1696" s="162">
        <v>0</v>
      </c>
      <c r="Q1696" s="162">
        <v>0</v>
      </c>
      <c r="R1696" s="162">
        <v>143.53394076847999</v>
      </c>
      <c r="S1696" s="162">
        <v>6824895.3496004697</v>
      </c>
      <c r="T1696" s="93">
        <f t="shared" si="179"/>
        <v>0</v>
      </c>
      <c r="U1696" s="93">
        <f>IF(C1696="MT",'Calcs and Notes'!$C$53*CBSAData!T1696*E1696,'Calcs and Notes'!$C$52*CBSAData!T1696*E1696)</f>
        <v>0</v>
      </c>
      <c r="V1696" s="93">
        <f>IF(C1696="MT",'Calcs and Notes'!$E$53*CBSAData!T1696*E1696,'Calcs and Notes'!$E$52*CBSAData!T1696*E1696)</f>
        <v>0</v>
      </c>
      <c r="W1696" s="93">
        <f t="shared" si="176"/>
        <v>0</v>
      </c>
      <c r="X1696" s="93">
        <f t="shared" si="180"/>
        <v>0</v>
      </c>
      <c r="Y1696" s="93">
        <f t="shared" si="177"/>
        <v>0</v>
      </c>
      <c r="Z1696" s="93">
        <f t="shared" si="178"/>
        <v>0</v>
      </c>
      <c r="AA1696" s="93">
        <f t="shared" si="181"/>
        <v>1</v>
      </c>
      <c r="AB1696" s="93">
        <f t="shared" si="182"/>
        <v>0</v>
      </c>
      <c r="AC1696" s="179">
        <f>IF(C1696="MT",'Calcs and Notes'!$F$53*CBSAData!T1696*E1696,'Calcs and Notes'!$F$52*CBSAData!T1696*E1696)</f>
        <v>0</v>
      </c>
      <c r="AD1696" s="179">
        <f t="shared" si="183"/>
        <v>0</v>
      </c>
    </row>
    <row r="1697" spans="1:30">
      <c r="A1697" s="162">
        <v>15158</v>
      </c>
      <c r="B1697" s="162">
        <v>2</v>
      </c>
      <c r="C1697" s="163" t="s">
        <v>241</v>
      </c>
      <c r="D1697" s="163" t="s">
        <v>239</v>
      </c>
      <c r="E1697" s="162">
        <v>8</v>
      </c>
      <c r="F1697" s="163" t="s">
        <v>243</v>
      </c>
      <c r="G1697" s="163" t="s">
        <v>239</v>
      </c>
      <c r="H1697" s="162">
        <v>3</v>
      </c>
      <c r="I1697" s="163" t="s">
        <v>309</v>
      </c>
      <c r="J1697" s="163" t="s">
        <v>307</v>
      </c>
      <c r="K1697" s="162">
        <v>-1</v>
      </c>
      <c r="L1697" s="162">
        <v>4</v>
      </c>
      <c r="M1697" s="163" t="s">
        <v>247</v>
      </c>
      <c r="N1697" s="163" t="s">
        <v>227</v>
      </c>
      <c r="O1697" s="163" t="s">
        <v>297</v>
      </c>
      <c r="P1697" s="162">
        <v>0</v>
      </c>
      <c r="Q1697" s="162">
        <v>0</v>
      </c>
      <c r="R1697" s="162">
        <v>59.7383607246963</v>
      </c>
      <c r="S1697" s="162">
        <v>519305.569779785</v>
      </c>
      <c r="T1697" s="93">
        <f t="shared" si="179"/>
        <v>0</v>
      </c>
      <c r="U1697" s="93">
        <f>IF(C1697="MT",'Calcs and Notes'!$C$53*CBSAData!T1697*E1697,'Calcs and Notes'!$C$52*CBSAData!T1697*E1697)</f>
        <v>0</v>
      </c>
      <c r="V1697" s="93">
        <f>IF(C1697="MT",'Calcs and Notes'!$E$53*CBSAData!T1697*E1697,'Calcs and Notes'!$E$52*CBSAData!T1697*E1697)</f>
        <v>0</v>
      </c>
      <c r="W1697" s="93">
        <f t="shared" si="176"/>
        <v>0</v>
      </c>
      <c r="X1697" s="93">
        <f t="shared" si="180"/>
        <v>0</v>
      </c>
      <c r="Y1697" s="93">
        <f t="shared" si="177"/>
        <v>0</v>
      </c>
      <c r="Z1697" s="93">
        <f t="shared" si="178"/>
        <v>0</v>
      </c>
      <c r="AA1697" s="93">
        <f t="shared" si="181"/>
        <v>1</v>
      </c>
      <c r="AB1697" s="93">
        <f t="shared" si="182"/>
        <v>0</v>
      </c>
      <c r="AC1697" s="179">
        <f>IF(C1697="MT",'Calcs and Notes'!$F$53*CBSAData!T1697*E1697,'Calcs and Notes'!$F$52*CBSAData!T1697*E1697)</f>
        <v>0</v>
      </c>
      <c r="AD1697" s="179">
        <f t="shared" si="183"/>
        <v>0</v>
      </c>
    </row>
    <row r="1698" spans="1:30">
      <c r="A1698" s="162">
        <v>15158</v>
      </c>
      <c r="B1698" s="162">
        <v>3</v>
      </c>
      <c r="C1698" s="163" t="s">
        <v>245</v>
      </c>
      <c r="D1698" s="163" t="s">
        <v>243</v>
      </c>
      <c r="E1698" s="162">
        <v>8</v>
      </c>
      <c r="F1698" s="163" t="s">
        <v>227</v>
      </c>
      <c r="G1698" s="163" t="s">
        <v>296</v>
      </c>
      <c r="H1698" s="162">
        <v>0</v>
      </c>
      <c r="I1698" s="163" t="s">
        <v>227</v>
      </c>
      <c r="J1698" s="163" t="s">
        <v>297</v>
      </c>
      <c r="K1698" s="162">
        <v>0</v>
      </c>
      <c r="L1698" s="162">
        <v>0</v>
      </c>
      <c r="M1698" s="163" t="s">
        <v>247</v>
      </c>
      <c r="N1698" s="163" t="s">
        <v>227</v>
      </c>
      <c r="O1698" s="163" t="s">
        <v>297</v>
      </c>
      <c r="P1698" s="162">
        <v>0</v>
      </c>
      <c r="Q1698" s="162">
        <v>0</v>
      </c>
      <c r="R1698" s="162">
        <v>59.7383607246963</v>
      </c>
      <c r="S1698" s="162">
        <v>519305.569779785</v>
      </c>
      <c r="T1698" s="93">
        <f t="shared" si="179"/>
        <v>0</v>
      </c>
      <c r="U1698" s="93">
        <f>IF(C1698="MT",'Calcs and Notes'!$C$53*CBSAData!T1698*E1698,'Calcs and Notes'!$C$52*CBSAData!T1698*E1698)</f>
        <v>0</v>
      </c>
      <c r="V1698" s="93">
        <f>IF(C1698="MT",'Calcs and Notes'!$E$53*CBSAData!T1698*E1698,'Calcs and Notes'!$E$52*CBSAData!T1698*E1698)</f>
        <v>0</v>
      </c>
      <c r="W1698" s="93">
        <f t="shared" si="176"/>
        <v>0</v>
      </c>
      <c r="X1698" s="93">
        <f t="shared" si="180"/>
        <v>0</v>
      </c>
      <c r="Y1698" s="93">
        <f t="shared" si="177"/>
        <v>0</v>
      </c>
      <c r="Z1698" s="93">
        <f t="shared" si="178"/>
        <v>0</v>
      </c>
      <c r="AA1698" s="93">
        <f t="shared" si="181"/>
        <v>1</v>
      </c>
      <c r="AB1698" s="93">
        <f t="shared" si="182"/>
        <v>1</v>
      </c>
      <c r="AC1698" s="179">
        <f>IF(C1698="MT",'Calcs and Notes'!$F$53*CBSAData!T1698*E1698,'Calcs and Notes'!$F$52*CBSAData!T1698*E1698)</f>
        <v>0</v>
      </c>
      <c r="AD1698" s="179">
        <f t="shared" si="183"/>
        <v>0</v>
      </c>
    </row>
    <row r="1699" spans="1:30">
      <c r="A1699" s="162">
        <v>15158</v>
      </c>
      <c r="B1699" s="162">
        <v>4</v>
      </c>
      <c r="C1699" s="163" t="s">
        <v>241</v>
      </c>
      <c r="D1699" s="163" t="s">
        <v>243</v>
      </c>
      <c r="E1699" s="162">
        <v>8</v>
      </c>
      <c r="F1699" s="163" t="s">
        <v>243</v>
      </c>
      <c r="G1699" s="163" t="s">
        <v>239</v>
      </c>
      <c r="H1699" s="162">
        <v>3</v>
      </c>
      <c r="I1699" s="163" t="s">
        <v>309</v>
      </c>
      <c r="J1699" s="163" t="s">
        <v>307</v>
      </c>
      <c r="K1699" s="162">
        <v>-1</v>
      </c>
      <c r="L1699" s="162">
        <v>4</v>
      </c>
      <c r="M1699" s="163" t="s">
        <v>247</v>
      </c>
      <c r="N1699" s="163" t="s">
        <v>227</v>
      </c>
      <c r="O1699" s="163" t="s">
        <v>297</v>
      </c>
      <c r="P1699" s="162">
        <v>0</v>
      </c>
      <c r="Q1699" s="162">
        <v>0</v>
      </c>
      <c r="R1699" s="162">
        <v>59.7383607246963</v>
      </c>
      <c r="S1699" s="162">
        <v>519305.569779785</v>
      </c>
      <c r="T1699" s="93">
        <f t="shared" si="179"/>
        <v>0</v>
      </c>
      <c r="U1699" s="93">
        <f>IF(C1699="MT",'Calcs and Notes'!$C$53*CBSAData!T1699*E1699,'Calcs and Notes'!$C$52*CBSAData!T1699*E1699)</f>
        <v>0</v>
      </c>
      <c r="V1699" s="93">
        <f>IF(C1699="MT",'Calcs and Notes'!$E$53*CBSAData!T1699*E1699,'Calcs and Notes'!$E$52*CBSAData!T1699*E1699)</f>
        <v>0</v>
      </c>
      <c r="W1699" s="93">
        <f t="shared" si="176"/>
        <v>0</v>
      </c>
      <c r="X1699" s="93">
        <f t="shared" si="180"/>
        <v>0</v>
      </c>
      <c r="Y1699" s="93">
        <f t="shared" si="177"/>
        <v>0</v>
      </c>
      <c r="Z1699" s="93">
        <f t="shared" si="178"/>
        <v>0</v>
      </c>
      <c r="AA1699" s="93">
        <f t="shared" si="181"/>
        <v>1</v>
      </c>
      <c r="AB1699" s="93">
        <f t="shared" si="182"/>
        <v>0</v>
      </c>
      <c r="AC1699" s="179">
        <f>IF(C1699="MT",'Calcs and Notes'!$F$53*CBSAData!T1699*E1699,'Calcs and Notes'!$F$52*CBSAData!T1699*E1699)</f>
        <v>0</v>
      </c>
      <c r="AD1699" s="179">
        <f t="shared" si="183"/>
        <v>0</v>
      </c>
    </row>
    <row r="1700" spans="1:30">
      <c r="A1700" s="162">
        <v>1941</v>
      </c>
      <c r="B1700" s="162">
        <v>2</v>
      </c>
      <c r="C1700" s="163" t="s">
        <v>245</v>
      </c>
      <c r="D1700" s="163" t="s">
        <v>243</v>
      </c>
      <c r="E1700" s="162">
        <v>2.5</v>
      </c>
      <c r="F1700" s="163" t="s">
        <v>227</v>
      </c>
      <c r="G1700" s="163" t="s">
        <v>303</v>
      </c>
      <c r="H1700" s="162">
        <v>0</v>
      </c>
      <c r="I1700" s="163" t="s">
        <v>309</v>
      </c>
      <c r="J1700" s="163" t="s">
        <v>307</v>
      </c>
      <c r="K1700" s="162">
        <v>-1</v>
      </c>
      <c r="L1700" s="162">
        <v>1</v>
      </c>
      <c r="M1700" s="163" t="s">
        <v>247</v>
      </c>
      <c r="N1700" s="163" t="s">
        <v>227</v>
      </c>
      <c r="O1700" s="163" t="s">
        <v>297</v>
      </c>
      <c r="P1700" s="162">
        <v>0</v>
      </c>
      <c r="Q1700" s="162">
        <v>0</v>
      </c>
      <c r="R1700" s="162">
        <v>22.786347018073499</v>
      </c>
      <c r="S1700" s="162">
        <v>7000148.0947283199</v>
      </c>
      <c r="T1700" s="93">
        <f t="shared" si="179"/>
        <v>1</v>
      </c>
      <c r="U1700" s="93">
        <f>IF(C1700="MT",'Calcs and Notes'!$C$53*CBSAData!T1700*E1700,'Calcs and Notes'!$C$52*CBSAData!T1700*E1700)</f>
        <v>923.64085807143329</v>
      </c>
      <c r="V1700" s="93">
        <f>IF(C1700="MT",'Calcs and Notes'!$E$53*CBSAData!T1700*E1700,'Calcs and Notes'!$E$52*CBSAData!T1700*E1700)</f>
        <v>105.93957223230503</v>
      </c>
      <c r="W1700" s="93">
        <f t="shared" si="176"/>
        <v>0</v>
      </c>
      <c r="X1700" s="93">
        <f t="shared" si="180"/>
        <v>0</v>
      </c>
      <c r="Y1700" s="93">
        <f t="shared" si="177"/>
        <v>0</v>
      </c>
      <c r="Z1700" s="93">
        <f t="shared" si="178"/>
        <v>0</v>
      </c>
      <c r="AA1700" s="93">
        <f t="shared" si="181"/>
        <v>1</v>
      </c>
      <c r="AB1700" s="93">
        <f t="shared" si="182"/>
        <v>1</v>
      </c>
      <c r="AC1700" s="179">
        <f>IF(C1700="MT",'Calcs and Notes'!$F$53*CBSAData!T1700*E1700,'Calcs and Notes'!$F$52*CBSAData!T1700*E1700)</f>
        <v>-12.586718101286392</v>
      </c>
      <c r="AD1700" s="179">
        <f t="shared" si="183"/>
        <v>0</v>
      </c>
    </row>
    <row r="1701" spans="1:30">
      <c r="A1701" s="162">
        <v>6529</v>
      </c>
      <c r="B1701" s="162">
        <v>6</v>
      </c>
      <c r="C1701" s="163" t="s">
        <v>241</v>
      </c>
      <c r="D1701" s="163" t="s">
        <v>243</v>
      </c>
      <c r="E1701" s="162">
        <v>5</v>
      </c>
      <c r="F1701" s="163" t="s">
        <v>243</v>
      </c>
      <c r="G1701" s="163" t="s">
        <v>239</v>
      </c>
      <c r="H1701" s="162">
        <v>2</v>
      </c>
      <c r="I1701" s="163" t="s">
        <v>227</v>
      </c>
      <c r="J1701" s="163" t="s">
        <v>297</v>
      </c>
      <c r="K1701" s="162">
        <v>0</v>
      </c>
      <c r="L1701" s="162">
        <v>0</v>
      </c>
      <c r="M1701" s="163" t="s">
        <v>247</v>
      </c>
      <c r="N1701" s="163" t="s">
        <v>227</v>
      </c>
      <c r="O1701" s="163" t="s">
        <v>297</v>
      </c>
      <c r="P1701" s="162">
        <v>0</v>
      </c>
      <c r="Q1701" s="162">
        <v>0</v>
      </c>
      <c r="R1701" s="162">
        <v>92.654547578317505</v>
      </c>
      <c r="S1701" s="162">
        <v>703803.94340490003</v>
      </c>
      <c r="T1701" s="93">
        <f t="shared" si="179"/>
        <v>0</v>
      </c>
      <c r="U1701" s="93">
        <f>IF(C1701="MT",'Calcs and Notes'!$C$53*CBSAData!T1701*E1701,'Calcs and Notes'!$C$52*CBSAData!T1701*E1701)</f>
        <v>0</v>
      </c>
      <c r="V1701" s="93">
        <f>IF(C1701="MT",'Calcs and Notes'!$E$53*CBSAData!T1701*E1701,'Calcs and Notes'!$E$52*CBSAData!T1701*E1701)</f>
        <v>0</v>
      </c>
      <c r="W1701" s="93">
        <f t="shared" si="176"/>
        <v>0</v>
      </c>
      <c r="X1701" s="93">
        <f t="shared" si="180"/>
        <v>0</v>
      </c>
      <c r="Y1701" s="93">
        <f t="shared" si="177"/>
        <v>0</v>
      </c>
      <c r="Z1701" s="93">
        <f t="shared" si="178"/>
        <v>0</v>
      </c>
      <c r="AA1701" s="93">
        <f t="shared" si="181"/>
        <v>1</v>
      </c>
      <c r="AB1701" s="93">
        <f t="shared" si="182"/>
        <v>0</v>
      </c>
      <c r="AC1701" s="179">
        <f>IF(C1701="MT",'Calcs and Notes'!$F$53*CBSAData!T1701*E1701,'Calcs and Notes'!$F$52*CBSAData!T1701*E1701)</f>
        <v>0</v>
      </c>
      <c r="AD1701" s="179">
        <f t="shared" si="183"/>
        <v>0</v>
      </c>
    </row>
    <row r="1702" spans="1:30">
      <c r="A1702" s="162">
        <v>15743</v>
      </c>
      <c r="B1702" s="162">
        <v>1</v>
      </c>
      <c r="C1702" s="163" t="s">
        <v>225</v>
      </c>
      <c r="D1702" s="163" t="s">
        <v>239</v>
      </c>
      <c r="E1702" s="162">
        <v>20</v>
      </c>
      <c r="F1702" s="163" t="s">
        <v>227</v>
      </c>
      <c r="G1702" s="163" t="s">
        <v>296</v>
      </c>
      <c r="H1702" s="162">
        <v>0</v>
      </c>
      <c r="I1702" s="163" t="s">
        <v>227</v>
      </c>
      <c r="J1702" s="163" t="s">
        <v>297</v>
      </c>
      <c r="K1702" s="162">
        <v>0</v>
      </c>
      <c r="L1702" s="162">
        <v>0</v>
      </c>
      <c r="M1702" s="163" t="s">
        <v>247</v>
      </c>
      <c r="N1702" s="163" t="s">
        <v>227</v>
      </c>
      <c r="O1702" s="163" t="s">
        <v>297</v>
      </c>
      <c r="P1702" s="162">
        <v>0</v>
      </c>
      <c r="Q1702" s="162">
        <v>0</v>
      </c>
      <c r="R1702" s="162">
        <v>13.261953564146101</v>
      </c>
      <c r="S1702" s="162">
        <v>3225413.2024288499</v>
      </c>
      <c r="T1702" s="93">
        <f t="shared" si="179"/>
        <v>0</v>
      </c>
      <c r="U1702" s="93">
        <f>IF(C1702="MT",'Calcs and Notes'!$C$53*CBSAData!T1702*E1702,'Calcs and Notes'!$C$52*CBSAData!T1702*E1702)</f>
        <v>0</v>
      </c>
      <c r="V1702" s="93">
        <f>IF(C1702="MT",'Calcs and Notes'!$E$53*CBSAData!T1702*E1702,'Calcs and Notes'!$E$52*CBSAData!T1702*E1702)</f>
        <v>0</v>
      </c>
      <c r="W1702" s="93">
        <f t="shared" si="176"/>
        <v>0</v>
      </c>
      <c r="X1702" s="93">
        <f t="shared" si="180"/>
        <v>0</v>
      </c>
      <c r="Y1702" s="93">
        <f t="shared" si="177"/>
        <v>0</v>
      </c>
      <c r="Z1702" s="93">
        <f t="shared" si="178"/>
        <v>0</v>
      </c>
      <c r="AA1702" s="93">
        <f t="shared" si="181"/>
        <v>1</v>
      </c>
      <c r="AB1702" s="93">
        <f t="shared" si="182"/>
        <v>1</v>
      </c>
      <c r="AC1702" s="179">
        <f>IF(C1702="MT",'Calcs and Notes'!$F$53*CBSAData!T1702*E1702,'Calcs and Notes'!$F$52*CBSAData!T1702*E1702)</f>
        <v>0</v>
      </c>
      <c r="AD1702" s="179">
        <f t="shared" si="183"/>
        <v>0</v>
      </c>
    </row>
    <row r="1703" spans="1:30">
      <c r="A1703" s="162">
        <v>3150</v>
      </c>
      <c r="B1703" s="162">
        <v>1</v>
      </c>
      <c r="C1703" s="163" t="s">
        <v>225</v>
      </c>
      <c r="D1703" s="163" t="s">
        <v>243</v>
      </c>
      <c r="E1703" s="162">
        <v>10</v>
      </c>
      <c r="F1703" s="163" t="s">
        <v>243</v>
      </c>
      <c r="G1703" s="163" t="s">
        <v>239</v>
      </c>
      <c r="H1703" s="162">
        <v>4</v>
      </c>
      <c r="I1703" s="163" t="s">
        <v>239</v>
      </c>
      <c r="J1703" s="163" t="s">
        <v>307</v>
      </c>
      <c r="K1703" s="162">
        <v>-1</v>
      </c>
      <c r="L1703" s="162">
        <v>-1</v>
      </c>
      <c r="M1703" s="163" t="s">
        <v>300</v>
      </c>
      <c r="N1703" s="163" t="s">
        <v>227</v>
      </c>
      <c r="O1703" s="163" t="s">
        <v>297</v>
      </c>
      <c r="P1703" s="162">
        <v>0</v>
      </c>
      <c r="Q1703" s="162">
        <v>0</v>
      </c>
      <c r="R1703" s="162">
        <v>450.19651572995701</v>
      </c>
      <c r="S1703" s="162">
        <v>2360380.3319721599</v>
      </c>
      <c r="T1703" s="93">
        <f t="shared" si="179"/>
        <v>0</v>
      </c>
      <c r="U1703" s="93">
        <f>IF(C1703="MT",'Calcs and Notes'!$C$53*CBSAData!T1703*E1703,'Calcs and Notes'!$C$52*CBSAData!T1703*E1703)</f>
        <v>0</v>
      </c>
      <c r="V1703" s="93">
        <f>IF(C1703="MT",'Calcs and Notes'!$E$53*CBSAData!T1703*E1703,'Calcs and Notes'!$E$52*CBSAData!T1703*E1703)</f>
        <v>0</v>
      </c>
      <c r="W1703" s="93">
        <f t="shared" si="176"/>
        <v>0</v>
      </c>
      <c r="X1703" s="93">
        <f t="shared" si="180"/>
        <v>0</v>
      </c>
      <c r="Y1703" s="93">
        <f t="shared" si="177"/>
        <v>0</v>
      </c>
      <c r="Z1703" s="93">
        <f t="shared" si="178"/>
        <v>0</v>
      </c>
      <c r="AA1703" s="93">
        <f t="shared" si="181"/>
        <v>1</v>
      </c>
      <c r="AB1703" s="93">
        <f t="shared" si="182"/>
        <v>0</v>
      </c>
      <c r="AC1703" s="179">
        <f>IF(C1703="MT",'Calcs and Notes'!$F$53*CBSAData!T1703*E1703,'Calcs and Notes'!$F$52*CBSAData!T1703*E1703)</f>
        <v>0</v>
      </c>
      <c r="AD1703" s="179">
        <f t="shared" si="183"/>
        <v>0</v>
      </c>
    </row>
    <row r="1704" spans="1:30">
      <c r="A1704" s="162">
        <v>15338</v>
      </c>
      <c r="B1704" s="162">
        <v>4</v>
      </c>
      <c r="C1704" s="163" t="s">
        <v>241</v>
      </c>
      <c r="D1704" s="163" t="s">
        <v>243</v>
      </c>
      <c r="E1704" s="162">
        <v>8</v>
      </c>
      <c r="F1704" s="163" t="s">
        <v>227</v>
      </c>
      <c r="G1704" s="163" t="s">
        <v>239</v>
      </c>
      <c r="H1704" s="162">
        <v>0</v>
      </c>
      <c r="I1704" s="163" t="s">
        <v>227</v>
      </c>
      <c r="J1704" s="163" t="s">
        <v>297</v>
      </c>
      <c r="K1704" s="162">
        <v>0</v>
      </c>
      <c r="L1704" s="162">
        <v>0</v>
      </c>
      <c r="M1704" s="163" t="s">
        <v>247</v>
      </c>
      <c r="N1704" s="163" t="s">
        <v>227</v>
      </c>
      <c r="O1704" s="163" t="s">
        <v>297</v>
      </c>
      <c r="P1704" s="162">
        <v>0</v>
      </c>
      <c r="Q1704" s="162">
        <v>0</v>
      </c>
      <c r="R1704" s="162">
        <v>115.532823110919</v>
      </c>
      <c r="S1704" s="162">
        <v>329384.07868923101</v>
      </c>
      <c r="T1704" s="93">
        <f t="shared" si="179"/>
        <v>0</v>
      </c>
      <c r="U1704" s="93">
        <f>IF(C1704="MT",'Calcs and Notes'!$C$53*CBSAData!T1704*E1704,'Calcs and Notes'!$C$52*CBSAData!T1704*E1704)</f>
        <v>0</v>
      </c>
      <c r="V1704" s="93">
        <f>IF(C1704="MT",'Calcs and Notes'!$E$53*CBSAData!T1704*E1704,'Calcs and Notes'!$E$52*CBSAData!T1704*E1704)</f>
        <v>0</v>
      </c>
      <c r="W1704" s="93">
        <f t="shared" si="176"/>
        <v>0</v>
      </c>
      <c r="X1704" s="93">
        <f t="shared" si="180"/>
        <v>0</v>
      </c>
      <c r="Y1704" s="93">
        <f t="shared" si="177"/>
        <v>0</v>
      </c>
      <c r="Z1704" s="93">
        <f t="shared" si="178"/>
        <v>0</v>
      </c>
      <c r="AA1704" s="93">
        <f t="shared" si="181"/>
        <v>1</v>
      </c>
      <c r="AB1704" s="93">
        <f t="shared" si="182"/>
        <v>1</v>
      </c>
      <c r="AC1704" s="179">
        <f>IF(C1704="MT",'Calcs and Notes'!$F$53*CBSAData!T1704*E1704,'Calcs and Notes'!$F$52*CBSAData!T1704*E1704)</f>
        <v>0</v>
      </c>
      <c r="AD1704" s="179">
        <f t="shared" si="183"/>
        <v>0</v>
      </c>
    </row>
    <row r="1705" spans="1:30">
      <c r="A1705" s="162">
        <v>15181</v>
      </c>
      <c r="B1705" s="162">
        <v>3</v>
      </c>
      <c r="C1705" s="163" t="s">
        <v>245</v>
      </c>
      <c r="D1705" s="163" t="s">
        <v>243</v>
      </c>
      <c r="E1705" s="162">
        <v>6</v>
      </c>
      <c r="F1705" s="163" t="s">
        <v>243</v>
      </c>
      <c r="G1705" s="163" t="s">
        <v>308</v>
      </c>
      <c r="H1705" s="162">
        <v>4</v>
      </c>
      <c r="I1705" s="163" t="s">
        <v>227</v>
      </c>
      <c r="J1705" s="163" t="s">
        <v>297</v>
      </c>
      <c r="K1705" s="162">
        <v>0</v>
      </c>
      <c r="L1705" s="162">
        <v>0</v>
      </c>
      <c r="M1705" s="163" t="s">
        <v>247</v>
      </c>
      <c r="N1705" s="163" t="s">
        <v>227</v>
      </c>
      <c r="O1705" s="163" t="s">
        <v>297</v>
      </c>
      <c r="P1705" s="162">
        <v>0</v>
      </c>
      <c r="Q1705" s="162">
        <v>0</v>
      </c>
      <c r="R1705" s="162">
        <v>105.006108768516</v>
      </c>
      <c r="S1705" s="162">
        <v>352820.52546221198</v>
      </c>
      <c r="T1705" s="93">
        <f t="shared" si="179"/>
        <v>0</v>
      </c>
      <c r="U1705" s="93">
        <f>IF(C1705="MT",'Calcs and Notes'!$C$53*CBSAData!T1705*E1705,'Calcs and Notes'!$C$52*CBSAData!T1705*E1705)</f>
        <v>0</v>
      </c>
      <c r="V1705" s="93">
        <f>IF(C1705="MT",'Calcs and Notes'!$E$53*CBSAData!T1705*E1705,'Calcs and Notes'!$E$52*CBSAData!T1705*E1705)</f>
        <v>0</v>
      </c>
      <c r="W1705" s="93">
        <f t="shared" si="176"/>
        <v>0</v>
      </c>
      <c r="X1705" s="93">
        <f t="shared" si="180"/>
        <v>0</v>
      </c>
      <c r="Y1705" s="93">
        <f t="shared" si="177"/>
        <v>0</v>
      </c>
      <c r="Z1705" s="93">
        <f t="shared" si="178"/>
        <v>0</v>
      </c>
      <c r="AA1705" s="93">
        <f t="shared" si="181"/>
        <v>1</v>
      </c>
      <c r="AB1705" s="93">
        <f t="shared" si="182"/>
        <v>0</v>
      </c>
      <c r="AC1705" s="179">
        <f>IF(C1705="MT",'Calcs and Notes'!$F$53*CBSAData!T1705*E1705,'Calcs and Notes'!$F$52*CBSAData!T1705*E1705)</f>
        <v>0</v>
      </c>
      <c r="AD1705" s="179">
        <f t="shared" si="183"/>
        <v>0</v>
      </c>
    </row>
    <row r="1706" spans="1:30">
      <c r="A1706" s="162">
        <v>15187</v>
      </c>
      <c r="B1706" s="162">
        <v>2</v>
      </c>
      <c r="C1706" s="163" t="s">
        <v>245</v>
      </c>
      <c r="D1706" s="163" t="s">
        <v>243</v>
      </c>
      <c r="E1706" s="162">
        <v>8</v>
      </c>
      <c r="F1706" s="163" t="s">
        <v>243</v>
      </c>
      <c r="G1706" s="163" t="s">
        <v>308</v>
      </c>
      <c r="H1706" s="162">
        <v>4</v>
      </c>
      <c r="I1706" s="163" t="s">
        <v>301</v>
      </c>
      <c r="J1706" s="163" t="s">
        <v>367</v>
      </c>
      <c r="K1706" s="162">
        <v>32</v>
      </c>
      <c r="L1706" s="162">
        <v>2</v>
      </c>
      <c r="M1706" s="163" t="s">
        <v>247</v>
      </c>
      <c r="N1706" s="163" t="s">
        <v>227</v>
      </c>
      <c r="O1706" s="163" t="s">
        <v>297</v>
      </c>
      <c r="P1706" s="162">
        <v>0</v>
      </c>
      <c r="Q1706" s="162">
        <v>0</v>
      </c>
      <c r="R1706" s="162">
        <v>105.006108768516</v>
      </c>
      <c r="S1706" s="162">
        <v>262515.27192128898</v>
      </c>
      <c r="T1706" s="93">
        <f t="shared" si="179"/>
        <v>0</v>
      </c>
      <c r="U1706" s="93">
        <f>IF(C1706="MT",'Calcs and Notes'!$C$53*CBSAData!T1706*E1706,'Calcs and Notes'!$C$52*CBSAData!T1706*E1706)</f>
        <v>0</v>
      </c>
      <c r="V1706" s="93">
        <f>IF(C1706="MT",'Calcs and Notes'!$E$53*CBSAData!T1706*E1706,'Calcs and Notes'!$E$52*CBSAData!T1706*E1706)</f>
        <v>0</v>
      </c>
      <c r="W1706" s="93">
        <f t="shared" si="176"/>
        <v>766</v>
      </c>
      <c r="X1706" s="93">
        <f t="shared" si="180"/>
        <v>1</v>
      </c>
      <c r="Y1706" s="93">
        <f t="shared" si="177"/>
        <v>295.0976</v>
      </c>
      <c r="Z1706" s="93">
        <f t="shared" si="178"/>
        <v>-24.56</v>
      </c>
      <c r="AA1706" s="93">
        <f t="shared" si="181"/>
        <v>1</v>
      </c>
      <c r="AB1706" s="93">
        <f t="shared" si="182"/>
        <v>0</v>
      </c>
      <c r="AC1706" s="179">
        <f>IF(C1706="MT",'Calcs and Notes'!$F$53*CBSAData!T1706*E1706,'Calcs and Notes'!$F$52*CBSAData!T1706*E1706)</f>
        <v>0</v>
      </c>
      <c r="AD1706" s="179">
        <f t="shared" si="183"/>
        <v>0</v>
      </c>
    </row>
    <row r="1707" spans="1:30">
      <c r="A1707" s="162">
        <v>15188</v>
      </c>
      <c r="B1707" s="162">
        <v>2</v>
      </c>
      <c r="C1707" s="163" t="s">
        <v>245</v>
      </c>
      <c r="D1707" s="163" t="s">
        <v>243</v>
      </c>
      <c r="E1707" s="162">
        <v>6</v>
      </c>
      <c r="F1707" s="163" t="s">
        <v>243</v>
      </c>
      <c r="G1707" s="163" t="s">
        <v>308</v>
      </c>
      <c r="H1707" s="162">
        <v>4</v>
      </c>
      <c r="I1707" s="163" t="s">
        <v>227</v>
      </c>
      <c r="J1707" s="163" t="s">
        <v>297</v>
      </c>
      <c r="K1707" s="162">
        <v>0</v>
      </c>
      <c r="L1707" s="162">
        <v>0</v>
      </c>
      <c r="M1707" s="163" t="s">
        <v>300</v>
      </c>
      <c r="N1707" s="163" t="s">
        <v>227</v>
      </c>
      <c r="O1707" s="163" t="s">
        <v>297</v>
      </c>
      <c r="P1707" s="162">
        <v>0</v>
      </c>
      <c r="Q1707" s="162">
        <v>0</v>
      </c>
      <c r="R1707" s="162">
        <v>105.006108768516</v>
      </c>
      <c r="S1707" s="162">
        <v>252014.661044437</v>
      </c>
      <c r="T1707" s="93">
        <f t="shared" si="179"/>
        <v>0</v>
      </c>
      <c r="U1707" s="93">
        <f>IF(C1707="MT",'Calcs and Notes'!$C$53*CBSAData!T1707*E1707,'Calcs and Notes'!$C$52*CBSAData!T1707*E1707)</f>
        <v>0</v>
      </c>
      <c r="V1707" s="93">
        <f>IF(C1707="MT",'Calcs and Notes'!$E$53*CBSAData!T1707*E1707,'Calcs and Notes'!$E$52*CBSAData!T1707*E1707)</f>
        <v>0</v>
      </c>
      <c r="W1707" s="93">
        <f t="shared" si="176"/>
        <v>0</v>
      </c>
      <c r="X1707" s="93">
        <f t="shared" si="180"/>
        <v>0</v>
      </c>
      <c r="Y1707" s="93">
        <f t="shared" si="177"/>
        <v>0</v>
      </c>
      <c r="Z1707" s="93">
        <f t="shared" si="178"/>
        <v>0</v>
      </c>
      <c r="AA1707" s="93">
        <f t="shared" si="181"/>
        <v>1</v>
      </c>
      <c r="AB1707" s="93">
        <f t="shared" si="182"/>
        <v>0</v>
      </c>
      <c r="AC1707" s="179">
        <f>IF(C1707="MT",'Calcs and Notes'!$F$53*CBSAData!T1707*E1707,'Calcs and Notes'!$F$52*CBSAData!T1707*E1707)</f>
        <v>0</v>
      </c>
      <c r="AD1707" s="179">
        <f t="shared" si="183"/>
        <v>0</v>
      </c>
    </row>
    <row r="1708" spans="1:30">
      <c r="A1708" s="162">
        <v>15317</v>
      </c>
      <c r="B1708" s="162">
        <v>5</v>
      </c>
      <c r="C1708" s="163" t="s">
        <v>245</v>
      </c>
      <c r="D1708" s="163" t="s">
        <v>243</v>
      </c>
      <c r="E1708" s="162">
        <v>4</v>
      </c>
      <c r="F1708" s="163" t="s">
        <v>243</v>
      </c>
      <c r="G1708" s="163" t="s">
        <v>239</v>
      </c>
      <c r="H1708" s="162">
        <v>2</v>
      </c>
      <c r="I1708" s="163" t="s">
        <v>227</v>
      </c>
      <c r="J1708" s="163" t="s">
        <v>297</v>
      </c>
      <c r="K1708" s="162">
        <v>0</v>
      </c>
      <c r="L1708" s="162">
        <v>0</v>
      </c>
      <c r="M1708" s="163" t="s">
        <v>304</v>
      </c>
      <c r="N1708" s="163" t="s">
        <v>227</v>
      </c>
      <c r="O1708" s="163" t="s">
        <v>297</v>
      </c>
      <c r="P1708" s="162">
        <v>0</v>
      </c>
      <c r="Q1708" s="162">
        <v>0</v>
      </c>
      <c r="R1708" s="162">
        <v>59.7383607246963</v>
      </c>
      <c r="S1708" s="162">
        <v>661602.345026011</v>
      </c>
      <c r="T1708" s="93">
        <f t="shared" si="179"/>
        <v>0</v>
      </c>
      <c r="U1708" s="93">
        <f>IF(C1708="MT",'Calcs and Notes'!$C$53*CBSAData!T1708*E1708,'Calcs and Notes'!$C$52*CBSAData!T1708*E1708)</f>
        <v>0</v>
      </c>
      <c r="V1708" s="93">
        <f>IF(C1708="MT",'Calcs and Notes'!$E$53*CBSAData!T1708*E1708,'Calcs and Notes'!$E$52*CBSAData!T1708*E1708)</f>
        <v>0</v>
      </c>
      <c r="W1708" s="93">
        <f t="shared" si="176"/>
        <v>0</v>
      </c>
      <c r="X1708" s="93">
        <f t="shared" si="180"/>
        <v>0</v>
      </c>
      <c r="Y1708" s="93">
        <f t="shared" si="177"/>
        <v>0</v>
      </c>
      <c r="Z1708" s="93">
        <f t="shared" si="178"/>
        <v>0</v>
      </c>
      <c r="AA1708" s="93">
        <f t="shared" si="181"/>
        <v>1</v>
      </c>
      <c r="AB1708" s="93">
        <f t="shared" si="182"/>
        <v>0</v>
      </c>
      <c r="AC1708" s="179">
        <f>IF(C1708="MT",'Calcs and Notes'!$F$53*CBSAData!T1708*E1708,'Calcs and Notes'!$F$52*CBSAData!T1708*E1708)</f>
        <v>0</v>
      </c>
      <c r="AD1708" s="179">
        <f t="shared" si="183"/>
        <v>0</v>
      </c>
    </row>
    <row r="1709" spans="1:30">
      <c r="A1709" s="162">
        <v>15478</v>
      </c>
      <c r="B1709" s="162">
        <v>1</v>
      </c>
      <c r="C1709" s="163" t="s">
        <v>225</v>
      </c>
      <c r="D1709" s="163" t="s">
        <v>239</v>
      </c>
      <c r="E1709" s="162">
        <v>25</v>
      </c>
      <c r="F1709" s="163" t="s">
        <v>243</v>
      </c>
      <c r="G1709" s="163" t="s">
        <v>239</v>
      </c>
      <c r="H1709" s="162">
        <v>12</v>
      </c>
      <c r="I1709" s="163" t="s">
        <v>239</v>
      </c>
      <c r="J1709" s="163" t="s">
        <v>307</v>
      </c>
      <c r="K1709" s="162">
        <v>-1</v>
      </c>
      <c r="L1709" s="162">
        <v>-1</v>
      </c>
      <c r="M1709" s="163" t="s">
        <v>300</v>
      </c>
      <c r="N1709" s="163" t="s">
        <v>227</v>
      </c>
      <c r="O1709" s="163" t="s">
        <v>297</v>
      </c>
      <c r="P1709" s="162">
        <v>0</v>
      </c>
      <c r="Q1709" s="162">
        <v>0</v>
      </c>
      <c r="R1709" s="162">
        <v>160.36792029440801</v>
      </c>
      <c r="S1709" s="162">
        <v>850431.08132124599</v>
      </c>
      <c r="T1709" s="93">
        <f t="shared" si="179"/>
        <v>0</v>
      </c>
      <c r="U1709" s="93">
        <f>IF(C1709="MT",'Calcs and Notes'!$C$53*CBSAData!T1709*E1709,'Calcs and Notes'!$C$52*CBSAData!T1709*E1709)</f>
        <v>0</v>
      </c>
      <c r="V1709" s="93">
        <f>IF(C1709="MT",'Calcs and Notes'!$E$53*CBSAData!T1709*E1709,'Calcs and Notes'!$E$52*CBSAData!T1709*E1709)</f>
        <v>0</v>
      </c>
      <c r="W1709" s="93">
        <f t="shared" si="176"/>
        <v>0</v>
      </c>
      <c r="X1709" s="93">
        <f t="shared" si="180"/>
        <v>0</v>
      </c>
      <c r="Y1709" s="93">
        <f t="shared" si="177"/>
        <v>0</v>
      </c>
      <c r="Z1709" s="93">
        <f t="shared" si="178"/>
        <v>0</v>
      </c>
      <c r="AA1709" s="93">
        <f t="shared" si="181"/>
        <v>1</v>
      </c>
      <c r="AB1709" s="93">
        <f t="shared" si="182"/>
        <v>0</v>
      </c>
      <c r="AC1709" s="179">
        <f>IF(C1709="MT",'Calcs and Notes'!$F$53*CBSAData!T1709*E1709,'Calcs and Notes'!$F$52*CBSAData!T1709*E1709)</f>
        <v>0</v>
      </c>
      <c r="AD1709" s="179">
        <f t="shared" si="183"/>
        <v>0</v>
      </c>
    </row>
    <row r="1710" spans="1:30">
      <c r="A1710" s="162">
        <v>15721</v>
      </c>
      <c r="B1710" s="162">
        <v>6</v>
      </c>
      <c r="C1710" s="163" t="s">
        <v>225</v>
      </c>
      <c r="D1710" s="163" t="s">
        <v>239</v>
      </c>
      <c r="E1710" s="162">
        <v>32</v>
      </c>
      <c r="F1710" s="163" t="s">
        <v>243</v>
      </c>
      <c r="G1710" s="163" t="s">
        <v>239</v>
      </c>
      <c r="H1710" s="162">
        <v>16</v>
      </c>
      <c r="I1710" s="163" t="s">
        <v>301</v>
      </c>
      <c r="J1710" s="163" t="s">
        <v>297</v>
      </c>
      <c r="K1710" s="162">
        <v>32</v>
      </c>
      <c r="L1710" s="162">
        <v>16</v>
      </c>
      <c r="M1710" s="163" t="s">
        <v>300</v>
      </c>
      <c r="N1710" s="163" t="s">
        <v>227</v>
      </c>
      <c r="O1710" s="163" t="s">
        <v>297</v>
      </c>
      <c r="P1710" s="162">
        <v>0</v>
      </c>
      <c r="Q1710" s="162">
        <v>0</v>
      </c>
      <c r="R1710" s="162">
        <v>97.814348978341002</v>
      </c>
      <c r="S1710" s="162">
        <v>3227873.51628525</v>
      </c>
      <c r="T1710" s="93">
        <f t="shared" si="179"/>
        <v>0</v>
      </c>
      <c r="U1710" s="93">
        <f>IF(C1710="MT",'Calcs and Notes'!$C$53*CBSAData!T1710*E1710,'Calcs and Notes'!$C$52*CBSAData!T1710*E1710)</f>
        <v>0</v>
      </c>
      <c r="V1710" s="93">
        <f>IF(C1710="MT",'Calcs and Notes'!$E$53*CBSAData!T1710*E1710,'Calcs and Notes'!$E$52*CBSAData!T1710*E1710)</f>
        <v>0</v>
      </c>
      <c r="W1710" s="93">
        <f t="shared" si="176"/>
        <v>3064</v>
      </c>
      <c r="X1710" s="93">
        <f t="shared" si="180"/>
        <v>1</v>
      </c>
      <c r="Y1710" s="93">
        <f t="shared" si="177"/>
        <v>1180.3904</v>
      </c>
      <c r="Z1710" s="93">
        <f t="shared" si="178"/>
        <v>-98.24</v>
      </c>
      <c r="AA1710" s="93">
        <f t="shared" si="181"/>
        <v>1</v>
      </c>
      <c r="AB1710" s="93">
        <f t="shared" si="182"/>
        <v>0</v>
      </c>
      <c r="AC1710" s="179">
        <f>IF(C1710="MT",'Calcs and Notes'!$F$53*CBSAData!T1710*E1710,'Calcs and Notes'!$F$52*CBSAData!T1710*E1710)</f>
        <v>0</v>
      </c>
      <c r="AD1710" s="179">
        <f t="shared" si="183"/>
        <v>0</v>
      </c>
    </row>
    <row r="1711" spans="1:30">
      <c r="A1711" s="162">
        <v>15721</v>
      </c>
      <c r="B1711" s="162">
        <v>3</v>
      </c>
      <c r="C1711" s="163" t="s">
        <v>241</v>
      </c>
      <c r="D1711" s="163" t="s">
        <v>227</v>
      </c>
      <c r="E1711" s="162">
        <v>130</v>
      </c>
      <c r="F1711" s="163" t="s">
        <v>243</v>
      </c>
      <c r="G1711" s="163" t="s">
        <v>303</v>
      </c>
      <c r="H1711" s="162">
        <v>52</v>
      </c>
      <c r="I1711" s="163" t="s">
        <v>301</v>
      </c>
      <c r="J1711" s="163" t="s">
        <v>297</v>
      </c>
      <c r="K1711" s="162">
        <v>32</v>
      </c>
      <c r="L1711" s="162">
        <v>60</v>
      </c>
      <c r="M1711" s="163" t="s">
        <v>300</v>
      </c>
      <c r="N1711" s="163" t="s">
        <v>227</v>
      </c>
      <c r="O1711" s="163" t="s">
        <v>297</v>
      </c>
      <c r="P1711" s="162">
        <v>0</v>
      </c>
      <c r="Q1711" s="162">
        <v>0</v>
      </c>
      <c r="R1711" s="162">
        <v>97.814348978341002</v>
      </c>
      <c r="S1711" s="162">
        <v>3227873.51628525</v>
      </c>
      <c r="T1711" s="93">
        <f t="shared" si="179"/>
        <v>1</v>
      </c>
      <c r="U1711" s="93">
        <f>IF(C1711="MT",'Calcs and Notes'!$C$53*CBSAData!T1711*E1711,'Calcs and Notes'!$C$52*CBSAData!T1711*E1711)</f>
        <v>48029.324619714527</v>
      </c>
      <c r="V1711" s="93">
        <f>IF(C1711="MT",'Calcs and Notes'!$E$53*CBSAData!T1711*E1711,'Calcs and Notes'!$E$52*CBSAData!T1711*E1711)</f>
        <v>5508.8577560798612</v>
      </c>
      <c r="W1711" s="93">
        <f t="shared" si="176"/>
        <v>12447.5</v>
      </c>
      <c r="X1711" s="93">
        <f t="shared" si="180"/>
        <v>1</v>
      </c>
      <c r="Y1711" s="93">
        <f t="shared" si="177"/>
        <v>4795.3360000000002</v>
      </c>
      <c r="Z1711" s="93">
        <f t="shared" si="178"/>
        <v>-399.09999999999997</v>
      </c>
      <c r="AA1711" s="93">
        <f t="shared" si="181"/>
        <v>1</v>
      </c>
      <c r="AB1711" s="93">
        <f t="shared" si="182"/>
        <v>0</v>
      </c>
      <c r="AC1711" s="179">
        <f>IF(C1711="MT",'Calcs and Notes'!$F$53*CBSAData!T1711*E1711,'Calcs and Notes'!$F$52*CBSAData!T1711*E1711)</f>
        <v>-654.50934126689231</v>
      </c>
      <c r="AD1711" s="179">
        <f t="shared" si="183"/>
        <v>0</v>
      </c>
    </row>
    <row r="1712" spans="1:30">
      <c r="A1712" s="162">
        <v>15721</v>
      </c>
      <c r="B1712" s="162">
        <v>4</v>
      </c>
      <c r="C1712" s="163" t="s">
        <v>225</v>
      </c>
      <c r="D1712" s="163" t="s">
        <v>227</v>
      </c>
      <c r="E1712" s="162">
        <v>80</v>
      </c>
      <c r="F1712" s="163" t="s">
        <v>227</v>
      </c>
      <c r="G1712" s="163" t="s">
        <v>296</v>
      </c>
      <c r="H1712" s="162">
        <v>0</v>
      </c>
      <c r="I1712" s="163" t="s">
        <v>301</v>
      </c>
      <c r="J1712" s="163" t="s">
        <v>297</v>
      </c>
      <c r="K1712" s="162">
        <v>32</v>
      </c>
      <c r="L1712" s="162">
        <v>40</v>
      </c>
      <c r="M1712" s="163" t="s">
        <v>300</v>
      </c>
      <c r="N1712" s="163" t="s">
        <v>227</v>
      </c>
      <c r="O1712" s="163" t="s">
        <v>297</v>
      </c>
      <c r="P1712" s="162">
        <v>0</v>
      </c>
      <c r="Q1712" s="162">
        <v>0</v>
      </c>
      <c r="R1712" s="162">
        <v>97.814348978341002</v>
      </c>
      <c r="S1712" s="162">
        <v>3227873.51628525</v>
      </c>
      <c r="T1712" s="93">
        <f t="shared" si="179"/>
        <v>0</v>
      </c>
      <c r="U1712" s="93">
        <f>IF(C1712="MT",'Calcs and Notes'!$C$53*CBSAData!T1712*E1712,'Calcs and Notes'!$C$52*CBSAData!T1712*E1712)</f>
        <v>0</v>
      </c>
      <c r="V1712" s="93">
        <f>IF(C1712="MT",'Calcs and Notes'!$E$53*CBSAData!T1712*E1712,'Calcs and Notes'!$E$52*CBSAData!T1712*E1712)</f>
        <v>0</v>
      </c>
      <c r="W1712" s="93">
        <f t="shared" si="176"/>
        <v>3821.3512746479219</v>
      </c>
      <c r="X1712" s="93">
        <f t="shared" si="180"/>
        <v>1</v>
      </c>
      <c r="Y1712" s="93">
        <f t="shared" si="177"/>
        <v>3612.1809340088016</v>
      </c>
      <c r="Z1712" s="93">
        <f t="shared" si="178"/>
        <v>-110.23168348121754</v>
      </c>
      <c r="AA1712" s="93">
        <f t="shared" si="181"/>
        <v>1</v>
      </c>
      <c r="AB1712" s="93">
        <f t="shared" si="182"/>
        <v>1</v>
      </c>
      <c r="AC1712" s="179">
        <f>IF(C1712="MT",'Calcs and Notes'!$F$53*CBSAData!T1712*E1712,'Calcs and Notes'!$F$52*CBSAData!T1712*E1712)</f>
        <v>0</v>
      </c>
      <c r="AD1712" s="179">
        <f t="shared" si="183"/>
        <v>-145.54639502652213</v>
      </c>
    </row>
    <row r="1713" spans="1:30">
      <c r="A1713" s="162">
        <v>15721</v>
      </c>
      <c r="B1713" s="162">
        <v>5</v>
      </c>
      <c r="C1713" s="163" t="s">
        <v>225</v>
      </c>
      <c r="D1713" s="163" t="s">
        <v>227</v>
      </c>
      <c r="E1713" s="162">
        <v>36</v>
      </c>
      <c r="F1713" s="163" t="s">
        <v>227</v>
      </c>
      <c r="G1713" s="163" t="s">
        <v>296</v>
      </c>
      <c r="H1713" s="162">
        <v>0</v>
      </c>
      <c r="I1713" s="163" t="s">
        <v>301</v>
      </c>
      <c r="J1713" s="163" t="s">
        <v>297</v>
      </c>
      <c r="K1713" s="162">
        <v>32</v>
      </c>
      <c r="L1713" s="162">
        <v>18</v>
      </c>
      <c r="M1713" s="163" t="s">
        <v>300</v>
      </c>
      <c r="N1713" s="163" t="s">
        <v>227</v>
      </c>
      <c r="O1713" s="163" t="s">
        <v>297</v>
      </c>
      <c r="P1713" s="162">
        <v>0</v>
      </c>
      <c r="Q1713" s="162">
        <v>0</v>
      </c>
      <c r="R1713" s="162">
        <v>97.814348978341002</v>
      </c>
      <c r="S1713" s="162">
        <v>3227873.51628525</v>
      </c>
      <c r="T1713" s="93">
        <f t="shared" si="179"/>
        <v>0</v>
      </c>
      <c r="U1713" s="93">
        <f>IF(C1713="MT",'Calcs and Notes'!$C$53*CBSAData!T1713*E1713,'Calcs and Notes'!$C$52*CBSAData!T1713*E1713)</f>
        <v>0</v>
      </c>
      <c r="V1713" s="93">
        <f>IF(C1713="MT",'Calcs and Notes'!$E$53*CBSAData!T1713*E1713,'Calcs and Notes'!$E$52*CBSAData!T1713*E1713)</f>
        <v>0</v>
      </c>
      <c r="W1713" s="93">
        <f t="shared" si="176"/>
        <v>1719.6080735915648</v>
      </c>
      <c r="X1713" s="93">
        <f t="shared" si="180"/>
        <v>1</v>
      </c>
      <c r="Y1713" s="93">
        <f t="shared" si="177"/>
        <v>1625.4814203039607</v>
      </c>
      <c r="Z1713" s="93">
        <f t="shared" si="178"/>
        <v>-49.604257566547894</v>
      </c>
      <c r="AA1713" s="93">
        <f t="shared" si="181"/>
        <v>1</v>
      </c>
      <c r="AB1713" s="93">
        <f t="shared" si="182"/>
        <v>1</v>
      </c>
      <c r="AC1713" s="179">
        <f>IF(C1713="MT",'Calcs and Notes'!$F$53*CBSAData!T1713*E1713,'Calcs and Notes'!$F$52*CBSAData!T1713*E1713)</f>
        <v>0</v>
      </c>
      <c r="AD1713" s="179">
        <f t="shared" si="183"/>
        <v>-65.495877761934963</v>
      </c>
    </row>
    <row r="1714" spans="1:30">
      <c r="A1714" s="162">
        <v>15721</v>
      </c>
      <c r="B1714" s="162">
        <v>7</v>
      </c>
      <c r="C1714" s="163" t="s">
        <v>225</v>
      </c>
      <c r="D1714" s="163" t="s">
        <v>227</v>
      </c>
      <c r="E1714" s="162">
        <v>88</v>
      </c>
      <c r="F1714" s="163" t="s">
        <v>227</v>
      </c>
      <c r="G1714" s="163" t="s">
        <v>303</v>
      </c>
      <c r="H1714" s="162">
        <v>0</v>
      </c>
      <c r="I1714" s="163" t="s">
        <v>301</v>
      </c>
      <c r="J1714" s="163" t="s">
        <v>297</v>
      </c>
      <c r="K1714" s="162">
        <v>32</v>
      </c>
      <c r="L1714" s="162">
        <v>44</v>
      </c>
      <c r="M1714" s="163" t="s">
        <v>300</v>
      </c>
      <c r="N1714" s="163" t="s">
        <v>227</v>
      </c>
      <c r="O1714" s="163" t="s">
        <v>297</v>
      </c>
      <c r="P1714" s="162">
        <v>0</v>
      </c>
      <c r="Q1714" s="162">
        <v>0</v>
      </c>
      <c r="R1714" s="162">
        <v>97.814348978341002</v>
      </c>
      <c r="S1714" s="162">
        <v>3227873.51628525</v>
      </c>
      <c r="T1714" s="93">
        <f t="shared" si="179"/>
        <v>1</v>
      </c>
      <c r="U1714" s="93">
        <f>IF(C1714="MT",'Calcs and Notes'!$C$53*CBSAData!T1714*E1714,'Calcs and Notes'!$C$52*CBSAData!T1714*E1714)</f>
        <v>20245.712158767594</v>
      </c>
      <c r="V1714" s="93">
        <f>IF(C1714="MT",'Calcs and Notes'!$E$53*CBSAData!T1714*E1714,'Calcs and Notes'!$E$52*CBSAData!T1714*E1714)</f>
        <v>3729.0729425771369</v>
      </c>
      <c r="W1714" s="93">
        <f t="shared" si="176"/>
        <v>4203.4864021127141</v>
      </c>
      <c r="X1714" s="93">
        <f t="shared" si="180"/>
        <v>1</v>
      </c>
      <c r="Y1714" s="93">
        <f t="shared" si="177"/>
        <v>3973.3990274096818</v>
      </c>
      <c r="Z1714" s="93">
        <f t="shared" si="178"/>
        <v>-121.25485182933929</v>
      </c>
      <c r="AA1714" s="93">
        <f t="shared" si="181"/>
        <v>1</v>
      </c>
      <c r="AB1714" s="93">
        <f t="shared" si="182"/>
        <v>1</v>
      </c>
      <c r="AC1714" s="179">
        <f>IF(C1714="MT",'Calcs and Notes'!$F$53*CBSAData!T1714*E1714,'Calcs and Notes'!$F$52*CBSAData!T1714*E1714)</f>
        <v>-309.06015182101305</v>
      </c>
      <c r="AD1714" s="179">
        <f t="shared" si="183"/>
        <v>-160.10103452917434</v>
      </c>
    </row>
    <row r="1715" spans="1:30">
      <c r="A1715" s="162">
        <v>15782</v>
      </c>
      <c r="B1715" s="162">
        <v>1</v>
      </c>
      <c r="C1715" s="163" t="s">
        <v>245</v>
      </c>
      <c r="D1715" s="163" t="s">
        <v>243</v>
      </c>
      <c r="E1715" s="162">
        <v>4</v>
      </c>
      <c r="F1715" s="163" t="s">
        <v>243</v>
      </c>
      <c r="G1715" s="163" t="s">
        <v>239</v>
      </c>
      <c r="H1715" s="162">
        <v>2</v>
      </c>
      <c r="I1715" s="163" t="s">
        <v>301</v>
      </c>
      <c r="J1715" s="163" t="s">
        <v>297</v>
      </c>
      <c r="K1715" s="162">
        <v>32</v>
      </c>
      <c r="L1715" s="162">
        <v>1</v>
      </c>
      <c r="M1715" s="163" t="s">
        <v>300</v>
      </c>
      <c r="N1715" s="163" t="s">
        <v>227</v>
      </c>
      <c r="O1715" s="163" t="s">
        <v>297</v>
      </c>
      <c r="P1715" s="162">
        <v>0</v>
      </c>
      <c r="Q1715" s="162">
        <v>0</v>
      </c>
      <c r="R1715" s="162">
        <v>86.201499118165799</v>
      </c>
      <c r="S1715" s="162">
        <v>340668.32451499102</v>
      </c>
      <c r="T1715" s="93">
        <f t="shared" si="179"/>
        <v>0</v>
      </c>
      <c r="U1715" s="93">
        <f>IF(C1715="MT",'Calcs and Notes'!$C$53*CBSAData!T1715*E1715,'Calcs and Notes'!$C$52*CBSAData!T1715*E1715)</f>
        <v>0</v>
      </c>
      <c r="V1715" s="93">
        <f>IF(C1715="MT",'Calcs and Notes'!$E$53*CBSAData!T1715*E1715,'Calcs and Notes'!$E$52*CBSAData!T1715*E1715)</f>
        <v>0</v>
      </c>
      <c r="W1715" s="93">
        <f t="shared" si="176"/>
        <v>383</v>
      </c>
      <c r="X1715" s="93">
        <f t="shared" si="180"/>
        <v>1</v>
      </c>
      <c r="Y1715" s="93">
        <f t="shared" si="177"/>
        <v>147.5488</v>
      </c>
      <c r="Z1715" s="93">
        <f t="shared" si="178"/>
        <v>-12.28</v>
      </c>
      <c r="AA1715" s="93">
        <f t="shared" si="181"/>
        <v>1</v>
      </c>
      <c r="AB1715" s="93">
        <f t="shared" si="182"/>
        <v>0</v>
      </c>
      <c r="AC1715" s="179">
        <f>IF(C1715="MT",'Calcs and Notes'!$F$53*CBSAData!T1715*E1715,'Calcs and Notes'!$F$52*CBSAData!T1715*E1715)</f>
        <v>0</v>
      </c>
      <c r="AD1715" s="179">
        <f t="shared" si="183"/>
        <v>0</v>
      </c>
    </row>
    <row r="1716" spans="1:30">
      <c r="A1716" s="162">
        <v>15782</v>
      </c>
      <c r="B1716" s="162">
        <v>3</v>
      </c>
      <c r="C1716" s="163" t="s">
        <v>241</v>
      </c>
      <c r="D1716" s="163" t="s">
        <v>227</v>
      </c>
      <c r="E1716" s="162">
        <v>32</v>
      </c>
      <c r="F1716" s="163" t="s">
        <v>227</v>
      </c>
      <c r="G1716" s="163" t="s">
        <v>296</v>
      </c>
      <c r="H1716" s="162">
        <v>0</v>
      </c>
      <c r="I1716" s="163" t="s">
        <v>298</v>
      </c>
      <c r="J1716" s="163" t="s">
        <v>386</v>
      </c>
      <c r="K1716" s="162">
        <v>40</v>
      </c>
      <c r="L1716" s="162">
        <v>7</v>
      </c>
      <c r="M1716" s="163" t="s">
        <v>300</v>
      </c>
      <c r="N1716" s="163" t="s">
        <v>227</v>
      </c>
      <c r="O1716" s="163" t="s">
        <v>297</v>
      </c>
      <c r="P1716" s="162">
        <v>0</v>
      </c>
      <c r="Q1716" s="162">
        <v>0</v>
      </c>
      <c r="R1716" s="162">
        <v>86.201499118165799</v>
      </c>
      <c r="S1716" s="162">
        <v>340668.32451499102</v>
      </c>
      <c r="T1716" s="93">
        <f t="shared" si="179"/>
        <v>0</v>
      </c>
      <c r="U1716" s="93">
        <f>IF(C1716="MT",'Calcs and Notes'!$C$53*CBSAData!T1716*E1716,'Calcs and Notes'!$C$52*CBSAData!T1716*E1716)</f>
        <v>0</v>
      </c>
      <c r="V1716" s="93">
        <f>IF(C1716="MT",'Calcs and Notes'!$E$53*CBSAData!T1716*E1716,'Calcs and Notes'!$E$52*CBSAData!T1716*E1716)</f>
        <v>0</v>
      </c>
      <c r="W1716" s="93">
        <f t="shared" si="176"/>
        <v>2599.172242112109</v>
      </c>
      <c r="X1716" s="93">
        <f t="shared" si="180"/>
        <v>1</v>
      </c>
      <c r="Y1716" s="93">
        <f t="shared" si="177"/>
        <v>1444.8723736035206</v>
      </c>
      <c r="Z1716" s="93">
        <f t="shared" si="178"/>
        <v>-58.790231189982705</v>
      </c>
      <c r="AA1716" s="93">
        <f t="shared" si="181"/>
        <v>1</v>
      </c>
      <c r="AB1716" s="93">
        <f t="shared" si="182"/>
        <v>1</v>
      </c>
      <c r="AC1716" s="179">
        <f>IF(C1716="MT",'Calcs and Notes'!$F$53*CBSAData!T1716*E1716,'Calcs and Notes'!$F$52*CBSAData!T1716*E1716)</f>
        <v>0</v>
      </c>
      <c r="AD1716" s="179">
        <f t="shared" si="183"/>
        <v>-17.208720823724086</v>
      </c>
    </row>
    <row r="1717" spans="1:30">
      <c r="A1717" s="162">
        <v>15775</v>
      </c>
      <c r="B1717" s="162">
        <v>6</v>
      </c>
      <c r="C1717" s="163" t="s">
        <v>225</v>
      </c>
      <c r="D1717" s="163" t="s">
        <v>243</v>
      </c>
      <c r="E1717" s="162">
        <v>8</v>
      </c>
      <c r="F1717" s="163" t="s">
        <v>227</v>
      </c>
      <c r="G1717" s="163" t="s">
        <v>239</v>
      </c>
      <c r="H1717" s="162">
        <v>0</v>
      </c>
      <c r="I1717" s="163" t="s">
        <v>298</v>
      </c>
      <c r="J1717" s="163" t="s">
        <v>297</v>
      </c>
      <c r="K1717" s="162">
        <v>60</v>
      </c>
      <c r="L1717" s="162">
        <v>2</v>
      </c>
      <c r="M1717" s="163" t="s">
        <v>300</v>
      </c>
      <c r="N1717" s="163" t="s">
        <v>227</v>
      </c>
      <c r="O1717" s="163" t="s">
        <v>297</v>
      </c>
      <c r="P1717" s="162">
        <v>0</v>
      </c>
      <c r="Q1717" s="162">
        <v>0</v>
      </c>
      <c r="R1717" s="162">
        <v>59.7383607246963</v>
      </c>
      <c r="S1717" s="162">
        <v>597383.60724696296</v>
      </c>
      <c r="T1717" s="93">
        <f t="shared" si="179"/>
        <v>0</v>
      </c>
      <c r="U1717" s="93">
        <f>IF(C1717="MT",'Calcs and Notes'!$C$53*CBSAData!T1717*E1717,'Calcs and Notes'!$C$52*CBSAData!T1717*E1717)</f>
        <v>0</v>
      </c>
      <c r="V1717" s="93">
        <f>IF(C1717="MT",'Calcs and Notes'!$E$53*CBSAData!T1717*E1717,'Calcs and Notes'!$E$52*CBSAData!T1717*E1717)</f>
        <v>0</v>
      </c>
      <c r="W1717" s="93">
        <f t="shared" si="176"/>
        <v>649.79306052802724</v>
      </c>
      <c r="X1717" s="93">
        <f t="shared" si="180"/>
        <v>1</v>
      </c>
      <c r="Y1717" s="93">
        <f t="shared" si="177"/>
        <v>361.21809340088015</v>
      </c>
      <c r="Z1717" s="93">
        <f t="shared" si="178"/>
        <v>-14.697557797495676</v>
      </c>
      <c r="AA1717" s="93">
        <f t="shared" si="181"/>
        <v>1</v>
      </c>
      <c r="AB1717" s="93">
        <f t="shared" si="182"/>
        <v>1</v>
      </c>
      <c r="AC1717" s="179">
        <f>IF(C1717="MT",'Calcs and Notes'!$F$53*CBSAData!T1717*E1717,'Calcs and Notes'!$F$52*CBSAData!T1717*E1717)</f>
        <v>0</v>
      </c>
      <c r="AD1717" s="179">
        <f t="shared" si="183"/>
        <v>-4.3021802059310215</v>
      </c>
    </row>
    <row r="1718" spans="1:30">
      <c r="A1718" s="162">
        <v>15775</v>
      </c>
      <c r="B1718" s="162">
        <v>7</v>
      </c>
      <c r="C1718" s="163" t="s">
        <v>245</v>
      </c>
      <c r="D1718" s="163" t="s">
        <v>243</v>
      </c>
      <c r="E1718" s="162">
        <v>4</v>
      </c>
      <c r="F1718" s="163" t="s">
        <v>243</v>
      </c>
      <c r="G1718" s="163" t="s">
        <v>303</v>
      </c>
      <c r="H1718" s="162">
        <v>2</v>
      </c>
      <c r="I1718" s="163" t="s">
        <v>227</v>
      </c>
      <c r="J1718" s="163" t="s">
        <v>297</v>
      </c>
      <c r="K1718" s="162">
        <v>0</v>
      </c>
      <c r="L1718" s="162">
        <v>0</v>
      </c>
      <c r="M1718" s="163" t="s">
        <v>300</v>
      </c>
      <c r="N1718" s="163" t="s">
        <v>227</v>
      </c>
      <c r="O1718" s="163" t="s">
        <v>297</v>
      </c>
      <c r="P1718" s="162">
        <v>0</v>
      </c>
      <c r="Q1718" s="162">
        <v>0</v>
      </c>
      <c r="R1718" s="162">
        <v>59.7383607246963</v>
      </c>
      <c r="S1718" s="162">
        <v>597383.60724696296</v>
      </c>
      <c r="T1718" s="93">
        <f t="shared" si="179"/>
        <v>1</v>
      </c>
      <c r="U1718" s="93">
        <f>IF(C1718="MT",'Calcs and Notes'!$C$53*CBSAData!T1718*E1718,'Calcs and Notes'!$C$52*CBSAData!T1718*E1718)</f>
        <v>1477.8253729142932</v>
      </c>
      <c r="V1718" s="93">
        <f>IF(C1718="MT",'Calcs and Notes'!$E$53*CBSAData!T1718*E1718,'Calcs and Notes'!$E$52*CBSAData!T1718*E1718)</f>
        <v>169.50331557168803</v>
      </c>
      <c r="W1718" s="93">
        <f t="shared" si="176"/>
        <v>0</v>
      </c>
      <c r="X1718" s="93">
        <f t="shared" si="180"/>
        <v>0</v>
      </c>
      <c r="Y1718" s="93">
        <f t="shared" si="177"/>
        <v>0</v>
      </c>
      <c r="Z1718" s="93">
        <f t="shared" si="178"/>
        <v>0</v>
      </c>
      <c r="AA1718" s="93">
        <f t="shared" si="181"/>
        <v>1</v>
      </c>
      <c r="AB1718" s="93">
        <f t="shared" si="182"/>
        <v>0</v>
      </c>
      <c r="AC1718" s="179">
        <f>IF(C1718="MT",'Calcs and Notes'!$F$53*CBSAData!T1718*E1718,'Calcs and Notes'!$F$52*CBSAData!T1718*E1718)</f>
        <v>-20.138748962058227</v>
      </c>
      <c r="AD1718" s="179">
        <f t="shared" si="183"/>
        <v>0</v>
      </c>
    </row>
    <row r="1719" spans="1:30">
      <c r="A1719" s="162">
        <v>15775</v>
      </c>
      <c r="B1719" s="162">
        <v>8</v>
      </c>
      <c r="C1719" s="163" t="s">
        <v>225</v>
      </c>
      <c r="D1719" s="163" t="s">
        <v>239</v>
      </c>
      <c r="E1719" s="162">
        <v>20</v>
      </c>
      <c r="F1719" s="163" t="s">
        <v>227</v>
      </c>
      <c r="G1719" s="163" t="s">
        <v>296</v>
      </c>
      <c r="H1719" s="162">
        <v>0</v>
      </c>
      <c r="I1719" s="163" t="s">
        <v>227</v>
      </c>
      <c r="J1719" s="163" t="s">
        <v>297</v>
      </c>
      <c r="K1719" s="162">
        <v>0</v>
      </c>
      <c r="L1719" s="162">
        <v>0</v>
      </c>
      <c r="M1719" s="163" t="s">
        <v>300</v>
      </c>
      <c r="N1719" s="163" t="s">
        <v>227</v>
      </c>
      <c r="O1719" s="163" t="s">
        <v>297</v>
      </c>
      <c r="P1719" s="162">
        <v>0</v>
      </c>
      <c r="Q1719" s="162">
        <v>0</v>
      </c>
      <c r="R1719" s="162">
        <v>59.7383607246963</v>
      </c>
      <c r="S1719" s="162">
        <v>597383.60724696296</v>
      </c>
      <c r="T1719" s="93">
        <f t="shared" si="179"/>
        <v>0</v>
      </c>
      <c r="U1719" s="93">
        <f>IF(C1719="MT",'Calcs and Notes'!$C$53*CBSAData!T1719*E1719,'Calcs and Notes'!$C$52*CBSAData!T1719*E1719)</f>
        <v>0</v>
      </c>
      <c r="V1719" s="93">
        <f>IF(C1719="MT",'Calcs and Notes'!$E$53*CBSAData!T1719*E1719,'Calcs and Notes'!$E$52*CBSAData!T1719*E1719)</f>
        <v>0</v>
      </c>
      <c r="W1719" s="93">
        <f t="shared" si="176"/>
        <v>0</v>
      </c>
      <c r="X1719" s="93">
        <f t="shared" si="180"/>
        <v>0</v>
      </c>
      <c r="Y1719" s="93">
        <f t="shared" si="177"/>
        <v>0</v>
      </c>
      <c r="Z1719" s="93">
        <f t="shared" si="178"/>
        <v>0</v>
      </c>
      <c r="AA1719" s="93">
        <f t="shared" si="181"/>
        <v>1</v>
      </c>
      <c r="AB1719" s="93">
        <f t="shared" si="182"/>
        <v>1</v>
      </c>
      <c r="AC1719" s="179">
        <f>IF(C1719="MT",'Calcs and Notes'!$F$53*CBSAData!T1719*E1719,'Calcs and Notes'!$F$52*CBSAData!T1719*E1719)</f>
        <v>0</v>
      </c>
      <c r="AD1719" s="179">
        <f t="shared" si="183"/>
        <v>0</v>
      </c>
    </row>
    <row r="1720" spans="1:30">
      <c r="A1720" s="162">
        <v>15063</v>
      </c>
      <c r="B1720" s="162">
        <v>1</v>
      </c>
      <c r="C1720" s="163" t="s">
        <v>241</v>
      </c>
      <c r="D1720" s="163" t="s">
        <v>243</v>
      </c>
      <c r="E1720" s="162">
        <v>4</v>
      </c>
      <c r="F1720" s="163" t="s">
        <v>227</v>
      </c>
      <c r="G1720" s="163" t="s">
        <v>296</v>
      </c>
      <c r="H1720" s="162">
        <v>0</v>
      </c>
      <c r="I1720" s="163" t="s">
        <v>227</v>
      </c>
      <c r="J1720" s="163" t="s">
        <v>297</v>
      </c>
      <c r="K1720" s="162">
        <v>0</v>
      </c>
      <c r="L1720" s="162">
        <v>0</v>
      </c>
      <c r="M1720" s="163" t="s">
        <v>300</v>
      </c>
      <c r="N1720" s="163" t="s">
        <v>227</v>
      </c>
      <c r="O1720" s="163" t="s">
        <v>297</v>
      </c>
      <c r="P1720" s="162">
        <v>0</v>
      </c>
      <c r="Q1720" s="162">
        <v>0</v>
      </c>
      <c r="R1720" s="162">
        <v>42.418377905631601</v>
      </c>
      <c r="S1720" s="162">
        <v>1187714.58135769</v>
      </c>
      <c r="T1720" s="93">
        <f t="shared" si="179"/>
        <v>0</v>
      </c>
      <c r="U1720" s="93">
        <f>IF(C1720="MT",'Calcs and Notes'!$C$53*CBSAData!T1720*E1720,'Calcs and Notes'!$C$52*CBSAData!T1720*E1720)</f>
        <v>0</v>
      </c>
      <c r="V1720" s="93">
        <f>IF(C1720="MT",'Calcs and Notes'!$E$53*CBSAData!T1720*E1720,'Calcs and Notes'!$E$52*CBSAData!T1720*E1720)</f>
        <v>0</v>
      </c>
      <c r="W1720" s="93">
        <f t="shared" si="176"/>
        <v>0</v>
      </c>
      <c r="X1720" s="93">
        <f t="shared" si="180"/>
        <v>0</v>
      </c>
      <c r="Y1720" s="93">
        <f t="shared" si="177"/>
        <v>0</v>
      </c>
      <c r="Z1720" s="93">
        <f t="shared" si="178"/>
        <v>0</v>
      </c>
      <c r="AA1720" s="93">
        <f t="shared" si="181"/>
        <v>1</v>
      </c>
      <c r="AB1720" s="93">
        <f t="shared" si="182"/>
        <v>1</v>
      </c>
      <c r="AC1720" s="179">
        <f>IF(C1720="MT",'Calcs and Notes'!$F$53*CBSAData!T1720*E1720,'Calcs and Notes'!$F$52*CBSAData!T1720*E1720)</f>
        <v>0</v>
      </c>
      <c r="AD1720" s="179">
        <f t="shared" si="183"/>
        <v>0</v>
      </c>
    </row>
    <row r="1721" spans="1:30">
      <c r="A1721" s="162">
        <v>15870</v>
      </c>
      <c r="B1721" s="162">
        <v>2</v>
      </c>
      <c r="C1721" s="163" t="s">
        <v>241</v>
      </c>
      <c r="D1721" s="163" t="s">
        <v>227</v>
      </c>
      <c r="E1721" s="162">
        <v>8</v>
      </c>
      <c r="F1721" s="163" t="s">
        <v>227</v>
      </c>
      <c r="G1721" s="163" t="s">
        <v>239</v>
      </c>
      <c r="H1721" s="162">
        <v>0</v>
      </c>
      <c r="I1721" s="163" t="s">
        <v>301</v>
      </c>
      <c r="J1721" s="163" t="s">
        <v>297</v>
      </c>
      <c r="K1721" s="162">
        <v>32</v>
      </c>
      <c r="L1721" s="162">
        <v>16</v>
      </c>
      <c r="M1721" s="163" t="s">
        <v>300</v>
      </c>
      <c r="N1721" s="163" t="s">
        <v>227</v>
      </c>
      <c r="O1721" s="163" t="s">
        <v>297</v>
      </c>
      <c r="P1721" s="162">
        <v>0</v>
      </c>
      <c r="Q1721" s="162">
        <v>0</v>
      </c>
      <c r="R1721" s="162">
        <v>29.685533528845401</v>
      </c>
      <c r="S1721" s="162">
        <v>4066918.0934518198</v>
      </c>
      <c r="T1721" s="93">
        <f t="shared" si="179"/>
        <v>0</v>
      </c>
      <c r="U1721" s="93">
        <f>IF(C1721="MT",'Calcs and Notes'!$C$53*CBSAData!T1721*E1721,'Calcs and Notes'!$C$52*CBSAData!T1721*E1721)</f>
        <v>0</v>
      </c>
      <c r="V1721" s="93">
        <f>IF(C1721="MT",'Calcs and Notes'!$E$53*CBSAData!T1721*E1721,'Calcs and Notes'!$E$52*CBSAData!T1721*E1721)</f>
        <v>0</v>
      </c>
      <c r="W1721" s="93">
        <f t="shared" si="176"/>
        <v>382.13512746479216</v>
      </c>
      <c r="X1721" s="93">
        <f t="shared" si="180"/>
        <v>1</v>
      </c>
      <c r="Y1721" s="93">
        <f t="shared" si="177"/>
        <v>361.21809340088015</v>
      </c>
      <c r="Z1721" s="93">
        <f t="shared" si="178"/>
        <v>-11.023168348121754</v>
      </c>
      <c r="AA1721" s="93">
        <f t="shared" si="181"/>
        <v>1</v>
      </c>
      <c r="AB1721" s="93">
        <f t="shared" si="182"/>
        <v>1</v>
      </c>
      <c r="AC1721" s="179">
        <f>IF(C1721="MT",'Calcs and Notes'!$F$53*CBSAData!T1721*E1721,'Calcs and Notes'!$F$52*CBSAData!T1721*E1721)</f>
        <v>0</v>
      </c>
      <c r="AD1721" s="179">
        <f t="shared" si="183"/>
        <v>-14.554639502652213</v>
      </c>
    </row>
    <row r="1722" spans="1:30">
      <c r="A1722" s="162">
        <v>15870</v>
      </c>
      <c r="B1722" s="162">
        <v>3</v>
      </c>
      <c r="C1722" s="163" t="s">
        <v>225</v>
      </c>
      <c r="D1722" s="163" t="s">
        <v>227</v>
      </c>
      <c r="E1722" s="162">
        <v>8</v>
      </c>
      <c r="F1722" s="163" t="s">
        <v>227</v>
      </c>
      <c r="G1722" s="163" t="s">
        <v>239</v>
      </c>
      <c r="H1722" s="162">
        <v>0</v>
      </c>
      <c r="I1722" s="163" t="s">
        <v>301</v>
      </c>
      <c r="J1722" s="163" t="s">
        <v>297</v>
      </c>
      <c r="K1722" s="162">
        <v>32</v>
      </c>
      <c r="L1722" s="162">
        <v>16</v>
      </c>
      <c r="M1722" s="163" t="s">
        <v>300</v>
      </c>
      <c r="N1722" s="163" t="s">
        <v>227</v>
      </c>
      <c r="O1722" s="163" t="s">
        <v>297</v>
      </c>
      <c r="P1722" s="162">
        <v>0</v>
      </c>
      <c r="Q1722" s="162">
        <v>0</v>
      </c>
      <c r="R1722" s="162">
        <v>29.685533528845401</v>
      </c>
      <c r="S1722" s="162">
        <v>4066918.0934518198</v>
      </c>
      <c r="T1722" s="93">
        <f t="shared" si="179"/>
        <v>0</v>
      </c>
      <c r="U1722" s="93">
        <f>IF(C1722="MT",'Calcs and Notes'!$C$53*CBSAData!T1722*E1722,'Calcs and Notes'!$C$52*CBSAData!T1722*E1722)</f>
        <v>0</v>
      </c>
      <c r="V1722" s="93">
        <f>IF(C1722="MT",'Calcs and Notes'!$E$53*CBSAData!T1722*E1722,'Calcs and Notes'!$E$52*CBSAData!T1722*E1722)</f>
        <v>0</v>
      </c>
      <c r="W1722" s="93">
        <f t="shared" si="176"/>
        <v>382.13512746479216</v>
      </c>
      <c r="X1722" s="93">
        <f t="shared" si="180"/>
        <v>1</v>
      </c>
      <c r="Y1722" s="93">
        <f t="shared" si="177"/>
        <v>361.21809340088015</v>
      </c>
      <c r="Z1722" s="93">
        <f t="shared" si="178"/>
        <v>-11.023168348121754</v>
      </c>
      <c r="AA1722" s="93">
        <f t="shared" si="181"/>
        <v>1</v>
      </c>
      <c r="AB1722" s="93">
        <f t="shared" si="182"/>
        <v>1</v>
      </c>
      <c r="AC1722" s="179">
        <f>IF(C1722="MT",'Calcs and Notes'!$F$53*CBSAData!T1722*E1722,'Calcs and Notes'!$F$52*CBSAData!T1722*E1722)</f>
        <v>0</v>
      </c>
      <c r="AD1722" s="179">
        <f t="shared" si="183"/>
        <v>-14.554639502652213</v>
      </c>
    </row>
    <row r="1723" spans="1:30">
      <c r="A1723" s="162">
        <v>15870</v>
      </c>
      <c r="B1723" s="162">
        <v>4</v>
      </c>
      <c r="C1723" s="163" t="s">
        <v>225</v>
      </c>
      <c r="D1723" s="163" t="s">
        <v>227</v>
      </c>
      <c r="E1723" s="162">
        <v>24</v>
      </c>
      <c r="F1723" s="163" t="s">
        <v>227</v>
      </c>
      <c r="G1723" s="163" t="s">
        <v>239</v>
      </c>
      <c r="H1723" s="162">
        <v>0</v>
      </c>
      <c r="I1723" s="163" t="s">
        <v>301</v>
      </c>
      <c r="J1723" s="163" t="s">
        <v>297</v>
      </c>
      <c r="K1723" s="162">
        <v>32</v>
      </c>
      <c r="L1723" s="162">
        <v>24</v>
      </c>
      <c r="M1723" s="163" t="s">
        <v>300</v>
      </c>
      <c r="N1723" s="163" t="s">
        <v>227</v>
      </c>
      <c r="O1723" s="163" t="s">
        <v>297</v>
      </c>
      <c r="P1723" s="162">
        <v>0</v>
      </c>
      <c r="Q1723" s="162">
        <v>0</v>
      </c>
      <c r="R1723" s="162">
        <v>29.685533528845401</v>
      </c>
      <c r="S1723" s="162">
        <v>4066918.0934518198</v>
      </c>
      <c r="T1723" s="93">
        <f t="shared" si="179"/>
        <v>0</v>
      </c>
      <c r="U1723" s="93">
        <f>IF(C1723="MT",'Calcs and Notes'!$C$53*CBSAData!T1723*E1723,'Calcs and Notes'!$C$52*CBSAData!T1723*E1723)</f>
        <v>0</v>
      </c>
      <c r="V1723" s="93">
        <f>IF(C1723="MT",'Calcs and Notes'!$E$53*CBSAData!T1723*E1723,'Calcs and Notes'!$E$52*CBSAData!T1723*E1723)</f>
        <v>0</v>
      </c>
      <c r="W1723" s="93">
        <f t="shared" si="176"/>
        <v>1146.4053823943764</v>
      </c>
      <c r="X1723" s="93">
        <f t="shared" si="180"/>
        <v>1</v>
      </c>
      <c r="Y1723" s="93">
        <f t="shared" si="177"/>
        <v>1083.6542802026404</v>
      </c>
      <c r="Z1723" s="93">
        <f t="shared" si="178"/>
        <v>-33.069505044365258</v>
      </c>
      <c r="AA1723" s="93">
        <f t="shared" si="181"/>
        <v>1</v>
      </c>
      <c r="AB1723" s="93">
        <f t="shared" si="182"/>
        <v>1</v>
      </c>
      <c r="AC1723" s="179">
        <f>IF(C1723="MT",'Calcs and Notes'!$F$53*CBSAData!T1723*E1723,'Calcs and Notes'!$F$52*CBSAData!T1723*E1723)</f>
        <v>0</v>
      </c>
      <c r="AD1723" s="179">
        <f t="shared" si="183"/>
        <v>-43.663918507956637</v>
      </c>
    </row>
    <row r="1724" spans="1:30">
      <c r="A1724" s="162">
        <v>15870</v>
      </c>
      <c r="B1724" s="162">
        <v>5</v>
      </c>
      <c r="C1724" s="163" t="s">
        <v>241</v>
      </c>
      <c r="D1724" s="163" t="s">
        <v>227</v>
      </c>
      <c r="E1724" s="162">
        <v>6</v>
      </c>
      <c r="F1724" s="163" t="s">
        <v>227</v>
      </c>
      <c r="G1724" s="163" t="s">
        <v>239</v>
      </c>
      <c r="H1724" s="162">
        <v>0</v>
      </c>
      <c r="I1724" s="163" t="s">
        <v>301</v>
      </c>
      <c r="J1724" s="163" t="s">
        <v>297</v>
      </c>
      <c r="K1724" s="162">
        <v>32</v>
      </c>
      <c r="L1724" s="162">
        <v>2</v>
      </c>
      <c r="M1724" s="163" t="s">
        <v>300</v>
      </c>
      <c r="N1724" s="163" t="s">
        <v>227</v>
      </c>
      <c r="O1724" s="163" t="s">
        <v>297</v>
      </c>
      <c r="P1724" s="162">
        <v>0</v>
      </c>
      <c r="Q1724" s="162">
        <v>0</v>
      </c>
      <c r="R1724" s="162">
        <v>29.685533528845401</v>
      </c>
      <c r="S1724" s="162">
        <v>4066918.0934518198</v>
      </c>
      <c r="T1724" s="93">
        <f t="shared" si="179"/>
        <v>0</v>
      </c>
      <c r="U1724" s="93">
        <f>IF(C1724="MT",'Calcs and Notes'!$C$53*CBSAData!T1724*E1724,'Calcs and Notes'!$C$52*CBSAData!T1724*E1724)</f>
        <v>0</v>
      </c>
      <c r="V1724" s="93">
        <f>IF(C1724="MT",'Calcs and Notes'!$E$53*CBSAData!T1724*E1724,'Calcs and Notes'!$E$52*CBSAData!T1724*E1724)</f>
        <v>0</v>
      </c>
      <c r="W1724" s="93">
        <f t="shared" si="176"/>
        <v>286.60134559859409</v>
      </c>
      <c r="X1724" s="93">
        <f t="shared" si="180"/>
        <v>1</v>
      </c>
      <c r="Y1724" s="93">
        <f t="shared" si="177"/>
        <v>270.9135700506601</v>
      </c>
      <c r="Z1724" s="93">
        <f t="shared" si="178"/>
        <v>-8.2673762610913144</v>
      </c>
      <c r="AA1724" s="93">
        <f t="shared" si="181"/>
        <v>1</v>
      </c>
      <c r="AB1724" s="93">
        <f t="shared" si="182"/>
        <v>1</v>
      </c>
      <c r="AC1724" s="179">
        <f>IF(C1724="MT",'Calcs and Notes'!$F$53*CBSAData!T1724*E1724,'Calcs and Notes'!$F$52*CBSAData!T1724*E1724)</f>
        <v>0</v>
      </c>
      <c r="AD1724" s="179">
        <f t="shared" si="183"/>
        <v>-10.915979626989159</v>
      </c>
    </row>
    <row r="1725" spans="1:30">
      <c r="A1725" s="162">
        <v>15931</v>
      </c>
      <c r="B1725" s="162">
        <v>4</v>
      </c>
      <c r="C1725" s="163" t="s">
        <v>241</v>
      </c>
      <c r="D1725" s="163" t="s">
        <v>227</v>
      </c>
      <c r="E1725" s="162">
        <v>174</v>
      </c>
      <c r="F1725" s="163" t="s">
        <v>227</v>
      </c>
      <c r="G1725" s="163" t="s">
        <v>239</v>
      </c>
      <c r="H1725" s="162">
        <v>0</v>
      </c>
      <c r="I1725" s="163" t="s">
        <v>301</v>
      </c>
      <c r="J1725" s="163" t="s">
        <v>297</v>
      </c>
      <c r="K1725" s="162">
        <v>32</v>
      </c>
      <c r="L1725" s="162">
        <v>144</v>
      </c>
      <c r="M1725" s="163" t="s">
        <v>304</v>
      </c>
      <c r="N1725" s="163" t="s">
        <v>227</v>
      </c>
      <c r="O1725" s="163" t="s">
        <v>297</v>
      </c>
      <c r="P1725" s="162">
        <v>0</v>
      </c>
      <c r="Q1725" s="162">
        <v>0</v>
      </c>
      <c r="R1725" s="162">
        <v>21.175192802226601</v>
      </c>
      <c r="S1725" s="162">
        <v>4362089.7172586797</v>
      </c>
      <c r="T1725" s="93">
        <f t="shared" si="179"/>
        <v>0</v>
      </c>
      <c r="U1725" s="93">
        <f>IF(C1725="MT",'Calcs and Notes'!$C$53*CBSAData!T1725*E1725,'Calcs and Notes'!$C$52*CBSAData!T1725*E1725)</f>
        <v>0</v>
      </c>
      <c r="V1725" s="93">
        <f>IF(C1725="MT",'Calcs and Notes'!$E$53*CBSAData!T1725*E1725,'Calcs and Notes'!$E$52*CBSAData!T1725*E1725)</f>
        <v>0</v>
      </c>
      <c r="W1725" s="93">
        <f t="shared" si="176"/>
        <v>8311.4390223592291</v>
      </c>
      <c r="X1725" s="93">
        <f t="shared" si="180"/>
        <v>1</v>
      </c>
      <c r="Y1725" s="93">
        <f t="shared" si="177"/>
        <v>7856.4935314691429</v>
      </c>
      <c r="Z1725" s="93">
        <f t="shared" si="178"/>
        <v>-239.75391157164813</v>
      </c>
      <c r="AA1725" s="93">
        <f t="shared" si="181"/>
        <v>1</v>
      </c>
      <c r="AB1725" s="93">
        <f t="shared" si="182"/>
        <v>1</v>
      </c>
      <c r="AC1725" s="179">
        <f>IF(C1725="MT",'Calcs and Notes'!$F$53*CBSAData!T1725*E1725,'Calcs and Notes'!$F$52*CBSAData!T1725*E1725)</f>
        <v>0</v>
      </c>
      <c r="AD1725" s="179">
        <f t="shared" si="183"/>
        <v>-316.56340918268563</v>
      </c>
    </row>
    <row r="1726" spans="1:30">
      <c r="A1726" s="162">
        <v>15776</v>
      </c>
      <c r="B1726" s="162">
        <v>6</v>
      </c>
      <c r="C1726" s="163" t="s">
        <v>225</v>
      </c>
      <c r="D1726" s="163" t="s">
        <v>243</v>
      </c>
      <c r="E1726" s="162">
        <v>8</v>
      </c>
      <c r="F1726" s="163" t="s">
        <v>227</v>
      </c>
      <c r="G1726" s="163" t="s">
        <v>239</v>
      </c>
      <c r="H1726" s="162">
        <v>0</v>
      </c>
      <c r="I1726" s="163" t="s">
        <v>298</v>
      </c>
      <c r="J1726" s="163" t="s">
        <v>386</v>
      </c>
      <c r="K1726" s="162">
        <v>40</v>
      </c>
      <c r="L1726" s="162">
        <v>4</v>
      </c>
      <c r="M1726" s="163" t="s">
        <v>300</v>
      </c>
      <c r="N1726" s="163" t="s">
        <v>227</v>
      </c>
      <c r="O1726" s="163" t="s">
        <v>297</v>
      </c>
      <c r="P1726" s="162">
        <v>0</v>
      </c>
      <c r="Q1726" s="162">
        <v>0</v>
      </c>
      <c r="R1726" s="162">
        <v>86.201499118165799</v>
      </c>
      <c r="S1726" s="162">
        <v>344805.99647266301</v>
      </c>
      <c r="T1726" s="93">
        <f t="shared" si="179"/>
        <v>0</v>
      </c>
      <c r="U1726" s="93">
        <f>IF(C1726="MT",'Calcs and Notes'!$C$53*CBSAData!T1726*E1726,'Calcs and Notes'!$C$52*CBSAData!T1726*E1726)</f>
        <v>0</v>
      </c>
      <c r="V1726" s="93">
        <f>IF(C1726="MT",'Calcs and Notes'!$E$53*CBSAData!T1726*E1726,'Calcs and Notes'!$E$52*CBSAData!T1726*E1726)</f>
        <v>0</v>
      </c>
      <c r="W1726" s="93">
        <f t="shared" si="176"/>
        <v>649.79306052802724</v>
      </c>
      <c r="X1726" s="93">
        <f t="shared" si="180"/>
        <v>1</v>
      </c>
      <c r="Y1726" s="93">
        <f t="shared" si="177"/>
        <v>361.21809340088015</v>
      </c>
      <c r="Z1726" s="93">
        <f t="shared" si="178"/>
        <v>-14.697557797495676</v>
      </c>
      <c r="AA1726" s="93">
        <f t="shared" si="181"/>
        <v>1</v>
      </c>
      <c r="AB1726" s="93">
        <f t="shared" si="182"/>
        <v>1</v>
      </c>
      <c r="AC1726" s="179">
        <f>IF(C1726="MT",'Calcs and Notes'!$F$53*CBSAData!T1726*E1726,'Calcs and Notes'!$F$52*CBSAData!T1726*E1726)</f>
        <v>0</v>
      </c>
      <c r="AD1726" s="179">
        <f t="shared" si="183"/>
        <v>-4.3021802059310215</v>
      </c>
    </row>
    <row r="1727" spans="1:30">
      <c r="A1727" s="162">
        <v>15926</v>
      </c>
      <c r="B1727" s="162">
        <v>1</v>
      </c>
      <c r="C1727" s="163" t="s">
        <v>245</v>
      </c>
      <c r="D1727" s="163" t="s">
        <v>243</v>
      </c>
      <c r="E1727" s="162">
        <v>12</v>
      </c>
      <c r="F1727" s="163" t="s">
        <v>243</v>
      </c>
      <c r="G1727" s="163" t="s">
        <v>296</v>
      </c>
      <c r="H1727" s="162">
        <v>3</v>
      </c>
      <c r="I1727" s="163" t="s">
        <v>227</v>
      </c>
      <c r="J1727" s="163" t="s">
        <v>297</v>
      </c>
      <c r="K1727" s="162">
        <v>0</v>
      </c>
      <c r="L1727" s="162">
        <v>0</v>
      </c>
      <c r="M1727" s="163" t="s">
        <v>247</v>
      </c>
      <c r="N1727" s="163" t="s">
        <v>227</v>
      </c>
      <c r="O1727" s="163" t="s">
        <v>297</v>
      </c>
      <c r="P1727" s="162">
        <v>0</v>
      </c>
      <c r="Q1727" s="162">
        <v>0</v>
      </c>
      <c r="R1727" s="162">
        <v>115.532823110919</v>
      </c>
      <c r="S1727" s="162">
        <v>412452.17850598303</v>
      </c>
      <c r="T1727" s="93">
        <f t="shared" si="179"/>
        <v>0</v>
      </c>
      <c r="U1727" s="93">
        <f>IF(C1727="MT",'Calcs and Notes'!$C$53*CBSAData!T1727*E1727,'Calcs and Notes'!$C$52*CBSAData!T1727*E1727)</f>
        <v>0</v>
      </c>
      <c r="V1727" s="93">
        <f>IF(C1727="MT",'Calcs and Notes'!$E$53*CBSAData!T1727*E1727,'Calcs and Notes'!$E$52*CBSAData!T1727*E1727)</f>
        <v>0</v>
      </c>
      <c r="W1727" s="93">
        <f t="shared" si="176"/>
        <v>0</v>
      </c>
      <c r="X1727" s="93">
        <f t="shared" si="180"/>
        <v>0</v>
      </c>
      <c r="Y1727" s="93">
        <f t="shared" si="177"/>
        <v>0</v>
      </c>
      <c r="Z1727" s="93">
        <f t="shared" si="178"/>
        <v>0</v>
      </c>
      <c r="AA1727" s="93">
        <f t="shared" si="181"/>
        <v>1</v>
      </c>
      <c r="AB1727" s="93">
        <f t="shared" si="182"/>
        <v>0</v>
      </c>
      <c r="AC1727" s="179">
        <f>IF(C1727="MT",'Calcs and Notes'!$F$53*CBSAData!T1727*E1727,'Calcs and Notes'!$F$52*CBSAData!T1727*E1727)</f>
        <v>0</v>
      </c>
      <c r="AD1727" s="179">
        <f t="shared" si="183"/>
        <v>0</v>
      </c>
    </row>
    <row r="1728" spans="1:30">
      <c r="A1728" s="162">
        <v>3560</v>
      </c>
      <c r="B1728" s="162">
        <v>1</v>
      </c>
      <c r="C1728" s="163" t="s">
        <v>241</v>
      </c>
      <c r="D1728" s="163" t="s">
        <v>243</v>
      </c>
      <c r="E1728" s="162">
        <v>35</v>
      </c>
      <c r="F1728" s="163" t="s">
        <v>227</v>
      </c>
      <c r="G1728" s="163" t="s">
        <v>296</v>
      </c>
      <c r="H1728" s="162">
        <v>0</v>
      </c>
      <c r="I1728" s="163" t="s">
        <v>227</v>
      </c>
      <c r="J1728" s="163" t="s">
        <v>297</v>
      </c>
      <c r="K1728" s="162">
        <v>0</v>
      </c>
      <c r="L1728" s="162">
        <v>0</v>
      </c>
      <c r="M1728" s="163" t="s">
        <v>247</v>
      </c>
      <c r="N1728" s="163" t="s">
        <v>227</v>
      </c>
      <c r="O1728" s="163" t="s">
        <v>297</v>
      </c>
      <c r="P1728" s="162">
        <v>0</v>
      </c>
      <c r="Q1728" s="162">
        <v>0</v>
      </c>
      <c r="R1728" s="162">
        <v>158.30188448215799</v>
      </c>
      <c r="S1728" s="162">
        <v>3541213.1558658802</v>
      </c>
      <c r="T1728" s="93">
        <f t="shared" si="179"/>
        <v>0</v>
      </c>
      <c r="U1728" s="93">
        <f>IF(C1728="MT",'Calcs and Notes'!$C$53*CBSAData!T1728*E1728,'Calcs and Notes'!$C$52*CBSAData!T1728*E1728)</f>
        <v>0</v>
      </c>
      <c r="V1728" s="93">
        <f>IF(C1728="MT",'Calcs and Notes'!$E$53*CBSAData!T1728*E1728,'Calcs and Notes'!$E$52*CBSAData!T1728*E1728)</f>
        <v>0</v>
      </c>
      <c r="W1728" s="93">
        <f t="shared" si="176"/>
        <v>0</v>
      </c>
      <c r="X1728" s="93">
        <f t="shared" si="180"/>
        <v>0</v>
      </c>
      <c r="Y1728" s="93">
        <f t="shared" si="177"/>
        <v>0</v>
      </c>
      <c r="Z1728" s="93">
        <f t="shared" si="178"/>
        <v>0</v>
      </c>
      <c r="AA1728" s="93">
        <f t="shared" si="181"/>
        <v>1</v>
      </c>
      <c r="AB1728" s="93">
        <f t="shared" si="182"/>
        <v>1</v>
      </c>
      <c r="AC1728" s="179">
        <f>IF(C1728="MT",'Calcs and Notes'!$F$53*CBSAData!T1728*E1728,'Calcs and Notes'!$F$52*CBSAData!T1728*E1728)</f>
        <v>0</v>
      </c>
      <c r="AD1728" s="179">
        <f t="shared" si="183"/>
        <v>0</v>
      </c>
    </row>
    <row r="1729" spans="1:30">
      <c r="A1729" s="162">
        <v>15206</v>
      </c>
      <c r="B1729" s="162">
        <v>9</v>
      </c>
      <c r="C1729" s="163" t="s">
        <v>225</v>
      </c>
      <c r="D1729" s="163" t="s">
        <v>227</v>
      </c>
      <c r="E1729" s="162">
        <v>24</v>
      </c>
      <c r="F1729" s="163" t="s">
        <v>243</v>
      </c>
      <c r="G1729" s="163" t="s">
        <v>239</v>
      </c>
      <c r="H1729" s="162">
        <v>12</v>
      </c>
      <c r="I1729" s="163" t="s">
        <v>301</v>
      </c>
      <c r="J1729" s="163" t="s">
        <v>297</v>
      </c>
      <c r="K1729" s="162">
        <v>32</v>
      </c>
      <c r="L1729" s="162">
        <v>6</v>
      </c>
      <c r="M1729" s="163" t="s">
        <v>300</v>
      </c>
      <c r="N1729" s="163" t="s">
        <v>227</v>
      </c>
      <c r="O1729" s="163" t="s">
        <v>297</v>
      </c>
      <c r="P1729" s="162">
        <v>0</v>
      </c>
      <c r="Q1729" s="162">
        <v>0</v>
      </c>
      <c r="R1729" s="162">
        <v>97.814348978341002</v>
      </c>
      <c r="S1729" s="162">
        <v>3625391.0305332299</v>
      </c>
      <c r="T1729" s="93">
        <f t="shared" si="179"/>
        <v>0</v>
      </c>
      <c r="U1729" s="93">
        <f>IF(C1729="MT",'Calcs and Notes'!$C$53*CBSAData!T1729*E1729,'Calcs and Notes'!$C$52*CBSAData!T1729*E1729)</f>
        <v>0</v>
      </c>
      <c r="V1729" s="93">
        <f>IF(C1729="MT",'Calcs and Notes'!$E$53*CBSAData!T1729*E1729,'Calcs and Notes'!$E$52*CBSAData!T1729*E1729)</f>
        <v>0</v>
      </c>
      <c r="W1729" s="93">
        <f t="shared" si="176"/>
        <v>2298</v>
      </c>
      <c r="X1729" s="93">
        <f t="shared" si="180"/>
        <v>1</v>
      </c>
      <c r="Y1729" s="93">
        <f t="shared" si="177"/>
        <v>885.29279999999994</v>
      </c>
      <c r="Z1729" s="93">
        <f t="shared" si="178"/>
        <v>-73.679999999999993</v>
      </c>
      <c r="AA1729" s="93">
        <f t="shared" si="181"/>
        <v>1</v>
      </c>
      <c r="AB1729" s="93">
        <f t="shared" si="182"/>
        <v>0</v>
      </c>
      <c r="AC1729" s="179">
        <f>IF(C1729="MT",'Calcs and Notes'!$F$53*CBSAData!T1729*E1729,'Calcs and Notes'!$F$52*CBSAData!T1729*E1729)</f>
        <v>0</v>
      </c>
      <c r="AD1729" s="179">
        <f t="shared" si="183"/>
        <v>0</v>
      </c>
    </row>
    <row r="1730" spans="1:30">
      <c r="A1730" s="162">
        <v>15206</v>
      </c>
      <c r="B1730" s="162">
        <v>10</v>
      </c>
      <c r="C1730" s="163" t="s">
        <v>241</v>
      </c>
      <c r="D1730" s="163" t="s">
        <v>243</v>
      </c>
      <c r="E1730" s="162">
        <v>4</v>
      </c>
      <c r="F1730" s="163" t="s">
        <v>243</v>
      </c>
      <c r="G1730" s="163" t="s">
        <v>239</v>
      </c>
      <c r="H1730" s="162">
        <v>2</v>
      </c>
      <c r="I1730" s="163" t="s">
        <v>301</v>
      </c>
      <c r="J1730" s="163" t="s">
        <v>297</v>
      </c>
      <c r="K1730" s="162">
        <v>32</v>
      </c>
      <c r="L1730" s="162">
        <v>1</v>
      </c>
      <c r="M1730" s="163" t="s">
        <v>300</v>
      </c>
      <c r="N1730" s="163" t="s">
        <v>227</v>
      </c>
      <c r="O1730" s="163" t="s">
        <v>297</v>
      </c>
      <c r="P1730" s="162">
        <v>0</v>
      </c>
      <c r="Q1730" s="162">
        <v>0</v>
      </c>
      <c r="R1730" s="162">
        <v>97.814348978341002</v>
      </c>
      <c r="S1730" s="162">
        <v>3625391.0305332299</v>
      </c>
      <c r="T1730" s="93">
        <f t="shared" si="179"/>
        <v>0</v>
      </c>
      <c r="U1730" s="93">
        <f>IF(C1730="MT",'Calcs and Notes'!$C$53*CBSAData!T1730*E1730,'Calcs and Notes'!$C$52*CBSAData!T1730*E1730)</f>
        <v>0</v>
      </c>
      <c r="V1730" s="93">
        <f>IF(C1730="MT",'Calcs and Notes'!$E$53*CBSAData!T1730*E1730,'Calcs and Notes'!$E$52*CBSAData!T1730*E1730)</f>
        <v>0</v>
      </c>
      <c r="W1730" s="93">
        <f t="shared" si="176"/>
        <v>383</v>
      </c>
      <c r="X1730" s="93">
        <f t="shared" si="180"/>
        <v>1</v>
      </c>
      <c r="Y1730" s="93">
        <f t="shared" si="177"/>
        <v>147.5488</v>
      </c>
      <c r="Z1730" s="93">
        <f t="shared" si="178"/>
        <v>-12.28</v>
      </c>
      <c r="AA1730" s="93">
        <f t="shared" si="181"/>
        <v>1</v>
      </c>
      <c r="AB1730" s="93">
        <f t="shared" si="182"/>
        <v>0</v>
      </c>
      <c r="AC1730" s="179">
        <f>IF(C1730="MT",'Calcs and Notes'!$F$53*CBSAData!T1730*E1730,'Calcs and Notes'!$F$52*CBSAData!T1730*E1730)</f>
        <v>0</v>
      </c>
      <c r="AD1730" s="179">
        <f t="shared" si="183"/>
        <v>0</v>
      </c>
    </row>
    <row r="1731" spans="1:30">
      <c r="A1731" s="162">
        <v>15206</v>
      </c>
      <c r="B1731" s="162">
        <v>11</v>
      </c>
      <c r="C1731" s="163" t="s">
        <v>241</v>
      </c>
      <c r="D1731" s="163" t="s">
        <v>227</v>
      </c>
      <c r="E1731" s="162">
        <v>56</v>
      </c>
      <c r="F1731" s="163" t="s">
        <v>243</v>
      </c>
      <c r="G1731" s="163" t="s">
        <v>303</v>
      </c>
      <c r="H1731" s="162">
        <v>28</v>
      </c>
      <c r="I1731" s="163" t="s">
        <v>301</v>
      </c>
      <c r="J1731" s="163" t="s">
        <v>297</v>
      </c>
      <c r="K1731" s="162">
        <v>32</v>
      </c>
      <c r="L1731" s="162">
        <v>14</v>
      </c>
      <c r="M1731" s="163" t="s">
        <v>300</v>
      </c>
      <c r="N1731" s="163" t="s">
        <v>227</v>
      </c>
      <c r="O1731" s="163" t="s">
        <v>297</v>
      </c>
      <c r="P1731" s="162">
        <v>0</v>
      </c>
      <c r="Q1731" s="162">
        <v>0</v>
      </c>
      <c r="R1731" s="162">
        <v>97.814348978341002</v>
      </c>
      <c r="S1731" s="162">
        <v>3625391.0305332299</v>
      </c>
      <c r="T1731" s="93">
        <f t="shared" si="179"/>
        <v>1</v>
      </c>
      <c r="U1731" s="93">
        <f>IF(C1731="MT",'Calcs and Notes'!$C$53*CBSAData!T1731*E1731,'Calcs and Notes'!$C$52*CBSAData!T1731*E1731)</f>
        <v>20689.555220800106</v>
      </c>
      <c r="V1731" s="93">
        <f>IF(C1731="MT",'Calcs and Notes'!$E$53*CBSAData!T1731*E1731,'Calcs and Notes'!$E$52*CBSAData!T1731*E1731)</f>
        <v>2373.0464180036324</v>
      </c>
      <c r="W1731" s="93">
        <f t="shared" si="176"/>
        <v>5362</v>
      </c>
      <c r="X1731" s="93">
        <f t="shared" si="180"/>
        <v>1</v>
      </c>
      <c r="Y1731" s="93">
        <f t="shared" si="177"/>
        <v>2065.6831999999999</v>
      </c>
      <c r="Z1731" s="93">
        <f t="shared" si="178"/>
        <v>-171.92</v>
      </c>
      <c r="AA1731" s="93">
        <f t="shared" si="181"/>
        <v>1</v>
      </c>
      <c r="AB1731" s="93">
        <f t="shared" si="182"/>
        <v>0</v>
      </c>
      <c r="AC1731" s="179">
        <f>IF(C1731="MT",'Calcs and Notes'!$F$53*CBSAData!T1731*E1731,'Calcs and Notes'!$F$52*CBSAData!T1731*E1731)</f>
        <v>-281.94248546881516</v>
      </c>
      <c r="AD1731" s="179">
        <f t="shared" si="183"/>
        <v>0</v>
      </c>
    </row>
    <row r="1732" spans="1:30">
      <c r="A1732" s="162">
        <v>15206</v>
      </c>
      <c r="B1732" s="162">
        <v>12</v>
      </c>
      <c r="C1732" s="163" t="s">
        <v>225</v>
      </c>
      <c r="D1732" s="163" t="s">
        <v>227</v>
      </c>
      <c r="E1732" s="162">
        <v>14</v>
      </c>
      <c r="F1732" s="163" t="s">
        <v>243</v>
      </c>
      <c r="G1732" s="163" t="s">
        <v>303</v>
      </c>
      <c r="H1732" s="162">
        <v>7</v>
      </c>
      <c r="I1732" s="163" t="s">
        <v>301</v>
      </c>
      <c r="J1732" s="163" t="s">
        <v>297</v>
      </c>
      <c r="K1732" s="162">
        <v>32</v>
      </c>
      <c r="L1732" s="162">
        <v>4</v>
      </c>
      <c r="M1732" s="163" t="s">
        <v>300</v>
      </c>
      <c r="N1732" s="163" t="s">
        <v>227</v>
      </c>
      <c r="O1732" s="163" t="s">
        <v>297</v>
      </c>
      <c r="P1732" s="162">
        <v>0</v>
      </c>
      <c r="Q1732" s="162">
        <v>0</v>
      </c>
      <c r="R1732" s="162">
        <v>97.814348978341002</v>
      </c>
      <c r="S1732" s="162">
        <v>3625391.0305332299</v>
      </c>
      <c r="T1732" s="93">
        <f t="shared" si="179"/>
        <v>1</v>
      </c>
      <c r="U1732" s="93">
        <f>IF(C1732="MT",'Calcs and Notes'!$C$53*CBSAData!T1732*E1732,'Calcs and Notes'!$C$52*CBSAData!T1732*E1732)</f>
        <v>3220.9087525312084</v>
      </c>
      <c r="V1732" s="93">
        <f>IF(C1732="MT",'Calcs and Notes'!$E$53*CBSAData!T1732*E1732,'Calcs and Notes'!$E$52*CBSAData!T1732*E1732)</f>
        <v>593.26160450090811</v>
      </c>
      <c r="W1732" s="93">
        <f t="shared" si="176"/>
        <v>1340.5</v>
      </c>
      <c r="X1732" s="93">
        <f t="shared" si="180"/>
        <v>1</v>
      </c>
      <c r="Y1732" s="93">
        <f t="shared" si="177"/>
        <v>516.42079999999999</v>
      </c>
      <c r="Z1732" s="93">
        <f t="shared" si="178"/>
        <v>-42.98</v>
      </c>
      <c r="AA1732" s="93">
        <f t="shared" si="181"/>
        <v>1</v>
      </c>
      <c r="AB1732" s="93">
        <f t="shared" si="182"/>
        <v>0</v>
      </c>
      <c r="AC1732" s="179">
        <f>IF(C1732="MT",'Calcs and Notes'!$F$53*CBSAData!T1732*E1732,'Calcs and Notes'!$F$52*CBSAData!T1732*E1732)</f>
        <v>-49.168660516979344</v>
      </c>
      <c r="AD1732" s="179">
        <f t="shared" si="183"/>
        <v>0</v>
      </c>
    </row>
    <row r="1733" spans="1:30">
      <c r="A1733" s="162">
        <v>15285</v>
      </c>
      <c r="B1733" s="162">
        <v>5</v>
      </c>
      <c r="C1733" s="163" t="s">
        <v>241</v>
      </c>
      <c r="D1733" s="163" t="s">
        <v>227</v>
      </c>
      <c r="E1733" s="162">
        <v>48</v>
      </c>
      <c r="F1733" s="163" t="s">
        <v>227</v>
      </c>
      <c r="G1733" s="163" t="s">
        <v>239</v>
      </c>
      <c r="H1733" s="162">
        <v>0</v>
      </c>
      <c r="I1733" s="163" t="s">
        <v>301</v>
      </c>
      <c r="J1733" s="163" t="s">
        <v>297</v>
      </c>
      <c r="K1733" s="162">
        <v>32</v>
      </c>
      <c r="L1733" s="162">
        <v>12</v>
      </c>
      <c r="M1733" s="163" t="s">
        <v>300</v>
      </c>
      <c r="N1733" s="163" t="s">
        <v>227</v>
      </c>
      <c r="O1733" s="163" t="s">
        <v>297</v>
      </c>
      <c r="P1733" s="162">
        <v>0</v>
      </c>
      <c r="Q1733" s="162">
        <v>0</v>
      </c>
      <c r="R1733" s="162">
        <v>92.654547578317505</v>
      </c>
      <c r="S1733" s="162">
        <v>1111854.57093981</v>
      </c>
      <c r="T1733" s="93">
        <f t="shared" si="179"/>
        <v>0</v>
      </c>
      <c r="U1733" s="93">
        <f>IF(C1733="MT",'Calcs and Notes'!$C$53*CBSAData!T1733*E1733,'Calcs and Notes'!$C$52*CBSAData!T1733*E1733)</f>
        <v>0</v>
      </c>
      <c r="V1733" s="93">
        <f>IF(C1733="MT",'Calcs and Notes'!$E$53*CBSAData!T1733*E1733,'Calcs and Notes'!$E$52*CBSAData!T1733*E1733)</f>
        <v>0</v>
      </c>
      <c r="W1733" s="93">
        <f t="shared" si="176"/>
        <v>2292.8107647887527</v>
      </c>
      <c r="X1733" s="93">
        <f t="shared" si="180"/>
        <v>1</v>
      </c>
      <c r="Y1733" s="93">
        <f t="shared" si="177"/>
        <v>2167.3085604052808</v>
      </c>
      <c r="Z1733" s="93">
        <f t="shared" si="178"/>
        <v>-66.139010088730515</v>
      </c>
      <c r="AA1733" s="93">
        <f t="shared" si="181"/>
        <v>1</v>
      </c>
      <c r="AB1733" s="93">
        <f t="shared" si="182"/>
        <v>1</v>
      </c>
      <c r="AC1733" s="179">
        <f>IF(C1733="MT",'Calcs and Notes'!$F$53*CBSAData!T1733*E1733,'Calcs and Notes'!$F$52*CBSAData!T1733*E1733)</f>
        <v>0</v>
      </c>
      <c r="AD1733" s="179">
        <f t="shared" si="183"/>
        <v>-87.327837015913275</v>
      </c>
    </row>
    <row r="1734" spans="1:30">
      <c r="A1734" s="162">
        <v>15502</v>
      </c>
      <c r="B1734" s="162">
        <v>9</v>
      </c>
      <c r="C1734" s="163" t="s">
        <v>225</v>
      </c>
      <c r="D1734" s="163" t="s">
        <v>243</v>
      </c>
      <c r="E1734" s="162">
        <v>10</v>
      </c>
      <c r="F1734" s="163" t="s">
        <v>243</v>
      </c>
      <c r="G1734" s="163" t="s">
        <v>239</v>
      </c>
      <c r="H1734" s="162">
        <v>4</v>
      </c>
      <c r="I1734" s="163" t="s">
        <v>309</v>
      </c>
      <c r="J1734" s="163" t="s">
        <v>398</v>
      </c>
      <c r="K1734" s="162">
        <v>15</v>
      </c>
      <c r="L1734" s="162">
        <v>5</v>
      </c>
      <c r="M1734" s="163" t="s">
        <v>300</v>
      </c>
      <c r="N1734" s="163" t="s">
        <v>227</v>
      </c>
      <c r="O1734" s="163" t="s">
        <v>297</v>
      </c>
      <c r="P1734" s="162">
        <v>0</v>
      </c>
      <c r="Q1734" s="162">
        <v>0</v>
      </c>
      <c r="R1734" s="162">
        <v>21.175192802226601</v>
      </c>
      <c r="S1734" s="162">
        <v>3711672.4951454899</v>
      </c>
      <c r="T1734" s="93">
        <f t="shared" si="179"/>
        <v>0</v>
      </c>
      <c r="U1734" s="93">
        <f>IF(C1734="MT",'Calcs and Notes'!$C$53*CBSAData!T1734*E1734,'Calcs and Notes'!$C$52*CBSAData!T1734*E1734)</f>
        <v>0</v>
      </c>
      <c r="V1734" s="93">
        <f>IF(C1734="MT",'Calcs and Notes'!$E$53*CBSAData!T1734*E1734,'Calcs and Notes'!$E$52*CBSAData!T1734*E1734)</f>
        <v>0</v>
      </c>
      <c r="W1734" s="93">
        <f t="shared" si="176"/>
        <v>0</v>
      </c>
      <c r="X1734" s="93">
        <f t="shared" si="180"/>
        <v>0</v>
      </c>
      <c r="Y1734" s="93">
        <f t="shared" si="177"/>
        <v>0</v>
      </c>
      <c r="Z1734" s="93">
        <f t="shared" si="178"/>
        <v>0</v>
      </c>
      <c r="AA1734" s="93">
        <f t="shared" si="181"/>
        <v>1</v>
      </c>
      <c r="AB1734" s="93">
        <f t="shared" si="182"/>
        <v>0</v>
      </c>
      <c r="AC1734" s="179">
        <f>IF(C1734="MT",'Calcs and Notes'!$F$53*CBSAData!T1734*E1734,'Calcs and Notes'!$F$52*CBSAData!T1734*E1734)</f>
        <v>0</v>
      </c>
      <c r="AD1734" s="179">
        <f t="shared" si="183"/>
        <v>0</v>
      </c>
    </row>
    <row r="1735" spans="1:30">
      <c r="A1735" s="162">
        <v>15502</v>
      </c>
      <c r="B1735" s="162">
        <v>10</v>
      </c>
      <c r="C1735" s="163" t="s">
        <v>225</v>
      </c>
      <c r="D1735" s="163" t="s">
        <v>243</v>
      </c>
      <c r="E1735" s="162">
        <v>9</v>
      </c>
      <c r="F1735" s="163" t="s">
        <v>243</v>
      </c>
      <c r="G1735" s="163" t="s">
        <v>239</v>
      </c>
      <c r="H1735" s="162">
        <v>3</v>
      </c>
      <c r="I1735" s="163" t="s">
        <v>309</v>
      </c>
      <c r="J1735" s="163" t="s">
        <v>398</v>
      </c>
      <c r="K1735" s="162">
        <v>15</v>
      </c>
      <c r="L1735" s="162">
        <v>4</v>
      </c>
      <c r="M1735" s="163" t="s">
        <v>247</v>
      </c>
      <c r="N1735" s="163" t="s">
        <v>227</v>
      </c>
      <c r="O1735" s="163" t="s">
        <v>297</v>
      </c>
      <c r="P1735" s="162">
        <v>0</v>
      </c>
      <c r="Q1735" s="162">
        <v>0</v>
      </c>
      <c r="R1735" s="162">
        <v>21.175192802226601</v>
      </c>
      <c r="S1735" s="162">
        <v>3711672.4951454899</v>
      </c>
      <c r="T1735" s="93">
        <f t="shared" si="179"/>
        <v>0</v>
      </c>
      <c r="U1735" s="93">
        <f>IF(C1735="MT",'Calcs and Notes'!$C$53*CBSAData!T1735*E1735,'Calcs and Notes'!$C$52*CBSAData!T1735*E1735)</f>
        <v>0</v>
      </c>
      <c r="V1735" s="93">
        <f>IF(C1735="MT",'Calcs and Notes'!$E$53*CBSAData!T1735*E1735,'Calcs and Notes'!$E$52*CBSAData!T1735*E1735)</f>
        <v>0</v>
      </c>
      <c r="W1735" s="93">
        <f t="shared" si="176"/>
        <v>0</v>
      </c>
      <c r="X1735" s="93">
        <f t="shared" si="180"/>
        <v>0</v>
      </c>
      <c r="Y1735" s="93">
        <f t="shared" si="177"/>
        <v>0</v>
      </c>
      <c r="Z1735" s="93">
        <f t="shared" si="178"/>
        <v>0</v>
      </c>
      <c r="AA1735" s="93">
        <f t="shared" si="181"/>
        <v>1</v>
      </c>
      <c r="AB1735" s="93">
        <f t="shared" si="182"/>
        <v>0</v>
      </c>
      <c r="AC1735" s="179">
        <f>IF(C1735="MT",'Calcs and Notes'!$F$53*CBSAData!T1735*E1735,'Calcs and Notes'!$F$52*CBSAData!T1735*E1735)</f>
        <v>0</v>
      </c>
      <c r="AD1735" s="179">
        <f t="shared" si="183"/>
        <v>0</v>
      </c>
    </row>
    <row r="1736" spans="1:30">
      <c r="A1736" s="162">
        <v>15280</v>
      </c>
      <c r="B1736" s="162">
        <v>7</v>
      </c>
      <c r="C1736" s="163" t="s">
        <v>225</v>
      </c>
      <c r="D1736" s="163" t="s">
        <v>243</v>
      </c>
      <c r="E1736" s="162">
        <v>8</v>
      </c>
      <c r="F1736" s="163" t="s">
        <v>227</v>
      </c>
      <c r="G1736" s="163" t="s">
        <v>296</v>
      </c>
      <c r="H1736" s="162">
        <v>0</v>
      </c>
      <c r="I1736" s="163" t="s">
        <v>227</v>
      </c>
      <c r="J1736" s="163" t="s">
        <v>297</v>
      </c>
      <c r="K1736" s="162">
        <v>0</v>
      </c>
      <c r="L1736" s="162">
        <v>0</v>
      </c>
      <c r="M1736" s="163" t="s">
        <v>300</v>
      </c>
      <c r="N1736" s="163" t="s">
        <v>227</v>
      </c>
      <c r="O1736" s="163" t="s">
        <v>297</v>
      </c>
      <c r="P1736" s="162">
        <v>0</v>
      </c>
      <c r="Q1736" s="162">
        <v>0</v>
      </c>
      <c r="R1736" s="162">
        <v>92.654547578317505</v>
      </c>
      <c r="S1736" s="162">
        <v>1621454.58262056</v>
      </c>
      <c r="T1736" s="93">
        <f t="shared" si="179"/>
        <v>0</v>
      </c>
      <c r="U1736" s="93">
        <f>IF(C1736="MT",'Calcs and Notes'!$C$53*CBSAData!T1736*E1736,'Calcs and Notes'!$C$52*CBSAData!T1736*E1736)</f>
        <v>0</v>
      </c>
      <c r="V1736" s="93">
        <f>IF(C1736="MT",'Calcs and Notes'!$E$53*CBSAData!T1736*E1736,'Calcs and Notes'!$E$52*CBSAData!T1736*E1736)</f>
        <v>0</v>
      </c>
      <c r="W1736" s="93">
        <f t="shared" si="176"/>
        <v>0</v>
      </c>
      <c r="X1736" s="93">
        <f t="shared" si="180"/>
        <v>0</v>
      </c>
      <c r="Y1736" s="93">
        <f t="shared" si="177"/>
        <v>0</v>
      </c>
      <c r="Z1736" s="93">
        <f t="shared" si="178"/>
        <v>0</v>
      </c>
      <c r="AA1736" s="93">
        <f t="shared" si="181"/>
        <v>1</v>
      </c>
      <c r="AB1736" s="93">
        <f t="shared" si="182"/>
        <v>1</v>
      </c>
      <c r="AC1736" s="179">
        <f>IF(C1736="MT",'Calcs and Notes'!$F$53*CBSAData!T1736*E1736,'Calcs and Notes'!$F$52*CBSAData!T1736*E1736)</f>
        <v>0</v>
      </c>
      <c r="AD1736" s="179">
        <f t="shared" si="183"/>
        <v>0</v>
      </c>
    </row>
    <row r="1737" spans="1:30">
      <c r="A1737" s="162">
        <v>15363</v>
      </c>
      <c r="B1737" s="162">
        <v>5</v>
      </c>
      <c r="C1737" s="163" t="s">
        <v>241</v>
      </c>
      <c r="D1737" s="163" t="s">
        <v>227</v>
      </c>
      <c r="E1737" s="162">
        <v>45</v>
      </c>
      <c r="F1737" s="163" t="s">
        <v>227</v>
      </c>
      <c r="G1737" s="163" t="s">
        <v>296</v>
      </c>
      <c r="H1737" s="162">
        <v>0</v>
      </c>
      <c r="I1737" s="163" t="s">
        <v>301</v>
      </c>
      <c r="J1737" s="163" t="s">
        <v>297</v>
      </c>
      <c r="K1737" s="162">
        <v>32</v>
      </c>
      <c r="L1737" s="162">
        <v>18</v>
      </c>
      <c r="M1737" s="163" t="s">
        <v>300</v>
      </c>
      <c r="N1737" s="163" t="s">
        <v>227</v>
      </c>
      <c r="O1737" s="163" t="s">
        <v>297</v>
      </c>
      <c r="P1737" s="162">
        <v>0</v>
      </c>
      <c r="Q1737" s="162">
        <v>0</v>
      </c>
      <c r="R1737" s="162">
        <v>92.654547578317505</v>
      </c>
      <c r="S1737" s="162">
        <v>1642023.8921829399</v>
      </c>
      <c r="T1737" s="93">
        <f t="shared" si="179"/>
        <v>0</v>
      </c>
      <c r="U1737" s="93">
        <f>IF(C1737="MT",'Calcs and Notes'!$C$53*CBSAData!T1737*E1737,'Calcs and Notes'!$C$52*CBSAData!T1737*E1737)</f>
        <v>0</v>
      </c>
      <c r="V1737" s="93">
        <f>IF(C1737="MT",'Calcs and Notes'!$E$53*CBSAData!T1737*E1737,'Calcs and Notes'!$E$52*CBSAData!T1737*E1737)</f>
        <v>0</v>
      </c>
      <c r="W1737" s="93">
        <f t="shared" si="176"/>
        <v>2149.5100919894558</v>
      </c>
      <c r="X1737" s="93">
        <f t="shared" si="180"/>
        <v>1</v>
      </c>
      <c r="Y1737" s="93">
        <f t="shared" si="177"/>
        <v>2031.8517753799508</v>
      </c>
      <c r="Z1737" s="93">
        <f t="shared" si="178"/>
        <v>-62.005321958184865</v>
      </c>
      <c r="AA1737" s="93">
        <f t="shared" si="181"/>
        <v>1</v>
      </c>
      <c r="AB1737" s="93">
        <f t="shared" si="182"/>
        <v>1</v>
      </c>
      <c r="AC1737" s="179">
        <f>IF(C1737="MT",'Calcs and Notes'!$F$53*CBSAData!T1737*E1737,'Calcs and Notes'!$F$52*CBSAData!T1737*E1737)</f>
        <v>0</v>
      </c>
      <c r="AD1737" s="179">
        <f t="shared" si="183"/>
        <v>-81.869847202418697</v>
      </c>
    </row>
    <row r="1738" spans="1:30">
      <c r="A1738" s="162">
        <v>15273</v>
      </c>
      <c r="B1738" s="162">
        <v>2</v>
      </c>
      <c r="C1738" s="163" t="s">
        <v>245</v>
      </c>
      <c r="D1738" s="163" t="s">
        <v>227</v>
      </c>
      <c r="E1738" s="162">
        <v>312</v>
      </c>
      <c r="F1738" s="163" t="s">
        <v>243</v>
      </c>
      <c r="G1738" s="163" t="s">
        <v>239</v>
      </c>
      <c r="H1738" s="162">
        <v>108</v>
      </c>
      <c r="I1738" s="163" t="s">
        <v>309</v>
      </c>
      <c r="J1738" s="163" t="s">
        <v>398</v>
      </c>
      <c r="K1738" s="162">
        <v>21</v>
      </c>
      <c r="L1738" s="162">
        <v>112</v>
      </c>
      <c r="M1738" s="163" t="s">
        <v>300</v>
      </c>
      <c r="N1738" s="163" t="s">
        <v>227</v>
      </c>
      <c r="O1738" s="163" t="s">
        <v>297</v>
      </c>
      <c r="P1738" s="162">
        <v>0</v>
      </c>
      <c r="Q1738" s="162">
        <v>0</v>
      </c>
      <c r="R1738" s="162">
        <v>21.175192802226601</v>
      </c>
      <c r="S1738" s="162">
        <v>3593536.0945018702</v>
      </c>
      <c r="T1738" s="93">
        <f t="shared" si="179"/>
        <v>0</v>
      </c>
      <c r="U1738" s="93">
        <f>IF(C1738="MT",'Calcs and Notes'!$C$53*CBSAData!T1738*E1738,'Calcs and Notes'!$C$52*CBSAData!T1738*E1738)</f>
        <v>0</v>
      </c>
      <c r="V1738" s="93">
        <f>IF(C1738="MT",'Calcs and Notes'!$E$53*CBSAData!T1738*E1738,'Calcs and Notes'!$E$52*CBSAData!T1738*E1738)</f>
        <v>0</v>
      </c>
      <c r="W1738" s="93">
        <f t="shared" si="176"/>
        <v>0</v>
      </c>
      <c r="X1738" s="93">
        <f t="shared" si="180"/>
        <v>0</v>
      </c>
      <c r="Y1738" s="93">
        <f t="shared" si="177"/>
        <v>0</v>
      </c>
      <c r="Z1738" s="93">
        <f t="shared" si="178"/>
        <v>0</v>
      </c>
      <c r="AA1738" s="93">
        <f t="shared" si="181"/>
        <v>1</v>
      </c>
      <c r="AB1738" s="93">
        <f t="shared" si="182"/>
        <v>0</v>
      </c>
      <c r="AC1738" s="179">
        <f>IF(C1738="MT",'Calcs and Notes'!$F$53*CBSAData!T1738*E1738,'Calcs and Notes'!$F$52*CBSAData!T1738*E1738)</f>
        <v>0</v>
      </c>
      <c r="AD1738" s="179">
        <f t="shared" si="183"/>
        <v>0</v>
      </c>
    </row>
    <row r="1739" spans="1:30">
      <c r="A1739" s="162">
        <v>15273</v>
      </c>
      <c r="B1739" s="162">
        <v>3</v>
      </c>
      <c r="C1739" s="163" t="s">
        <v>225</v>
      </c>
      <c r="D1739" s="163" t="s">
        <v>227</v>
      </c>
      <c r="E1739" s="162">
        <v>168</v>
      </c>
      <c r="F1739" s="163" t="s">
        <v>227</v>
      </c>
      <c r="G1739" s="163" t="s">
        <v>296</v>
      </c>
      <c r="H1739" s="162">
        <v>0</v>
      </c>
      <c r="I1739" s="163" t="s">
        <v>301</v>
      </c>
      <c r="J1739" s="163" t="s">
        <v>297</v>
      </c>
      <c r="K1739" s="162">
        <v>32</v>
      </c>
      <c r="L1739" s="162">
        <v>42</v>
      </c>
      <c r="M1739" s="163" t="s">
        <v>300</v>
      </c>
      <c r="N1739" s="163" t="s">
        <v>227</v>
      </c>
      <c r="O1739" s="163" t="s">
        <v>297</v>
      </c>
      <c r="P1739" s="162">
        <v>0</v>
      </c>
      <c r="Q1739" s="162">
        <v>0</v>
      </c>
      <c r="R1739" s="162">
        <v>21.175192802226601</v>
      </c>
      <c r="S1739" s="162">
        <v>3593536.0945018702</v>
      </c>
      <c r="T1739" s="93">
        <f t="shared" si="179"/>
        <v>0</v>
      </c>
      <c r="U1739" s="93">
        <f>IF(C1739="MT",'Calcs and Notes'!$C$53*CBSAData!T1739*E1739,'Calcs and Notes'!$C$52*CBSAData!T1739*E1739)</f>
        <v>0</v>
      </c>
      <c r="V1739" s="93">
        <f>IF(C1739="MT",'Calcs and Notes'!$E$53*CBSAData!T1739*E1739,'Calcs and Notes'!$E$52*CBSAData!T1739*E1739)</f>
        <v>0</v>
      </c>
      <c r="W1739" s="93">
        <f t="shared" si="176"/>
        <v>8024.8376767606351</v>
      </c>
      <c r="X1739" s="93">
        <f t="shared" si="180"/>
        <v>1</v>
      </c>
      <c r="Y1739" s="93">
        <f t="shared" si="177"/>
        <v>7585.5799614184834</v>
      </c>
      <c r="Z1739" s="93">
        <f t="shared" si="178"/>
        <v>-231.48653531055683</v>
      </c>
      <c r="AA1739" s="93">
        <f t="shared" si="181"/>
        <v>1</v>
      </c>
      <c r="AB1739" s="93">
        <f t="shared" si="182"/>
        <v>1</v>
      </c>
      <c r="AC1739" s="179">
        <f>IF(C1739="MT",'Calcs and Notes'!$F$53*CBSAData!T1739*E1739,'Calcs and Notes'!$F$52*CBSAData!T1739*E1739)</f>
        <v>0</v>
      </c>
      <c r="AD1739" s="179">
        <f t="shared" si="183"/>
        <v>-305.64742955569648</v>
      </c>
    </row>
    <row r="1740" spans="1:30">
      <c r="A1740" s="162">
        <v>15273</v>
      </c>
      <c r="B1740" s="162">
        <v>4</v>
      </c>
      <c r="C1740" s="163" t="s">
        <v>225</v>
      </c>
      <c r="D1740" s="163" t="s">
        <v>227</v>
      </c>
      <c r="E1740" s="162">
        <v>138</v>
      </c>
      <c r="F1740" s="163" t="s">
        <v>227</v>
      </c>
      <c r="G1740" s="163" t="s">
        <v>296</v>
      </c>
      <c r="H1740" s="162">
        <v>0</v>
      </c>
      <c r="I1740" s="163" t="s">
        <v>301</v>
      </c>
      <c r="J1740" s="163" t="s">
        <v>297</v>
      </c>
      <c r="K1740" s="162">
        <v>32</v>
      </c>
      <c r="L1740" s="162">
        <v>33</v>
      </c>
      <c r="M1740" s="163" t="s">
        <v>300</v>
      </c>
      <c r="N1740" s="163" t="s">
        <v>227</v>
      </c>
      <c r="O1740" s="163" t="s">
        <v>297</v>
      </c>
      <c r="P1740" s="162">
        <v>0</v>
      </c>
      <c r="Q1740" s="162">
        <v>0</v>
      </c>
      <c r="R1740" s="162">
        <v>21.175192802226601</v>
      </c>
      <c r="S1740" s="162">
        <v>3593536.0945018702</v>
      </c>
      <c r="T1740" s="93">
        <f t="shared" si="179"/>
        <v>0</v>
      </c>
      <c r="U1740" s="93">
        <f>IF(C1740="MT",'Calcs and Notes'!$C$53*CBSAData!T1740*E1740,'Calcs and Notes'!$C$52*CBSAData!T1740*E1740)</f>
        <v>0</v>
      </c>
      <c r="V1740" s="93">
        <f>IF(C1740="MT",'Calcs and Notes'!$E$53*CBSAData!T1740*E1740,'Calcs and Notes'!$E$52*CBSAData!T1740*E1740)</f>
        <v>0</v>
      </c>
      <c r="W1740" s="93">
        <f t="shared" si="176"/>
        <v>6591.8309487676652</v>
      </c>
      <c r="X1740" s="93">
        <f t="shared" si="180"/>
        <v>1</v>
      </c>
      <c r="Y1740" s="93">
        <f t="shared" si="177"/>
        <v>6231.0121111651824</v>
      </c>
      <c r="Z1740" s="93">
        <f t="shared" si="178"/>
        <v>-190.14965400510025</v>
      </c>
      <c r="AA1740" s="93">
        <f t="shared" si="181"/>
        <v>1</v>
      </c>
      <c r="AB1740" s="93">
        <f t="shared" si="182"/>
        <v>1</v>
      </c>
      <c r="AC1740" s="179">
        <f>IF(C1740="MT",'Calcs and Notes'!$F$53*CBSAData!T1740*E1740,'Calcs and Notes'!$F$52*CBSAData!T1740*E1740)</f>
        <v>0</v>
      </c>
      <c r="AD1740" s="179">
        <f t="shared" si="183"/>
        <v>-251.06753142075067</v>
      </c>
    </row>
    <row r="1741" spans="1:30">
      <c r="A1741" s="162">
        <v>15496</v>
      </c>
      <c r="B1741" s="162">
        <v>11</v>
      </c>
      <c r="C1741" s="163" t="s">
        <v>241</v>
      </c>
      <c r="D1741" s="163" t="s">
        <v>227</v>
      </c>
      <c r="E1741" s="162">
        <v>20</v>
      </c>
      <c r="F1741" s="163" t="s">
        <v>243</v>
      </c>
      <c r="G1741" s="163" t="s">
        <v>296</v>
      </c>
      <c r="H1741" s="162">
        <v>6</v>
      </c>
      <c r="I1741" s="163" t="s">
        <v>309</v>
      </c>
      <c r="J1741" s="163" t="s">
        <v>354</v>
      </c>
      <c r="K1741" s="162">
        <v>18</v>
      </c>
      <c r="L1741" s="162">
        <v>8</v>
      </c>
      <c r="M1741" s="163" t="s">
        <v>300</v>
      </c>
      <c r="N1741" s="163" t="s">
        <v>227</v>
      </c>
      <c r="O1741" s="163" t="s">
        <v>297</v>
      </c>
      <c r="P1741" s="162">
        <v>0</v>
      </c>
      <c r="Q1741" s="162">
        <v>0</v>
      </c>
      <c r="R1741" s="162">
        <v>21.175192802226601</v>
      </c>
      <c r="S1741" s="162">
        <v>3430381.23396071</v>
      </c>
      <c r="T1741" s="93">
        <f t="shared" si="179"/>
        <v>0</v>
      </c>
      <c r="U1741" s="93">
        <f>IF(C1741="MT",'Calcs and Notes'!$C$53*CBSAData!T1741*E1741,'Calcs and Notes'!$C$52*CBSAData!T1741*E1741)</f>
        <v>0</v>
      </c>
      <c r="V1741" s="93">
        <f>IF(C1741="MT",'Calcs and Notes'!$E$53*CBSAData!T1741*E1741,'Calcs and Notes'!$E$52*CBSAData!T1741*E1741)</f>
        <v>0</v>
      </c>
      <c r="W1741" s="93">
        <f t="shared" si="176"/>
        <v>0</v>
      </c>
      <c r="X1741" s="93">
        <f t="shared" si="180"/>
        <v>0</v>
      </c>
      <c r="Y1741" s="93">
        <f t="shared" si="177"/>
        <v>0</v>
      </c>
      <c r="Z1741" s="93">
        <f t="shared" si="178"/>
        <v>0</v>
      </c>
      <c r="AA1741" s="93">
        <f t="shared" si="181"/>
        <v>1</v>
      </c>
      <c r="AB1741" s="93">
        <f t="shared" si="182"/>
        <v>0</v>
      </c>
      <c r="AC1741" s="179">
        <f>IF(C1741="MT",'Calcs and Notes'!$F$53*CBSAData!T1741*E1741,'Calcs and Notes'!$F$52*CBSAData!T1741*E1741)</f>
        <v>0</v>
      </c>
      <c r="AD1741" s="179">
        <f t="shared" si="183"/>
        <v>0</v>
      </c>
    </row>
    <row r="1742" spans="1:30">
      <c r="A1742" s="162">
        <v>15496</v>
      </c>
      <c r="B1742" s="162">
        <v>12</v>
      </c>
      <c r="C1742" s="163" t="s">
        <v>225</v>
      </c>
      <c r="D1742" s="163" t="s">
        <v>227</v>
      </c>
      <c r="E1742" s="162">
        <v>36</v>
      </c>
      <c r="F1742" s="163" t="s">
        <v>227</v>
      </c>
      <c r="G1742" s="163" t="s">
        <v>296</v>
      </c>
      <c r="H1742" s="162">
        <v>0</v>
      </c>
      <c r="I1742" s="163" t="s">
        <v>301</v>
      </c>
      <c r="J1742" s="163" t="s">
        <v>297</v>
      </c>
      <c r="K1742" s="162">
        <v>32</v>
      </c>
      <c r="L1742" s="162">
        <v>9</v>
      </c>
      <c r="M1742" s="163" t="s">
        <v>300</v>
      </c>
      <c r="N1742" s="163" t="s">
        <v>227</v>
      </c>
      <c r="O1742" s="163" t="s">
        <v>297</v>
      </c>
      <c r="P1742" s="162">
        <v>0</v>
      </c>
      <c r="Q1742" s="162">
        <v>0</v>
      </c>
      <c r="R1742" s="162">
        <v>21.175192802226601</v>
      </c>
      <c r="S1742" s="162">
        <v>3430381.23396071</v>
      </c>
      <c r="T1742" s="93">
        <f t="shared" si="179"/>
        <v>0</v>
      </c>
      <c r="U1742" s="93">
        <f>IF(C1742="MT",'Calcs and Notes'!$C$53*CBSAData!T1742*E1742,'Calcs and Notes'!$C$52*CBSAData!T1742*E1742)</f>
        <v>0</v>
      </c>
      <c r="V1742" s="93">
        <f>IF(C1742="MT",'Calcs and Notes'!$E$53*CBSAData!T1742*E1742,'Calcs and Notes'!$E$52*CBSAData!T1742*E1742)</f>
        <v>0</v>
      </c>
      <c r="W1742" s="93">
        <f t="shared" si="176"/>
        <v>1719.6080735915648</v>
      </c>
      <c r="X1742" s="93">
        <f t="shared" si="180"/>
        <v>1</v>
      </c>
      <c r="Y1742" s="93">
        <f t="shared" si="177"/>
        <v>1625.4814203039607</v>
      </c>
      <c r="Z1742" s="93">
        <f t="shared" si="178"/>
        <v>-49.604257566547894</v>
      </c>
      <c r="AA1742" s="93">
        <f t="shared" si="181"/>
        <v>1</v>
      </c>
      <c r="AB1742" s="93">
        <f t="shared" si="182"/>
        <v>1</v>
      </c>
      <c r="AC1742" s="179">
        <f>IF(C1742="MT",'Calcs and Notes'!$F$53*CBSAData!T1742*E1742,'Calcs and Notes'!$F$52*CBSAData!T1742*E1742)</f>
        <v>0</v>
      </c>
      <c r="AD1742" s="179">
        <f t="shared" si="183"/>
        <v>-65.495877761934963</v>
      </c>
    </row>
    <row r="1743" spans="1:30">
      <c r="A1743" s="162">
        <v>15925</v>
      </c>
      <c r="B1743" s="162">
        <v>1</v>
      </c>
      <c r="C1743" s="163" t="s">
        <v>225</v>
      </c>
      <c r="D1743" s="163" t="s">
        <v>243</v>
      </c>
      <c r="E1743" s="162">
        <v>15</v>
      </c>
      <c r="F1743" s="163" t="s">
        <v>243</v>
      </c>
      <c r="G1743" s="163" t="s">
        <v>239</v>
      </c>
      <c r="H1743" s="162">
        <v>2</v>
      </c>
      <c r="I1743" s="163" t="s">
        <v>372</v>
      </c>
      <c r="J1743" s="163" t="s">
        <v>297</v>
      </c>
      <c r="K1743" s="162">
        <v>60</v>
      </c>
      <c r="L1743" s="162">
        <v>1</v>
      </c>
      <c r="M1743" s="163" t="s">
        <v>300</v>
      </c>
      <c r="N1743" s="163" t="s">
        <v>227</v>
      </c>
      <c r="O1743" s="163" t="s">
        <v>297</v>
      </c>
      <c r="P1743" s="162">
        <v>0</v>
      </c>
      <c r="Q1743" s="162">
        <v>0</v>
      </c>
      <c r="R1743" s="162">
        <v>100.987103242866</v>
      </c>
      <c r="S1743" s="162">
        <v>2630714.0394766601</v>
      </c>
      <c r="T1743" s="93">
        <f t="shared" si="179"/>
        <v>0</v>
      </c>
      <c r="U1743" s="93">
        <f>IF(C1743="MT",'Calcs and Notes'!$C$53*CBSAData!T1743*E1743,'Calcs and Notes'!$C$52*CBSAData!T1743*E1743)</f>
        <v>0</v>
      </c>
      <c r="V1743" s="93">
        <f>IF(C1743="MT",'Calcs and Notes'!$E$53*CBSAData!T1743*E1743,'Calcs and Notes'!$E$52*CBSAData!T1743*E1743)</f>
        <v>0</v>
      </c>
      <c r="W1743" s="93">
        <f t="shared" si="176"/>
        <v>0</v>
      </c>
      <c r="X1743" s="93">
        <f t="shared" si="180"/>
        <v>0</v>
      </c>
      <c r="Y1743" s="93">
        <f t="shared" si="177"/>
        <v>0</v>
      </c>
      <c r="Z1743" s="93">
        <f t="shared" si="178"/>
        <v>0</v>
      </c>
      <c r="AA1743" s="93">
        <f t="shared" si="181"/>
        <v>1</v>
      </c>
      <c r="AB1743" s="93">
        <f t="shared" si="182"/>
        <v>0</v>
      </c>
      <c r="AC1743" s="179">
        <f>IF(C1743="MT",'Calcs and Notes'!$F$53*CBSAData!T1743*E1743,'Calcs and Notes'!$F$52*CBSAData!T1743*E1743)</f>
        <v>0</v>
      </c>
      <c r="AD1743" s="179">
        <f t="shared" si="183"/>
        <v>0</v>
      </c>
    </row>
    <row r="1744" spans="1:30">
      <c r="A1744" s="162">
        <v>15580</v>
      </c>
      <c r="B1744" s="162">
        <v>9</v>
      </c>
      <c r="C1744" s="163" t="s">
        <v>241</v>
      </c>
      <c r="D1744" s="163" t="s">
        <v>243</v>
      </c>
      <c r="E1744" s="162">
        <v>24</v>
      </c>
      <c r="F1744" s="163" t="s">
        <v>243</v>
      </c>
      <c r="G1744" s="163" t="s">
        <v>296</v>
      </c>
      <c r="H1744" s="162">
        <v>8</v>
      </c>
      <c r="I1744" s="163" t="s">
        <v>309</v>
      </c>
      <c r="J1744" s="163" t="s">
        <v>366</v>
      </c>
      <c r="K1744" s="162">
        <v>18</v>
      </c>
      <c r="L1744" s="162">
        <v>12</v>
      </c>
      <c r="M1744" s="163" t="s">
        <v>300</v>
      </c>
      <c r="N1744" s="163" t="s">
        <v>361</v>
      </c>
      <c r="O1744" s="163" t="s">
        <v>297</v>
      </c>
      <c r="P1744" s="162">
        <v>0</v>
      </c>
      <c r="Q1744" s="162">
        <v>0</v>
      </c>
      <c r="R1744" s="162">
        <v>21.175192802226601</v>
      </c>
      <c r="S1744" s="162">
        <v>4117833.8682849999</v>
      </c>
      <c r="T1744" s="93">
        <f t="shared" si="179"/>
        <v>0</v>
      </c>
      <c r="U1744" s="93">
        <f>IF(C1744="MT",'Calcs and Notes'!$C$53*CBSAData!T1744*E1744,'Calcs and Notes'!$C$52*CBSAData!T1744*E1744)</f>
        <v>0</v>
      </c>
      <c r="V1744" s="93">
        <f>IF(C1744="MT",'Calcs and Notes'!$E$53*CBSAData!T1744*E1744,'Calcs and Notes'!$E$52*CBSAData!T1744*E1744)</f>
        <v>0</v>
      </c>
      <c r="W1744" s="93">
        <f t="shared" si="176"/>
        <v>0</v>
      </c>
      <c r="X1744" s="93">
        <f t="shared" si="180"/>
        <v>0</v>
      </c>
      <c r="Y1744" s="93">
        <f t="shared" si="177"/>
        <v>0</v>
      </c>
      <c r="Z1744" s="93">
        <f t="shared" si="178"/>
        <v>0</v>
      </c>
      <c r="AA1744" s="93">
        <f t="shared" si="181"/>
        <v>1</v>
      </c>
      <c r="AB1744" s="93">
        <f t="shared" si="182"/>
        <v>0</v>
      </c>
      <c r="AC1744" s="179">
        <f>IF(C1744="MT",'Calcs and Notes'!$F$53*CBSAData!T1744*E1744,'Calcs and Notes'!$F$52*CBSAData!T1744*E1744)</f>
        <v>0</v>
      </c>
      <c r="AD1744" s="179">
        <f t="shared" si="183"/>
        <v>0</v>
      </c>
    </row>
    <row r="1745" spans="1:30">
      <c r="A1745" s="162">
        <v>15958</v>
      </c>
      <c r="B1745" s="162">
        <v>2</v>
      </c>
      <c r="C1745" s="163" t="s">
        <v>245</v>
      </c>
      <c r="D1745" s="163" t="s">
        <v>227</v>
      </c>
      <c r="E1745" s="162">
        <v>85</v>
      </c>
      <c r="F1745" s="163" t="s">
        <v>243</v>
      </c>
      <c r="G1745" s="163" t="s">
        <v>239</v>
      </c>
      <c r="H1745" s="162">
        <v>30</v>
      </c>
      <c r="I1745" s="163" t="s">
        <v>309</v>
      </c>
      <c r="J1745" s="163" t="s">
        <v>398</v>
      </c>
      <c r="K1745" s="162">
        <v>21</v>
      </c>
      <c r="L1745" s="162">
        <v>31</v>
      </c>
      <c r="M1745" s="163" t="s">
        <v>300</v>
      </c>
      <c r="N1745" s="163" t="s">
        <v>227</v>
      </c>
      <c r="O1745" s="163" t="s">
        <v>297</v>
      </c>
      <c r="P1745" s="162">
        <v>0</v>
      </c>
      <c r="Q1745" s="162">
        <v>0</v>
      </c>
      <c r="R1745" s="162">
        <v>21.175192802226601</v>
      </c>
      <c r="S1745" s="162">
        <v>3398004.3641661098</v>
      </c>
      <c r="T1745" s="93">
        <f t="shared" si="179"/>
        <v>0</v>
      </c>
      <c r="U1745" s="93">
        <f>IF(C1745="MT",'Calcs and Notes'!$C$53*CBSAData!T1745*E1745,'Calcs and Notes'!$C$52*CBSAData!T1745*E1745)</f>
        <v>0</v>
      </c>
      <c r="V1745" s="93">
        <f>IF(C1745="MT",'Calcs and Notes'!$E$53*CBSAData!T1745*E1745,'Calcs and Notes'!$E$52*CBSAData!T1745*E1745)</f>
        <v>0</v>
      </c>
      <c r="W1745" s="93">
        <f t="shared" si="176"/>
        <v>0</v>
      </c>
      <c r="X1745" s="93">
        <f t="shared" si="180"/>
        <v>0</v>
      </c>
      <c r="Y1745" s="93">
        <f t="shared" si="177"/>
        <v>0</v>
      </c>
      <c r="Z1745" s="93">
        <f t="shared" si="178"/>
        <v>0</v>
      </c>
      <c r="AA1745" s="93">
        <f t="shared" si="181"/>
        <v>1</v>
      </c>
      <c r="AB1745" s="93">
        <f t="shared" si="182"/>
        <v>0</v>
      </c>
      <c r="AC1745" s="179">
        <f>IF(C1745="MT",'Calcs and Notes'!$F$53*CBSAData!T1745*E1745,'Calcs and Notes'!$F$52*CBSAData!T1745*E1745)</f>
        <v>0</v>
      </c>
      <c r="AD1745" s="179">
        <f t="shared" si="183"/>
        <v>0</v>
      </c>
    </row>
    <row r="1746" spans="1:30">
      <c r="A1746" s="162">
        <v>15890</v>
      </c>
      <c r="B1746" s="162">
        <v>7</v>
      </c>
      <c r="C1746" s="163" t="s">
        <v>225</v>
      </c>
      <c r="D1746" s="163" t="s">
        <v>239</v>
      </c>
      <c r="E1746" s="162">
        <v>16</v>
      </c>
      <c r="F1746" s="163" t="s">
        <v>243</v>
      </c>
      <c r="G1746" s="163" t="s">
        <v>239</v>
      </c>
      <c r="H1746" s="162">
        <v>4</v>
      </c>
      <c r="I1746" s="163" t="s">
        <v>298</v>
      </c>
      <c r="J1746" s="163" t="s">
        <v>386</v>
      </c>
      <c r="K1746" s="162">
        <v>40</v>
      </c>
      <c r="L1746" s="162">
        <v>3</v>
      </c>
      <c r="M1746" s="163" t="s">
        <v>300</v>
      </c>
      <c r="N1746" s="163" t="s">
        <v>227</v>
      </c>
      <c r="O1746" s="163" t="s">
        <v>297</v>
      </c>
      <c r="P1746" s="162">
        <v>0</v>
      </c>
      <c r="Q1746" s="162">
        <v>0</v>
      </c>
      <c r="R1746" s="162">
        <v>97.814348978341002</v>
      </c>
      <c r="S1746" s="162">
        <v>1158121.8919035599</v>
      </c>
      <c r="T1746" s="93">
        <f t="shared" si="179"/>
        <v>0</v>
      </c>
      <c r="U1746" s="93">
        <f>IF(C1746="MT",'Calcs and Notes'!$C$53*CBSAData!T1746*E1746,'Calcs and Notes'!$C$52*CBSAData!T1746*E1746)</f>
        <v>0</v>
      </c>
      <c r="V1746" s="93">
        <f>IF(C1746="MT",'Calcs and Notes'!$E$53*CBSAData!T1746*E1746,'Calcs and Notes'!$E$52*CBSAData!T1746*E1746)</f>
        <v>0</v>
      </c>
      <c r="W1746" s="93">
        <f t="shared" si="176"/>
        <v>1976.8</v>
      </c>
      <c r="X1746" s="93">
        <f t="shared" si="180"/>
        <v>1</v>
      </c>
      <c r="Y1746" s="93">
        <f t="shared" si="177"/>
        <v>590.1952</v>
      </c>
      <c r="Z1746" s="93">
        <f t="shared" si="178"/>
        <v>-49.12</v>
      </c>
      <c r="AA1746" s="93">
        <f t="shared" si="181"/>
        <v>1</v>
      </c>
      <c r="AB1746" s="93">
        <f t="shared" si="182"/>
        <v>0</v>
      </c>
      <c r="AC1746" s="179">
        <f>IF(C1746="MT",'Calcs and Notes'!$F$53*CBSAData!T1746*E1746,'Calcs and Notes'!$F$52*CBSAData!T1746*E1746)</f>
        <v>0</v>
      </c>
      <c r="AD1746" s="179">
        <f t="shared" si="183"/>
        <v>0</v>
      </c>
    </row>
    <row r="1747" spans="1:30" s="172" customFormat="1">
      <c r="J1747" s="173"/>
    </row>
    <row r="1749" spans="1:30" s="68" customFormat="1" ht="13.5" thickBot="1"/>
    <row r="1750" spans="1:30" s="68" customFormat="1" ht="12.75">
      <c r="B1750" s="180" t="s">
        <v>400</v>
      </c>
      <c r="C1750" s="181" t="s">
        <v>401</v>
      </c>
      <c r="D1750" s="182" t="s">
        <v>402</v>
      </c>
    </row>
    <row r="1751" spans="1:30" s="68" customFormat="1" ht="12.75">
      <c r="B1751" s="183" t="s">
        <v>403</v>
      </c>
      <c r="C1751" s="184">
        <v>14.2</v>
      </c>
      <c r="D1751" s="185">
        <v>0.8</v>
      </c>
    </row>
    <row r="1752" spans="1:30" s="68" customFormat="1" ht="12.75">
      <c r="B1752" s="183" t="s">
        <v>404</v>
      </c>
      <c r="C1752" s="184">
        <v>12.7</v>
      </c>
      <c r="D1752" s="185">
        <v>3</v>
      </c>
    </row>
    <row r="1753" spans="1:30" s="68" customFormat="1" ht="12.75">
      <c r="B1753" s="183" t="s">
        <v>405</v>
      </c>
      <c r="C1753" s="184">
        <v>45.8</v>
      </c>
      <c r="D1753" s="185">
        <v>6</v>
      </c>
    </row>
    <row r="1754" spans="1:30" s="68" customFormat="1" ht="12.75">
      <c r="B1754" s="183" t="s">
        <v>97</v>
      </c>
      <c r="C1754" s="184">
        <v>57</v>
      </c>
      <c r="D1754" s="185">
        <v>4</v>
      </c>
    </row>
    <row r="1755" spans="1:30" s="68" customFormat="1" ht="12.75">
      <c r="B1755" s="183" t="s">
        <v>406</v>
      </c>
      <c r="C1755" s="184">
        <v>14.3</v>
      </c>
      <c r="D1755" s="185">
        <v>1</v>
      </c>
    </row>
    <row r="1756" spans="1:30" s="68" customFormat="1" ht="12.75">
      <c r="B1756" s="183" t="s">
        <v>407</v>
      </c>
      <c r="C1756" s="184">
        <v>16</v>
      </c>
      <c r="D1756" s="185">
        <v>1</v>
      </c>
    </row>
    <row r="1757" spans="1:30" s="68" customFormat="1" ht="12.75">
      <c r="B1757" s="183" t="s">
        <v>408</v>
      </c>
      <c r="C1757" s="184">
        <v>15.3</v>
      </c>
      <c r="D1757" s="185">
        <v>2</v>
      </c>
    </row>
    <row r="1758" spans="1:30" s="68" customFormat="1" ht="12.75">
      <c r="B1758" s="183" t="s">
        <v>409</v>
      </c>
      <c r="C1758" s="184">
        <v>12.8</v>
      </c>
      <c r="D1758" s="185">
        <v>1</v>
      </c>
    </row>
    <row r="1759" spans="1:30" s="68" customFormat="1" ht="12.75">
      <c r="B1759" s="183" t="s">
        <v>410</v>
      </c>
      <c r="C1759" s="184">
        <v>9.58</v>
      </c>
      <c r="D1759" s="185">
        <v>0.8</v>
      </c>
    </row>
    <row r="1760" spans="1:30" s="68" customFormat="1" ht="12.75">
      <c r="B1760" s="183" t="s">
        <v>411</v>
      </c>
      <c r="C1760" s="184">
        <v>6.05</v>
      </c>
      <c r="D1760" s="185">
        <v>2</v>
      </c>
    </row>
    <row r="1761" spans="2:5" s="68" customFormat="1" ht="13.5" thickBot="1">
      <c r="B1761" s="186" t="s">
        <v>412</v>
      </c>
      <c r="C1761" s="187">
        <v>12.9</v>
      </c>
      <c r="D1761" s="188">
        <v>1</v>
      </c>
    </row>
    <row r="1762" spans="2:5" s="68" customFormat="1" ht="12.75"/>
    <row r="1763" spans="2:5" s="68" customFormat="1" ht="12.75">
      <c r="B1763" s="189" t="s">
        <v>400</v>
      </c>
      <c r="C1763" s="190" t="s">
        <v>413</v>
      </c>
      <c r="D1763" s="189" t="s">
        <v>414</v>
      </c>
    </row>
    <row r="1764" spans="2:5" s="68" customFormat="1" ht="12.75">
      <c r="B1764" s="184" t="s">
        <v>403</v>
      </c>
      <c r="C1764" s="191">
        <f>SUM(C1765:C1774)</f>
        <v>3120</v>
      </c>
      <c r="D1764" s="192">
        <f>C1764*C1751</f>
        <v>44304</v>
      </c>
    </row>
    <row r="1765" spans="2:5" s="68" customFormat="1" ht="12.75">
      <c r="B1765" s="184" t="s">
        <v>404</v>
      </c>
      <c r="C1765" s="191">
        <v>369</v>
      </c>
      <c r="D1765" s="192">
        <f t="shared" ref="D1765:D1774" si="184">C1765*C1752</f>
        <v>4686.3</v>
      </c>
    </row>
    <row r="1766" spans="2:5" s="68" customFormat="1" ht="12.75">
      <c r="B1766" s="184" t="s">
        <v>405</v>
      </c>
      <c r="C1766" s="191">
        <v>53</v>
      </c>
      <c r="D1766" s="192">
        <f t="shared" si="184"/>
        <v>2427.3999999999996</v>
      </c>
    </row>
    <row r="1767" spans="2:5" s="68" customFormat="1" ht="12.75">
      <c r="B1767" s="193" t="s">
        <v>97</v>
      </c>
      <c r="C1767" s="194">
        <v>77</v>
      </c>
      <c r="D1767" s="195">
        <f t="shared" si="184"/>
        <v>4389</v>
      </c>
    </row>
    <row r="1768" spans="2:5" s="68" customFormat="1" ht="12.75">
      <c r="B1768" s="184" t="s">
        <v>406</v>
      </c>
      <c r="C1768" s="191">
        <v>171</v>
      </c>
      <c r="D1768" s="192">
        <f t="shared" si="184"/>
        <v>2445.3000000000002</v>
      </c>
    </row>
    <row r="1769" spans="2:5" s="68" customFormat="1" ht="12.75">
      <c r="B1769" s="184" t="s">
        <v>407</v>
      </c>
      <c r="C1769" s="191">
        <v>734</v>
      </c>
      <c r="D1769" s="192">
        <f t="shared" si="184"/>
        <v>11744</v>
      </c>
    </row>
    <row r="1770" spans="2:5" s="68" customFormat="1" ht="12.75">
      <c r="B1770" s="184" t="s">
        <v>408</v>
      </c>
      <c r="C1770" s="191">
        <v>125</v>
      </c>
      <c r="D1770" s="192">
        <f t="shared" si="184"/>
        <v>1912.5</v>
      </c>
    </row>
    <row r="1771" spans="2:5" s="68" customFormat="1" ht="12.75">
      <c r="B1771" s="184" t="s">
        <v>409</v>
      </c>
      <c r="C1771" s="191">
        <v>571</v>
      </c>
      <c r="D1771" s="192">
        <f t="shared" si="184"/>
        <v>7308.8</v>
      </c>
    </row>
    <row r="1772" spans="2:5" s="68" customFormat="1" ht="12.75">
      <c r="B1772" s="184" t="s">
        <v>410</v>
      </c>
      <c r="C1772" s="191">
        <v>245</v>
      </c>
      <c r="D1772" s="192">
        <f t="shared" si="184"/>
        <v>2347.1</v>
      </c>
    </row>
    <row r="1773" spans="2:5" s="68" customFormat="1" ht="12.75">
      <c r="B1773" s="184" t="s">
        <v>411</v>
      </c>
      <c r="C1773" s="191">
        <v>442</v>
      </c>
      <c r="D1773" s="192">
        <f t="shared" si="184"/>
        <v>2674.1</v>
      </c>
    </row>
    <row r="1774" spans="2:5" s="68" customFormat="1" ht="12.75">
      <c r="B1774" s="184" t="s">
        <v>412</v>
      </c>
      <c r="C1774" s="191">
        <v>333</v>
      </c>
      <c r="D1774" s="192">
        <f t="shared" si="184"/>
        <v>4295.7</v>
      </c>
    </row>
    <row r="1775" spans="2:5" s="68" customFormat="1">
      <c r="E1775" s="196" t="s">
        <v>415</v>
      </c>
    </row>
    <row r="1776" spans="2:5">
      <c r="E1776" s="196" t="s">
        <v>416</v>
      </c>
    </row>
    <row r="1778" spans="1:15">
      <c r="E1778" s="197"/>
    </row>
    <row r="1785" spans="1:15">
      <c r="K1785" s="514" t="s">
        <v>417</v>
      </c>
      <c r="L1785" s="514"/>
    </row>
    <row r="1786" spans="1:15">
      <c r="A1786" s="94" t="s">
        <v>418</v>
      </c>
      <c r="K1786" s="514"/>
      <c r="L1786" s="514"/>
    </row>
    <row r="1787" spans="1:15">
      <c r="A1787" s="157" t="s">
        <v>419</v>
      </c>
      <c r="B1787" s="157" t="s">
        <v>205</v>
      </c>
      <c r="C1787" s="157" t="s">
        <v>420</v>
      </c>
      <c r="D1787" s="157" t="s">
        <v>421</v>
      </c>
      <c r="E1787" s="157" t="s">
        <v>422</v>
      </c>
      <c r="F1787" s="157" t="s">
        <v>423</v>
      </c>
      <c r="G1787" s="157" t="s">
        <v>424</v>
      </c>
      <c r="H1787" s="157" t="s">
        <v>425</v>
      </c>
      <c r="I1787" s="157" t="s">
        <v>207</v>
      </c>
      <c r="J1787" s="157" t="s">
        <v>206</v>
      </c>
      <c r="K1787" s="178" t="s">
        <v>426</v>
      </c>
      <c r="L1787" s="178" t="s">
        <v>427</v>
      </c>
      <c r="M1787" s="178" t="s">
        <v>428</v>
      </c>
      <c r="N1787" s="198" t="s">
        <v>429</v>
      </c>
    </row>
    <row r="1788" spans="1:15">
      <c r="A1788" s="162">
        <v>223</v>
      </c>
      <c r="B1788" s="162">
        <v>15474</v>
      </c>
      <c r="C1788" s="162">
        <v>2</v>
      </c>
      <c r="D1788" s="163" t="s">
        <v>430</v>
      </c>
      <c r="E1788" s="163" t="s">
        <v>224</v>
      </c>
      <c r="F1788" s="162">
        <v>9</v>
      </c>
      <c r="G1788" s="163" t="s">
        <v>227</v>
      </c>
      <c r="H1788" s="163" t="s">
        <v>227</v>
      </c>
      <c r="I1788" s="162">
        <v>194.76274371400601</v>
      </c>
      <c r="J1788" s="162">
        <v>4869068.5928501599</v>
      </c>
      <c r="K1788" s="93">
        <f>IF(F1788=-1,"",F1788)</f>
        <v>9</v>
      </c>
      <c r="L1788" s="93">
        <f>IF(K1788="",(SUMPRODUCT($K$1788:$K$2130,$I$1788:$I$2130)/SUM($I$1788:$I$2130)),K1788)</f>
        <v>9</v>
      </c>
      <c r="M1788" s="93">
        <f>IF(G1788="Y",0,1)</f>
        <v>1</v>
      </c>
      <c r="N1788" s="117" t="s">
        <v>243</v>
      </c>
      <c r="O1788" s="117">
        <f>COUNTIF($G$1788:$G$2130,N1788)</f>
        <v>35</v>
      </c>
    </row>
    <row r="1789" spans="1:15">
      <c r="A1789" s="162">
        <v>224</v>
      </c>
      <c r="B1789" s="162">
        <v>15497</v>
      </c>
      <c r="C1789" s="162">
        <v>1</v>
      </c>
      <c r="D1789" s="163" t="s">
        <v>430</v>
      </c>
      <c r="E1789" s="163" t="s">
        <v>430</v>
      </c>
      <c r="F1789" s="162">
        <v>25</v>
      </c>
      <c r="G1789" s="163" t="s">
        <v>227</v>
      </c>
      <c r="H1789" s="163" t="s">
        <v>246</v>
      </c>
      <c r="I1789" s="162">
        <v>21.175192802226601</v>
      </c>
      <c r="J1789" s="162">
        <v>4149448.4311387199</v>
      </c>
      <c r="K1789" s="93">
        <f t="shared" ref="K1789:K1852" si="185">IF(F1789=-1,"",F1789)</f>
        <v>25</v>
      </c>
      <c r="L1789" s="93">
        <f t="shared" ref="L1789:L1852" si="186">IF(K1789="",(SUMPRODUCT($K$1788:$K$2130,$I$1788:$I$2130)/SUM($I$1788:$I$2130)),K1789)</f>
        <v>25</v>
      </c>
      <c r="M1789" s="93">
        <f t="shared" ref="M1789:M1852" si="187">IF(G1789="Y",0,1)</f>
        <v>1</v>
      </c>
      <c r="N1789" s="117" t="s">
        <v>227</v>
      </c>
      <c r="O1789" s="117">
        <f t="shared" ref="O1789:O1790" si="188">COUNTIF($G$1788:$G$2130,N1789)</f>
        <v>267</v>
      </c>
    </row>
    <row r="1790" spans="1:15">
      <c r="A1790" s="162">
        <v>225</v>
      </c>
      <c r="B1790" s="162">
        <v>15497</v>
      </c>
      <c r="C1790" s="162">
        <v>2</v>
      </c>
      <c r="D1790" s="163" t="s">
        <v>430</v>
      </c>
      <c r="E1790" s="163" t="s">
        <v>430</v>
      </c>
      <c r="F1790" s="162">
        <v>30</v>
      </c>
      <c r="G1790" s="163" t="s">
        <v>227</v>
      </c>
      <c r="H1790" s="163" t="s">
        <v>246</v>
      </c>
      <c r="I1790" s="162">
        <v>21.175192802226601</v>
      </c>
      <c r="J1790" s="162">
        <v>4149448.4311387199</v>
      </c>
      <c r="K1790" s="93">
        <f t="shared" si="185"/>
        <v>30</v>
      </c>
      <c r="L1790" s="93">
        <f t="shared" si="186"/>
        <v>30</v>
      </c>
      <c r="M1790" s="93">
        <f t="shared" si="187"/>
        <v>1</v>
      </c>
      <c r="N1790" s="117" t="s">
        <v>247</v>
      </c>
      <c r="O1790" s="117">
        <f t="shared" si="188"/>
        <v>1</v>
      </c>
    </row>
    <row r="1791" spans="1:15">
      <c r="A1791" s="162">
        <v>226</v>
      </c>
      <c r="B1791" s="162">
        <v>15497</v>
      </c>
      <c r="C1791" s="162">
        <v>3</v>
      </c>
      <c r="D1791" s="163" t="s">
        <v>430</v>
      </c>
      <c r="E1791" s="163" t="s">
        <v>430</v>
      </c>
      <c r="F1791" s="162">
        <v>35</v>
      </c>
      <c r="G1791" s="163" t="s">
        <v>227</v>
      </c>
      <c r="H1791" s="163" t="s">
        <v>246</v>
      </c>
      <c r="I1791" s="162">
        <v>21.175192802226601</v>
      </c>
      <c r="J1791" s="162">
        <v>4149448.4311387199</v>
      </c>
      <c r="K1791" s="93">
        <f t="shared" si="185"/>
        <v>35</v>
      </c>
      <c r="L1791" s="93">
        <f t="shared" si="186"/>
        <v>35</v>
      </c>
      <c r="M1791" s="93">
        <f t="shared" si="187"/>
        <v>1</v>
      </c>
    </row>
    <row r="1792" spans="1:15">
      <c r="A1792" s="162">
        <v>230</v>
      </c>
      <c r="B1792" s="162">
        <v>15543</v>
      </c>
      <c r="C1792" s="162">
        <v>2</v>
      </c>
      <c r="D1792" s="163" t="s">
        <v>41</v>
      </c>
      <c r="E1792" s="163" t="s">
        <v>431</v>
      </c>
      <c r="F1792" s="162">
        <v>-1</v>
      </c>
      <c r="G1792" s="163" t="s">
        <v>227</v>
      </c>
      <c r="H1792" s="163" t="s">
        <v>224</v>
      </c>
      <c r="I1792" s="162">
        <v>59.7383607246963</v>
      </c>
      <c r="J1792" s="162">
        <v>2943786.9397915802</v>
      </c>
      <c r="K1792" s="93" t="str">
        <f t="shared" si="185"/>
        <v/>
      </c>
      <c r="L1792" s="93">
        <f t="shared" si="186"/>
        <v>3.1145802031192664</v>
      </c>
      <c r="M1792" s="93">
        <f t="shared" si="187"/>
        <v>1</v>
      </c>
    </row>
    <row r="1793" spans="1:13">
      <c r="A1793" s="162">
        <v>231</v>
      </c>
      <c r="B1793" s="162">
        <v>15543</v>
      </c>
      <c r="C1793" s="162">
        <v>3</v>
      </c>
      <c r="D1793" s="163" t="s">
        <v>41</v>
      </c>
      <c r="E1793" s="163" t="s">
        <v>431</v>
      </c>
      <c r="F1793" s="162">
        <v>-1</v>
      </c>
      <c r="G1793" s="163" t="s">
        <v>227</v>
      </c>
      <c r="H1793" s="163" t="s">
        <v>224</v>
      </c>
      <c r="I1793" s="162">
        <v>59.7383607246963</v>
      </c>
      <c r="J1793" s="162">
        <v>2943786.9397915802</v>
      </c>
      <c r="K1793" s="93" t="str">
        <f t="shared" si="185"/>
        <v/>
      </c>
      <c r="L1793" s="93">
        <f t="shared" si="186"/>
        <v>3.1145802031192664</v>
      </c>
      <c r="M1793" s="93">
        <f t="shared" si="187"/>
        <v>1</v>
      </c>
    </row>
    <row r="1794" spans="1:13">
      <c r="A1794" s="162">
        <v>233</v>
      </c>
      <c r="B1794" s="162">
        <v>15580</v>
      </c>
      <c r="C1794" s="162">
        <v>2</v>
      </c>
      <c r="D1794" s="163" t="s">
        <v>41</v>
      </c>
      <c r="E1794" s="163" t="s">
        <v>431</v>
      </c>
      <c r="F1794" s="162">
        <v>-1</v>
      </c>
      <c r="G1794" s="163" t="s">
        <v>227</v>
      </c>
      <c r="H1794" s="163" t="s">
        <v>246</v>
      </c>
      <c r="I1794" s="162">
        <v>21.175192802226601</v>
      </c>
      <c r="J1794" s="162">
        <v>4117833.8682849999</v>
      </c>
      <c r="K1794" s="93" t="str">
        <f t="shared" si="185"/>
        <v/>
      </c>
      <c r="L1794" s="93">
        <f t="shared" si="186"/>
        <v>3.1145802031192664</v>
      </c>
      <c r="M1794" s="93">
        <f t="shared" si="187"/>
        <v>1</v>
      </c>
    </row>
    <row r="1795" spans="1:13">
      <c r="A1795" s="162">
        <v>234</v>
      </c>
      <c r="B1795" s="162">
        <v>15580</v>
      </c>
      <c r="C1795" s="162">
        <v>3</v>
      </c>
      <c r="D1795" s="163" t="s">
        <v>41</v>
      </c>
      <c r="E1795" s="163" t="s">
        <v>431</v>
      </c>
      <c r="F1795" s="162">
        <v>-1</v>
      </c>
      <c r="G1795" s="163" t="s">
        <v>227</v>
      </c>
      <c r="H1795" s="163" t="s">
        <v>246</v>
      </c>
      <c r="I1795" s="162">
        <v>21.175192802226601</v>
      </c>
      <c r="J1795" s="162">
        <v>4117833.8682849999</v>
      </c>
      <c r="K1795" s="93" t="str">
        <f t="shared" si="185"/>
        <v/>
      </c>
      <c r="L1795" s="93">
        <f t="shared" si="186"/>
        <v>3.1145802031192664</v>
      </c>
      <c r="M1795" s="93">
        <f t="shared" si="187"/>
        <v>1</v>
      </c>
    </row>
    <row r="1796" spans="1:13">
      <c r="A1796" s="162">
        <v>235</v>
      </c>
      <c r="B1796" s="162">
        <v>15580</v>
      </c>
      <c r="C1796" s="162">
        <v>4</v>
      </c>
      <c r="D1796" s="163" t="s">
        <v>41</v>
      </c>
      <c r="E1796" s="163" t="s">
        <v>431</v>
      </c>
      <c r="F1796" s="162">
        <v>-1</v>
      </c>
      <c r="G1796" s="163" t="s">
        <v>227</v>
      </c>
      <c r="H1796" s="163" t="s">
        <v>246</v>
      </c>
      <c r="I1796" s="162">
        <v>21.175192802226601</v>
      </c>
      <c r="J1796" s="162">
        <v>4117833.8682849999</v>
      </c>
      <c r="K1796" s="93" t="str">
        <f t="shared" si="185"/>
        <v/>
      </c>
      <c r="L1796" s="93">
        <f t="shared" si="186"/>
        <v>3.1145802031192664</v>
      </c>
      <c r="M1796" s="93">
        <f t="shared" si="187"/>
        <v>1</v>
      </c>
    </row>
    <row r="1797" spans="1:13">
      <c r="A1797" s="162">
        <v>236</v>
      </c>
      <c r="B1797" s="162">
        <v>15550</v>
      </c>
      <c r="C1797" s="162">
        <v>1</v>
      </c>
      <c r="D1797" s="163" t="s">
        <v>430</v>
      </c>
      <c r="E1797" s="163" t="s">
        <v>430</v>
      </c>
      <c r="F1797" s="162">
        <v>-1</v>
      </c>
      <c r="G1797" s="163" t="s">
        <v>227</v>
      </c>
      <c r="H1797" s="163" t="s">
        <v>227</v>
      </c>
      <c r="I1797" s="162">
        <v>34.400464435103203</v>
      </c>
      <c r="J1797" s="162">
        <v>11283352.3347138</v>
      </c>
      <c r="K1797" s="93" t="str">
        <f t="shared" si="185"/>
        <v/>
      </c>
      <c r="L1797" s="93">
        <f t="shared" si="186"/>
        <v>3.1145802031192664</v>
      </c>
      <c r="M1797" s="93">
        <f t="shared" si="187"/>
        <v>1</v>
      </c>
    </row>
    <row r="1798" spans="1:13">
      <c r="A1798" s="162">
        <v>239</v>
      </c>
      <c r="B1798" s="162">
        <v>15610</v>
      </c>
      <c r="C1798" s="162">
        <v>1</v>
      </c>
      <c r="D1798" s="163" t="s">
        <v>432</v>
      </c>
      <c r="E1798" s="163" t="s">
        <v>431</v>
      </c>
      <c r="F1798" s="162">
        <v>-1</v>
      </c>
      <c r="G1798" s="163" t="s">
        <v>227</v>
      </c>
      <c r="H1798" s="163" t="s">
        <v>227</v>
      </c>
      <c r="I1798" s="162">
        <v>194.76274371400601</v>
      </c>
      <c r="J1798" s="162">
        <v>10460706.9648793</v>
      </c>
      <c r="K1798" s="93" t="str">
        <f t="shared" si="185"/>
        <v/>
      </c>
      <c r="L1798" s="93">
        <f t="shared" si="186"/>
        <v>3.1145802031192664</v>
      </c>
      <c r="M1798" s="93">
        <f t="shared" si="187"/>
        <v>1</v>
      </c>
    </row>
    <row r="1799" spans="1:13">
      <c r="A1799" s="162">
        <v>240</v>
      </c>
      <c r="B1799" s="162">
        <v>15610</v>
      </c>
      <c r="C1799" s="162">
        <v>2</v>
      </c>
      <c r="D1799" s="163" t="s">
        <v>41</v>
      </c>
      <c r="E1799" s="163" t="s">
        <v>431</v>
      </c>
      <c r="F1799" s="162">
        <v>150</v>
      </c>
      <c r="G1799" s="163" t="s">
        <v>243</v>
      </c>
      <c r="H1799" s="163" t="s">
        <v>227</v>
      </c>
      <c r="I1799" s="162">
        <v>194.76274371400601</v>
      </c>
      <c r="J1799" s="162">
        <v>10460706.9648793</v>
      </c>
      <c r="K1799" s="93">
        <f t="shared" si="185"/>
        <v>150</v>
      </c>
      <c r="L1799" s="93">
        <f t="shared" si="186"/>
        <v>150</v>
      </c>
      <c r="M1799" s="93">
        <f t="shared" si="187"/>
        <v>0</v>
      </c>
    </row>
    <row r="1800" spans="1:13">
      <c r="A1800" s="162">
        <v>241</v>
      </c>
      <c r="B1800" s="162">
        <v>15610</v>
      </c>
      <c r="C1800" s="162">
        <v>3</v>
      </c>
      <c r="D1800" s="163" t="s">
        <v>432</v>
      </c>
      <c r="E1800" s="163" t="s">
        <v>224</v>
      </c>
      <c r="F1800" s="162">
        <v>-1</v>
      </c>
      <c r="G1800" s="163" t="s">
        <v>227</v>
      </c>
      <c r="H1800" s="163" t="s">
        <v>227</v>
      </c>
      <c r="I1800" s="162">
        <v>194.76274371400601</v>
      </c>
      <c r="J1800" s="162">
        <v>10460706.9648793</v>
      </c>
      <c r="K1800" s="93" t="str">
        <f t="shared" si="185"/>
        <v/>
      </c>
      <c r="L1800" s="93">
        <f t="shared" si="186"/>
        <v>3.1145802031192664</v>
      </c>
      <c r="M1800" s="93">
        <f t="shared" si="187"/>
        <v>1</v>
      </c>
    </row>
    <row r="1801" spans="1:13">
      <c r="A1801" s="162">
        <v>250</v>
      </c>
      <c r="B1801" s="162">
        <v>15689</v>
      </c>
      <c r="C1801" s="162">
        <v>1</v>
      </c>
      <c r="D1801" s="163" t="s">
        <v>433</v>
      </c>
      <c r="E1801" s="163" t="s">
        <v>244</v>
      </c>
      <c r="F1801" s="162">
        <v>4</v>
      </c>
      <c r="G1801" s="163" t="s">
        <v>227</v>
      </c>
      <c r="H1801" s="163" t="s">
        <v>227</v>
      </c>
      <c r="I1801" s="162">
        <v>722.11606116330597</v>
      </c>
      <c r="J1801" s="162">
        <v>6499044.5504697496</v>
      </c>
      <c r="K1801" s="93">
        <f t="shared" si="185"/>
        <v>4</v>
      </c>
      <c r="L1801" s="93">
        <f t="shared" si="186"/>
        <v>4</v>
      </c>
      <c r="M1801" s="93">
        <f t="shared" si="187"/>
        <v>1</v>
      </c>
    </row>
    <row r="1802" spans="1:13">
      <c r="A1802" s="162">
        <v>251</v>
      </c>
      <c r="B1802" s="162">
        <v>15689</v>
      </c>
      <c r="C1802" s="162">
        <v>2</v>
      </c>
      <c r="D1802" s="163" t="s">
        <v>41</v>
      </c>
      <c r="E1802" s="163" t="s">
        <v>244</v>
      </c>
      <c r="F1802" s="162">
        <v>0.5</v>
      </c>
      <c r="G1802" s="163" t="s">
        <v>227</v>
      </c>
      <c r="H1802" s="163" t="s">
        <v>227</v>
      </c>
      <c r="I1802" s="162">
        <v>722.11606116330597</v>
      </c>
      <c r="J1802" s="162">
        <v>6499044.5504697496</v>
      </c>
      <c r="K1802" s="93">
        <f t="shared" si="185"/>
        <v>0.5</v>
      </c>
      <c r="L1802" s="93">
        <f t="shared" si="186"/>
        <v>0.5</v>
      </c>
      <c r="M1802" s="93">
        <f t="shared" si="187"/>
        <v>1</v>
      </c>
    </row>
    <row r="1803" spans="1:13">
      <c r="A1803" s="162">
        <v>257</v>
      </c>
      <c r="B1803" s="162">
        <v>15443</v>
      </c>
      <c r="C1803" s="162">
        <v>1</v>
      </c>
      <c r="D1803" s="163" t="s">
        <v>41</v>
      </c>
      <c r="E1803" s="163" t="s">
        <v>431</v>
      </c>
      <c r="F1803" s="162">
        <v>10.4</v>
      </c>
      <c r="G1803" s="163" t="s">
        <v>243</v>
      </c>
      <c r="H1803" s="163" t="s">
        <v>246</v>
      </c>
      <c r="I1803" s="162">
        <v>11.7918010607328</v>
      </c>
      <c r="J1803" s="162">
        <v>1928336.81106376</v>
      </c>
      <c r="K1803" s="93">
        <f t="shared" si="185"/>
        <v>10.4</v>
      </c>
      <c r="L1803" s="93">
        <f t="shared" si="186"/>
        <v>10.4</v>
      </c>
      <c r="M1803" s="93">
        <f t="shared" si="187"/>
        <v>0</v>
      </c>
    </row>
    <row r="1804" spans="1:13">
      <c r="A1804" s="162">
        <v>258</v>
      </c>
      <c r="B1804" s="162">
        <v>15443</v>
      </c>
      <c r="C1804" s="162">
        <v>2</v>
      </c>
      <c r="D1804" s="163" t="s">
        <v>41</v>
      </c>
      <c r="E1804" s="163" t="s">
        <v>431</v>
      </c>
      <c r="F1804" s="162">
        <v>13</v>
      </c>
      <c r="G1804" s="163" t="s">
        <v>243</v>
      </c>
      <c r="H1804" s="163" t="s">
        <v>227</v>
      </c>
      <c r="I1804" s="162">
        <v>11.7918010607328</v>
      </c>
      <c r="J1804" s="162">
        <v>1928336.81106376</v>
      </c>
      <c r="K1804" s="93">
        <f t="shared" si="185"/>
        <v>13</v>
      </c>
      <c r="L1804" s="93">
        <f t="shared" si="186"/>
        <v>13</v>
      </c>
      <c r="M1804" s="93">
        <f t="shared" si="187"/>
        <v>0</v>
      </c>
    </row>
    <row r="1805" spans="1:13">
      <c r="A1805" s="162">
        <v>259</v>
      </c>
      <c r="B1805" s="162">
        <v>15443</v>
      </c>
      <c r="C1805" s="162">
        <v>3</v>
      </c>
      <c r="D1805" s="163" t="s">
        <v>41</v>
      </c>
      <c r="E1805" s="163" t="s">
        <v>224</v>
      </c>
      <c r="F1805" s="162">
        <v>10</v>
      </c>
      <c r="G1805" s="163" t="s">
        <v>227</v>
      </c>
      <c r="H1805" s="163" t="s">
        <v>227</v>
      </c>
      <c r="I1805" s="162">
        <v>11.7918010607328</v>
      </c>
      <c r="J1805" s="162">
        <v>1928336.81106376</v>
      </c>
      <c r="K1805" s="93">
        <f t="shared" si="185"/>
        <v>10</v>
      </c>
      <c r="L1805" s="93">
        <f t="shared" si="186"/>
        <v>10</v>
      </c>
      <c r="M1805" s="93">
        <f t="shared" si="187"/>
        <v>1</v>
      </c>
    </row>
    <row r="1806" spans="1:13">
      <c r="A1806" s="162">
        <v>260</v>
      </c>
      <c r="B1806" s="162">
        <v>15505</v>
      </c>
      <c r="C1806" s="162">
        <v>1</v>
      </c>
      <c r="D1806" s="163" t="s">
        <v>430</v>
      </c>
      <c r="E1806" s="163" t="s">
        <v>247</v>
      </c>
      <c r="F1806" s="162">
        <v>0</v>
      </c>
      <c r="G1806" s="163" t="s">
        <v>247</v>
      </c>
      <c r="H1806" s="163" t="s">
        <v>247</v>
      </c>
      <c r="I1806" s="162">
        <v>105.006108768516</v>
      </c>
      <c r="J1806" s="162">
        <v>257264.966482863</v>
      </c>
      <c r="K1806" s="93">
        <f t="shared" si="185"/>
        <v>0</v>
      </c>
      <c r="L1806" s="93">
        <f t="shared" si="186"/>
        <v>0</v>
      </c>
      <c r="M1806" s="93">
        <f t="shared" si="187"/>
        <v>1</v>
      </c>
    </row>
    <row r="1807" spans="1:13">
      <c r="A1807" s="162">
        <v>261</v>
      </c>
      <c r="B1807" s="162">
        <v>15613</v>
      </c>
      <c r="C1807" s="162">
        <v>1</v>
      </c>
      <c r="D1807" s="163" t="s">
        <v>433</v>
      </c>
      <c r="E1807" s="163" t="s">
        <v>431</v>
      </c>
      <c r="F1807" s="162">
        <v>-1</v>
      </c>
      <c r="G1807" s="163" t="s">
        <v>227</v>
      </c>
      <c r="H1807" s="163" t="s">
        <v>227</v>
      </c>
      <c r="I1807" s="162">
        <v>335.47114647973598</v>
      </c>
      <c r="J1807" s="162">
        <v>3254070.1208534399</v>
      </c>
      <c r="K1807" s="93" t="str">
        <f t="shared" si="185"/>
        <v/>
      </c>
      <c r="L1807" s="93">
        <f t="shared" si="186"/>
        <v>3.1145802031192664</v>
      </c>
      <c r="M1807" s="93">
        <f t="shared" si="187"/>
        <v>1</v>
      </c>
    </row>
    <row r="1808" spans="1:13">
      <c r="A1808" s="162">
        <v>262</v>
      </c>
      <c r="B1808" s="162">
        <v>15613</v>
      </c>
      <c r="C1808" s="162">
        <v>2</v>
      </c>
      <c r="D1808" s="163" t="s">
        <v>433</v>
      </c>
      <c r="E1808" s="163" t="s">
        <v>224</v>
      </c>
      <c r="F1808" s="162">
        <v>-1</v>
      </c>
      <c r="G1808" s="163" t="s">
        <v>227</v>
      </c>
      <c r="H1808" s="163" t="s">
        <v>227</v>
      </c>
      <c r="I1808" s="162">
        <v>335.47114647973598</v>
      </c>
      <c r="J1808" s="162">
        <v>3254070.1208534399</v>
      </c>
      <c r="K1808" s="93" t="str">
        <f t="shared" si="185"/>
        <v/>
      </c>
      <c r="L1808" s="93">
        <f t="shared" si="186"/>
        <v>3.1145802031192664</v>
      </c>
      <c r="M1808" s="93">
        <f t="shared" si="187"/>
        <v>1</v>
      </c>
    </row>
    <row r="1809" spans="1:13">
      <c r="A1809" s="162">
        <v>263</v>
      </c>
      <c r="B1809" s="162">
        <v>15428</v>
      </c>
      <c r="C1809" s="162">
        <v>1</v>
      </c>
      <c r="D1809" s="163" t="s">
        <v>433</v>
      </c>
      <c r="E1809" s="163" t="s">
        <v>224</v>
      </c>
      <c r="F1809" s="162">
        <v>0.5</v>
      </c>
      <c r="G1809" s="163" t="s">
        <v>243</v>
      </c>
      <c r="H1809" s="163" t="s">
        <v>227</v>
      </c>
      <c r="I1809" s="162">
        <v>14.4804897627317</v>
      </c>
      <c r="J1809" s="162">
        <v>5285378.7633970603</v>
      </c>
      <c r="K1809" s="93">
        <f t="shared" si="185"/>
        <v>0.5</v>
      </c>
      <c r="L1809" s="93">
        <f t="shared" si="186"/>
        <v>0.5</v>
      </c>
      <c r="M1809" s="93">
        <f t="shared" si="187"/>
        <v>0</v>
      </c>
    </row>
    <row r="1810" spans="1:13">
      <c r="A1810" s="162">
        <v>264</v>
      </c>
      <c r="B1810" s="162">
        <v>15376</v>
      </c>
      <c r="C1810" s="162">
        <v>1</v>
      </c>
      <c r="D1810" s="163" t="s">
        <v>41</v>
      </c>
      <c r="E1810" s="163" t="s">
        <v>224</v>
      </c>
      <c r="F1810" s="162">
        <v>-1</v>
      </c>
      <c r="G1810" s="163" t="s">
        <v>227</v>
      </c>
      <c r="H1810" s="163" t="s">
        <v>227</v>
      </c>
      <c r="I1810" s="162">
        <v>115.111118745694</v>
      </c>
      <c r="J1810" s="162">
        <v>4207886.9457488498</v>
      </c>
      <c r="K1810" s="93" t="str">
        <f t="shared" si="185"/>
        <v/>
      </c>
      <c r="L1810" s="93">
        <f t="shared" si="186"/>
        <v>3.1145802031192664</v>
      </c>
      <c r="M1810" s="93">
        <f t="shared" si="187"/>
        <v>1</v>
      </c>
    </row>
    <row r="1811" spans="1:13">
      <c r="A1811" s="162">
        <v>265</v>
      </c>
      <c r="B1811" s="162">
        <v>15376</v>
      </c>
      <c r="C1811" s="162">
        <v>2</v>
      </c>
      <c r="D1811" s="163" t="s">
        <v>41</v>
      </c>
      <c r="E1811" s="163" t="s">
        <v>224</v>
      </c>
      <c r="F1811" s="162">
        <v>-1</v>
      </c>
      <c r="G1811" s="163" t="s">
        <v>227</v>
      </c>
      <c r="H1811" s="163" t="s">
        <v>227</v>
      </c>
      <c r="I1811" s="162">
        <v>115.111118745694</v>
      </c>
      <c r="J1811" s="162">
        <v>4207886.9457488498</v>
      </c>
      <c r="K1811" s="93" t="str">
        <f t="shared" si="185"/>
        <v/>
      </c>
      <c r="L1811" s="93">
        <f t="shared" si="186"/>
        <v>3.1145802031192664</v>
      </c>
      <c r="M1811" s="93">
        <f t="shared" si="187"/>
        <v>1</v>
      </c>
    </row>
    <row r="1812" spans="1:13">
      <c r="A1812" s="162">
        <v>266</v>
      </c>
      <c r="B1812" s="162">
        <v>15503</v>
      </c>
      <c r="C1812" s="162">
        <v>1</v>
      </c>
      <c r="D1812" s="163" t="s">
        <v>41</v>
      </c>
      <c r="E1812" s="163" t="s">
        <v>431</v>
      </c>
      <c r="F1812" s="162">
        <v>-1</v>
      </c>
      <c r="G1812" s="163" t="s">
        <v>227</v>
      </c>
      <c r="H1812" s="163" t="s">
        <v>227</v>
      </c>
      <c r="I1812" s="162">
        <v>29.685533528845401</v>
      </c>
      <c r="J1812" s="162">
        <v>4596923.6090758201</v>
      </c>
      <c r="K1812" s="93" t="str">
        <f t="shared" si="185"/>
        <v/>
      </c>
      <c r="L1812" s="93">
        <f t="shared" si="186"/>
        <v>3.1145802031192664</v>
      </c>
      <c r="M1812" s="93">
        <f t="shared" si="187"/>
        <v>1</v>
      </c>
    </row>
    <row r="1813" spans="1:13">
      <c r="A1813" s="162">
        <v>267</v>
      </c>
      <c r="B1813" s="162">
        <v>15503</v>
      </c>
      <c r="C1813" s="162">
        <v>2</v>
      </c>
      <c r="D1813" s="163" t="s">
        <v>41</v>
      </c>
      <c r="E1813" s="163" t="s">
        <v>431</v>
      </c>
      <c r="F1813" s="162">
        <v>-1</v>
      </c>
      <c r="G1813" s="163" t="s">
        <v>227</v>
      </c>
      <c r="H1813" s="163" t="s">
        <v>227</v>
      </c>
      <c r="I1813" s="162">
        <v>29.685533528845401</v>
      </c>
      <c r="J1813" s="162">
        <v>4596923.6090758201</v>
      </c>
      <c r="K1813" s="93" t="str">
        <f t="shared" si="185"/>
        <v/>
      </c>
      <c r="L1813" s="93">
        <f t="shared" si="186"/>
        <v>3.1145802031192664</v>
      </c>
      <c r="M1813" s="93">
        <f t="shared" si="187"/>
        <v>1</v>
      </c>
    </row>
    <row r="1814" spans="1:13">
      <c r="A1814" s="162">
        <v>268</v>
      </c>
      <c r="B1814" s="162">
        <v>15503</v>
      </c>
      <c r="C1814" s="162">
        <v>3</v>
      </c>
      <c r="D1814" s="163" t="s">
        <v>41</v>
      </c>
      <c r="E1814" s="163" t="s">
        <v>431</v>
      </c>
      <c r="F1814" s="162">
        <v>-1</v>
      </c>
      <c r="G1814" s="163" t="s">
        <v>227</v>
      </c>
      <c r="H1814" s="163" t="s">
        <v>227</v>
      </c>
      <c r="I1814" s="162">
        <v>29.685533528845401</v>
      </c>
      <c r="J1814" s="162">
        <v>4596923.6090758201</v>
      </c>
      <c r="K1814" s="93" t="str">
        <f t="shared" si="185"/>
        <v/>
      </c>
      <c r="L1814" s="93">
        <f t="shared" si="186"/>
        <v>3.1145802031192664</v>
      </c>
      <c r="M1814" s="93">
        <f t="shared" si="187"/>
        <v>1</v>
      </c>
    </row>
    <row r="1815" spans="1:13">
      <c r="A1815" s="162">
        <v>269</v>
      </c>
      <c r="B1815" s="162">
        <v>15603</v>
      </c>
      <c r="C1815" s="162">
        <v>1</v>
      </c>
      <c r="D1815" s="163" t="s">
        <v>41</v>
      </c>
      <c r="E1815" s="163" t="s">
        <v>431</v>
      </c>
      <c r="F1815" s="162">
        <v>-1</v>
      </c>
      <c r="G1815" s="163" t="s">
        <v>239</v>
      </c>
      <c r="H1815" s="163" t="s">
        <v>227</v>
      </c>
      <c r="I1815" s="162">
        <v>92.654547578317505</v>
      </c>
      <c r="J1815" s="162">
        <v>873547.07456837804</v>
      </c>
      <c r="K1815" s="93" t="str">
        <f t="shared" si="185"/>
        <v/>
      </c>
      <c r="L1815" s="93">
        <f t="shared" si="186"/>
        <v>3.1145802031192664</v>
      </c>
      <c r="M1815" s="93">
        <f t="shared" si="187"/>
        <v>1</v>
      </c>
    </row>
    <row r="1816" spans="1:13">
      <c r="A1816" s="162">
        <v>270</v>
      </c>
      <c r="B1816" s="162">
        <v>15603</v>
      </c>
      <c r="C1816" s="162">
        <v>2</v>
      </c>
      <c r="D1816" s="163" t="s">
        <v>41</v>
      </c>
      <c r="E1816" s="163" t="s">
        <v>224</v>
      </c>
      <c r="F1816" s="162">
        <v>-1</v>
      </c>
      <c r="G1816" s="163" t="s">
        <v>239</v>
      </c>
      <c r="H1816" s="163" t="s">
        <v>227</v>
      </c>
      <c r="I1816" s="162">
        <v>92.654547578317505</v>
      </c>
      <c r="J1816" s="162">
        <v>873547.07456837804</v>
      </c>
      <c r="K1816" s="93" t="str">
        <f t="shared" si="185"/>
        <v/>
      </c>
      <c r="L1816" s="93">
        <f t="shared" si="186"/>
        <v>3.1145802031192664</v>
      </c>
      <c r="M1816" s="93">
        <f t="shared" si="187"/>
        <v>1</v>
      </c>
    </row>
    <row r="1817" spans="1:13">
      <c r="A1817" s="162">
        <v>3</v>
      </c>
      <c r="B1817" s="162">
        <v>6810</v>
      </c>
      <c r="C1817" s="162">
        <v>1</v>
      </c>
      <c r="D1817" s="163" t="s">
        <v>41</v>
      </c>
      <c r="E1817" s="163" t="s">
        <v>224</v>
      </c>
      <c r="F1817" s="162">
        <v>2</v>
      </c>
      <c r="G1817" s="163" t="s">
        <v>227</v>
      </c>
      <c r="H1817" s="163" t="s">
        <v>227</v>
      </c>
      <c r="I1817" s="162">
        <v>92.654547578317505</v>
      </c>
      <c r="J1817" s="162">
        <v>926545.47578317497</v>
      </c>
      <c r="K1817" s="93">
        <f t="shared" si="185"/>
        <v>2</v>
      </c>
      <c r="L1817" s="93">
        <f t="shared" si="186"/>
        <v>2</v>
      </c>
      <c r="M1817" s="93">
        <f t="shared" si="187"/>
        <v>1</v>
      </c>
    </row>
    <row r="1818" spans="1:13">
      <c r="A1818" s="162">
        <v>4</v>
      </c>
      <c r="B1818" s="162">
        <v>6810</v>
      </c>
      <c r="C1818" s="162">
        <v>2</v>
      </c>
      <c r="D1818" s="163" t="s">
        <v>41</v>
      </c>
      <c r="E1818" s="163" t="s">
        <v>224</v>
      </c>
      <c r="F1818" s="162">
        <v>5.5</v>
      </c>
      <c r="G1818" s="163" t="s">
        <v>227</v>
      </c>
      <c r="H1818" s="163" t="s">
        <v>227</v>
      </c>
      <c r="I1818" s="162">
        <v>92.654547578317505</v>
      </c>
      <c r="J1818" s="162">
        <v>926545.47578317497</v>
      </c>
      <c r="K1818" s="93">
        <f t="shared" si="185"/>
        <v>5.5</v>
      </c>
      <c r="L1818" s="93">
        <f t="shared" si="186"/>
        <v>5.5</v>
      </c>
      <c r="M1818" s="93">
        <f t="shared" si="187"/>
        <v>1</v>
      </c>
    </row>
    <row r="1819" spans="1:13">
      <c r="A1819" s="162">
        <v>5</v>
      </c>
      <c r="B1819" s="162">
        <v>6810</v>
      </c>
      <c r="C1819" s="162">
        <v>3</v>
      </c>
      <c r="D1819" s="163" t="s">
        <v>432</v>
      </c>
      <c r="E1819" s="163" t="s">
        <v>224</v>
      </c>
      <c r="F1819" s="162">
        <v>4</v>
      </c>
      <c r="G1819" s="163" t="s">
        <v>227</v>
      </c>
      <c r="H1819" s="163" t="s">
        <v>227</v>
      </c>
      <c r="I1819" s="162">
        <v>92.654547578317505</v>
      </c>
      <c r="J1819" s="162">
        <v>926545.47578317497</v>
      </c>
      <c r="K1819" s="93">
        <f t="shared" si="185"/>
        <v>4</v>
      </c>
      <c r="L1819" s="93">
        <f t="shared" si="186"/>
        <v>4</v>
      </c>
      <c r="M1819" s="93">
        <f t="shared" si="187"/>
        <v>1</v>
      </c>
    </row>
    <row r="1820" spans="1:13">
      <c r="A1820" s="162">
        <v>6</v>
      </c>
      <c r="B1820" s="162">
        <v>6810</v>
      </c>
      <c r="C1820" s="162">
        <v>4</v>
      </c>
      <c r="D1820" s="163" t="s">
        <v>432</v>
      </c>
      <c r="E1820" s="163" t="s">
        <v>224</v>
      </c>
      <c r="F1820" s="162">
        <v>1.4</v>
      </c>
      <c r="G1820" s="163" t="s">
        <v>227</v>
      </c>
      <c r="H1820" s="163" t="s">
        <v>227</v>
      </c>
      <c r="I1820" s="162">
        <v>92.654547578317505</v>
      </c>
      <c r="J1820" s="162">
        <v>926545.47578317497</v>
      </c>
      <c r="K1820" s="93">
        <f t="shared" si="185"/>
        <v>1.4</v>
      </c>
      <c r="L1820" s="93">
        <f t="shared" si="186"/>
        <v>1.4</v>
      </c>
      <c r="M1820" s="93">
        <f t="shared" si="187"/>
        <v>1</v>
      </c>
    </row>
    <row r="1821" spans="1:13">
      <c r="A1821" s="162">
        <v>7</v>
      </c>
      <c r="B1821" s="162">
        <v>6810</v>
      </c>
      <c r="C1821" s="162">
        <v>5</v>
      </c>
      <c r="D1821" s="163" t="s">
        <v>432</v>
      </c>
      <c r="E1821" s="163" t="s">
        <v>224</v>
      </c>
      <c r="F1821" s="162">
        <v>1.4</v>
      </c>
      <c r="G1821" s="163" t="s">
        <v>227</v>
      </c>
      <c r="H1821" s="163" t="s">
        <v>227</v>
      </c>
      <c r="I1821" s="162">
        <v>92.654547578317505</v>
      </c>
      <c r="J1821" s="162">
        <v>926545.47578317497</v>
      </c>
      <c r="K1821" s="93">
        <f t="shared" si="185"/>
        <v>1.4</v>
      </c>
      <c r="L1821" s="93">
        <f t="shared" si="186"/>
        <v>1.4</v>
      </c>
      <c r="M1821" s="93">
        <f t="shared" si="187"/>
        <v>1</v>
      </c>
    </row>
    <row r="1822" spans="1:13">
      <c r="A1822" s="162">
        <v>9</v>
      </c>
      <c r="B1822" s="162">
        <v>2229</v>
      </c>
      <c r="C1822" s="162">
        <v>1</v>
      </c>
      <c r="D1822" s="163" t="s">
        <v>41</v>
      </c>
      <c r="E1822" s="163" t="s">
        <v>224</v>
      </c>
      <c r="F1822" s="162">
        <v>3</v>
      </c>
      <c r="G1822" s="163" t="s">
        <v>227</v>
      </c>
      <c r="H1822" s="163" t="s">
        <v>227</v>
      </c>
      <c r="I1822" s="162">
        <v>34.400464435103203</v>
      </c>
      <c r="J1822" s="162">
        <v>7381995.6631287904</v>
      </c>
      <c r="K1822" s="93">
        <f t="shared" si="185"/>
        <v>3</v>
      </c>
      <c r="L1822" s="93">
        <f t="shared" si="186"/>
        <v>3</v>
      </c>
      <c r="M1822" s="93">
        <f t="shared" si="187"/>
        <v>1</v>
      </c>
    </row>
    <row r="1823" spans="1:13">
      <c r="A1823" s="162">
        <v>13</v>
      </c>
      <c r="B1823" s="162">
        <v>1154</v>
      </c>
      <c r="C1823" s="162">
        <v>1</v>
      </c>
      <c r="D1823" s="163" t="s">
        <v>432</v>
      </c>
      <c r="E1823" s="163" t="s">
        <v>224</v>
      </c>
      <c r="F1823" s="162">
        <v>-1</v>
      </c>
      <c r="G1823" s="163" t="s">
        <v>227</v>
      </c>
      <c r="H1823" s="163" t="s">
        <v>227</v>
      </c>
      <c r="I1823" s="162">
        <v>340.720580852686</v>
      </c>
      <c r="J1823" s="162">
        <v>1828306.6368555101</v>
      </c>
      <c r="K1823" s="93" t="str">
        <f t="shared" si="185"/>
        <v/>
      </c>
      <c r="L1823" s="93">
        <f t="shared" si="186"/>
        <v>3.1145802031192664</v>
      </c>
      <c r="M1823" s="93">
        <f t="shared" si="187"/>
        <v>1</v>
      </c>
    </row>
    <row r="1824" spans="1:13">
      <c r="A1824" s="162">
        <v>14</v>
      </c>
      <c r="B1824" s="162">
        <v>1920</v>
      </c>
      <c r="C1824" s="162">
        <v>1</v>
      </c>
      <c r="D1824" s="163" t="s">
        <v>432</v>
      </c>
      <c r="E1824" s="163" t="s">
        <v>224</v>
      </c>
      <c r="F1824" s="162">
        <v>0.84</v>
      </c>
      <c r="G1824" s="163" t="s">
        <v>227</v>
      </c>
      <c r="H1824" s="163" t="s">
        <v>227</v>
      </c>
      <c r="I1824" s="162">
        <v>34.400464435103203</v>
      </c>
      <c r="J1824" s="162">
        <v>4059254.8033421701</v>
      </c>
      <c r="K1824" s="93">
        <f t="shared" si="185"/>
        <v>0.84</v>
      </c>
      <c r="L1824" s="93">
        <f t="shared" si="186"/>
        <v>0.84</v>
      </c>
      <c r="M1824" s="93">
        <f t="shared" si="187"/>
        <v>1</v>
      </c>
    </row>
    <row r="1825" spans="1:13">
      <c r="A1825" s="162">
        <v>15</v>
      </c>
      <c r="B1825" s="162">
        <v>6438</v>
      </c>
      <c r="C1825" s="162">
        <v>1</v>
      </c>
      <c r="D1825" s="163" t="s">
        <v>433</v>
      </c>
      <c r="E1825" s="163" t="s">
        <v>224</v>
      </c>
      <c r="F1825" s="162">
        <v>-1</v>
      </c>
      <c r="G1825" s="163" t="s">
        <v>227</v>
      </c>
      <c r="H1825" s="163" t="s">
        <v>227</v>
      </c>
      <c r="I1825" s="162">
        <v>14.4804897627317</v>
      </c>
      <c r="J1825" s="162">
        <v>1882463.6691551199</v>
      </c>
      <c r="K1825" s="93" t="str">
        <f t="shared" si="185"/>
        <v/>
      </c>
      <c r="L1825" s="93">
        <f t="shared" si="186"/>
        <v>3.1145802031192664</v>
      </c>
      <c r="M1825" s="93">
        <f t="shared" si="187"/>
        <v>1</v>
      </c>
    </row>
    <row r="1826" spans="1:13">
      <c r="A1826" s="162">
        <v>16</v>
      </c>
      <c r="B1826" s="162">
        <v>6438</v>
      </c>
      <c r="C1826" s="162">
        <v>2</v>
      </c>
      <c r="D1826" s="163" t="s">
        <v>433</v>
      </c>
      <c r="E1826" s="163" t="s">
        <v>224</v>
      </c>
      <c r="F1826" s="162">
        <v>-1</v>
      </c>
      <c r="G1826" s="163" t="s">
        <v>227</v>
      </c>
      <c r="H1826" s="163" t="s">
        <v>227</v>
      </c>
      <c r="I1826" s="162">
        <v>14.4804897627317</v>
      </c>
      <c r="J1826" s="162">
        <v>1882463.6691551199</v>
      </c>
      <c r="K1826" s="93" t="str">
        <f t="shared" si="185"/>
        <v/>
      </c>
      <c r="L1826" s="93">
        <f t="shared" si="186"/>
        <v>3.1145802031192664</v>
      </c>
      <c r="M1826" s="93">
        <f t="shared" si="187"/>
        <v>1</v>
      </c>
    </row>
    <row r="1827" spans="1:13">
      <c r="A1827" s="162">
        <v>62</v>
      </c>
      <c r="B1827" s="162">
        <v>15080</v>
      </c>
      <c r="C1827" s="162">
        <v>1</v>
      </c>
      <c r="D1827" s="163" t="s">
        <v>430</v>
      </c>
      <c r="E1827" s="163" t="s">
        <v>224</v>
      </c>
      <c r="F1827" s="162">
        <v>-1</v>
      </c>
      <c r="G1827" s="163" t="s">
        <v>227</v>
      </c>
      <c r="H1827" s="163" t="s">
        <v>227</v>
      </c>
      <c r="I1827" s="162">
        <v>11.7918010607328</v>
      </c>
      <c r="J1827" s="162">
        <v>2301346.8540179199</v>
      </c>
      <c r="K1827" s="93" t="str">
        <f t="shared" si="185"/>
        <v/>
      </c>
      <c r="L1827" s="93">
        <f t="shared" si="186"/>
        <v>3.1145802031192664</v>
      </c>
      <c r="M1827" s="93">
        <f t="shared" si="187"/>
        <v>1</v>
      </c>
    </row>
    <row r="1828" spans="1:13">
      <c r="A1828" s="162">
        <v>357</v>
      </c>
      <c r="B1828" s="162">
        <v>15890</v>
      </c>
      <c r="C1828" s="162">
        <v>2</v>
      </c>
      <c r="D1828" s="163" t="s">
        <v>41</v>
      </c>
      <c r="E1828" s="163" t="s">
        <v>431</v>
      </c>
      <c r="F1828" s="162">
        <v>-1</v>
      </c>
      <c r="G1828" s="163" t="s">
        <v>243</v>
      </c>
      <c r="H1828" s="163" t="s">
        <v>227</v>
      </c>
      <c r="I1828" s="162">
        <v>97.814348978341002</v>
      </c>
      <c r="J1828" s="162">
        <v>1158121.8919035599</v>
      </c>
      <c r="K1828" s="93" t="str">
        <f t="shared" si="185"/>
        <v/>
      </c>
      <c r="L1828" s="93">
        <f t="shared" si="186"/>
        <v>3.1145802031192664</v>
      </c>
      <c r="M1828" s="93">
        <f t="shared" si="187"/>
        <v>0</v>
      </c>
    </row>
    <row r="1829" spans="1:13">
      <c r="A1829" s="162">
        <v>19</v>
      </c>
      <c r="B1829" s="162">
        <v>6831</v>
      </c>
      <c r="C1829" s="162">
        <v>1</v>
      </c>
      <c r="D1829" s="163" t="s">
        <v>433</v>
      </c>
      <c r="E1829" s="163" t="s">
        <v>224</v>
      </c>
      <c r="F1829" s="162">
        <v>0.5</v>
      </c>
      <c r="G1829" s="163" t="s">
        <v>227</v>
      </c>
      <c r="H1829" s="163" t="s">
        <v>227</v>
      </c>
      <c r="I1829" s="162">
        <v>127.11566900921299</v>
      </c>
      <c r="J1829" s="162">
        <v>5644952.6293611499</v>
      </c>
      <c r="K1829" s="93">
        <f t="shared" si="185"/>
        <v>0.5</v>
      </c>
      <c r="L1829" s="93">
        <f t="shared" si="186"/>
        <v>0.5</v>
      </c>
      <c r="M1829" s="93">
        <f t="shared" si="187"/>
        <v>1</v>
      </c>
    </row>
    <row r="1830" spans="1:13">
      <c r="A1830" s="162">
        <v>20</v>
      </c>
      <c r="B1830" s="162">
        <v>1386</v>
      </c>
      <c r="C1830" s="162">
        <v>1</v>
      </c>
      <c r="D1830" s="163" t="s">
        <v>433</v>
      </c>
      <c r="E1830" s="163" t="s">
        <v>224</v>
      </c>
      <c r="F1830" s="162">
        <v>-1</v>
      </c>
      <c r="G1830" s="163" t="s">
        <v>227</v>
      </c>
      <c r="H1830" s="163" t="s">
        <v>227</v>
      </c>
      <c r="I1830" s="162">
        <v>450.19651572995701</v>
      </c>
      <c r="J1830" s="162">
        <v>2250982.5786497798</v>
      </c>
      <c r="K1830" s="93" t="str">
        <f t="shared" si="185"/>
        <v/>
      </c>
      <c r="L1830" s="93">
        <f t="shared" si="186"/>
        <v>3.1145802031192664</v>
      </c>
      <c r="M1830" s="93">
        <f t="shared" si="187"/>
        <v>1</v>
      </c>
    </row>
    <row r="1831" spans="1:13">
      <c r="A1831" s="162">
        <v>21</v>
      </c>
      <c r="B1831" s="162">
        <v>1386</v>
      </c>
      <c r="C1831" s="162">
        <v>2</v>
      </c>
      <c r="D1831" s="163" t="s">
        <v>433</v>
      </c>
      <c r="E1831" s="163" t="s">
        <v>224</v>
      </c>
      <c r="F1831" s="162">
        <v>10.5</v>
      </c>
      <c r="G1831" s="163" t="s">
        <v>227</v>
      </c>
      <c r="H1831" s="163" t="s">
        <v>227</v>
      </c>
      <c r="I1831" s="162">
        <v>450.19651572995701</v>
      </c>
      <c r="J1831" s="162">
        <v>2250982.5786497798</v>
      </c>
      <c r="K1831" s="93">
        <f t="shared" si="185"/>
        <v>10.5</v>
      </c>
      <c r="L1831" s="93">
        <f t="shared" si="186"/>
        <v>10.5</v>
      </c>
      <c r="M1831" s="93">
        <f t="shared" si="187"/>
        <v>1</v>
      </c>
    </row>
    <row r="1832" spans="1:13">
      <c r="A1832" s="162">
        <v>22</v>
      </c>
      <c r="B1832" s="162">
        <v>1390</v>
      </c>
      <c r="C1832" s="162">
        <v>1</v>
      </c>
      <c r="D1832" s="163" t="s">
        <v>41</v>
      </c>
      <c r="E1832" s="163" t="s">
        <v>224</v>
      </c>
      <c r="F1832" s="162">
        <v>-1</v>
      </c>
      <c r="G1832" s="163" t="s">
        <v>227</v>
      </c>
      <c r="H1832" s="163" t="s">
        <v>227</v>
      </c>
      <c r="I1832" s="162">
        <v>450.19651572995701</v>
      </c>
      <c r="J1832" s="162">
        <v>1566683.8747402499</v>
      </c>
      <c r="K1832" s="93" t="str">
        <f t="shared" si="185"/>
        <v/>
      </c>
      <c r="L1832" s="93">
        <f t="shared" si="186"/>
        <v>3.1145802031192664</v>
      </c>
      <c r="M1832" s="93">
        <f t="shared" si="187"/>
        <v>1</v>
      </c>
    </row>
    <row r="1833" spans="1:13">
      <c r="A1833" s="162">
        <v>23</v>
      </c>
      <c r="B1833" s="162">
        <v>1390</v>
      </c>
      <c r="C1833" s="162">
        <v>2</v>
      </c>
      <c r="D1833" s="163" t="s">
        <v>434</v>
      </c>
      <c r="E1833" s="163" t="s">
        <v>244</v>
      </c>
      <c r="F1833" s="162">
        <v>-1</v>
      </c>
      <c r="G1833" s="163" t="s">
        <v>227</v>
      </c>
      <c r="H1833" s="163" t="s">
        <v>227</v>
      </c>
      <c r="I1833" s="162">
        <v>450.19651572995701</v>
      </c>
      <c r="J1833" s="162">
        <v>1566683.8747402499</v>
      </c>
      <c r="K1833" s="93" t="str">
        <f t="shared" si="185"/>
        <v/>
      </c>
      <c r="L1833" s="93">
        <f t="shared" si="186"/>
        <v>3.1145802031192664</v>
      </c>
      <c r="M1833" s="93">
        <f t="shared" si="187"/>
        <v>1</v>
      </c>
    </row>
    <row r="1834" spans="1:13">
      <c r="A1834" s="162">
        <v>24</v>
      </c>
      <c r="B1834" s="162">
        <v>6829</v>
      </c>
      <c r="C1834" s="162">
        <v>1</v>
      </c>
      <c r="D1834" s="163" t="s">
        <v>433</v>
      </c>
      <c r="E1834" s="163" t="s">
        <v>224</v>
      </c>
      <c r="F1834" s="162">
        <v>0.5</v>
      </c>
      <c r="G1834" s="163" t="s">
        <v>227</v>
      </c>
      <c r="H1834" s="163" t="s">
        <v>227</v>
      </c>
      <c r="I1834" s="162">
        <v>127.11566900921299</v>
      </c>
      <c r="J1834" s="162">
        <v>4648238.6686599096</v>
      </c>
      <c r="K1834" s="93">
        <f t="shared" si="185"/>
        <v>0.5</v>
      </c>
      <c r="L1834" s="93">
        <f t="shared" si="186"/>
        <v>0.5</v>
      </c>
      <c r="M1834" s="93">
        <f t="shared" si="187"/>
        <v>1</v>
      </c>
    </row>
    <row r="1835" spans="1:13">
      <c r="A1835" s="162">
        <v>25</v>
      </c>
      <c r="B1835" s="162">
        <v>2395</v>
      </c>
      <c r="C1835" s="162">
        <v>1</v>
      </c>
      <c r="D1835" s="163" t="s">
        <v>41</v>
      </c>
      <c r="E1835" s="163" t="s">
        <v>224</v>
      </c>
      <c r="F1835" s="162">
        <v>1</v>
      </c>
      <c r="G1835" s="163" t="s">
        <v>227</v>
      </c>
      <c r="H1835" s="163" t="s">
        <v>227</v>
      </c>
      <c r="I1835" s="162">
        <v>105.006108768516</v>
      </c>
      <c r="J1835" s="162">
        <v>237313.80581684501</v>
      </c>
      <c r="K1835" s="93">
        <f t="shared" si="185"/>
        <v>1</v>
      </c>
      <c r="L1835" s="93">
        <f t="shared" si="186"/>
        <v>1</v>
      </c>
      <c r="M1835" s="93">
        <f t="shared" si="187"/>
        <v>1</v>
      </c>
    </row>
    <row r="1836" spans="1:13">
      <c r="A1836" s="162">
        <v>26</v>
      </c>
      <c r="B1836" s="162">
        <v>2395</v>
      </c>
      <c r="C1836" s="162">
        <v>2</v>
      </c>
      <c r="D1836" s="163" t="s">
        <v>239</v>
      </c>
      <c r="E1836" s="163" t="s">
        <v>224</v>
      </c>
      <c r="F1836" s="162">
        <v>5</v>
      </c>
      <c r="G1836" s="163" t="s">
        <v>227</v>
      </c>
      <c r="H1836" s="163" t="s">
        <v>227</v>
      </c>
      <c r="I1836" s="162">
        <v>105.006108768516</v>
      </c>
      <c r="J1836" s="162">
        <v>237313.80581684501</v>
      </c>
      <c r="K1836" s="93">
        <f t="shared" si="185"/>
        <v>5</v>
      </c>
      <c r="L1836" s="93">
        <f t="shared" si="186"/>
        <v>5</v>
      </c>
      <c r="M1836" s="93">
        <f t="shared" si="187"/>
        <v>1</v>
      </c>
    </row>
    <row r="1837" spans="1:13">
      <c r="A1837" s="162">
        <v>27</v>
      </c>
      <c r="B1837" s="162">
        <v>1978</v>
      </c>
      <c r="C1837" s="162">
        <v>1</v>
      </c>
      <c r="D1837" s="163" t="s">
        <v>41</v>
      </c>
      <c r="E1837" s="163" t="s">
        <v>224</v>
      </c>
      <c r="F1837" s="162">
        <v>20</v>
      </c>
      <c r="G1837" s="163" t="s">
        <v>227</v>
      </c>
      <c r="H1837" s="163" t="s">
        <v>227</v>
      </c>
      <c r="I1837" s="162">
        <v>158.30188448215799</v>
      </c>
      <c r="J1837" s="162">
        <v>4963397.2860535895</v>
      </c>
      <c r="K1837" s="93">
        <f t="shared" si="185"/>
        <v>20</v>
      </c>
      <c r="L1837" s="93">
        <f t="shared" si="186"/>
        <v>20</v>
      </c>
      <c r="M1837" s="93">
        <f t="shared" si="187"/>
        <v>1</v>
      </c>
    </row>
    <row r="1838" spans="1:13">
      <c r="A1838" s="162">
        <v>28</v>
      </c>
      <c r="B1838" s="162">
        <v>1978</v>
      </c>
      <c r="C1838" s="162">
        <v>2</v>
      </c>
      <c r="D1838" s="163" t="s">
        <v>41</v>
      </c>
      <c r="E1838" s="163" t="s">
        <v>224</v>
      </c>
      <c r="F1838" s="162">
        <v>8</v>
      </c>
      <c r="G1838" s="163" t="s">
        <v>227</v>
      </c>
      <c r="H1838" s="163" t="s">
        <v>227</v>
      </c>
      <c r="I1838" s="162">
        <v>158.30188448215799</v>
      </c>
      <c r="J1838" s="162">
        <v>4963397.2860535895</v>
      </c>
      <c r="K1838" s="93">
        <f t="shared" si="185"/>
        <v>8</v>
      </c>
      <c r="L1838" s="93">
        <f t="shared" si="186"/>
        <v>8</v>
      </c>
      <c r="M1838" s="93">
        <f t="shared" si="187"/>
        <v>1</v>
      </c>
    </row>
    <row r="1839" spans="1:13">
      <c r="A1839" s="162">
        <v>29</v>
      </c>
      <c r="B1839" s="162">
        <v>15005</v>
      </c>
      <c r="C1839" s="162">
        <v>1</v>
      </c>
      <c r="D1839" s="163" t="s">
        <v>41</v>
      </c>
      <c r="E1839" s="163" t="s">
        <v>224</v>
      </c>
      <c r="F1839" s="162">
        <v>2</v>
      </c>
      <c r="G1839" s="163" t="s">
        <v>227</v>
      </c>
      <c r="H1839" s="163" t="s">
        <v>227</v>
      </c>
      <c r="I1839" s="162">
        <v>105.006108768516</v>
      </c>
      <c r="J1839" s="162">
        <v>216942.620715753</v>
      </c>
      <c r="K1839" s="93">
        <f t="shared" si="185"/>
        <v>2</v>
      </c>
      <c r="L1839" s="93">
        <f t="shared" si="186"/>
        <v>2</v>
      </c>
      <c r="M1839" s="93">
        <f t="shared" si="187"/>
        <v>1</v>
      </c>
    </row>
    <row r="1840" spans="1:13">
      <c r="A1840" s="162">
        <v>30</v>
      </c>
      <c r="B1840" s="162">
        <v>15005</v>
      </c>
      <c r="C1840" s="162">
        <v>2</v>
      </c>
      <c r="D1840" s="163" t="s">
        <v>41</v>
      </c>
      <c r="E1840" s="163" t="s">
        <v>224</v>
      </c>
      <c r="F1840" s="162">
        <v>5</v>
      </c>
      <c r="G1840" s="163" t="s">
        <v>227</v>
      </c>
      <c r="H1840" s="163" t="s">
        <v>227</v>
      </c>
      <c r="I1840" s="162">
        <v>105.006108768516</v>
      </c>
      <c r="J1840" s="162">
        <v>216942.620715753</v>
      </c>
      <c r="K1840" s="93">
        <f t="shared" si="185"/>
        <v>5</v>
      </c>
      <c r="L1840" s="93">
        <f t="shared" si="186"/>
        <v>5</v>
      </c>
      <c r="M1840" s="93">
        <f t="shared" si="187"/>
        <v>1</v>
      </c>
    </row>
    <row r="1841" spans="1:13">
      <c r="A1841" s="162">
        <v>232</v>
      </c>
      <c r="B1841" s="162">
        <v>15580</v>
      </c>
      <c r="C1841" s="162">
        <v>1</v>
      </c>
      <c r="D1841" s="163" t="s">
        <v>41</v>
      </c>
      <c r="E1841" s="163" t="s">
        <v>431</v>
      </c>
      <c r="F1841" s="162">
        <v>-1</v>
      </c>
      <c r="G1841" s="163" t="s">
        <v>227</v>
      </c>
      <c r="H1841" s="163" t="s">
        <v>246</v>
      </c>
      <c r="I1841" s="162">
        <v>21.175192802226601</v>
      </c>
      <c r="J1841" s="162">
        <v>4117833.8682849999</v>
      </c>
      <c r="K1841" s="93" t="str">
        <f t="shared" si="185"/>
        <v/>
      </c>
      <c r="L1841" s="93">
        <f t="shared" si="186"/>
        <v>3.1145802031192664</v>
      </c>
      <c r="M1841" s="93">
        <f t="shared" si="187"/>
        <v>1</v>
      </c>
    </row>
    <row r="1842" spans="1:13">
      <c r="A1842" s="162">
        <v>33</v>
      </c>
      <c r="B1842" s="162">
        <v>3749</v>
      </c>
      <c r="C1842" s="162">
        <v>1</v>
      </c>
      <c r="D1842" s="163" t="s">
        <v>430</v>
      </c>
      <c r="E1842" s="163" t="s">
        <v>224</v>
      </c>
      <c r="F1842" s="162">
        <v>15</v>
      </c>
      <c r="G1842" s="163" t="s">
        <v>239</v>
      </c>
      <c r="H1842" s="163" t="s">
        <v>227</v>
      </c>
      <c r="I1842" s="162">
        <v>24.082310556134701</v>
      </c>
      <c r="J1842" s="162">
        <v>1898986.51659345</v>
      </c>
      <c r="K1842" s="93">
        <f t="shared" si="185"/>
        <v>15</v>
      </c>
      <c r="L1842" s="93">
        <f t="shared" si="186"/>
        <v>15</v>
      </c>
      <c r="M1842" s="93">
        <f t="shared" si="187"/>
        <v>1</v>
      </c>
    </row>
    <row r="1843" spans="1:13">
      <c r="A1843" s="162">
        <v>36</v>
      </c>
      <c r="B1843" s="162">
        <v>3264</v>
      </c>
      <c r="C1843" s="162">
        <v>1</v>
      </c>
      <c r="D1843" s="163" t="s">
        <v>430</v>
      </c>
      <c r="E1843" s="163" t="s">
        <v>431</v>
      </c>
      <c r="F1843" s="162">
        <v>0.25</v>
      </c>
      <c r="G1843" s="163" t="s">
        <v>239</v>
      </c>
      <c r="H1843" s="163" t="s">
        <v>227</v>
      </c>
      <c r="I1843" s="162">
        <v>17.690263614514301</v>
      </c>
      <c r="J1843" s="162">
        <v>3344326.6460603098</v>
      </c>
      <c r="K1843" s="93">
        <f t="shared" si="185"/>
        <v>0.25</v>
      </c>
      <c r="L1843" s="93">
        <f t="shared" si="186"/>
        <v>0.25</v>
      </c>
      <c r="M1843" s="93">
        <f t="shared" si="187"/>
        <v>1</v>
      </c>
    </row>
    <row r="1844" spans="1:13">
      <c r="A1844" s="162">
        <v>37</v>
      </c>
      <c r="B1844" s="162">
        <v>3352</v>
      </c>
      <c r="C1844" s="162">
        <v>1</v>
      </c>
      <c r="D1844" s="163" t="s">
        <v>239</v>
      </c>
      <c r="E1844" s="163" t="s">
        <v>431</v>
      </c>
      <c r="F1844" s="162">
        <v>7.0000000000000007E-2</v>
      </c>
      <c r="G1844" s="163" t="s">
        <v>239</v>
      </c>
      <c r="H1844" s="163" t="s">
        <v>227</v>
      </c>
      <c r="I1844" s="162">
        <v>158.30188448215799</v>
      </c>
      <c r="J1844" s="162">
        <v>3482641.4586074799</v>
      </c>
      <c r="K1844" s="93">
        <f t="shared" si="185"/>
        <v>7.0000000000000007E-2</v>
      </c>
      <c r="L1844" s="93">
        <f t="shared" si="186"/>
        <v>7.0000000000000007E-2</v>
      </c>
      <c r="M1844" s="93">
        <f t="shared" si="187"/>
        <v>1</v>
      </c>
    </row>
    <row r="1845" spans="1:13">
      <c r="A1845" s="162">
        <v>356</v>
      </c>
      <c r="B1845" s="162">
        <v>15890</v>
      </c>
      <c r="C1845" s="162">
        <v>1</v>
      </c>
      <c r="D1845" s="163" t="s">
        <v>41</v>
      </c>
      <c r="E1845" s="163" t="s">
        <v>431</v>
      </c>
      <c r="F1845" s="162">
        <v>-1</v>
      </c>
      <c r="G1845" s="163" t="s">
        <v>243</v>
      </c>
      <c r="H1845" s="163" t="s">
        <v>227</v>
      </c>
      <c r="I1845" s="162">
        <v>97.814348978341002</v>
      </c>
      <c r="J1845" s="162">
        <v>1158121.8919035599</v>
      </c>
      <c r="K1845" s="93" t="str">
        <f t="shared" si="185"/>
        <v/>
      </c>
      <c r="L1845" s="93">
        <f t="shared" si="186"/>
        <v>3.1145802031192664</v>
      </c>
      <c r="M1845" s="93">
        <f t="shared" si="187"/>
        <v>0</v>
      </c>
    </row>
    <row r="1846" spans="1:13">
      <c r="A1846" s="162">
        <v>40</v>
      </c>
      <c r="B1846" s="162">
        <v>2241</v>
      </c>
      <c r="C1846" s="162">
        <v>1</v>
      </c>
      <c r="D1846" s="163" t="s">
        <v>239</v>
      </c>
      <c r="E1846" s="163" t="s">
        <v>224</v>
      </c>
      <c r="F1846" s="162">
        <v>-1</v>
      </c>
      <c r="G1846" s="163" t="s">
        <v>227</v>
      </c>
      <c r="H1846" s="163" t="s">
        <v>227</v>
      </c>
      <c r="I1846" s="162">
        <v>450.19651572995701</v>
      </c>
      <c r="J1846" s="162">
        <v>540235.81887594797</v>
      </c>
      <c r="K1846" s="93" t="str">
        <f t="shared" si="185"/>
        <v/>
      </c>
      <c r="L1846" s="93">
        <f t="shared" si="186"/>
        <v>3.1145802031192664</v>
      </c>
      <c r="M1846" s="93">
        <f t="shared" si="187"/>
        <v>1</v>
      </c>
    </row>
    <row r="1847" spans="1:13">
      <c r="A1847" s="162">
        <v>229</v>
      </c>
      <c r="B1847" s="162">
        <v>15543</v>
      </c>
      <c r="C1847" s="162">
        <v>1</v>
      </c>
      <c r="D1847" s="163" t="s">
        <v>41</v>
      </c>
      <c r="E1847" s="163" t="s">
        <v>431</v>
      </c>
      <c r="F1847" s="162">
        <v>-1</v>
      </c>
      <c r="G1847" s="163" t="s">
        <v>227</v>
      </c>
      <c r="H1847" s="163" t="s">
        <v>224</v>
      </c>
      <c r="I1847" s="162">
        <v>59.7383607246963</v>
      </c>
      <c r="J1847" s="162">
        <v>2943786.9397915802</v>
      </c>
      <c r="K1847" s="93" t="str">
        <f t="shared" si="185"/>
        <v/>
      </c>
      <c r="L1847" s="93">
        <f t="shared" si="186"/>
        <v>3.1145802031192664</v>
      </c>
      <c r="M1847" s="93">
        <f t="shared" si="187"/>
        <v>1</v>
      </c>
    </row>
    <row r="1848" spans="1:13">
      <c r="A1848" s="162">
        <v>42</v>
      </c>
      <c r="B1848" s="162">
        <v>8231</v>
      </c>
      <c r="C1848" s="162">
        <v>1</v>
      </c>
      <c r="D1848" s="163" t="s">
        <v>432</v>
      </c>
      <c r="E1848" s="163" t="s">
        <v>224</v>
      </c>
      <c r="F1848" s="162">
        <v>-1</v>
      </c>
      <c r="G1848" s="163" t="s">
        <v>227</v>
      </c>
      <c r="H1848" s="163" t="s">
        <v>227</v>
      </c>
      <c r="I1848" s="162">
        <v>9.3202930107655106</v>
      </c>
      <c r="J1848" s="162">
        <v>474934.17094957799</v>
      </c>
      <c r="K1848" s="93" t="str">
        <f t="shared" si="185"/>
        <v/>
      </c>
      <c r="L1848" s="93">
        <f t="shared" si="186"/>
        <v>3.1145802031192664</v>
      </c>
      <c r="M1848" s="93">
        <f t="shared" si="187"/>
        <v>1</v>
      </c>
    </row>
    <row r="1849" spans="1:13">
      <c r="A1849" s="162">
        <v>43</v>
      </c>
      <c r="B1849" s="162">
        <v>8231</v>
      </c>
      <c r="C1849" s="162">
        <v>2</v>
      </c>
      <c r="D1849" s="163" t="s">
        <v>432</v>
      </c>
      <c r="E1849" s="163" t="s">
        <v>224</v>
      </c>
      <c r="F1849" s="162">
        <v>-1</v>
      </c>
      <c r="G1849" s="163" t="s">
        <v>227</v>
      </c>
      <c r="H1849" s="163" t="s">
        <v>227</v>
      </c>
      <c r="I1849" s="162">
        <v>9.3202930107655106</v>
      </c>
      <c r="J1849" s="162">
        <v>474934.17094957799</v>
      </c>
      <c r="K1849" s="93" t="str">
        <f t="shared" si="185"/>
        <v/>
      </c>
      <c r="L1849" s="93">
        <f t="shared" si="186"/>
        <v>3.1145802031192664</v>
      </c>
      <c r="M1849" s="93">
        <f t="shared" si="187"/>
        <v>1</v>
      </c>
    </row>
    <row r="1850" spans="1:13">
      <c r="A1850" s="162">
        <v>44</v>
      </c>
      <c r="B1850" s="162">
        <v>1919</v>
      </c>
      <c r="C1850" s="162">
        <v>1</v>
      </c>
      <c r="D1850" s="163" t="s">
        <v>430</v>
      </c>
      <c r="E1850" s="163" t="s">
        <v>224</v>
      </c>
      <c r="F1850" s="162">
        <v>2</v>
      </c>
      <c r="G1850" s="163" t="s">
        <v>227</v>
      </c>
      <c r="H1850" s="163" t="s">
        <v>227</v>
      </c>
      <c r="I1850" s="162">
        <v>34.400464435103203</v>
      </c>
      <c r="J1850" s="162">
        <v>2222270.0025076699</v>
      </c>
      <c r="K1850" s="93">
        <f t="shared" si="185"/>
        <v>2</v>
      </c>
      <c r="L1850" s="93">
        <f t="shared" si="186"/>
        <v>2</v>
      </c>
      <c r="M1850" s="93">
        <f t="shared" si="187"/>
        <v>1</v>
      </c>
    </row>
    <row r="1851" spans="1:13">
      <c r="A1851" s="162">
        <v>45</v>
      </c>
      <c r="B1851" s="162">
        <v>15056</v>
      </c>
      <c r="C1851" s="162">
        <v>1</v>
      </c>
      <c r="D1851" s="163" t="s">
        <v>41</v>
      </c>
      <c r="E1851" s="163" t="s">
        <v>224</v>
      </c>
      <c r="F1851" s="162">
        <v>3</v>
      </c>
      <c r="G1851" s="163" t="s">
        <v>227</v>
      </c>
      <c r="H1851" s="163" t="s">
        <v>227</v>
      </c>
      <c r="I1851" s="162">
        <v>160.36792029440801</v>
      </c>
      <c r="J1851" s="162">
        <v>990271.90781797003</v>
      </c>
      <c r="K1851" s="93">
        <f t="shared" si="185"/>
        <v>3</v>
      </c>
      <c r="L1851" s="93">
        <f t="shared" si="186"/>
        <v>3</v>
      </c>
      <c r="M1851" s="93">
        <f t="shared" si="187"/>
        <v>1</v>
      </c>
    </row>
    <row r="1852" spans="1:13">
      <c r="A1852" s="162">
        <v>46</v>
      </c>
      <c r="B1852" s="162">
        <v>15056</v>
      </c>
      <c r="C1852" s="162">
        <v>2</v>
      </c>
      <c r="D1852" s="163" t="s">
        <v>41</v>
      </c>
      <c r="E1852" s="163" t="s">
        <v>224</v>
      </c>
      <c r="F1852" s="162">
        <v>2</v>
      </c>
      <c r="G1852" s="163" t="s">
        <v>239</v>
      </c>
      <c r="H1852" s="163" t="s">
        <v>227</v>
      </c>
      <c r="I1852" s="162">
        <v>160.36792029440801</v>
      </c>
      <c r="J1852" s="162">
        <v>990271.90781797003</v>
      </c>
      <c r="K1852" s="93">
        <f t="shared" si="185"/>
        <v>2</v>
      </c>
      <c r="L1852" s="93">
        <f t="shared" si="186"/>
        <v>2</v>
      </c>
      <c r="M1852" s="93">
        <f t="shared" si="187"/>
        <v>1</v>
      </c>
    </row>
    <row r="1853" spans="1:13">
      <c r="A1853" s="162">
        <v>47</v>
      </c>
      <c r="B1853" s="162">
        <v>15056</v>
      </c>
      <c r="C1853" s="162">
        <v>3</v>
      </c>
      <c r="D1853" s="163" t="s">
        <v>41</v>
      </c>
      <c r="E1853" s="163" t="s">
        <v>224</v>
      </c>
      <c r="F1853" s="162">
        <v>2.5</v>
      </c>
      <c r="G1853" s="163" t="s">
        <v>239</v>
      </c>
      <c r="H1853" s="163" t="s">
        <v>227</v>
      </c>
      <c r="I1853" s="162">
        <v>160.36792029440801</v>
      </c>
      <c r="J1853" s="162">
        <v>990271.90781797003</v>
      </c>
      <c r="K1853" s="93">
        <f t="shared" ref="K1853:K1916" si="189">IF(F1853=-1,"",F1853)</f>
        <v>2.5</v>
      </c>
      <c r="L1853" s="93">
        <f t="shared" ref="L1853:L1916" si="190">IF(K1853="",(SUMPRODUCT($K$1788:$K$2130,$I$1788:$I$2130)/SUM($I$1788:$I$2130)),K1853)</f>
        <v>2.5</v>
      </c>
      <c r="M1853" s="93">
        <f t="shared" ref="M1853:M1916" si="191">IF(G1853="Y",0,1)</f>
        <v>1</v>
      </c>
    </row>
    <row r="1854" spans="1:13">
      <c r="A1854" s="162">
        <v>48</v>
      </c>
      <c r="B1854" s="162">
        <v>15056</v>
      </c>
      <c r="C1854" s="162">
        <v>4</v>
      </c>
      <c r="D1854" s="163" t="s">
        <v>41</v>
      </c>
      <c r="E1854" s="163" t="s">
        <v>224</v>
      </c>
      <c r="F1854" s="162">
        <v>1.5</v>
      </c>
      <c r="G1854" s="163" t="s">
        <v>239</v>
      </c>
      <c r="H1854" s="163" t="s">
        <v>227</v>
      </c>
      <c r="I1854" s="162">
        <v>160.36792029440801</v>
      </c>
      <c r="J1854" s="162">
        <v>990271.90781797003</v>
      </c>
      <c r="K1854" s="93">
        <f t="shared" si="189"/>
        <v>1.5</v>
      </c>
      <c r="L1854" s="93">
        <f t="shared" si="190"/>
        <v>1.5</v>
      </c>
      <c r="M1854" s="93">
        <f t="shared" si="191"/>
        <v>1</v>
      </c>
    </row>
    <row r="1855" spans="1:13">
      <c r="A1855" s="162">
        <v>49</v>
      </c>
      <c r="B1855" s="162">
        <v>3761</v>
      </c>
      <c r="C1855" s="162">
        <v>1</v>
      </c>
      <c r="D1855" s="163" t="s">
        <v>432</v>
      </c>
      <c r="E1855" s="163" t="s">
        <v>224</v>
      </c>
      <c r="F1855" s="162">
        <v>-1</v>
      </c>
      <c r="G1855" s="163" t="s">
        <v>227</v>
      </c>
      <c r="H1855" s="163" t="s">
        <v>227</v>
      </c>
      <c r="I1855" s="162">
        <v>16.381546498344399</v>
      </c>
      <c r="J1855" s="162">
        <v>2904595.6280749398</v>
      </c>
      <c r="K1855" s="93" t="str">
        <f t="shared" si="189"/>
        <v/>
      </c>
      <c r="L1855" s="93">
        <f t="shared" si="190"/>
        <v>3.1145802031192664</v>
      </c>
      <c r="M1855" s="93">
        <f t="shared" si="191"/>
        <v>1</v>
      </c>
    </row>
    <row r="1856" spans="1:13">
      <c r="A1856" s="162">
        <v>50</v>
      </c>
      <c r="B1856" s="162">
        <v>2413</v>
      </c>
      <c r="C1856" s="162">
        <v>1</v>
      </c>
      <c r="D1856" s="163" t="s">
        <v>433</v>
      </c>
      <c r="E1856" s="163" t="s">
        <v>431</v>
      </c>
      <c r="F1856" s="162">
        <v>12.5</v>
      </c>
      <c r="G1856" s="163" t="s">
        <v>239</v>
      </c>
      <c r="H1856" s="163" t="s">
        <v>227</v>
      </c>
      <c r="I1856" s="162">
        <v>92.654547578317505</v>
      </c>
      <c r="J1856" s="162">
        <v>3520872.8079760699</v>
      </c>
      <c r="K1856" s="93">
        <f t="shared" si="189"/>
        <v>12.5</v>
      </c>
      <c r="L1856" s="93">
        <f t="shared" si="190"/>
        <v>12.5</v>
      </c>
      <c r="M1856" s="93">
        <f t="shared" si="191"/>
        <v>1</v>
      </c>
    </row>
    <row r="1857" spans="1:13">
      <c r="A1857" s="162">
        <v>51</v>
      </c>
      <c r="B1857" s="162">
        <v>2413</v>
      </c>
      <c r="C1857" s="162">
        <v>2</v>
      </c>
      <c r="D1857" s="163" t="s">
        <v>433</v>
      </c>
      <c r="E1857" s="163" t="s">
        <v>431</v>
      </c>
      <c r="F1857" s="162">
        <v>15</v>
      </c>
      <c r="G1857" s="163" t="s">
        <v>239</v>
      </c>
      <c r="H1857" s="163" t="s">
        <v>227</v>
      </c>
      <c r="I1857" s="162">
        <v>92.654547578317505</v>
      </c>
      <c r="J1857" s="162">
        <v>3520872.8079760699</v>
      </c>
      <c r="K1857" s="93">
        <f t="shared" si="189"/>
        <v>15</v>
      </c>
      <c r="L1857" s="93">
        <f t="shared" si="190"/>
        <v>15</v>
      </c>
      <c r="M1857" s="93">
        <f t="shared" si="191"/>
        <v>1</v>
      </c>
    </row>
    <row r="1858" spans="1:13">
      <c r="A1858" s="162">
        <v>52</v>
      </c>
      <c r="B1858" s="162">
        <v>2926</v>
      </c>
      <c r="C1858" s="162">
        <v>1</v>
      </c>
      <c r="D1858" s="163" t="s">
        <v>41</v>
      </c>
      <c r="E1858" s="163" t="s">
        <v>224</v>
      </c>
      <c r="F1858" s="162">
        <v>1</v>
      </c>
      <c r="G1858" s="163" t="s">
        <v>227</v>
      </c>
      <c r="H1858" s="163" t="s">
        <v>227</v>
      </c>
      <c r="I1858" s="162">
        <v>4.3309003149963399</v>
      </c>
      <c r="J1858" s="162">
        <v>630145.99583196803</v>
      </c>
      <c r="K1858" s="93">
        <f t="shared" si="189"/>
        <v>1</v>
      </c>
      <c r="L1858" s="93">
        <f t="shared" si="190"/>
        <v>1</v>
      </c>
      <c r="M1858" s="93">
        <f t="shared" si="191"/>
        <v>1</v>
      </c>
    </row>
    <row r="1859" spans="1:13">
      <c r="A1859" s="162">
        <v>53</v>
      </c>
      <c r="B1859" s="162">
        <v>2926</v>
      </c>
      <c r="C1859" s="162">
        <v>2</v>
      </c>
      <c r="D1859" s="163" t="s">
        <v>41</v>
      </c>
      <c r="E1859" s="163" t="s">
        <v>224</v>
      </c>
      <c r="F1859" s="162">
        <v>1.5</v>
      </c>
      <c r="G1859" s="163" t="s">
        <v>227</v>
      </c>
      <c r="H1859" s="163" t="s">
        <v>227</v>
      </c>
      <c r="I1859" s="162">
        <v>4.3309003149963399</v>
      </c>
      <c r="J1859" s="162">
        <v>630145.99583196803</v>
      </c>
      <c r="K1859" s="93">
        <f t="shared" si="189"/>
        <v>1.5</v>
      </c>
      <c r="L1859" s="93">
        <f t="shared" si="190"/>
        <v>1.5</v>
      </c>
      <c r="M1859" s="93">
        <f t="shared" si="191"/>
        <v>1</v>
      </c>
    </row>
    <row r="1860" spans="1:13">
      <c r="A1860" s="162">
        <v>54</v>
      </c>
      <c r="B1860" s="162">
        <v>2926</v>
      </c>
      <c r="C1860" s="162">
        <v>3</v>
      </c>
      <c r="D1860" s="163" t="s">
        <v>41</v>
      </c>
      <c r="E1860" s="163" t="s">
        <v>224</v>
      </c>
      <c r="F1860" s="162">
        <v>0.75</v>
      </c>
      <c r="G1860" s="163" t="s">
        <v>227</v>
      </c>
      <c r="H1860" s="163" t="s">
        <v>227</v>
      </c>
      <c r="I1860" s="162">
        <v>4.3309003149963399</v>
      </c>
      <c r="J1860" s="162">
        <v>630145.99583196803</v>
      </c>
      <c r="K1860" s="93">
        <f t="shared" si="189"/>
        <v>0.75</v>
      </c>
      <c r="L1860" s="93">
        <f t="shared" si="190"/>
        <v>0.75</v>
      </c>
      <c r="M1860" s="93">
        <f t="shared" si="191"/>
        <v>1</v>
      </c>
    </row>
    <row r="1861" spans="1:13">
      <c r="A1861" s="162">
        <v>55</v>
      </c>
      <c r="B1861" s="162">
        <v>2926</v>
      </c>
      <c r="C1861" s="162">
        <v>4</v>
      </c>
      <c r="D1861" s="163" t="s">
        <v>41</v>
      </c>
      <c r="E1861" s="163" t="s">
        <v>224</v>
      </c>
      <c r="F1861" s="162">
        <v>2</v>
      </c>
      <c r="G1861" s="163" t="s">
        <v>227</v>
      </c>
      <c r="H1861" s="163" t="s">
        <v>227</v>
      </c>
      <c r="I1861" s="162">
        <v>4.3309003149963399</v>
      </c>
      <c r="J1861" s="162">
        <v>630145.99583196803</v>
      </c>
      <c r="K1861" s="93">
        <f t="shared" si="189"/>
        <v>2</v>
      </c>
      <c r="L1861" s="93">
        <f t="shared" si="190"/>
        <v>2</v>
      </c>
      <c r="M1861" s="93">
        <f t="shared" si="191"/>
        <v>1</v>
      </c>
    </row>
    <row r="1862" spans="1:13">
      <c r="A1862" s="162">
        <v>56</v>
      </c>
      <c r="B1862" s="162">
        <v>2926</v>
      </c>
      <c r="C1862" s="162">
        <v>5</v>
      </c>
      <c r="D1862" s="163" t="s">
        <v>41</v>
      </c>
      <c r="E1862" s="163" t="s">
        <v>224</v>
      </c>
      <c r="F1862" s="162">
        <v>3</v>
      </c>
      <c r="G1862" s="163" t="s">
        <v>227</v>
      </c>
      <c r="H1862" s="163" t="s">
        <v>227</v>
      </c>
      <c r="I1862" s="162">
        <v>4.3309003149963399</v>
      </c>
      <c r="J1862" s="162">
        <v>630145.99583196803</v>
      </c>
      <c r="K1862" s="93">
        <f t="shared" si="189"/>
        <v>3</v>
      </c>
      <c r="L1862" s="93">
        <f t="shared" si="190"/>
        <v>3</v>
      </c>
      <c r="M1862" s="93">
        <f t="shared" si="191"/>
        <v>1</v>
      </c>
    </row>
    <row r="1863" spans="1:13">
      <c r="A1863" s="162">
        <v>304</v>
      </c>
      <c r="B1863" s="162">
        <v>15687</v>
      </c>
      <c r="C1863" s="162">
        <v>1</v>
      </c>
      <c r="D1863" s="163" t="s">
        <v>41</v>
      </c>
      <c r="E1863" s="163" t="s">
        <v>224</v>
      </c>
      <c r="F1863" s="162">
        <v>-1</v>
      </c>
      <c r="G1863" s="163" t="s">
        <v>243</v>
      </c>
      <c r="H1863" s="163" t="s">
        <v>227</v>
      </c>
      <c r="I1863" s="162">
        <v>4.3309003149963399</v>
      </c>
      <c r="J1863" s="162">
        <v>3326131.4419171899</v>
      </c>
      <c r="K1863" s="93" t="str">
        <f t="shared" si="189"/>
        <v/>
      </c>
      <c r="L1863" s="93">
        <f t="shared" si="190"/>
        <v>3.1145802031192664</v>
      </c>
      <c r="M1863" s="93">
        <f t="shared" si="191"/>
        <v>0</v>
      </c>
    </row>
    <row r="1864" spans="1:13">
      <c r="A1864" s="162">
        <v>303</v>
      </c>
      <c r="B1864" s="162">
        <v>15870</v>
      </c>
      <c r="C1864" s="162">
        <v>1</v>
      </c>
      <c r="D1864" s="163" t="s">
        <v>41</v>
      </c>
      <c r="E1864" s="163" t="s">
        <v>431</v>
      </c>
      <c r="F1864" s="162">
        <v>15</v>
      </c>
      <c r="G1864" s="163" t="s">
        <v>243</v>
      </c>
      <c r="H1864" s="163" t="s">
        <v>246</v>
      </c>
      <c r="I1864" s="162">
        <v>29.685533528845401</v>
      </c>
      <c r="J1864" s="162">
        <v>4066918.0934518198</v>
      </c>
      <c r="K1864" s="93">
        <f t="shared" si="189"/>
        <v>15</v>
      </c>
      <c r="L1864" s="93">
        <f t="shared" si="190"/>
        <v>15</v>
      </c>
      <c r="M1864" s="93">
        <f t="shared" si="191"/>
        <v>0</v>
      </c>
    </row>
    <row r="1865" spans="1:13">
      <c r="A1865" s="162">
        <v>306</v>
      </c>
      <c r="B1865" s="162">
        <v>15826</v>
      </c>
      <c r="C1865" s="162">
        <v>1</v>
      </c>
      <c r="D1865" s="163" t="s">
        <v>41</v>
      </c>
      <c r="E1865" s="163" t="s">
        <v>431</v>
      </c>
      <c r="F1865" s="162">
        <v>-1</v>
      </c>
      <c r="G1865" s="163" t="s">
        <v>227</v>
      </c>
      <c r="H1865" s="163" t="s">
        <v>227</v>
      </c>
      <c r="I1865" s="162">
        <v>29.685533528845401</v>
      </c>
      <c r="J1865" s="162">
        <v>4749685.3646152597</v>
      </c>
      <c r="K1865" s="93" t="str">
        <f t="shared" si="189"/>
        <v/>
      </c>
      <c r="L1865" s="93">
        <f t="shared" si="190"/>
        <v>3.1145802031192664</v>
      </c>
      <c r="M1865" s="93">
        <f t="shared" si="191"/>
        <v>1</v>
      </c>
    </row>
    <row r="1866" spans="1:13">
      <c r="A1866" s="162">
        <v>305</v>
      </c>
      <c r="B1866" s="162">
        <v>15687</v>
      </c>
      <c r="C1866" s="162">
        <v>2</v>
      </c>
      <c r="D1866" s="163" t="s">
        <v>41</v>
      </c>
      <c r="E1866" s="163" t="s">
        <v>224</v>
      </c>
      <c r="F1866" s="162">
        <v>-1</v>
      </c>
      <c r="G1866" s="163" t="s">
        <v>243</v>
      </c>
      <c r="H1866" s="163" t="s">
        <v>227</v>
      </c>
      <c r="I1866" s="162">
        <v>4.3309003149963399</v>
      </c>
      <c r="J1866" s="162">
        <v>3326131.4419171899</v>
      </c>
      <c r="K1866" s="93" t="str">
        <f t="shared" si="189"/>
        <v/>
      </c>
      <c r="L1866" s="93">
        <f t="shared" si="190"/>
        <v>3.1145802031192664</v>
      </c>
      <c r="M1866" s="93">
        <f t="shared" si="191"/>
        <v>0</v>
      </c>
    </row>
    <row r="1867" spans="1:13">
      <c r="A1867" s="162">
        <v>61</v>
      </c>
      <c r="B1867" s="162">
        <v>1877</v>
      </c>
      <c r="C1867" s="162">
        <v>1</v>
      </c>
      <c r="D1867" s="163" t="s">
        <v>430</v>
      </c>
      <c r="E1867" s="163" t="s">
        <v>430</v>
      </c>
      <c r="F1867" s="162">
        <v>-1</v>
      </c>
      <c r="G1867" s="163" t="s">
        <v>227</v>
      </c>
      <c r="H1867" s="163" t="s">
        <v>227</v>
      </c>
      <c r="I1867" s="162">
        <v>22.786347018073499</v>
      </c>
      <c r="J1867" s="162">
        <v>8052740.60888121</v>
      </c>
      <c r="K1867" s="93" t="str">
        <f t="shared" si="189"/>
        <v/>
      </c>
      <c r="L1867" s="93">
        <f t="shared" si="190"/>
        <v>3.1145802031192664</v>
      </c>
      <c r="M1867" s="93">
        <f t="shared" si="191"/>
        <v>1</v>
      </c>
    </row>
    <row r="1868" spans="1:13">
      <c r="A1868" s="162">
        <v>63</v>
      </c>
      <c r="B1868" s="162">
        <v>15081</v>
      </c>
      <c r="C1868" s="162">
        <v>1</v>
      </c>
      <c r="D1868" s="163" t="s">
        <v>41</v>
      </c>
      <c r="E1868" s="163" t="s">
        <v>224</v>
      </c>
      <c r="F1868" s="162">
        <v>1.5</v>
      </c>
      <c r="G1868" s="163" t="s">
        <v>227</v>
      </c>
      <c r="H1868" s="163" t="s">
        <v>227</v>
      </c>
      <c r="I1868" s="162">
        <v>115.532823110919</v>
      </c>
      <c r="J1868" s="162">
        <v>233722.90115339</v>
      </c>
      <c r="K1868" s="93">
        <f t="shared" si="189"/>
        <v>1.5</v>
      </c>
      <c r="L1868" s="93">
        <f t="shared" si="190"/>
        <v>1.5</v>
      </c>
      <c r="M1868" s="93">
        <f t="shared" si="191"/>
        <v>1</v>
      </c>
    </row>
    <row r="1869" spans="1:13">
      <c r="A1869" s="162">
        <v>64</v>
      </c>
      <c r="B1869" s="162">
        <v>8255</v>
      </c>
      <c r="C1869" s="162">
        <v>1</v>
      </c>
      <c r="D1869" s="163" t="s">
        <v>432</v>
      </c>
      <c r="E1869" s="163" t="s">
        <v>224</v>
      </c>
      <c r="F1869" s="162">
        <v>0.25</v>
      </c>
      <c r="G1869" s="163" t="s">
        <v>227</v>
      </c>
      <c r="H1869" s="163" t="s">
        <v>227</v>
      </c>
      <c r="I1869" s="162">
        <v>160.36792029440801</v>
      </c>
      <c r="J1869" s="162">
        <v>1058428.2739430901</v>
      </c>
      <c r="K1869" s="93">
        <f t="shared" si="189"/>
        <v>0.25</v>
      </c>
      <c r="L1869" s="93">
        <f t="shared" si="190"/>
        <v>0.25</v>
      </c>
      <c r="M1869" s="93">
        <f t="shared" si="191"/>
        <v>1</v>
      </c>
    </row>
    <row r="1870" spans="1:13">
      <c r="A1870" s="162">
        <v>65</v>
      </c>
      <c r="B1870" s="162">
        <v>8255</v>
      </c>
      <c r="C1870" s="162">
        <v>2</v>
      </c>
      <c r="D1870" s="163" t="s">
        <v>432</v>
      </c>
      <c r="E1870" s="163" t="s">
        <v>224</v>
      </c>
      <c r="F1870" s="162">
        <v>0.25</v>
      </c>
      <c r="G1870" s="163" t="s">
        <v>227</v>
      </c>
      <c r="H1870" s="163" t="s">
        <v>227</v>
      </c>
      <c r="I1870" s="162">
        <v>160.36792029440801</v>
      </c>
      <c r="J1870" s="162">
        <v>1058428.2739430901</v>
      </c>
      <c r="K1870" s="93">
        <f t="shared" si="189"/>
        <v>0.25</v>
      </c>
      <c r="L1870" s="93">
        <f t="shared" si="190"/>
        <v>0.25</v>
      </c>
      <c r="M1870" s="93">
        <f t="shared" si="191"/>
        <v>1</v>
      </c>
    </row>
    <row r="1871" spans="1:13">
      <c r="A1871" s="162">
        <v>66</v>
      </c>
      <c r="B1871" s="162">
        <v>15070</v>
      </c>
      <c r="C1871" s="162">
        <v>1</v>
      </c>
      <c r="D1871" s="163" t="s">
        <v>430</v>
      </c>
      <c r="E1871" s="163" t="s">
        <v>430</v>
      </c>
      <c r="F1871" s="162">
        <v>-1</v>
      </c>
      <c r="G1871" s="163" t="s">
        <v>239</v>
      </c>
      <c r="H1871" s="163" t="s">
        <v>247</v>
      </c>
      <c r="I1871" s="162">
        <v>115.532823110919</v>
      </c>
      <c r="J1871" s="162">
        <v>161745.95235528701</v>
      </c>
      <c r="K1871" s="93" t="str">
        <f t="shared" si="189"/>
        <v/>
      </c>
      <c r="L1871" s="93">
        <f t="shared" si="190"/>
        <v>3.1145802031192664</v>
      </c>
      <c r="M1871" s="93">
        <f t="shared" si="191"/>
        <v>1</v>
      </c>
    </row>
    <row r="1872" spans="1:13">
      <c r="A1872" s="162">
        <v>67</v>
      </c>
      <c r="B1872" s="162">
        <v>15162</v>
      </c>
      <c r="C1872" s="162">
        <v>1</v>
      </c>
      <c r="D1872" s="163" t="s">
        <v>41</v>
      </c>
      <c r="E1872" s="163" t="s">
        <v>224</v>
      </c>
      <c r="F1872" s="162">
        <v>-1</v>
      </c>
      <c r="G1872" s="163" t="s">
        <v>227</v>
      </c>
      <c r="H1872" s="163" t="s">
        <v>227</v>
      </c>
      <c r="I1872" s="162">
        <v>115.532823110919</v>
      </c>
      <c r="J1872" s="162">
        <v>215353.18227875399</v>
      </c>
      <c r="K1872" s="93" t="str">
        <f t="shared" si="189"/>
        <v/>
      </c>
      <c r="L1872" s="93">
        <f t="shared" si="190"/>
        <v>3.1145802031192664</v>
      </c>
      <c r="M1872" s="93">
        <f t="shared" si="191"/>
        <v>1</v>
      </c>
    </row>
    <row r="1873" spans="1:13">
      <c r="A1873" s="162">
        <v>68</v>
      </c>
      <c r="B1873" s="162">
        <v>15162</v>
      </c>
      <c r="C1873" s="162">
        <v>2</v>
      </c>
      <c r="D1873" s="163" t="s">
        <v>41</v>
      </c>
      <c r="E1873" s="163" t="s">
        <v>224</v>
      </c>
      <c r="F1873" s="162">
        <v>-1</v>
      </c>
      <c r="G1873" s="163" t="s">
        <v>227</v>
      </c>
      <c r="H1873" s="163" t="s">
        <v>227</v>
      </c>
      <c r="I1873" s="162">
        <v>115.532823110919</v>
      </c>
      <c r="J1873" s="162">
        <v>215353.18227875399</v>
      </c>
      <c r="K1873" s="93" t="str">
        <f t="shared" si="189"/>
        <v/>
      </c>
      <c r="L1873" s="93">
        <f t="shared" si="190"/>
        <v>3.1145802031192664</v>
      </c>
      <c r="M1873" s="93">
        <f t="shared" si="191"/>
        <v>1</v>
      </c>
    </row>
    <row r="1874" spans="1:13">
      <c r="A1874" s="162">
        <v>71</v>
      </c>
      <c r="B1874" s="162">
        <v>2861</v>
      </c>
      <c r="C1874" s="162">
        <v>1</v>
      </c>
      <c r="D1874" s="163" t="s">
        <v>432</v>
      </c>
      <c r="E1874" s="163" t="s">
        <v>224</v>
      </c>
      <c r="F1874" s="162">
        <v>1.5</v>
      </c>
      <c r="G1874" s="163" t="s">
        <v>227</v>
      </c>
      <c r="H1874" s="163" t="s">
        <v>227</v>
      </c>
      <c r="I1874" s="162">
        <v>18.3557632287316</v>
      </c>
      <c r="J1874" s="162">
        <v>925130.46672807401</v>
      </c>
      <c r="K1874" s="93">
        <f t="shared" si="189"/>
        <v>1.5</v>
      </c>
      <c r="L1874" s="93">
        <f t="shared" si="190"/>
        <v>1.5</v>
      </c>
      <c r="M1874" s="93">
        <f t="shared" si="191"/>
        <v>1</v>
      </c>
    </row>
    <row r="1875" spans="1:13">
      <c r="A1875" s="162">
        <v>72</v>
      </c>
      <c r="B1875" s="162">
        <v>2861</v>
      </c>
      <c r="C1875" s="162">
        <v>2</v>
      </c>
      <c r="D1875" s="163" t="s">
        <v>432</v>
      </c>
      <c r="E1875" s="163" t="s">
        <v>224</v>
      </c>
      <c r="F1875" s="162">
        <v>1</v>
      </c>
      <c r="G1875" s="163" t="s">
        <v>227</v>
      </c>
      <c r="H1875" s="163" t="s">
        <v>227</v>
      </c>
      <c r="I1875" s="162">
        <v>18.3557632287316</v>
      </c>
      <c r="J1875" s="162">
        <v>925130.46672807401</v>
      </c>
      <c r="K1875" s="93">
        <f t="shared" si="189"/>
        <v>1</v>
      </c>
      <c r="L1875" s="93">
        <f t="shared" si="190"/>
        <v>1</v>
      </c>
      <c r="M1875" s="93">
        <f t="shared" si="191"/>
        <v>1</v>
      </c>
    </row>
    <row r="1876" spans="1:13">
      <c r="A1876" s="162">
        <v>73</v>
      </c>
      <c r="B1876" s="162">
        <v>2751</v>
      </c>
      <c r="C1876" s="162">
        <v>1</v>
      </c>
      <c r="D1876" s="163" t="s">
        <v>433</v>
      </c>
      <c r="E1876" s="163" t="s">
        <v>224</v>
      </c>
      <c r="F1876" s="162">
        <v>1.5</v>
      </c>
      <c r="G1876" s="163" t="s">
        <v>227</v>
      </c>
      <c r="H1876" s="163" t="s">
        <v>227</v>
      </c>
      <c r="I1876" s="162">
        <v>57.162636336400801</v>
      </c>
      <c r="J1876" s="162">
        <v>3679787.5515194698</v>
      </c>
      <c r="K1876" s="93">
        <f t="shared" si="189"/>
        <v>1.5</v>
      </c>
      <c r="L1876" s="93">
        <f t="shared" si="190"/>
        <v>1.5</v>
      </c>
      <c r="M1876" s="93">
        <f t="shared" si="191"/>
        <v>1</v>
      </c>
    </row>
    <row r="1877" spans="1:13">
      <c r="A1877" s="162">
        <v>74</v>
      </c>
      <c r="B1877" s="162">
        <v>2751</v>
      </c>
      <c r="C1877" s="162">
        <v>2</v>
      </c>
      <c r="D1877" s="163" t="s">
        <v>433</v>
      </c>
      <c r="E1877" s="163" t="s">
        <v>224</v>
      </c>
      <c r="F1877" s="162">
        <v>2</v>
      </c>
      <c r="G1877" s="163" t="s">
        <v>227</v>
      </c>
      <c r="H1877" s="163" t="s">
        <v>227</v>
      </c>
      <c r="I1877" s="162">
        <v>57.162636336400801</v>
      </c>
      <c r="J1877" s="162">
        <v>3679787.5515194698</v>
      </c>
      <c r="K1877" s="93">
        <f t="shared" si="189"/>
        <v>2</v>
      </c>
      <c r="L1877" s="93">
        <f t="shared" si="190"/>
        <v>2</v>
      </c>
      <c r="M1877" s="93">
        <f t="shared" si="191"/>
        <v>1</v>
      </c>
    </row>
    <row r="1878" spans="1:13">
      <c r="A1878" s="162">
        <v>77</v>
      </c>
      <c r="B1878" s="162">
        <v>15181</v>
      </c>
      <c r="C1878" s="162">
        <v>1</v>
      </c>
      <c r="D1878" s="163" t="s">
        <v>433</v>
      </c>
      <c r="E1878" s="163" t="s">
        <v>224</v>
      </c>
      <c r="F1878" s="162">
        <v>-1</v>
      </c>
      <c r="G1878" s="163" t="s">
        <v>227</v>
      </c>
      <c r="H1878" s="163" t="s">
        <v>227</v>
      </c>
      <c r="I1878" s="162">
        <v>105.006108768516</v>
      </c>
      <c r="J1878" s="162">
        <v>352820.52546221198</v>
      </c>
      <c r="K1878" s="93" t="str">
        <f t="shared" si="189"/>
        <v/>
      </c>
      <c r="L1878" s="93">
        <f t="shared" si="190"/>
        <v>3.1145802031192664</v>
      </c>
      <c r="M1878" s="93">
        <f t="shared" si="191"/>
        <v>1</v>
      </c>
    </row>
    <row r="1879" spans="1:13">
      <c r="A1879" s="162">
        <v>78</v>
      </c>
      <c r="B1879" s="162">
        <v>15181</v>
      </c>
      <c r="C1879" s="162">
        <v>2</v>
      </c>
      <c r="D1879" s="163" t="s">
        <v>433</v>
      </c>
      <c r="E1879" s="163" t="s">
        <v>224</v>
      </c>
      <c r="F1879" s="162">
        <v>-1</v>
      </c>
      <c r="G1879" s="163" t="s">
        <v>227</v>
      </c>
      <c r="H1879" s="163" t="s">
        <v>227</v>
      </c>
      <c r="I1879" s="162">
        <v>105.006108768516</v>
      </c>
      <c r="J1879" s="162">
        <v>352820.52546221198</v>
      </c>
      <c r="K1879" s="93" t="str">
        <f t="shared" si="189"/>
        <v/>
      </c>
      <c r="L1879" s="93">
        <f t="shared" si="190"/>
        <v>3.1145802031192664</v>
      </c>
      <c r="M1879" s="93">
        <f t="shared" si="191"/>
        <v>1</v>
      </c>
    </row>
    <row r="1880" spans="1:13">
      <c r="A1880" s="162">
        <v>79</v>
      </c>
      <c r="B1880" s="162">
        <v>8345</v>
      </c>
      <c r="C1880" s="162">
        <v>1</v>
      </c>
      <c r="D1880" s="163" t="s">
        <v>432</v>
      </c>
      <c r="E1880" s="163" t="s">
        <v>431</v>
      </c>
      <c r="F1880" s="162">
        <v>7.0000000000000007E-2</v>
      </c>
      <c r="G1880" s="163" t="s">
        <v>227</v>
      </c>
      <c r="H1880" s="163" t="s">
        <v>227</v>
      </c>
      <c r="I1880" s="162">
        <v>160.36792029440801</v>
      </c>
      <c r="J1880" s="162">
        <v>2565886.7247105301</v>
      </c>
      <c r="K1880" s="93">
        <f t="shared" si="189"/>
        <v>7.0000000000000007E-2</v>
      </c>
      <c r="L1880" s="93">
        <f t="shared" si="190"/>
        <v>7.0000000000000007E-2</v>
      </c>
      <c r="M1880" s="93">
        <f t="shared" si="191"/>
        <v>1</v>
      </c>
    </row>
    <row r="1881" spans="1:13">
      <c r="A1881" s="162">
        <v>80</v>
      </c>
      <c r="B1881" s="162">
        <v>8345</v>
      </c>
      <c r="C1881" s="162">
        <v>2</v>
      </c>
      <c r="D1881" s="163" t="s">
        <v>433</v>
      </c>
      <c r="E1881" s="163" t="s">
        <v>431</v>
      </c>
      <c r="F1881" s="162">
        <v>7.0000000000000007E-2</v>
      </c>
      <c r="G1881" s="163" t="s">
        <v>227</v>
      </c>
      <c r="H1881" s="163" t="s">
        <v>227</v>
      </c>
      <c r="I1881" s="162">
        <v>160.36792029440801</v>
      </c>
      <c r="J1881" s="162">
        <v>2565886.7247105301</v>
      </c>
      <c r="K1881" s="93">
        <f t="shared" si="189"/>
        <v>7.0000000000000007E-2</v>
      </c>
      <c r="L1881" s="93">
        <f t="shared" si="190"/>
        <v>7.0000000000000007E-2</v>
      </c>
      <c r="M1881" s="93">
        <f t="shared" si="191"/>
        <v>1</v>
      </c>
    </row>
    <row r="1882" spans="1:13">
      <c r="A1882" s="162">
        <v>81</v>
      </c>
      <c r="B1882" s="162">
        <v>8345</v>
      </c>
      <c r="C1882" s="162">
        <v>3</v>
      </c>
      <c r="D1882" s="163" t="s">
        <v>432</v>
      </c>
      <c r="E1882" s="163" t="s">
        <v>431</v>
      </c>
      <c r="F1882" s="162">
        <v>7.0000000000000007E-2</v>
      </c>
      <c r="G1882" s="163" t="s">
        <v>227</v>
      </c>
      <c r="H1882" s="163" t="s">
        <v>227</v>
      </c>
      <c r="I1882" s="162">
        <v>160.36792029440801</v>
      </c>
      <c r="J1882" s="162">
        <v>2565886.7247105301</v>
      </c>
      <c r="K1882" s="93">
        <f t="shared" si="189"/>
        <v>7.0000000000000007E-2</v>
      </c>
      <c r="L1882" s="93">
        <f t="shared" si="190"/>
        <v>7.0000000000000007E-2</v>
      </c>
      <c r="M1882" s="93">
        <f t="shared" si="191"/>
        <v>1</v>
      </c>
    </row>
    <row r="1883" spans="1:13">
      <c r="A1883" s="162">
        <v>82</v>
      </c>
      <c r="B1883" s="162">
        <v>1941</v>
      </c>
      <c r="C1883" s="162">
        <v>1</v>
      </c>
      <c r="D1883" s="163" t="s">
        <v>434</v>
      </c>
      <c r="E1883" s="163" t="s">
        <v>224</v>
      </c>
      <c r="F1883" s="162">
        <v>-1</v>
      </c>
      <c r="G1883" s="163" t="s">
        <v>243</v>
      </c>
      <c r="H1883" s="163" t="s">
        <v>227</v>
      </c>
      <c r="I1883" s="162">
        <v>22.786347018073499</v>
      </c>
      <c r="J1883" s="162">
        <v>7000148.0947283199</v>
      </c>
      <c r="K1883" s="93" t="str">
        <f t="shared" si="189"/>
        <v/>
      </c>
      <c r="L1883" s="93">
        <f t="shared" si="190"/>
        <v>3.1145802031192664</v>
      </c>
      <c r="M1883" s="93">
        <f t="shared" si="191"/>
        <v>0</v>
      </c>
    </row>
    <row r="1884" spans="1:13">
      <c r="A1884" s="162">
        <v>83</v>
      </c>
      <c r="B1884" s="162">
        <v>1941</v>
      </c>
      <c r="C1884" s="162">
        <v>2</v>
      </c>
      <c r="D1884" s="163" t="s">
        <v>434</v>
      </c>
      <c r="E1884" s="163" t="s">
        <v>224</v>
      </c>
      <c r="F1884" s="162">
        <v>-1</v>
      </c>
      <c r="G1884" s="163" t="s">
        <v>243</v>
      </c>
      <c r="H1884" s="163" t="s">
        <v>227</v>
      </c>
      <c r="I1884" s="162">
        <v>22.786347018073499</v>
      </c>
      <c r="J1884" s="162">
        <v>7000148.0947283199</v>
      </c>
      <c r="K1884" s="93" t="str">
        <f t="shared" si="189"/>
        <v/>
      </c>
      <c r="L1884" s="93">
        <f t="shared" si="190"/>
        <v>3.1145802031192664</v>
      </c>
      <c r="M1884" s="93">
        <f t="shared" si="191"/>
        <v>0</v>
      </c>
    </row>
    <row r="1885" spans="1:13">
      <c r="A1885" s="162">
        <v>84</v>
      </c>
      <c r="B1885" s="162">
        <v>1941</v>
      </c>
      <c r="C1885" s="162">
        <v>3</v>
      </c>
      <c r="D1885" s="163" t="s">
        <v>434</v>
      </c>
      <c r="E1885" s="163" t="s">
        <v>224</v>
      </c>
      <c r="F1885" s="162">
        <v>0.75</v>
      </c>
      <c r="G1885" s="163" t="s">
        <v>243</v>
      </c>
      <c r="H1885" s="163" t="s">
        <v>227</v>
      </c>
      <c r="I1885" s="162">
        <v>22.786347018073499</v>
      </c>
      <c r="J1885" s="162">
        <v>7000148.0947283199</v>
      </c>
      <c r="K1885" s="93">
        <f t="shared" si="189"/>
        <v>0.75</v>
      </c>
      <c r="L1885" s="93">
        <f t="shared" si="190"/>
        <v>0.75</v>
      </c>
      <c r="M1885" s="93">
        <f t="shared" si="191"/>
        <v>0</v>
      </c>
    </row>
    <row r="1886" spans="1:13">
      <c r="A1886" s="162">
        <v>86</v>
      </c>
      <c r="B1886" s="162">
        <v>15265</v>
      </c>
      <c r="C1886" s="162">
        <v>1</v>
      </c>
      <c r="D1886" s="163" t="s">
        <v>41</v>
      </c>
      <c r="E1886" s="163" t="s">
        <v>431</v>
      </c>
      <c r="F1886" s="162">
        <v>10</v>
      </c>
      <c r="G1886" s="163" t="s">
        <v>243</v>
      </c>
      <c r="H1886" s="163" t="s">
        <v>227</v>
      </c>
      <c r="I1886" s="162">
        <v>92.654547578317505</v>
      </c>
      <c r="J1886" s="162">
        <v>1454676.3969795899</v>
      </c>
      <c r="K1886" s="93">
        <f t="shared" si="189"/>
        <v>10</v>
      </c>
      <c r="L1886" s="93">
        <f t="shared" si="190"/>
        <v>10</v>
      </c>
      <c r="M1886" s="93">
        <f t="shared" si="191"/>
        <v>0</v>
      </c>
    </row>
    <row r="1887" spans="1:13">
      <c r="A1887" s="162">
        <v>87</v>
      </c>
      <c r="B1887" s="162">
        <v>15265</v>
      </c>
      <c r="C1887" s="162">
        <v>2</v>
      </c>
      <c r="D1887" s="163" t="s">
        <v>41</v>
      </c>
      <c r="E1887" s="163" t="s">
        <v>431</v>
      </c>
      <c r="F1887" s="162">
        <v>15</v>
      </c>
      <c r="G1887" s="163" t="s">
        <v>243</v>
      </c>
      <c r="H1887" s="163" t="s">
        <v>227</v>
      </c>
      <c r="I1887" s="162">
        <v>92.654547578317505</v>
      </c>
      <c r="J1887" s="162">
        <v>1454676.3969795899</v>
      </c>
      <c r="K1887" s="93">
        <f t="shared" si="189"/>
        <v>15</v>
      </c>
      <c r="L1887" s="93">
        <f t="shared" si="190"/>
        <v>15</v>
      </c>
      <c r="M1887" s="93">
        <f t="shared" si="191"/>
        <v>0</v>
      </c>
    </row>
    <row r="1888" spans="1:13">
      <c r="A1888" s="162">
        <v>88</v>
      </c>
      <c r="B1888" s="162">
        <v>15265</v>
      </c>
      <c r="C1888" s="162">
        <v>3</v>
      </c>
      <c r="D1888" s="163" t="s">
        <v>41</v>
      </c>
      <c r="E1888" s="163" t="s">
        <v>431</v>
      </c>
      <c r="F1888" s="162">
        <v>6.5</v>
      </c>
      <c r="G1888" s="163" t="s">
        <v>243</v>
      </c>
      <c r="H1888" s="163" t="s">
        <v>227</v>
      </c>
      <c r="I1888" s="162">
        <v>92.654547578317505</v>
      </c>
      <c r="J1888" s="162">
        <v>1454676.3969795899</v>
      </c>
      <c r="K1888" s="93">
        <f t="shared" si="189"/>
        <v>6.5</v>
      </c>
      <c r="L1888" s="93">
        <f t="shared" si="190"/>
        <v>6.5</v>
      </c>
      <c r="M1888" s="93">
        <f t="shared" si="191"/>
        <v>0</v>
      </c>
    </row>
    <row r="1889" spans="1:13">
      <c r="A1889" s="162">
        <v>89</v>
      </c>
      <c r="B1889" s="162">
        <v>15187</v>
      </c>
      <c r="C1889" s="162">
        <v>1</v>
      </c>
      <c r="D1889" s="163" t="s">
        <v>433</v>
      </c>
      <c r="E1889" s="163" t="s">
        <v>224</v>
      </c>
      <c r="F1889" s="162">
        <v>-1</v>
      </c>
      <c r="G1889" s="163" t="s">
        <v>227</v>
      </c>
      <c r="H1889" s="163" t="s">
        <v>227</v>
      </c>
      <c r="I1889" s="162">
        <v>105.006108768516</v>
      </c>
      <c r="J1889" s="162">
        <v>262515.27192128898</v>
      </c>
      <c r="K1889" s="93" t="str">
        <f t="shared" si="189"/>
        <v/>
      </c>
      <c r="L1889" s="93">
        <f t="shared" si="190"/>
        <v>3.1145802031192664</v>
      </c>
      <c r="M1889" s="93">
        <f t="shared" si="191"/>
        <v>1</v>
      </c>
    </row>
    <row r="1890" spans="1:13">
      <c r="A1890" s="162">
        <v>90</v>
      </c>
      <c r="B1890" s="162">
        <v>15187</v>
      </c>
      <c r="C1890" s="162">
        <v>2</v>
      </c>
      <c r="D1890" s="163" t="s">
        <v>433</v>
      </c>
      <c r="E1890" s="163" t="s">
        <v>224</v>
      </c>
      <c r="F1890" s="162">
        <v>-1</v>
      </c>
      <c r="G1890" s="163" t="s">
        <v>227</v>
      </c>
      <c r="H1890" s="163" t="s">
        <v>227</v>
      </c>
      <c r="I1890" s="162">
        <v>105.006108768516</v>
      </c>
      <c r="J1890" s="162">
        <v>262515.27192128898</v>
      </c>
      <c r="K1890" s="93" t="str">
        <f t="shared" si="189"/>
        <v/>
      </c>
      <c r="L1890" s="93">
        <f t="shared" si="190"/>
        <v>3.1145802031192664</v>
      </c>
      <c r="M1890" s="93">
        <f t="shared" si="191"/>
        <v>1</v>
      </c>
    </row>
    <row r="1891" spans="1:13">
      <c r="A1891" s="162">
        <v>91</v>
      </c>
      <c r="B1891" s="162">
        <v>15188</v>
      </c>
      <c r="C1891" s="162">
        <v>1</v>
      </c>
      <c r="D1891" s="163" t="s">
        <v>433</v>
      </c>
      <c r="E1891" s="163" t="s">
        <v>224</v>
      </c>
      <c r="F1891" s="162">
        <v>-1</v>
      </c>
      <c r="G1891" s="163" t="s">
        <v>227</v>
      </c>
      <c r="H1891" s="163" t="s">
        <v>227</v>
      </c>
      <c r="I1891" s="162">
        <v>105.006108768516</v>
      </c>
      <c r="J1891" s="162">
        <v>252014.661044437</v>
      </c>
      <c r="K1891" s="93" t="str">
        <f t="shared" si="189"/>
        <v/>
      </c>
      <c r="L1891" s="93">
        <f t="shared" si="190"/>
        <v>3.1145802031192664</v>
      </c>
      <c r="M1891" s="93">
        <f t="shared" si="191"/>
        <v>1</v>
      </c>
    </row>
    <row r="1892" spans="1:13">
      <c r="A1892" s="162">
        <v>92</v>
      </c>
      <c r="B1892" s="162">
        <v>15188</v>
      </c>
      <c r="C1892" s="162">
        <v>2</v>
      </c>
      <c r="D1892" s="163" t="s">
        <v>433</v>
      </c>
      <c r="E1892" s="163" t="s">
        <v>224</v>
      </c>
      <c r="F1892" s="162">
        <v>-1</v>
      </c>
      <c r="G1892" s="163" t="s">
        <v>227</v>
      </c>
      <c r="H1892" s="163" t="s">
        <v>227</v>
      </c>
      <c r="I1892" s="162">
        <v>105.006108768516</v>
      </c>
      <c r="J1892" s="162">
        <v>252014.661044437</v>
      </c>
      <c r="K1892" s="93" t="str">
        <f t="shared" si="189"/>
        <v/>
      </c>
      <c r="L1892" s="93">
        <f t="shared" si="190"/>
        <v>3.1145802031192664</v>
      </c>
      <c r="M1892" s="93">
        <f t="shared" si="191"/>
        <v>1</v>
      </c>
    </row>
    <row r="1893" spans="1:13">
      <c r="A1893" s="162">
        <v>94</v>
      </c>
      <c r="B1893" s="162">
        <v>6529</v>
      </c>
      <c r="C1893" s="162">
        <v>1</v>
      </c>
      <c r="D1893" s="163" t="s">
        <v>432</v>
      </c>
      <c r="E1893" s="163" t="s">
        <v>224</v>
      </c>
      <c r="F1893" s="162">
        <v>-1</v>
      </c>
      <c r="G1893" s="163" t="s">
        <v>227</v>
      </c>
      <c r="H1893" s="163" t="s">
        <v>227</v>
      </c>
      <c r="I1893" s="162">
        <v>92.654547578317505</v>
      </c>
      <c r="J1893" s="162">
        <v>703803.94340490003</v>
      </c>
      <c r="K1893" s="93" t="str">
        <f t="shared" si="189"/>
        <v/>
      </c>
      <c r="L1893" s="93">
        <f t="shared" si="190"/>
        <v>3.1145802031192664</v>
      </c>
      <c r="M1893" s="93">
        <f t="shared" si="191"/>
        <v>1</v>
      </c>
    </row>
    <row r="1894" spans="1:13">
      <c r="A1894" s="162">
        <v>95</v>
      </c>
      <c r="B1894" s="162">
        <v>6529</v>
      </c>
      <c r="C1894" s="162">
        <v>2</v>
      </c>
      <c r="D1894" s="163" t="s">
        <v>432</v>
      </c>
      <c r="E1894" s="163" t="s">
        <v>224</v>
      </c>
      <c r="F1894" s="162">
        <v>-1</v>
      </c>
      <c r="G1894" s="163" t="s">
        <v>227</v>
      </c>
      <c r="H1894" s="163" t="s">
        <v>227</v>
      </c>
      <c r="I1894" s="162">
        <v>92.654547578317505</v>
      </c>
      <c r="J1894" s="162">
        <v>703803.94340490003</v>
      </c>
      <c r="K1894" s="93" t="str">
        <f t="shared" si="189"/>
        <v/>
      </c>
      <c r="L1894" s="93">
        <f t="shared" si="190"/>
        <v>3.1145802031192664</v>
      </c>
      <c r="M1894" s="93">
        <f t="shared" si="191"/>
        <v>1</v>
      </c>
    </row>
    <row r="1895" spans="1:13">
      <c r="A1895" s="162">
        <v>96</v>
      </c>
      <c r="B1895" s="162">
        <v>6529</v>
      </c>
      <c r="C1895" s="162">
        <v>3</v>
      </c>
      <c r="D1895" s="163" t="s">
        <v>432</v>
      </c>
      <c r="E1895" s="163" t="s">
        <v>224</v>
      </c>
      <c r="F1895" s="162">
        <v>2</v>
      </c>
      <c r="G1895" s="163" t="s">
        <v>227</v>
      </c>
      <c r="H1895" s="163" t="s">
        <v>227</v>
      </c>
      <c r="I1895" s="162">
        <v>92.654547578317505</v>
      </c>
      <c r="J1895" s="162">
        <v>703803.94340490003</v>
      </c>
      <c r="K1895" s="93">
        <f t="shared" si="189"/>
        <v>2</v>
      </c>
      <c r="L1895" s="93">
        <f t="shared" si="190"/>
        <v>2</v>
      </c>
      <c r="M1895" s="93">
        <f t="shared" si="191"/>
        <v>1</v>
      </c>
    </row>
    <row r="1896" spans="1:13">
      <c r="A1896" s="162">
        <v>97</v>
      </c>
      <c r="B1896" s="162">
        <v>6529</v>
      </c>
      <c r="C1896" s="162">
        <v>4</v>
      </c>
      <c r="D1896" s="163" t="s">
        <v>432</v>
      </c>
      <c r="E1896" s="163" t="s">
        <v>224</v>
      </c>
      <c r="F1896" s="162">
        <v>5</v>
      </c>
      <c r="G1896" s="163" t="s">
        <v>227</v>
      </c>
      <c r="H1896" s="163" t="s">
        <v>227</v>
      </c>
      <c r="I1896" s="162">
        <v>92.654547578317505</v>
      </c>
      <c r="J1896" s="162">
        <v>703803.94340490003</v>
      </c>
      <c r="K1896" s="93">
        <f t="shared" si="189"/>
        <v>5</v>
      </c>
      <c r="L1896" s="93">
        <f t="shared" si="190"/>
        <v>5</v>
      </c>
      <c r="M1896" s="93">
        <f t="shared" si="191"/>
        <v>1</v>
      </c>
    </row>
    <row r="1897" spans="1:13">
      <c r="A1897" s="162">
        <v>98</v>
      </c>
      <c r="B1897" s="162">
        <v>6529</v>
      </c>
      <c r="C1897" s="162">
        <v>5</v>
      </c>
      <c r="D1897" s="163" t="s">
        <v>432</v>
      </c>
      <c r="E1897" s="163" t="s">
        <v>224</v>
      </c>
      <c r="F1897" s="162">
        <v>8.5</v>
      </c>
      <c r="G1897" s="163" t="s">
        <v>227</v>
      </c>
      <c r="H1897" s="163" t="s">
        <v>227</v>
      </c>
      <c r="I1897" s="162">
        <v>92.654547578317505</v>
      </c>
      <c r="J1897" s="162">
        <v>703803.94340490003</v>
      </c>
      <c r="K1897" s="93">
        <f t="shared" si="189"/>
        <v>8.5</v>
      </c>
      <c r="L1897" s="93">
        <f t="shared" si="190"/>
        <v>8.5</v>
      </c>
      <c r="M1897" s="93">
        <f t="shared" si="191"/>
        <v>1</v>
      </c>
    </row>
    <row r="1898" spans="1:13">
      <c r="A1898" s="162">
        <v>99</v>
      </c>
      <c r="B1898" s="162">
        <v>3274</v>
      </c>
      <c r="C1898" s="162">
        <v>1</v>
      </c>
      <c r="D1898" s="163" t="s">
        <v>41</v>
      </c>
      <c r="E1898" s="163" t="s">
        <v>224</v>
      </c>
      <c r="F1898" s="162">
        <v>-1</v>
      </c>
      <c r="G1898" s="163" t="s">
        <v>243</v>
      </c>
      <c r="H1898" s="163" t="s">
        <v>227</v>
      </c>
      <c r="I1898" s="162">
        <v>4.3309003149963399</v>
      </c>
      <c r="J1898" s="162">
        <v>1101218.02309412</v>
      </c>
      <c r="K1898" s="93" t="str">
        <f t="shared" si="189"/>
        <v/>
      </c>
      <c r="L1898" s="93">
        <f t="shared" si="190"/>
        <v>3.1145802031192664</v>
      </c>
      <c r="M1898" s="93">
        <f t="shared" si="191"/>
        <v>0</v>
      </c>
    </row>
    <row r="1899" spans="1:13">
      <c r="A1899" s="162">
        <v>100</v>
      </c>
      <c r="B1899" s="162">
        <v>3274</v>
      </c>
      <c r="C1899" s="162">
        <v>2</v>
      </c>
      <c r="D1899" s="163" t="s">
        <v>41</v>
      </c>
      <c r="E1899" s="163" t="s">
        <v>224</v>
      </c>
      <c r="F1899" s="162">
        <v>-1</v>
      </c>
      <c r="G1899" s="163" t="s">
        <v>243</v>
      </c>
      <c r="H1899" s="163" t="s">
        <v>227</v>
      </c>
      <c r="I1899" s="162">
        <v>4.3309003149963399</v>
      </c>
      <c r="J1899" s="162">
        <v>1101218.02309412</v>
      </c>
      <c r="K1899" s="93" t="str">
        <f t="shared" si="189"/>
        <v/>
      </c>
      <c r="L1899" s="93">
        <f t="shared" si="190"/>
        <v>3.1145802031192664</v>
      </c>
      <c r="M1899" s="93">
        <f t="shared" si="191"/>
        <v>0</v>
      </c>
    </row>
    <row r="1900" spans="1:13">
      <c r="A1900" s="162">
        <v>101</v>
      </c>
      <c r="B1900" s="162">
        <v>6480</v>
      </c>
      <c r="C1900" s="162">
        <v>1</v>
      </c>
      <c r="D1900" s="163" t="s">
        <v>430</v>
      </c>
      <c r="E1900" s="163" t="s">
        <v>224</v>
      </c>
      <c r="F1900" s="162">
        <v>-1</v>
      </c>
      <c r="G1900" s="163" t="s">
        <v>227</v>
      </c>
      <c r="H1900" s="163" t="s">
        <v>227</v>
      </c>
      <c r="I1900" s="162">
        <v>450.19651572995701</v>
      </c>
      <c r="J1900" s="162">
        <v>1035451.9861789</v>
      </c>
      <c r="K1900" s="93" t="str">
        <f t="shared" si="189"/>
        <v/>
      </c>
      <c r="L1900" s="93">
        <f t="shared" si="190"/>
        <v>3.1145802031192664</v>
      </c>
      <c r="M1900" s="93">
        <f t="shared" si="191"/>
        <v>1</v>
      </c>
    </row>
    <row r="1901" spans="1:13">
      <c r="A1901" s="162">
        <v>102</v>
      </c>
      <c r="B1901" s="162">
        <v>6480</v>
      </c>
      <c r="C1901" s="162">
        <v>2</v>
      </c>
      <c r="D1901" s="163" t="s">
        <v>430</v>
      </c>
      <c r="E1901" s="163" t="s">
        <v>224</v>
      </c>
      <c r="F1901" s="162">
        <v>-1</v>
      </c>
      <c r="G1901" s="163" t="s">
        <v>227</v>
      </c>
      <c r="H1901" s="163" t="s">
        <v>227</v>
      </c>
      <c r="I1901" s="162">
        <v>450.19651572995701</v>
      </c>
      <c r="J1901" s="162">
        <v>1035451.9861789</v>
      </c>
      <c r="K1901" s="93" t="str">
        <f t="shared" si="189"/>
        <v/>
      </c>
      <c r="L1901" s="93">
        <f t="shared" si="190"/>
        <v>3.1145802031192664</v>
      </c>
      <c r="M1901" s="93">
        <f t="shared" si="191"/>
        <v>1</v>
      </c>
    </row>
    <row r="1902" spans="1:13">
      <c r="A1902" s="162">
        <v>103</v>
      </c>
      <c r="B1902" s="162">
        <v>15268</v>
      </c>
      <c r="C1902" s="162">
        <v>1</v>
      </c>
      <c r="D1902" s="163" t="s">
        <v>41</v>
      </c>
      <c r="E1902" s="163" t="s">
        <v>431</v>
      </c>
      <c r="F1902" s="162">
        <v>9.5</v>
      </c>
      <c r="G1902" s="163" t="s">
        <v>239</v>
      </c>
      <c r="H1902" s="163" t="s">
        <v>247</v>
      </c>
      <c r="I1902" s="162">
        <v>92.654547578317505</v>
      </c>
      <c r="J1902" s="162">
        <v>4368661.91831767</v>
      </c>
      <c r="K1902" s="93">
        <f t="shared" si="189"/>
        <v>9.5</v>
      </c>
      <c r="L1902" s="93">
        <f t="shared" si="190"/>
        <v>9.5</v>
      </c>
      <c r="M1902" s="93">
        <f t="shared" si="191"/>
        <v>1</v>
      </c>
    </row>
    <row r="1903" spans="1:13">
      <c r="A1903" s="162">
        <v>104</v>
      </c>
      <c r="B1903" s="162">
        <v>15268</v>
      </c>
      <c r="C1903" s="162">
        <v>2</v>
      </c>
      <c r="D1903" s="163" t="s">
        <v>41</v>
      </c>
      <c r="E1903" s="163" t="s">
        <v>431</v>
      </c>
      <c r="F1903" s="162">
        <v>10</v>
      </c>
      <c r="G1903" s="163" t="s">
        <v>239</v>
      </c>
      <c r="H1903" s="163" t="s">
        <v>227</v>
      </c>
      <c r="I1903" s="162">
        <v>92.654547578317505</v>
      </c>
      <c r="J1903" s="162">
        <v>4368661.91831767</v>
      </c>
      <c r="K1903" s="93">
        <f t="shared" si="189"/>
        <v>10</v>
      </c>
      <c r="L1903" s="93">
        <f t="shared" si="190"/>
        <v>10</v>
      </c>
      <c r="M1903" s="93">
        <f t="shared" si="191"/>
        <v>1</v>
      </c>
    </row>
    <row r="1904" spans="1:13">
      <c r="A1904" s="162">
        <v>105</v>
      </c>
      <c r="B1904" s="162">
        <v>15268</v>
      </c>
      <c r="C1904" s="162">
        <v>3</v>
      </c>
      <c r="D1904" s="163" t="s">
        <v>434</v>
      </c>
      <c r="E1904" s="163" t="s">
        <v>431</v>
      </c>
      <c r="F1904" s="162">
        <v>9</v>
      </c>
      <c r="G1904" s="163" t="s">
        <v>239</v>
      </c>
      <c r="H1904" s="163" t="s">
        <v>227</v>
      </c>
      <c r="I1904" s="162">
        <v>92.654547578317505</v>
      </c>
      <c r="J1904" s="162">
        <v>4368661.91831767</v>
      </c>
      <c r="K1904" s="93">
        <f t="shared" si="189"/>
        <v>9</v>
      </c>
      <c r="L1904" s="93">
        <f t="shared" si="190"/>
        <v>9</v>
      </c>
      <c r="M1904" s="93">
        <f t="shared" si="191"/>
        <v>1</v>
      </c>
    </row>
    <row r="1905" spans="1:13">
      <c r="A1905" s="162">
        <v>106</v>
      </c>
      <c r="B1905" s="162">
        <v>15268</v>
      </c>
      <c r="C1905" s="162">
        <v>4</v>
      </c>
      <c r="D1905" s="163" t="s">
        <v>434</v>
      </c>
      <c r="E1905" s="163" t="s">
        <v>431</v>
      </c>
      <c r="F1905" s="162">
        <v>8</v>
      </c>
      <c r="G1905" s="163" t="s">
        <v>227</v>
      </c>
      <c r="H1905" s="163" t="s">
        <v>247</v>
      </c>
      <c r="I1905" s="162">
        <v>92.654547578317505</v>
      </c>
      <c r="J1905" s="162">
        <v>4368661.91831767</v>
      </c>
      <c r="K1905" s="93">
        <f t="shared" si="189"/>
        <v>8</v>
      </c>
      <c r="L1905" s="93">
        <f t="shared" si="190"/>
        <v>8</v>
      </c>
      <c r="M1905" s="93">
        <f t="shared" si="191"/>
        <v>1</v>
      </c>
    </row>
    <row r="1906" spans="1:13">
      <c r="A1906" s="162">
        <v>107</v>
      </c>
      <c r="B1906" s="162">
        <v>15164</v>
      </c>
      <c r="C1906" s="162">
        <v>1</v>
      </c>
      <c r="D1906" s="163" t="s">
        <v>432</v>
      </c>
      <c r="E1906" s="163" t="s">
        <v>224</v>
      </c>
      <c r="F1906" s="162">
        <v>-1</v>
      </c>
      <c r="G1906" s="163" t="s">
        <v>227</v>
      </c>
      <c r="H1906" s="163" t="s">
        <v>224</v>
      </c>
      <c r="I1906" s="162">
        <v>59.7383607246963</v>
      </c>
      <c r="J1906" s="162">
        <v>3060933.8651727098</v>
      </c>
      <c r="K1906" s="93" t="str">
        <f t="shared" si="189"/>
        <v/>
      </c>
      <c r="L1906" s="93">
        <f t="shared" si="190"/>
        <v>3.1145802031192664</v>
      </c>
      <c r="M1906" s="93">
        <f t="shared" si="191"/>
        <v>1</v>
      </c>
    </row>
    <row r="1907" spans="1:13">
      <c r="A1907" s="162">
        <v>108</v>
      </c>
      <c r="B1907" s="162">
        <v>15164</v>
      </c>
      <c r="C1907" s="162">
        <v>2</v>
      </c>
      <c r="D1907" s="163" t="s">
        <v>432</v>
      </c>
      <c r="E1907" s="163" t="s">
        <v>224</v>
      </c>
      <c r="F1907" s="162">
        <v>-1</v>
      </c>
      <c r="G1907" s="163" t="s">
        <v>227</v>
      </c>
      <c r="H1907" s="163" t="s">
        <v>224</v>
      </c>
      <c r="I1907" s="162">
        <v>59.7383607246963</v>
      </c>
      <c r="J1907" s="162">
        <v>3060933.8651727098</v>
      </c>
      <c r="K1907" s="93" t="str">
        <f t="shared" si="189"/>
        <v/>
      </c>
      <c r="L1907" s="93">
        <f t="shared" si="190"/>
        <v>3.1145802031192664</v>
      </c>
      <c r="M1907" s="93">
        <f t="shared" si="191"/>
        <v>1</v>
      </c>
    </row>
    <row r="1908" spans="1:13">
      <c r="A1908" s="162">
        <v>109</v>
      </c>
      <c r="B1908" s="162">
        <v>15164</v>
      </c>
      <c r="C1908" s="162">
        <v>3</v>
      </c>
      <c r="D1908" s="163" t="s">
        <v>432</v>
      </c>
      <c r="E1908" s="163" t="s">
        <v>224</v>
      </c>
      <c r="F1908" s="162">
        <v>-1</v>
      </c>
      <c r="G1908" s="163" t="s">
        <v>227</v>
      </c>
      <c r="H1908" s="163" t="s">
        <v>224</v>
      </c>
      <c r="I1908" s="162">
        <v>59.7383607246963</v>
      </c>
      <c r="J1908" s="162">
        <v>3060933.8651727098</v>
      </c>
      <c r="K1908" s="93" t="str">
        <f t="shared" si="189"/>
        <v/>
      </c>
      <c r="L1908" s="93">
        <f t="shared" si="190"/>
        <v>3.1145802031192664</v>
      </c>
      <c r="M1908" s="93">
        <f t="shared" si="191"/>
        <v>1</v>
      </c>
    </row>
    <row r="1909" spans="1:13">
      <c r="A1909" s="162">
        <v>110</v>
      </c>
      <c r="B1909" s="162">
        <v>15164</v>
      </c>
      <c r="C1909" s="162">
        <v>4</v>
      </c>
      <c r="D1909" s="163" t="s">
        <v>432</v>
      </c>
      <c r="E1909" s="163" t="s">
        <v>224</v>
      </c>
      <c r="F1909" s="162">
        <v>-1</v>
      </c>
      <c r="G1909" s="163" t="s">
        <v>227</v>
      </c>
      <c r="H1909" s="163" t="s">
        <v>224</v>
      </c>
      <c r="I1909" s="162">
        <v>59.7383607246963</v>
      </c>
      <c r="J1909" s="162">
        <v>3060933.8651727098</v>
      </c>
      <c r="K1909" s="93" t="str">
        <f t="shared" si="189"/>
        <v/>
      </c>
      <c r="L1909" s="93">
        <f t="shared" si="190"/>
        <v>3.1145802031192664</v>
      </c>
      <c r="M1909" s="93">
        <f t="shared" si="191"/>
        <v>1</v>
      </c>
    </row>
    <row r="1910" spans="1:13">
      <c r="A1910" s="162">
        <v>111</v>
      </c>
      <c r="B1910" s="162">
        <v>15136</v>
      </c>
      <c r="C1910" s="162">
        <v>1</v>
      </c>
      <c r="D1910" s="163" t="s">
        <v>433</v>
      </c>
      <c r="E1910" s="163" t="s">
        <v>224</v>
      </c>
      <c r="F1910" s="162">
        <v>7.0000000000000007E-2</v>
      </c>
      <c r="G1910" s="163" t="s">
        <v>227</v>
      </c>
      <c r="H1910" s="163" t="s">
        <v>227</v>
      </c>
      <c r="I1910" s="162">
        <v>92.654547578317505</v>
      </c>
      <c r="J1910" s="162">
        <v>2053595.3925258301</v>
      </c>
      <c r="K1910" s="93">
        <f t="shared" si="189"/>
        <v>7.0000000000000007E-2</v>
      </c>
      <c r="L1910" s="93">
        <f t="shared" si="190"/>
        <v>7.0000000000000007E-2</v>
      </c>
      <c r="M1910" s="93">
        <f t="shared" si="191"/>
        <v>1</v>
      </c>
    </row>
    <row r="1911" spans="1:13">
      <c r="A1911" s="162">
        <v>112</v>
      </c>
      <c r="B1911" s="162">
        <v>15136</v>
      </c>
      <c r="C1911" s="162">
        <v>2</v>
      </c>
      <c r="D1911" s="163" t="s">
        <v>433</v>
      </c>
      <c r="E1911" s="163" t="s">
        <v>224</v>
      </c>
      <c r="F1911" s="162">
        <v>-1</v>
      </c>
      <c r="G1911" s="163" t="s">
        <v>227</v>
      </c>
      <c r="H1911" s="163" t="s">
        <v>227</v>
      </c>
      <c r="I1911" s="162">
        <v>92.654547578317505</v>
      </c>
      <c r="J1911" s="162">
        <v>2053595.3925258301</v>
      </c>
      <c r="K1911" s="93" t="str">
        <f t="shared" si="189"/>
        <v/>
      </c>
      <c r="L1911" s="93">
        <f t="shared" si="190"/>
        <v>3.1145802031192664</v>
      </c>
      <c r="M1911" s="93">
        <f t="shared" si="191"/>
        <v>1</v>
      </c>
    </row>
    <row r="1912" spans="1:13">
      <c r="A1912" s="162">
        <v>113</v>
      </c>
      <c r="B1912" s="162">
        <v>15136</v>
      </c>
      <c r="C1912" s="162">
        <v>3</v>
      </c>
      <c r="D1912" s="163" t="s">
        <v>433</v>
      </c>
      <c r="E1912" s="163" t="s">
        <v>224</v>
      </c>
      <c r="F1912" s="162">
        <v>-1</v>
      </c>
      <c r="G1912" s="163" t="s">
        <v>227</v>
      </c>
      <c r="H1912" s="163" t="s">
        <v>227</v>
      </c>
      <c r="I1912" s="162">
        <v>92.654547578317505</v>
      </c>
      <c r="J1912" s="162">
        <v>2053595.3925258301</v>
      </c>
      <c r="K1912" s="93" t="str">
        <f t="shared" si="189"/>
        <v/>
      </c>
      <c r="L1912" s="93">
        <f t="shared" si="190"/>
        <v>3.1145802031192664</v>
      </c>
      <c r="M1912" s="93">
        <f t="shared" si="191"/>
        <v>1</v>
      </c>
    </row>
    <row r="1913" spans="1:13">
      <c r="A1913" s="162">
        <v>114</v>
      </c>
      <c r="B1913" s="162">
        <v>15189</v>
      </c>
      <c r="C1913" s="162">
        <v>1</v>
      </c>
      <c r="D1913" s="163" t="s">
        <v>430</v>
      </c>
      <c r="E1913" s="163" t="s">
        <v>224</v>
      </c>
      <c r="F1913" s="162">
        <v>-1</v>
      </c>
      <c r="G1913" s="163" t="s">
        <v>227</v>
      </c>
      <c r="H1913" s="163" t="s">
        <v>227</v>
      </c>
      <c r="I1913" s="162">
        <v>105.006108768516</v>
      </c>
      <c r="J1913" s="162">
        <v>397448.12168883102</v>
      </c>
      <c r="K1913" s="93" t="str">
        <f t="shared" si="189"/>
        <v/>
      </c>
      <c r="L1913" s="93">
        <f t="shared" si="190"/>
        <v>3.1145802031192664</v>
      </c>
      <c r="M1913" s="93">
        <f t="shared" si="191"/>
        <v>1</v>
      </c>
    </row>
    <row r="1914" spans="1:13">
      <c r="A1914" s="162">
        <v>116</v>
      </c>
      <c r="B1914" s="162">
        <v>15205</v>
      </c>
      <c r="C1914" s="162">
        <v>1</v>
      </c>
      <c r="D1914" s="163" t="s">
        <v>430</v>
      </c>
      <c r="E1914" s="163" t="s">
        <v>430</v>
      </c>
      <c r="F1914" s="162">
        <v>-1</v>
      </c>
      <c r="G1914" s="163" t="s">
        <v>227</v>
      </c>
      <c r="H1914" s="163" t="s">
        <v>227</v>
      </c>
      <c r="I1914" s="162">
        <v>335.47114647973598</v>
      </c>
      <c r="J1914" s="162">
        <v>4025653.75775684</v>
      </c>
      <c r="K1914" s="93" t="str">
        <f t="shared" si="189"/>
        <v/>
      </c>
      <c r="L1914" s="93">
        <f t="shared" si="190"/>
        <v>3.1145802031192664</v>
      </c>
      <c r="M1914" s="93">
        <f t="shared" si="191"/>
        <v>1</v>
      </c>
    </row>
    <row r="1915" spans="1:13">
      <c r="A1915" s="162">
        <v>117</v>
      </c>
      <c r="B1915" s="162">
        <v>15221</v>
      </c>
      <c r="C1915" s="162">
        <v>1</v>
      </c>
      <c r="D1915" s="163" t="s">
        <v>434</v>
      </c>
      <c r="E1915" s="163" t="s">
        <v>431</v>
      </c>
      <c r="F1915" s="162">
        <v>1</v>
      </c>
      <c r="G1915" s="163" t="s">
        <v>227</v>
      </c>
      <c r="H1915" s="163" t="s">
        <v>227</v>
      </c>
      <c r="I1915" s="162">
        <v>450.19651572995701</v>
      </c>
      <c r="J1915" s="162">
        <v>1509508.9172425501</v>
      </c>
      <c r="K1915" s="93">
        <f t="shared" si="189"/>
        <v>1</v>
      </c>
      <c r="L1915" s="93">
        <f t="shared" si="190"/>
        <v>1</v>
      </c>
      <c r="M1915" s="93">
        <f t="shared" si="191"/>
        <v>1</v>
      </c>
    </row>
    <row r="1916" spans="1:13">
      <c r="A1916" s="162">
        <v>118</v>
      </c>
      <c r="B1916" s="162">
        <v>15167</v>
      </c>
      <c r="C1916" s="162">
        <v>1</v>
      </c>
      <c r="D1916" s="163" t="s">
        <v>430</v>
      </c>
      <c r="E1916" s="163" t="s">
        <v>430</v>
      </c>
      <c r="F1916" s="162">
        <v>2.73</v>
      </c>
      <c r="G1916" s="163" t="s">
        <v>239</v>
      </c>
      <c r="H1916" s="163" t="s">
        <v>227</v>
      </c>
      <c r="I1916" s="162">
        <v>11.7918010607328</v>
      </c>
      <c r="J1916" s="162">
        <v>1637126.4920679</v>
      </c>
      <c r="K1916" s="93">
        <f t="shared" si="189"/>
        <v>2.73</v>
      </c>
      <c r="L1916" s="93">
        <f t="shared" si="190"/>
        <v>2.73</v>
      </c>
      <c r="M1916" s="93">
        <f t="shared" si="191"/>
        <v>1</v>
      </c>
    </row>
    <row r="1917" spans="1:13">
      <c r="A1917" s="162">
        <v>119</v>
      </c>
      <c r="B1917" s="162">
        <v>15167</v>
      </c>
      <c r="C1917" s="162">
        <v>2</v>
      </c>
      <c r="D1917" s="163" t="s">
        <v>430</v>
      </c>
      <c r="E1917" s="163" t="s">
        <v>430</v>
      </c>
      <c r="F1917" s="162">
        <v>7.03</v>
      </c>
      <c r="G1917" s="163" t="s">
        <v>239</v>
      </c>
      <c r="H1917" s="163" t="s">
        <v>227</v>
      </c>
      <c r="I1917" s="162">
        <v>11.7918010607328</v>
      </c>
      <c r="J1917" s="162">
        <v>1637126.4920679</v>
      </c>
      <c r="K1917" s="93">
        <f t="shared" ref="K1917:K1980" si="192">IF(F1917=-1,"",F1917)</f>
        <v>7.03</v>
      </c>
      <c r="L1917" s="93">
        <f t="shared" ref="L1917:L1980" si="193">IF(K1917="",(SUMPRODUCT($K$1788:$K$2130,$I$1788:$I$2130)/SUM($I$1788:$I$2130)),K1917)</f>
        <v>7.03</v>
      </c>
      <c r="M1917" s="93">
        <f t="shared" ref="M1917:M1980" si="194">IF(G1917="Y",0,1)</f>
        <v>1</v>
      </c>
    </row>
    <row r="1918" spans="1:13">
      <c r="A1918" s="162">
        <v>120</v>
      </c>
      <c r="B1918" s="162">
        <v>15167</v>
      </c>
      <c r="C1918" s="162">
        <v>3</v>
      </c>
      <c r="D1918" s="163" t="s">
        <v>430</v>
      </c>
      <c r="E1918" s="163" t="s">
        <v>430</v>
      </c>
      <c r="F1918" s="162">
        <v>3.64</v>
      </c>
      <c r="G1918" s="163" t="s">
        <v>239</v>
      </c>
      <c r="H1918" s="163" t="s">
        <v>227</v>
      </c>
      <c r="I1918" s="162">
        <v>11.7918010607328</v>
      </c>
      <c r="J1918" s="162">
        <v>1637126.4920679</v>
      </c>
      <c r="K1918" s="93">
        <f t="shared" si="192"/>
        <v>3.64</v>
      </c>
      <c r="L1918" s="93">
        <f t="shared" si="193"/>
        <v>3.64</v>
      </c>
      <c r="M1918" s="93">
        <f t="shared" si="194"/>
        <v>1</v>
      </c>
    </row>
    <row r="1919" spans="1:13">
      <c r="A1919" s="162">
        <v>121</v>
      </c>
      <c r="B1919" s="162">
        <v>15167</v>
      </c>
      <c r="C1919" s="162">
        <v>4</v>
      </c>
      <c r="D1919" s="163" t="s">
        <v>430</v>
      </c>
      <c r="E1919" s="163" t="s">
        <v>430</v>
      </c>
      <c r="F1919" s="162">
        <v>-1</v>
      </c>
      <c r="G1919" s="163" t="s">
        <v>239</v>
      </c>
      <c r="H1919" s="163" t="s">
        <v>227</v>
      </c>
      <c r="I1919" s="162">
        <v>11.7918010607328</v>
      </c>
      <c r="J1919" s="162">
        <v>1637126.4920679</v>
      </c>
      <c r="K1919" s="93" t="str">
        <f t="shared" si="192"/>
        <v/>
      </c>
      <c r="L1919" s="93">
        <f t="shared" si="193"/>
        <v>3.1145802031192664</v>
      </c>
      <c r="M1919" s="93">
        <f t="shared" si="194"/>
        <v>1</v>
      </c>
    </row>
    <row r="1920" spans="1:13">
      <c r="A1920" s="162">
        <v>122</v>
      </c>
      <c r="B1920" s="162">
        <v>15167</v>
      </c>
      <c r="C1920" s="162">
        <v>5</v>
      </c>
      <c r="D1920" s="163" t="s">
        <v>41</v>
      </c>
      <c r="E1920" s="163" t="s">
        <v>224</v>
      </c>
      <c r="F1920" s="162">
        <v>4.03</v>
      </c>
      <c r="G1920" s="163" t="s">
        <v>239</v>
      </c>
      <c r="H1920" s="163" t="s">
        <v>246</v>
      </c>
      <c r="I1920" s="162">
        <v>11.7918010607328</v>
      </c>
      <c r="J1920" s="162">
        <v>1637126.4920679</v>
      </c>
      <c r="K1920" s="93">
        <f t="shared" si="192"/>
        <v>4.03</v>
      </c>
      <c r="L1920" s="93">
        <f t="shared" si="193"/>
        <v>4.03</v>
      </c>
      <c r="M1920" s="93">
        <f t="shared" si="194"/>
        <v>1</v>
      </c>
    </row>
    <row r="1921" spans="1:13">
      <c r="A1921" s="162">
        <v>124</v>
      </c>
      <c r="B1921" s="162">
        <v>15398</v>
      </c>
      <c r="C1921" s="162">
        <v>1</v>
      </c>
      <c r="D1921" s="163" t="s">
        <v>430</v>
      </c>
      <c r="E1921" s="163" t="s">
        <v>224</v>
      </c>
      <c r="F1921" s="162">
        <v>-1</v>
      </c>
      <c r="G1921" s="163" t="s">
        <v>227</v>
      </c>
      <c r="H1921" s="163" t="s">
        <v>227</v>
      </c>
      <c r="I1921" s="162">
        <v>160.36792029440801</v>
      </c>
      <c r="J1921" s="162">
        <v>360827.82066241797</v>
      </c>
      <c r="K1921" s="93" t="str">
        <f t="shared" si="192"/>
        <v/>
      </c>
      <c r="L1921" s="93">
        <f t="shared" si="193"/>
        <v>3.1145802031192664</v>
      </c>
      <c r="M1921" s="93">
        <f t="shared" si="194"/>
        <v>1</v>
      </c>
    </row>
    <row r="1922" spans="1:13">
      <c r="A1922" s="162">
        <v>125</v>
      </c>
      <c r="B1922" s="162">
        <v>15398</v>
      </c>
      <c r="C1922" s="162">
        <v>2</v>
      </c>
      <c r="D1922" s="163" t="s">
        <v>430</v>
      </c>
      <c r="E1922" s="163" t="s">
        <v>430</v>
      </c>
      <c r="F1922" s="162">
        <v>-1</v>
      </c>
      <c r="G1922" s="163" t="s">
        <v>227</v>
      </c>
      <c r="H1922" s="163" t="s">
        <v>227</v>
      </c>
      <c r="I1922" s="162">
        <v>160.36792029440801</v>
      </c>
      <c r="J1922" s="162">
        <v>360827.82066241797</v>
      </c>
      <c r="K1922" s="93" t="str">
        <f t="shared" si="192"/>
        <v/>
      </c>
      <c r="L1922" s="93">
        <f t="shared" si="193"/>
        <v>3.1145802031192664</v>
      </c>
      <c r="M1922" s="93">
        <f t="shared" si="194"/>
        <v>1</v>
      </c>
    </row>
    <row r="1923" spans="1:13">
      <c r="A1923" s="162">
        <v>126</v>
      </c>
      <c r="B1923" s="162">
        <v>15193</v>
      </c>
      <c r="C1923" s="162">
        <v>1</v>
      </c>
      <c r="D1923" s="163" t="s">
        <v>430</v>
      </c>
      <c r="E1923" s="163" t="s">
        <v>431</v>
      </c>
      <c r="F1923" s="162">
        <v>-1</v>
      </c>
      <c r="G1923" s="163" t="s">
        <v>227</v>
      </c>
      <c r="H1923" s="163" t="s">
        <v>227</v>
      </c>
      <c r="I1923" s="162">
        <v>334.46517981600198</v>
      </c>
      <c r="J1923" s="162">
        <v>5599616.0404795101</v>
      </c>
      <c r="K1923" s="93" t="str">
        <f t="shared" si="192"/>
        <v/>
      </c>
      <c r="L1923" s="93">
        <f t="shared" si="193"/>
        <v>3.1145802031192664</v>
      </c>
      <c r="M1923" s="93">
        <f t="shared" si="194"/>
        <v>1</v>
      </c>
    </row>
    <row r="1924" spans="1:13">
      <c r="A1924" s="162">
        <v>127</v>
      </c>
      <c r="B1924" s="162">
        <v>15206</v>
      </c>
      <c r="C1924" s="162">
        <v>1</v>
      </c>
      <c r="D1924" s="163" t="s">
        <v>41</v>
      </c>
      <c r="E1924" s="163" t="s">
        <v>431</v>
      </c>
      <c r="F1924" s="162">
        <v>-1</v>
      </c>
      <c r="G1924" s="163" t="s">
        <v>243</v>
      </c>
      <c r="H1924" s="163" t="s">
        <v>224</v>
      </c>
      <c r="I1924" s="162">
        <v>97.814348978341002</v>
      </c>
      <c r="J1924" s="162">
        <v>3625391.0305332299</v>
      </c>
      <c r="K1924" s="93" t="str">
        <f t="shared" si="192"/>
        <v/>
      </c>
      <c r="L1924" s="93">
        <f t="shared" si="193"/>
        <v>3.1145802031192664</v>
      </c>
      <c r="M1924" s="93">
        <f t="shared" si="194"/>
        <v>0</v>
      </c>
    </row>
    <row r="1925" spans="1:13">
      <c r="A1925" s="162">
        <v>128</v>
      </c>
      <c r="B1925" s="162">
        <v>15206</v>
      </c>
      <c r="C1925" s="162">
        <v>2</v>
      </c>
      <c r="D1925" s="163" t="s">
        <v>41</v>
      </c>
      <c r="E1925" s="163" t="s">
        <v>431</v>
      </c>
      <c r="F1925" s="162">
        <v>-1</v>
      </c>
      <c r="G1925" s="163" t="s">
        <v>243</v>
      </c>
      <c r="H1925" s="163" t="s">
        <v>224</v>
      </c>
      <c r="I1925" s="162">
        <v>97.814348978341002</v>
      </c>
      <c r="J1925" s="162">
        <v>3625391.0305332299</v>
      </c>
      <c r="K1925" s="93" t="str">
        <f t="shared" si="192"/>
        <v/>
      </c>
      <c r="L1925" s="93">
        <f t="shared" si="193"/>
        <v>3.1145802031192664</v>
      </c>
      <c r="M1925" s="93">
        <f t="shared" si="194"/>
        <v>0</v>
      </c>
    </row>
    <row r="1926" spans="1:13">
      <c r="A1926" s="162">
        <v>129</v>
      </c>
      <c r="B1926" s="162">
        <v>15317</v>
      </c>
      <c r="C1926" s="162">
        <v>1</v>
      </c>
      <c r="D1926" s="163" t="s">
        <v>433</v>
      </c>
      <c r="E1926" s="163" t="s">
        <v>224</v>
      </c>
      <c r="F1926" s="162">
        <v>3</v>
      </c>
      <c r="G1926" s="163" t="s">
        <v>227</v>
      </c>
      <c r="H1926" s="163" t="s">
        <v>227</v>
      </c>
      <c r="I1926" s="162">
        <v>59.7383607246963</v>
      </c>
      <c r="J1926" s="162">
        <v>661602.345026011</v>
      </c>
      <c r="K1926" s="93">
        <f t="shared" si="192"/>
        <v>3</v>
      </c>
      <c r="L1926" s="93">
        <f t="shared" si="193"/>
        <v>3</v>
      </c>
      <c r="M1926" s="93">
        <f t="shared" si="194"/>
        <v>1</v>
      </c>
    </row>
    <row r="1927" spans="1:13">
      <c r="A1927" s="162">
        <v>130</v>
      </c>
      <c r="B1927" s="162">
        <v>15317</v>
      </c>
      <c r="C1927" s="162">
        <v>2</v>
      </c>
      <c r="D1927" s="163" t="s">
        <v>41</v>
      </c>
      <c r="E1927" s="163" t="s">
        <v>431</v>
      </c>
      <c r="F1927" s="162">
        <v>3</v>
      </c>
      <c r="G1927" s="163" t="s">
        <v>227</v>
      </c>
      <c r="H1927" s="163" t="s">
        <v>227</v>
      </c>
      <c r="I1927" s="162">
        <v>59.7383607246963</v>
      </c>
      <c r="J1927" s="162">
        <v>661602.345026011</v>
      </c>
      <c r="K1927" s="93">
        <f t="shared" si="192"/>
        <v>3</v>
      </c>
      <c r="L1927" s="93">
        <f t="shared" si="193"/>
        <v>3</v>
      </c>
      <c r="M1927" s="93">
        <f t="shared" si="194"/>
        <v>1</v>
      </c>
    </row>
    <row r="1928" spans="1:13">
      <c r="A1928" s="162">
        <v>131</v>
      </c>
      <c r="B1928" s="162">
        <v>15317</v>
      </c>
      <c r="C1928" s="162">
        <v>3</v>
      </c>
      <c r="D1928" s="163" t="s">
        <v>41</v>
      </c>
      <c r="E1928" s="163" t="s">
        <v>431</v>
      </c>
      <c r="F1928" s="162">
        <v>3</v>
      </c>
      <c r="G1928" s="163" t="s">
        <v>227</v>
      </c>
      <c r="H1928" s="163" t="s">
        <v>227</v>
      </c>
      <c r="I1928" s="162">
        <v>59.7383607246963</v>
      </c>
      <c r="J1928" s="162">
        <v>661602.345026011</v>
      </c>
      <c r="K1928" s="93">
        <f t="shared" si="192"/>
        <v>3</v>
      </c>
      <c r="L1928" s="93">
        <f t="shared" si="193"/>
        <v>3</v>
      </c>
      <c r="M1928" s="93">
        <f t="shared" si="194"/>
        <v>1</v>
      </c>
    </row>
    <row r="1929" spans="1:13">
      <c r="A1929" s="162">
        <v>132</v>
      </c>
      <c r="B1929" s="162">
        <v>15317</v>
      </c>
      <c r="C1929" s="162">
        <v>4</v>
      </c>
      <c r="D1929" s="163" t="s">
        <v>41</v>
      </c>
      <c r="E1929" s="163" t="s">
        <v>224</v>
      </c>
      <c r="F1929" s="162">
        <v>5</v>
      </c>
      <c r="G1929" s="163" t="s">
        <v>227</v>
      </c>
      <c r="H1929" s="163" t="s">
        <v>227</v>
      </c>
      <c r="I1929" s="162">
        <v>59.7383607246963</v>
      </c>
      <c r="J1929" s="162">
        <v>661602.345026011</v>
      </c>
      <c r="K1929" s="93">
        <f t="shared" si="192"/>
        <v>5</v>
      </c>
      <c r="L1929" s="93">
        <f t="shared" si="193"/>
        <v>5</v>
      </c>
      <c r="M1929" s="93">
        <f t="shared" si="194"/>
        <v>1</v>
      </c>
    </row>
    <row r="1930" spans="1:13">
      <c r="A1930" s="162">
        <v>133</v>
      </c>
      <c r="B1930" s="162">
        <v>15451</v>
      </c>
      <c r="C1930" s="162">
        <v>1</v>
      </c>
      <c r="D1930" s="163" t="s">
        <v>41</v>
      </c>
      <c r="E1930" s="163" t="s">
        <v>224</v>
      </c>
      <c r="F1930" s="162">
        <v>-1</v>
      </c>
      <c r="G1930" s="163" t="s">
        <v>227</v>
      </c>
      <c r="H1930" s="163" t="s">
        <v>227</v>
      </c>
      <c r="I1930" s="162">
        <v>115.532823110919</v>
      </c>
      <c r="J1930" s="162">
        <v>479923.34720275999</v>
      </c>
      <c r="K1930" s="93" t="str">
        <f t="shared" si="192"/>
        <v/>
      </c>
      <c r="L1930" s="93">
        <f t="shared" si="193"/>
        <v>3.1145802031192664</v>
      </c>
      <c r="M1930" s="93">
        <f t="shared" si="194"/>
        <v>1</v>
      </c>
    </row>
    <row r="1931" spans="1:13">
      <c r="A1931" s="162">
        <v>134</v>
      </c>
      <c r="B1931" s="162">
        <v>15046</v>
      </c>
      <c r="C1931" s="162">
        <v>1</v>
      </c>
      <c r="D1931" s="163" t="s">
        <v>430</v>
      </c>
      <c r="E1931" s="163" t="s">
        <v>224</v>
      </c>
      <c r="F1931" s="162">
        <v>7.1</v>
      </c>
      <c r="G1931" s="163" t="s">
        <v>227</v>
      </c>
      <c r="H1931" s="163" t="s">
        <v>227</v>
      </c>
      <c r="I1931" s="162">
        <v>42.418377905631601</v>
      </c>
      <c r="J1931" s="162">
        <v>1357388.09298021</v>
      </c>
      <c r="K1931" s="93">
        <f t="shared" si="192"/>
        <v>7.1</v>
      </c>
      <c r="L1931" s="93">
        <f t="shared" si="193"/>
        <v>7.1</v>
      </c>
      <c r="M1931" s="93">
        <f t="shared" si="194"/>
        <v>1</v>
      </c>
    </row>
    <row r="1932" spans="1:13">
      <c r="A1932" s="162">
        <v>137</v>
      </c>
      <c r="B1932" s="162">
        <v>15358</v>
      </c>
      <c r="C1932" s="162">
        <v>1</v>
      </c>
      <c r="D1932" s="163" t="s">
        <v>432</v>
      </c>
      <c r="E1932" s="163" t="s">
        <v>224</v>
      </c>
      <c r="F1932" s="162">
        <v>3</v>
      </c>
      <c r="G1932" s="163" t="s">
        <v>227</v>
      </c>
      <c r="H1932" s="163" t="s">
        <v>227</v>
      </c>
      <c r="I1932" s="162">
        <v>59.7383607246963</v>
      </c>
      <c r="J1932" s="162">
        <v>349529.14860019798</v>
      </c>
      <c r="K1932" s="93">
        <f t="shared" si="192"/>
        <v>3</v>
      </c>
      <c r="L1932" s="93">
        <f t="shared" si="193"/>
        <v>3</v>
      </c>
      <c r="M1932" s="93">
        <f t="shared" si="194"/>
        <v>1</v>
      </c>
    </row>
    <row r="1933" spans="1:13">
      <c r="A1933" s="162">
        <v>138</v>
      </c>
      <c r="B1933" s="162">
        <v>15358</v>
      </c>
      <c r="C1933" s="162">
        <v>2</v>
      </c>
      <c r="D1933" s="163" t="s">
        <v>433</v>
      </c>
      <c r="E1933" s="163" t="s">
        <v>224</v>
      </c>
      <c r="F1933" s="162">
        <v>-1</v>
      </c>
      <c r="G1933" s="163" t="s">
        <v>227</v>
      </c>
      <c r="H1933" s="163" t="s">
        <v>227</v>
      </c>
      <c r="I1933" s="162">
        <v>59.7383607246963</v>
      </c>
      <c r="J1933" s="162">
        <v>349529.14860019798</v>
      </c>
      <c r="K1933" s="93" t="str">
        <f t="shared" si="192"/>
        <v/>
      </c>
      <c r="L1933" s="93">
        <f t="shared" si="193"/>
        <v>3.1145802031192664</v>
      </c>
      <c r="M1933" s="93">
        <f t="shared" si="194"/>
        <v>1</v>
      </c>
    </row>
    <row r="1934" spans="1:13">
      <c r="A1934" s="162">
        <v>139</v>
      </c>
      <c r="B1934" s="162">
        <v>15358</v>
      </c>
      <c r="C1934" s="162">
        <v>3</v>
      </c>
      <c r="D1934" s="163" t="s">
        <v>433</v>
      </c>
      <c r="E1934" s="163" t="s">
        <v>224</v>
      </c>
      <c r="F1934" s="162">
        <v>-1</v>
      </c>
      <c r="G1934" s="163" t="s">
        <v>227</v>
      </c>
      <c r="H1934" s="163" t="s">
        <v>227</v>
      </c>
      <c r="I1934" s="162">
        <v>59.7383607246963</v>
      </c>
      <c r="J1934" s="162">
        <v>349529.14860019798</v>
      </c>
      <c r="K1934" s="93" t="str">
        <f t="shared" si="192"/>
        <v/>
      </c>
      <c r="L1934" s="93">
        <f t="shared" si="193"/>
        <v>3.1145802031192664</v>
      </c>
      <c r="M1934" s="93">
        <f t="shared" si="194"/>
        <v>1</v>
      </c>
    </row>
    <row r="1935" spans="1:13">
      <c r="A1935" s="162">
        <v>140</v>
      </c>
      <c r="B1935" s="162">
        <v>15172</v>
      </c>
      <c r="C1935" s="162">
        <v>1</v>
      </c>
      <c r="D1935" s="163" t="s">
        <v>432</v>
      </c>
      <c r="E1935" s="163" t="s">
        <v>224</v>
      </c>
      <c r="F1935" s="162">
        <v>0.17</v>
      </c>
      <c r="G1935" s="163" t="s">
        <v>227</v>
      </c>
      <c r="H1935" s="163" t="s">
        <v>227</v>
      </c>
      <c r="I1935" s="162">
        <v>59.7383607246963</v>
      </c>
      <c r="J1935" s="162">
        <v>716860.32869635499</v>
      </c>
      <c r="K1935" s="93">
        <f t="shared" si="192"/>
        <v>0.17</v>
      </c>
      <c r="L1935" s="93">
        <f t="shared" si="193"/>
        <v>0.17</v>
      </c>
      <c r="M1935" s="93">
        <f t="shared" si="194"/>
        <v>1</v>
      </c>
    </row>
    <row r="1936" spans="1:13">
      <c r="A1936" s="162">
        <v>141</v>
      </c>
      <c r="B1936" s="162">
        <v>15524</v>
      </c>
      <c r="C1936" s="162">
        <v>1</v>
      </c>
      <c r="D1936" s="163" t="s">
        <v>41</v>
      </c>
      <c r="E1936" s="163" t="s">
        <v>224</v>
      </c>
      <c r="F1936" s="162">
        <v>3</v>
      </c>
      <c r="G1936" s="163" t="s">
        <v>227</v>
      </c>
      <c r="H1936" s="163" t="s">
        <v>227</v>
      </c>
      <c r="I1936" s="162">
        <v>97.814348978341002</v>
      </c>
      <c r="J1936" s="162">
        <v>503450.45419152098</v>
      </c>
      <c r="K1936" s="93">
        <f t="shared" si="192"/>
        <v>3</v>
      </c>
      <c r="L1936" s="93">
        <f t="shared" si="193"/>
        <v>3</v>
      </c>
      <c r="M1936" s="93">
        <f t="shared" si="194"/>
        <v>1</v>
      </c>
    </row>
    <row r="1937" spans="1:13">
      <c r="A1937" s="162">
        <v>142</v>
      </c>
      <c r="B1937" s="162">
        <v>15524</v>
      </c>
      <c r="C1937" s="162">
        <v>2</v>
      </c>
      <c r="D1937" s="163" t="s">
        <v>432</v>
      </c>
      <c r="E1937" s="163" t="s">
        <v>224</v>
      </c>
      <c r="F1937" s="162">
        <v>3</v>
      </c>
      <c r="G1937" s="163" t="s">
        <v>227</v>
      </c>
      <c r="H1937" s="163" t="s">
        <v>227</v>
      </c>
      <c r="I1937" s="162">
        <v>97.814348978341002</v>
      </c>
      <c r="J1937" s="162">
        <v>503450.45419152098</v>
      </c>
      <c r="K1937" s="93">
        <f t="shared" si="192"/>
        <v>3</v>
      </c>
      <c r="L1937" s="93">
        <f t="shared" si="193"/>
        <v>3</v>
      </c>
      <c r="M1937" s="93">
        <f t="shared" si="194"/>
        <v>1</v>
      </c>
    </row>
    <row r="1938" spans="1:13">
      <c r="A1938" s="162">
        <v>143</v>
      </c>
      <c r="B1938" s="162">
        <v>15524</v>
      </c>
      <c r="C1938" s="162">
        <v>3</v>
      </c>
      <c r="D1938" s="163" t="s">
        <v>41</v>
      </c>
      <c r="E1938" s="163" t="s">
        <v>224</v>
      </c>
      <c r="F1938" s="162">
        <v>3</v>
      </c>
      <c r="G1938" s="163" t="s">
        <v>227</v>
      </c>
      <c r="H1938" s="163" t="s">
        <v>227</v>
      </c>
      <c r="I1938" s="162">
        <v>97.814348978341002</v>
      </c>
      <c r="J1938" s="162">
        <v>503450.45419152098</v>
      </c>
      <c r="K1938" s="93">
        <f t="shared" si="192"/>
        <v>3</v>
      </c>
      <c r="L1938" s="93">
        <f t="shared" si="193"/>
        <v>3</v>
      </c>
      <c r="M1938" s="93">
        <f t="shared" si="194"/>
        <v>1</v>
      </c>
    </row>
    <row r="1939" spans="1:13">
      <c r="A1939" s="162">
        <v>144</v>
      </c>
      <c r="B1939" s="162">
        <v>6833</v>
      </c>
      <c r="C1939" s="162">
        <v>1</v>
      </c>
      <c r="D1939" s="163" t="s">
        <v>41</v>
      </c>
      <c r="E1939" s="163" t="s">
        <v>224</v>
      </c>
      <c r="F1939" s="162">
        <v>-1</v>
      </c>
      <c r="G1939" s="163" t="s">
        <v>227</v>
      </c>
      <c r="H1939" s="163" t="s">
        <v>227</v>
      </c>
      <c r="I1939" s="162">
        <v>34.400464435103203</v>
      </c>
      <c r="J1939" s="162">
        <v>2775945.4775906499</v>
      </c>
      <c r="K1939" s="93" t="str">
        <f t="shared" si="192"/>
        <v/>
      </c>
      <c r="L1939" s="93">
        <f t="shared" si="193"/>
        <v>3.1145802031192664</v>
      </c>
      <c r="M1939" s="93">
        <f t="shared" si="194"/>
        <v>1</v>
      </c>
    </row>
    <row r="1940" spans="1:13">
      <c r="A1940" s="162">
        <v>145</v>
      </c>
      <c r="B1940" s="162">
        <v>15254</v>
      </c>
      <c r="C1940" s="162">
        <v>1</v>
      </c>
      <c r="D1940" s="163" t="s">
        <v>41</v>
      </c>
      <c r="E1940" s="163" t="s">
        <v>224</v>
      </c>
      <c r="F1940" s="162">
        <v>-1</v>
      </c>
      <c r="G1940" s="163" t="s">
        <v>227</v>
      </c>
      <c r="H1940" s="163" t="s">
        <v>227</v>
      </c>
      <c r="I1940" s="162">
        <v>105.006108768516</v>
      </c>
      <c r="J1940" s="162">
        <v>141758.246837496</v>
      </c>
      <c r="K1940" s="93" t="str">
        <f t="shared" si="192"/>
        <v/>
      </c>
      <c r="L1940" s="93">
        <f t="shared" si="193"/>
        <v>3.1145802031192664</v>
      </c>
      <c r="M1940" s="93">
        <f t="shared" si="194"/>
        <v>1</v>
      </c>
    </row>
    <row r="1941" spans="1:13">
      <c r="A1941" s="162">
        <v>146</v>
      </c>
      <c r="B1941" s="162">
        <v>8101</v>
      </c>
      <c r="C1941" s="162">
        <v>1</v>
      </c>
      <c r="D1941" s="163" t="s">
        <v>430</v>
      </c>
      <c r="E1941" s="163" t="s">
        <v>224</v>
      </c>
      <c r="F1941" s="162">
        <v>7.0000000000000007E-2</v>
      </c>
      <c r="G1941" s="163" t="s">
        <v>227</v>
      </c>
      <c r="H1941" s="163" t="s">
        <v>227</v>
      </c>
      <c r="I1941" s="162">
        <v>285.812898469012</v>
      </c>
      <c r="J1941" s="162">
        <v>1294160.80426768</v>
      </c>
      <c r="K1941" s="93">
        <f t="shared" si="192"/>
        <v>7.0000000000000007E-2</v>
      </c>
      <c r="L1941" s="93">
        <f t="shared" si="193"/>
        <v>7.0000000000000007E-2</v>
      </c>
      <c r="M1941" s="93">
        <f t="shared" si="194"/>
        <v>1</v>
      </c>
    </row>
    <row r="1942" spans="1:13">
      <c r="A1942" s="162">
        <v>147</v>
      </c>
      <c r="B1942" s="162">
        <v>8101</v>
      </c>
      <c r="C1942" s="162">
        <v>2</v>
      </c>
      <c r="D1942" s="163" t="s">
        <v>430</v>
      </c>
      <c r="E1942" s="163" t="s">
        <v>224</v>
      </c>
      <c r="F1942" s="162">
        <v>7.0000000000000007E-2</v>
      </c>
      <c r="G1942" s="163" t="s">
        <v>227</v>
      </c>
      <c r="H1942" s="163" t="s">
        <v>227</v>
      </c>
      <c r="I1942" s="162">
        <v>285.812898469012</v>
      </c>
      <c r="J1942" s="162">
        <v>1294160.80426768</v>
      </c>
      <c r="K1942" s="93">
        <f t="shared" si="192"/>
        <v>7.0000000000000007E-2</v>
      </c>
      <c r="L1942" s="93">
        <f t="shared" si="193"/>
        <v>7.0000000000000007E-2</v>
      </c>
      <c r="M1942" s="93">
        <f t="shared" si="194"/>
        <v>1</v>
      </c>
    </row>
    <row r="1943" spans="1:13">
      <c r="A1943" s="162">
        <v>148</v>
      </c>
      <c r="B1943" s="162">
        <v>15253</v>
      </c>
      <c r="C1943" s="162">
        <v>1</v>
      </c>
      <c r="D1943" s="163" t="s">
        <v>434</v>
      </c>
      <c r="E1943" s="163" t="s">
        <v>224</v>
      </c>
      <c r="F1943" s="162">
        <v>-1</v>
      </c>
      <c r="G1943" s="163" t="s">
        <v>227</v>
      </c>
      <c r="H1943" s="163" t="s">
        <v>227</v>
      </c>
      <c r="I1943" s="162">
        <v>722.11606116330597</v>
      </c>
      <c r="J1943" s="162">
        <v>12091111.328118401</v>
      </c>
      <c r="K1943" s="93" t="str">
        <f t="shared" si="192"/>
        <v/>
      </c>
      <c r="L1943" s="93">
        <f t="shared" si="193"/>
        <v>3.1145802031192664</v>
      </c>
      <c r="M1943" s="93">
        <f t="shared" si="194"/>
        <v>1</v>
      </c>
    </row>
    <row r="1944" spans="1:13">
      <c r="A1944" s="162">
        <v>152</v>
      </c>
      <c r="B1944" s="162">
        <v>15425</v>
      </c>
      <c r="C1944" s="162">
        <v>1</v>
      </c>
      <c r="D1944" s="163" t="s">
        <v>41</v>
      </c>
      <c r="E1944" s="163" t="s">
        <v>224</v>
      </c>
      <c r="F1944" s="162">
        <v>10</v>
      </c>
      <c r="G1944" s="163" t="s">
        <v>227</v>
      </c>
      <c r="H1944" s="163" t="s">
        <v>227</v>
      </c>
      <c r="I1944" s="162">
        <v>59.7383607246963</v>
      </c>
      <c r="J1944" s="162">
        <v>1961449.33603468</v>
      </c>
      <c r="K1944" s="93">
        <f t="shared" si="192"/>
        <v>10</v>
      </c>
      <c r="L1944" s="93">
        <f t="shared" si="193"/>
        <v>10</v>
      </c>
      <c r="M1944" s="93">
        <f t="shared" si="194"/>
        <v>1</v>
      </c>
    </row>
    <row r="1945" spans="1:13">
      <c r="A1945" s="162">
        <v>153</v>
      </c>
      <c r="B1945" s="162">
        <v>15425</v>
      </c>
      <c r="C1945" s="162">
        <v>2</v>
      </c>
      <c r="D1945" s="163" t="s">
        <v>430</v>
      </c>
      <c r="E1945" s="163" t="s">
        <v>224</v>
      </c>
      <c r="F1945" s="162">
        <v>-1</v>
      </c>
      <c r="G1945" s="163" t="s">
        <v>227</v>
      </c>
      <c r="H1945" s="163" t="s">
        <v>227</v>
      </c>
      <c r="I1945" s="162">
        <v>59.7383607246963</v>
      </c>
      <c r="J1945" s="162">
        <v>1961449.33603468</v>
      </c>
      <c r="K1945" s="93" t="str">
        <f t="shared" si="192"/>
        <v/>
      </c>
      <c r="L1945" s="93">
        <f t="shared" si="193"/>
        <v>3.1145802031192664</v>
      </c>
      <c r="M1945" s="93">
        <f t="shared" si="194"/>
        <v>1</v>
      </c>
    </row>
    <row r="1946" spans="1:13">
      <c r="A1946" s="162">
        <v>154</v>
      </c>
      <c r="B1946" s="162">
        <v>15425</v>
      </c>
      <c r="C1946" s="162">
        <v>3</v>
      </c>
      <c r="D1946" s="163" t="s">
        <v>430</v>
      </c>
      <c r="E1946" s="163" t="s">
        <v>224</v>
      </c>
      <c r="F1946" s="162">
        <v>-1</v>
      </c>
      <c r="G1946" s="163" t="s">
        <v>243</v>
      </c>
      <c r="H1946" s="163" t="s">
        <v>227</v>
      </c>
      <c r="I1946" s="162">
        <v>59.7383607246963</v>
      </c>
      <c r="J1946" s="162">
        <v>1961449.33603468</v>
      </c>
      <c r="K1946" s="93" t="str">
        <f t="shared" si="192"/>
        <v/>
      </c>
      <c r="L1946" s="93">
        <f t="shared" si="193"/>
        <v>3.1145802031192664</v>
      </c>
      <c r="M1946" s="93">
        <f t="shared" si="194"/>
        <v>0</v>
      </c>
    </row>
    <row r="1947" spans="1:13">
      <c r="A1947" s="162">
        <v>155</v>
      </c>
      <c r="B1947" s="162">
        <v>15286</v>
      </c>
      <c r="C1947" s="162">
        <v>1</v>
      </c>
      <c r="D1947" s="163" t="s">
        <v>430</v>
      </c>
      <c r="E1947" s="163" t="s">
        <v>430</v>
      </c>
      <c r="F1947" s="162">
        <v>-1</v>
      </c>
      <c r="G1947" s="163" t="s">
        <v>227</v>
      </c>
      <c r="H1947" s="163" t="s">
        <v>227</v>
      </c>
      <c r="I1947" s="162">
        <v>160.36792029440801</v>
      </c>
      <c r="J1947" s="162">
        <v>890041.95763396495</v>
      </c>
      <c r="K1947" s="93" t="str">
        <f t="shared" si="192"/>
        <v/>
      </c>
      <c r="L1947" s="93">
        <f t="shared" si="193"/>
        <v>3.1145802031192664</v>
      </c>
      <c r="M1947" s="93">
        <f t="shared" si="194"/>
        <v>1</v>
      </c>
    </row>
    <row r="1948" spans="1:13">
      <c r="A1948" s="162">
        <v>156</v>
      </c>
      <c r="B1948" s="162">
        <v>15286</v>
      </c>
      <c r="C1948" s="162">
        <v>2</v>
      </c>
      <c r="D1948" s="163" t="s">
        <v>430</v>
      </c>
      <c r="E1948" s="163" t="s">
        <v>430</v>
      </c>
      <c r="F1948" s="162">
        <v>-1</v>
      </c>
      <c r="G1948" s="163" t="s">
        <v>227</v>
      </c>
      <c r="H1948" s="163" t="s">
        <v>227</v>
      </c>
      <c r="I1948" s="162">
        <v>160.36792029440801</v>
      </c>
      <c r="J1948" s="162">
        <v>890041.95763396495</v>
      </c>
      <c r="K1948" s="93" t="str">
        <f t="shared" si="192"/>
        <v/>
      </c>
      <c r="L1948" s="93">
        <f t="shared" si="193"/>
        <v>3.1145802031192664</v>
      </c>
      <c r="M1948" s="93">
        <f t="shared" si="194"/>
        <v>1</v>
      </c>
    </row>
    <row r="1949" spans="1:13">
      <c r="A1949" s="162">
        <v>159</v>
      </c>
      <c r="B1949" s="162">
        <v>15478</v>
      </c>
      <c r="C1949" s="162">
        <v>1</v>
      </c>
      <c r="D1949" s="163" t="s">
        <v>430</v>
      </c>
      <c r="E1949" s="163" t="s">
        <v>430</v>
      </c>
      <c r="F1949" s="162">
        <v>0.1</v>
      </c>
      <c r="G1949" s="163" t="s">
        <v>227</v>
      </c>
      <c r="H1949" s="163" t="s">
        <v>227</v>
      </c>
      <c r="I1949" s="162">
        <v>160.36792029440801</v>
      </c>
      <c r="J1949" s="162">
        <v>850431.08132124599</v>
      </c>
      <c r="K1949" s="93">
        <f t="shared" si="192"/>
        <v>0.1</v>
      </c>
      <c r="L1949" s="93">
        <f t="shared" si="193"/>
        <v>0.1</v>
      </c>
      <c r="M1949" s="93">
        <f t="shared" si="194"/>
        <v>1</v>
      </c>
    </row>
    <row r="1950" spans="1:13">
      <c r="A1950" s="162">
        <v>160</v>
      </c>
      <c r="B1950" s="162">
        <v>15478</v>
      </c>
      <c r="C1950" s="162">
        <v>2</v>
      </c>
      <c r="D1950" s="163" t="s">
        <v>430</v>
      </c>
      <c r="E1950" s="163" t="s">
        <v>430</v>
      </c>
      <c r="F1950" s="162">
        <v>0.05</v>
      </c>
      <c r="G1950" s="163" t="s">
        <v>227</v>
      </c>
      <c r="H1950" s="163" t="s">
        <v>227</v>
      </c>
      <c r="I1950" s="162">
        <v>160.36792029440801</v>
      </c>
      <c r="J1950" s="162">
        <v>850431.08132124599</v>
      </c>
      <c r="K1950" s="93">
        <f t="shared" si="192"/>
        <v>0.05</v>
      </c>
      <c r="L1950" s="93">
        <f t="shared" si="193"/>
        <v>0.05</v>
      </c>
      <c r="M1950" s="93">
        <f t="shared" si="194"/>
        <v>1</v>
      </c>
    </row>
    <row r="1951" spans="1:13">
      <c r="A1951" s="162">
        <v>161</v>
      </c>
      <c r="B1951" s="162">
        <v>15393</v>
      </c>
      <c r="C1951" s="162">
        <v>1</v>
      </c>
      <c r="D1951" s="163" t="s">
        <v>430</v>
      </c>
      <c r="E1951" s="163" t="s">
        <v>430</v>
      </c>
      <c r="F1951" s="162">
        <v>-1</v>
      </c>
      <c r="G1951" s="163" t="s">
        <v>239</v>
      </c>
      <c r="H1951" s="163" t="s">
        <v>247</v>
      </c>
      <c r="I1951" s="162">
        <v>86.201499118165799</v>
      </c>
      <c r="J1951" s="162">
        <v>383424.26807760098</v>
      </c>
      <c r="K1951" s="93" t="str">
        <f t="shared" si="192"/>
        <v/>
      </c>
      <c r="L1951" s="93">
        <f t="shared" si="193"/>
        <v>3.1145802031192664</v>
      </c>
      <c r="M1951" s="93">
        <f t="shared" si="194"/>
        <v>1</v>
      </c>
    </row>
    <row r="1952" spans="1:13">
      <c r="A1952" s="162">
        <v>162</v>
      </c>
      <c r="B1952" s="162">
        <v>15214</v>
      </c>
      <c r="C1952" s="162">
        <v>1</v>
      </c>
      <c r="D1952" s="163" t="s">
        <v>430</v>
      </c>
      <c r="E1952" s="163" t="s">
        <v>430</v>
      </c>
      <c r="F1952" s="162">
        <v>-1</v>
      </c>
      <c r="G1952" s="163" t="s">
        <v>239</v>
      </c>
      <c r="H1952" s="163" t="s">
        <v>247</v>
      </c>
      <c r="I1952" s="162">
        <v>340.720580852686</v>
      </c>
      <c r="J1952" s="162">
        <v>909723.95087667101</v>
      </c>
      <c r="K1952" s="93" t="str">
        <f t="shared" si="192"/>
        <v/>
      </c>
      <c r="L1952" s="93">
        <f t="shared" si="193"/>
        <v>3.1145802031192664</v>
      </c>
      <c r="M1952" s="93">
        <f t="shared" si="194"/>
        <v>1</v>
      </c>
    </row>
    <row r="1953" spans="1:13">
      <c r="A1953" s="162">
        <v>164</v>
      </c>
      <c r="B1953" s="162">
        <v>15401</v>
      </c>
      <c r="C1953" s="162">
        <v>1</v>
      </c>
      <c r="D1953" s="163" t="s">
        <v>41</v>
      </c>
      <c r="E1953" s="163" t="s">
        <v>431</v>
      </c>
      <c r="F1953" s="162">
        <v>7</v>
      </c>
      <c r="G1953" s="163" t="s">
        <v>227</v>
      </c>
      <c r="H1953" s="163" t="s">
        <v>224</v>
      </c>
      <c r="I1953" s="162">
        <v>59.7383607246963</v>
      </c>
      <c r="J1953" s="162">
        <v>3368287.7311012698</v>
      </c>
      <c r="K1953" s="93">
        <f t="shared" si="192"/>
        <v>7</v>
      </c>
      <c r="L1953" s="93">
        <f t="shared" si="193"/>
        <v>7</v>
      </c>
      <c r="M1953" s="93">
        <f t="shared" si="194"/>
        <v>1</v>
      </c>
    </row>
    <row r="1954" spans="1:13">
      <c r="A1954" s="162">
        <v>165</v>
      </c>
      <c r="B1954" s="162">
        <v>15401</v>
      </c>
      <c r="C1954" s="162">
        <v>2</v>
      </c>
      <c r="D1954" s="163" t="s">
        <v>41</v>
      </c>
      <c r="E1954" s="163" t="s">
        <v>431</v>
      </c>
      <c r="F1954" s="162">
        <v>7</v>
      </c>
      <c r="G1954" s="163" t="s">
        <v>227</v>
      </c>
      <c r="H1954" s="163" t="s">
        <v>224</v>
      </c>
      <c r="I1954" s="162">
        <v>59.7383607246963</v>
      </c>
      <c r="J1954" s="162">
        <v>3368287.7311012698</v>
      </c>
      <c r="K1954" s="93">
        <f t="shared" si="192"/>
        <v>7</v>
      </c>
      <c r="L1954" s="93">
        <f t="shared" si="193"/>
        <v>7</v>
      </c>
      <c r="M1954" s="93">
        <f t="shared" si="194"/>
        <v>1</v>
      </c>
    </row>
    <row r="1955" spans="1:13">
      <c r="A1955" s="162">
        <v>166</v>
      </c>
      <c r="B1955" s="162">
        <v>15531</v>
      </c>
      <c r="C1955" s="162">
        <v>1</v>
      </c>
      <c r="D1955" s="163" t="s">
        <v>41</v>
      </c>
      <c r="E1955" s="163" t="s">
        <v>224</v>
      </c>
      <c r="F1955" s="162">
        <v>1.5</v>
      </c>
      <c r="G1955" s="163" t="s">
        <v>227</v>
      </c>
      <c r="H1955" s="163" t="s">
        <v>227</v>
      </c>
      <c r="I1955" s="162">
        <v>852.574034593531</v>
      </c>
      <c r="J1955" s="162">
        <v>4016476.2769701201</v>
      </c>
      <c r="K1955" s="93">
        <f t="shared" si="192"/>
        <v>1.5</v>
      </c>
      <c r="L1955" s="93">
        <f t="shared" si="193"/>
        <v>1.5</v>
      </c>
      <c r="M1955" s="93">
        <f t="shared" si="194"/>
        <v>1</v>
      </c>
    </row>
    <row r="1956" spans="1:13">
      <c r="A1956" s="162">
        <v>167</v>
      </c>
      <c r="B1956" s="162">
        <v>15531</v>
      </c>
      <c r="C1956" s="162">
        <v>2</v>
      </c>
      <c r="D1956" s="163" t="s">
        <v>433</v>
      </c>
      <c r="E1956" s="163" t="s">
        <v>224</v>
      </c>
      <c r="F1956" s="162">
        <v>5</v>
      </c>
      <c r="G1956" s="163" t="s">
        <v>227</v>
      </c>
      <c r="H1956" s="163" t="s">
        <v>227</v>
      </c>
      <c r="I1956" s="162">
        <v>852.574034593531</v>
      </c>
      <c r="J1956" s="162">
        <v>4016476.2769701201</v>
      </c>
      <c r="K1956" s="93">
        <f t="shared" si="192"/>
        <v>5</v>
      </c>
      <c r="L1956" s="93">
        <f t="shared" si="193"/>
        <v>5</v>
      </c>
      <c r="M1956" s="93">
        <f t="shared" si="194"/>
        <v>1</v>
      </c>
    </row>
    <row r="1957" spans="1:13">
      <c r="A1957" s="162">
        <v>168</v>
      </c>
      <c r="B1957" s="162">
        <v>15531</v>
      </c>
      <c r="C1957" s="162">
        <v>3</v>
      </c>
      <c r="D1957" s="163" t="s">
        <v>433</v>
      </c>
      <c r="E1957" s="163" t="s">
        <v>224</v>
      </c>
      <c r="F1957" s="162">
        <v>5</v>
      </c>
      <c r="G1957" s="163" t="s">
        <v>227</v>
      </c>
      <c r="H1957" s="163" t="s">
        <v>227</v>
      </c>
      <c r="I1957" s="162">
        <v>852.574034593531</v>
      </c>
      <c r="J1957" s="162">
        <v>4016476.2769701201</v>
      </c>
      <c r="K1957" s="93">
        <f t="shared" si="192"/>
        <v>5</v>
      </c>
      <c r="L1957" s="93">
        <f t="shared" si="193"/>
        <v>5</v>
      </c>
      <c r="M1957" s="93">
        <f t="shared" si="194"/>
        <v>1</v>
      </c>
    </row>
    <row r="1958" spans="1:13">
      <c r="A1958" s="162">
        <v>169</v>
      </c>
      <c r="B1958" s="162">
        <v>15322</v>
      </c>
      <c r="C1958" s="162">
        <v>1</v>
      </c>
      <c r="D1958" s="163" t="s">
        <v>41</v>
      </c>
      <c r="E1958" s="163" t="s">
        <v>224</v>
      </c>
      <c r="F1958" s="162">
        <v>3</v>
      </c>
      <c r="G1958" s="163" t="s">
        <v>227</v>
      </c>
      <c r="H1958" s="163" t="s">
        <v>227</v>
      </c>
      <c r="I1958" s="162">
        <v>9.3202930107655106</v>
      </c>
      <c r="J1958" s="162">
        <v>570038.44083142898</v>
      </c>
      <c r="K1958" s="93">
        <f t="shared" si="192"/>
        <v>3</v>
      </c>
      <c r="L1958" s="93">
        <f t="shared" si="193"/>
        <v>3</v>
      </c>
      <c r="M1958" s="93">
        <f t="shared" si="194"/>
        <v>1</v>
      </c>
    </row>
    <row r="1959" spans="1:13">
      <c r="A1959" s="162">
        <v>170</v>
      </c>
      <c r="B1959" s="162">
        <v>15042</v>
      </c>
      <c r="C1959" s="162">
        <v>1</v>
      </c>
      <c r="D1959" s="163" t="s">
        <v>41</v>
      </c>
      <c r="E1959" s="163" t="s">
        <v>224</v>
      </c>
      <c r="F1959" s="162">
        <v>1</v>
      </c>
      <c r="G1959" s="163" t="s">
        <v>227</v>
      </c>
      <c r="H1959" s="163" t="s">
        <v>227</v>
      </c>
      <c r="I1959" s="162">
        <v>59.7383607246963</v>
      </c>
      <c r="J1959" s="162">
        <v>716860.32869635499</v>
      </c>
      <c r="K1959" s="93">
        <f t="shared" si="192"/>
        <v>1</v>
      </c>
      <c r="L1959" s="93">
        <f t="shared" si="193"/>
        <v>1</v>
      </c>
      <c r="M1959" s="93">
        <f t="shared" si="194"/>
        <v>1</v>
      </c>
    </row>
    <row r="1960" spans="1:13">
      <c r="A1960" s="162">
        <v>171</v>
      </c>
      <c r="B1960" s="162">
        <v>15042</v>
      </c>
      <c r="C1960" s="162">
        <v>2</v>
      </c>
      <c r="D1960" s="163" t="s">
        <v>41</v>
      </c>
      <c r="E1960" s="163" t="s">
        <v>224</v>
      </c>
      <c r="F1960" s="162">
        <v>1</v>
      </c>
      <c r="G1960" s="163" t="s">
        <v>227</v>
      </c>
      <c r="H1960" s="163" t="s">
        <v>227</v>
      </c>
      <c r="I1960" s="162">
        <v>59.7383607246963</v>
      </c>
      <c r="J1960" s="162">
        <v>716860.32869635499</v>
      </c>
      <c r="K1960" s="93">
        <f t="shared" si="192"/>
        <v>1</v>
      </c>
      <c r="L1960" s="93">
        <f t="shared" si="193"/>
        <v>1</v>
      </c>
      <c r="M1960" s="93">
        <f t="shared" si="194"/>
        <v>1</v>
      </c>
    </row>
    <row r="1961" spans="1:13">
      <c r="A1961" s="162">
        <v>172</v>
      </c>
      <c r="B1961" s="162">
        <v>15042</v>
      </c>
      <c r="C1961" s="162">
        <v>3</v>
      </c>
      <c r="D1961" s="163" t="s">
        <v>41</v>
      </c>
      <c r="E1961" s="163" t="s">
        <v>224</v>
      </c>
      <c r="F1961" s="162">
        <v>1</v>
      </c>
      <c r="G1961" s="163" t="s">
        <v>227</v>
      </c>
      <c r="H1961" s="163" t="s">
        <v>227</v>
      </c>
      <c r="I1961" s="162">
        <v>59.7383607246963</v>
      </c>
      <c r="J1961" s="162">
        <v>716860.32869635499</v>
      </c>
      <c r="K1961" s="93">
        <f t="shared" si="192"/>
        <v>1</v>
      </c>
      <c r="L1961" s="93">
        <f t="shared" si="193"/>
        <v>1</v>
      </c>
      <c r="M1961" s="93">
        <f t="shared" si="194"/>
        <v>1</v>
      </c>
    </row>
    <row r="1962" spans="1:13">
      <c r="A1962" s="162">
        <v>173</v>
      </c>
      <c r="B1962" s="162">
        <v>15042</v>
      </c>
      <c r="C1962" s="162">
        <v>4</v>
      </c>
      <c r="D1962" s="163" t="s">
        <v>41</v>
      </c>
      <c r="E1962" s="163" t="s">
        <v>224</v>
      </c>
      <c r="F1962" s="162">
        <v>1</v>
      </c>
      <c r="G1962" s="163" t="s">
        <v>227</v>
      </c>
      <c r="H1962" s="163" t="s">
        <v>246</v>
      </c>
      <c r="I1962" s="162">
        <v>59.7383607246963</v>
      </c>
      <c r="J1962" s="162">
        <v>716860.32869635499</v>
      </c>
      <c r="K1962" s="93">
        <f t="shared" si="192"/>
        <v>1</v>
      </c>
      <c r="L1962" s="93">
        <f t="shared" si="193"/>
        <v>1</v>
      </c>
      <c r="M1962" s="93">
        <f t="shared" si="194"/>
        <v>1</v>
      </c>
    </row>
    <row r="1963" spans="1:13">
      <c r="A1963" s="162">
        <v>174</v>
      </c>
      <c r="B1963" s="162">
        <v>15042</v>
      </c>
      <c r="C1963" s="162">
        <v>5</v>
      </c>
      <c r="D1963" s="163" t="s">
        <v>41</v>
      </c>
      <c r="E1963" s="163" t="s">
        <v>224</v>
      </c>
      <c r="F1963" s="162">
        <v>1</v>
      </c>
      <c r="G1963" s="163" t="s">
        <v>227</v>
      </c>
      <c r="H1963" s="163" t="s">
        <v>246</v>
      </c>
      <c r="I1963" s="162">
        <v>59.7383607246963</v>
      </c>
      <c r="J1963" s="162">
        <v>716860.32869635499</v>
      </c>
      <c r="K1963" s="93">
        <f t="shared" si="192"/>
        <v>1</v>
      </c>
      <c r="L1963" s="93">
        <f t="shared" si="193"/>
        <v>1</v>
      </c>
      <c r="M1963" s="93">
        <f t="shared" si="194"/>
        <v>1</v>
      </c>
    </row>
    <row r="1964" spans="1:13">
      <c r="A1964" s="162">
        <v>175</v>
      </c>
      <c r="B1964" s="162">
        <v>15332</v>
      </c>
      <c r="C1964" s="162">
        <v>1</v>
      </c>
      <c r="D1964" s="163" t="s">
        <v>41</v>
      </c>
      <c r="E1964" s="163" t="s">
        <v>224</v>
      </c>
      <c r="F1964" s="162">
        <v>10</v>
      </c>
      <c r="G1964" s="163" t="s">
        <v>227</v>
      </c>
      <c r="H1964" s="163" t="s">
        <v>246</v>
      </c>
      <c r="I1964" s="162">
        <v>115.532823110919</v>
      </c>
      <c r="J1964" s="162">
        <v>415918.16319931002</v>
      </c>
      <c r="K1964" s="93">
        <f t="shared" si="192"/>
        <v>10</v>
      </c>
      <c r="L1964" s="93">
        <f t="shared" si="193"/>
        <v>10</v>
      </c>
      <c r="M1964" s="93">
        <f t="shared" si="194"/>
        <v>1</v>
      </c>
    </row>
    <row r="1965" spans="1:13">
      <c r="A1965" s="162">
        <v>176</v>
      </c>
      <c r="B1965" s="162">
        <v>15332</v>
      </c>
      <c r="C1965" s="162">
        <v>2</v>
      </c>
      <c r="D1965" s="163" t="s">
        <v>41</v>
      </c>
      <c r="E1965" s="163" t="s">
        <v>224</v>
      </c>
      <c r="F1965" s="162">
        <v>5</v>
      </c>
      <c r="G1965" s="163" t="s">
        <v>227</v>
      </c>
      <c r="H1965" s="163" t="s">
        <v>246</v>
      </c>
      <c r="I1965" s="162">
        <v>115.532823110919</v>
      </c>
      <c r="J1965" s="162">
        <v>415918.16319931002</v>
      </c>
      <c r="K1965" s="93">
        <f t="shared" si="192"/>
        <v>5</v>
      </c>
      <c r="L1965" s="93">
        <f t="shared" si="193"/>
        <v>5</v>
      </c>
      <c r="M1965" s="93">
        <f t="shared" si="194"/>
        <v>1</v>
      </c>
    </row>
    <row r="1966" spans="1:13">
      <c r="A1966" s="162">
        <v>177</v>
      </c>
      <c r="B1966" s="162">
        <v>15285</v>
      </c>
      <c r="C1966" s="162">
        <v>1</v>
      </c>
      <c r="D1966" s="163" t="s">
        <v>41</v>
      </c>
      <c r="E1966" s="163" t="s">
        <v>224</v>
      </c>
      <c r="F1966" s="162">
        <v>0.33</v>
      </c>
      <c r="G1966" s="163" t="s">
        <v>227</v>
      </c>
      <c r="H1966" s="163" t="s">
        <v>227</v>
      </c>
      <c r="I1966" s="162">
        <v>92.654547578317505</v>
      </c>
      <c r="J1966" s="162">
        <v>1111854.57093981</v>
      </c>
      <c r="K1966" s="93">
        <f t="shared" si="192"/>
        <v>0.33</v>
      </c>
      <c r="L1966" s="93">
        <f t="shared" si="193"/>
        <v>0.33</v>
      </c>
      <c r="M1966" s="93">
        <f t="shared" si="194"/>
        <v>1</v>
      </c>
    </row>
    <row r="1967" spans="1:13">
      <c r="A1967" s="162">
        <v>178</v>
      </c>
      <c r="B1967" s="162">
        <v>15285</v>
      </c>
      <c r="C1967" s="162">
        <v>2</v>
      </c>
      <c r="D1967" s="163" t="s">
        <v>41</v>
      </c>
      <c r="E1967" s="163" t="s">
        <v>431</v>
      </c>
      <c r="F1967" s="162">
        <v>0.75</v>
      </c>
      <c r="G1967" s="163" t="s">
        <v>227</v>
      </c>
      <c r="H1967" s="163" t="s">
        <v>227</v>
      </c>
      <c r="I1967" s="162">
        <v>92.654547578317505</v>
      </c>
      <c r="J1967" s="162">
        <v>1111854.57093981</v>
      </c>
      <c r="K1967" s="93">
        <f t="shared" si="192"/>
        <v>0.75</v>
      </c>
      <c r="L1967" s="93">
        <f t="shared" si="193"/>
        <v>0.75</v>
      </c>
      <c r="M1967" s="93">
        <f t="shared" si="194"/>
        <v>1</v>
      </c>
    </row>
    <row r="1968" spans="1:13">
      <c r="A1968" s="162">
        <v>179</v>
      </c>
      <c r="B1968" s="162">
        <v>15285</v>
      </c>
      <c r="C1968" s="162">
        <v>3</v>
      </c>
      <c r="D1968" s="163" t="s">
        <v>430</v>
      </c>
      <c r="E1968" s="163" t="s">
        <v>430</v>
      </c>
      <c r="F1968" s="162">
        <v>7.0000000000000007E-2</v>
      </c>
      <c r="G1968" s="163" t="s">
        <v>227</v>
      </c>
      <c r="H1968" s="163" t="s">
        <v>227</v>
      </c>
      <c r="I1968" s="162">
        <v>92.654547578317505</v>
      </c>
      <c r="J1968" s="162">
        <v>1111854.57093981</v>
      </c>
      <c r="K1968" s="93">
        <f t="shared" si="192"/>
        <v>7.0000000000000007E-2</v>
      </c>
      <c r="L1968" s="93">
        <f t="shared" si="193"/>
        <v>7.0000000000000007E-2</v>
      </c>
      <c r="M1968" s="93">
        <f t="shared" si="194"/>
        <v>1</v>
      </c>
    </row>
    <row r="1969" spans="1:13">
      <c r="A1969" s="162">
        <v>180</v>
      </c>
      <c r="B1969" s="162">
        <v>15541</v>
      </c>
      <c r="C1969" s="162">
        <v>1</v>
      </c>
      <c r="D1969" s="163" t="s">
        <v>432</v>
      </c>
      <c r="E1969" s="163" t="s">
        <v>224</v>
      </c>
      <c r="F1969" s="162">
        <v>-1</v>
      </c>
      <c r="G1969" s="163" t="s">
        <v>227</v>
      </c>
      <c r="H1969" s="163" t="s">
        <v>227</v>
      </c>
      <c r="I1969" s="162">
        <v>115.532823110919</v>
      </c>
      <c r="J1969" s="162">
        <v>577664.115554597</v>
      </c>
      <c r="K1969" s="93" t="str">
        <f t="shared" si="192"/>
        <v/>
      </c>
      <c r="L1969" s="93">
        <f t="shared" si="193"/>
        <v>3.1145802031192664</v>
      </c>
      <c r="M1969" s="93">
        <f t="shared" si="194"/>
        <v>1</v>
      </c>
    </row>
    <row r="1970" spans="1:13">
      <c r="A1970" s="162">
        <v>181</v>
      </c>
      <c r="B1970" s="162">
        <v>15364</v>
      </c>
      <c r="C1970" s="162">
        <v>1</v>
      </c>
      <c r="D1970" s="163" t="s">
        <v>41</v>
      </c>
      <c r="E1970" s="163" t="s">
        <v>224</v>
      </c>
      <c r="F1970" s="162">
        <v>-1</v>
      </c>
      <c r="G1970" s="163" t="s">
        <v>227</v>
      </c>
      <c r="H1970" s="163" t="s">
        <v>227</v>
      </c>
      <c r="I1970" s="162">
        <v>86.201499118165799</v>
      </c>
      <c r="J1970" s="162">
        <v>284464.947089947</v>
      </c>
      <c r="K1970" s="93" t="str">
        <f t="shared" si="192"/>
        <v/>
      </c>
      <c r="L1970" s="93">
        <f t="shared" si="193"/>
        <v>3.1145802031192664</v>
      </c>
      <c r="M1970" s="93">
        <f t="shared" si="194"/>
        <v>1</v>
      </c>
    </row>
    <row r="1971" spans="1:13">
      <c r="A1971" s="162">
        <v>182</v>
      </c>
      <c r="B1971" s="162">
        <v>15364</v>
      </c>
      <c r="C1971" s="162">
        <v>2</v>
      </c>
      <c r="D1971" s="163" t="s">
        <v>41</v>
      </c>
      <c r="E1971" s="163" t="s">
        <v>224</v>
      </c>
      <c r="F1971" s="162">
        <v>-1</v>
      </c>
      <c r="G1971" s="163" t="s">
        <v>227</v>
      </c>
      <c r="H1971" s="163" t="s">
        <v>227</v>
      </c>
      <c r="I1971" s="162">
        <v>86.201499118165799</v>
      </c>
      <c r="J1971" s="162">
        <v>284464.947089947</v>
      </c>
      <c r="K1971" s="93" t="str">
        <f t="shared" si="192"/>
        <v/>
      </c>
      <c r="L1971" s="93">
        <f t="shared" si="193"/>
        <v>3.1145802031192664</v>
      </c>
      <c r="M1971" s="93">
        <f t="shared" si="194"/>
        <v>1</v>
      </c>
    </row>
    <row r="1972" spans="1:13">
      <c r="A1972" s="162">
        <v>183</v>
      </c>
      <c r="B1972" s="162">
        <v>15502</v>
      </c>
      <c r="C1972" s="162">
        <v>1</v>
      </c>
      <c r="D1972" s="163" t="s">
        <v>41</v>
      </c>
      <c r="E1972" s="163" t="s">
        <v>431</v>
      </c>
      <c r="F1972" s="162">
        <v>3.4</v>
      </c>
      <c r="G1972" s="163" t="s">
        <v>227</v>
      </c>
      <c r="H1972" s="163" t="s">
        <v>246</v>
      </c>
      <c r="I1972" s="162">
        <v>21.175192802226601</v>
      </c>
      <c r="J1972" s="162">
        <v>3711672.4951454899</v>
      </c>
      <c r="K1972" s="93">
        <f t="shared" si="192"/>
        <v>3.4</v>
      </c>
      <c r="L1972" s="93">
        <f t="shared" si="193"/>
        <v>3.4</v>
      </c>
      <c r="M1972" s="93">
        <f t="shared" si="194"/>
        <v>1</v>
      </c>
    </row>
    <row r="1973" spans="1:13">
      <c r="A1973" s="162">
        <v>184</v>
      </c>
      <c r="B1973" s="162">
        <v>15502</v>
      </c>
      <c r="C1973" s="162">
        <v>2</v>
      </c>
      <c r="D1973" s="163" t="s">
        <v>41</v>
      </c>
      <c r="E1973" s="163" t="s">
        <v>431</v>
      </c>
      <c r="F1973" s="162">
        <v>3.4</v>
      </c>
      <c r="G1973" s="163" t="s">
        <v>227</v>
      </c>
      <c r="H1973" s="163" t="s">
        <v>246</v>
      </c>
      <c r="I1973" s="162">
        <v>21.175192802226601</v>
      </c>
      <c r="J1973" s="162">
        <v>3711672.4951454899</v>
      </c>
      <c r="K1973" s="93">
        <f t="shared" si="192"/>
        <v>3.4</v>
      </c>
      <c r="L1973" s="93">
        <f t="shared" si="193"/>
        <v>3.4</v>
      </c>
      <c r="M1973" s="93">
        <f t="shared" si="194"/>
        <v>1</v>
      </c>
    </row>
    <row r="1974" spans="1:13">
      <c r="A1974" s="162">
        <v>185</v>
      </c>
      <c r="B1974" s="162">
        <v>15502</v>
      </c>
      <c r="C1974" s="162">
        <v>3</v>
      </c>
      <c r="D1974" s="163" t="s">
        <v>41</v>
      </c>
      <c r="E1974" s="163" t="s">
        <v>431</v>
      </c>
      <c r="F1974" s="162">
        <v>2.6</v>
      </c>
      <c r="G1974" s="163" t="s">
        <v>227</v>
      </c>
      <c r="H1974" s="163" t="s">
        <v>246</v>
      </c>
      <c r="I1974" s="162">
        <v>21.175192802226601</v>
      </c>
      <c r="J1974" s="162">
        <v>3711672.4951454899</v>
      </c>
      <c r="K1974" s="93">
        <f t="shared" si="192"/>
        <v>2.6</v>
      </c>
      <c r="L1974" s="93">
        <f t="shared" si="193"/>
        <v>2.6</v>
      </c>
      <c r="M1974" s="93">
        <f t="shared" si="194"/>
        <v>1</v>
      </c>
    </row>
    <row r="1975" spans="1:13">
      <c r="A1975" s="162">
        <v>186</v>
      </c>
      <c r="B1975" s="162">
        <v>15502</v>
      </c>
      <c r="C1975" s="162">
        <v>4</v>
      </c>
      <c r="D1975" s="163" t="s">
        <v>41</v>
      </c>
      <c r="E1975" s="163" t="s">
        <v>431</v>
      </c>
      <c r="F1975" s="162">
        <v>2.6</v>
      </c>
      <c r="G1975" s="163" t="s">
        <v>227</v>
      </c>
      <c r="H1975" s="163" t="s">
        <v>246</v>
      </c>
      <c r="I1975" s="162">
        <v>21.175192802226601</v>
      </c>
      <c r="J1975" s="162">
        <v>3711672.4951454899</v>
      </c>
      <c r="K1975" s="93">
        <f t="shared" si="192"/>
        <v>2.6</v>
      </c>
      <c r="L1975" s="93">
        <f t="shared" si="193"/>
        <v>2.6</v>
      </c>
      <c r="M1975" s="93">
        <f t="shared" si="194"/>
        <v>1</v>
      </c>
    </row>
    <row r="1976" spans="1:13">
      <c r="A1976" s="162">
        <v>187</v>
      </c>
      <c r="B1976" s="162">
        <v>15502</v>
      </c>
      <c r="C1976" s="162">
        <v>5</v>
      </c>
      <c r="D1976" s="163" t="s">
        <v>41</v>
      </c>
      <c r="E1976" s="163" t="s">
        <v>224</v>
      </c>
      <c r="F1976" s="162">
        <v>2.6</v>
      </c>
      <c r="G1976" s="163" t="s">
        <v>227</v>
      </c>
      <c r="H1976" s="163" t="s">
        <v>246</v>
      </c>
      <c r="I1976" s="162">
        <v>21.175192802226601</v>
      </c>
      <c r="J1976" s="162">
        <v>3711672.4951454899</v>
      </c>
      <c r="K1976" s="93">
        <f t="shared" si="192"/>
        <v>2.6</v>
      </c>
      <c r="L1976" s="93">
        <f t="shared" si="193"/>
        <v>2.6</v>
      </c>
      <c r="M1976" s="93">
        <f t="shared" si="194"/>
        <v>1</v>
      </c>
    </row>
    <row r="1977" spans="1:13">
      <c r="A1977" s="162">
        <v>188</v>
      </c>
      <c r="B1977" s="162">
        <v>15502</v>
      </c>
      <c r="C1977" s="162">
        <v>6</v>
      </c>
      <c r="D1977" s="163" t="s">
        <v>41</v>
      </c>
      <c r="E1977" s="163" t="s">
        <v>224</v>
      </c>
      <c r="F1977" s="162">
        <v>-1</v>
      </c>
      <c r="G1977" s="163" t="s">
        <v>227</v>
      </c>
      <c r="H1977" s="163" t="s">
        <v>227</v>
      </c>
      <c r="I1977" s="162">
        <v>21.175192802226601</v>
      </c>
      <c r="J1977" s="162">
        <v>3711672.4951454899</v>
      </c>
      <c r="K1977" s="93" t="str">
        <f t="shared" si="192"/>
        <v/>
      </c>
      <c r="L1977" s="93">
        <f t="shared" si="193"/>
        <v>3.1145802031192664</v>
      </c>
      <c r="M1977" s="93">
        <f t="shared" si="194"/>
        <v>1</v>
      </c>
    </row>
    <row r="1978" spans="1:13">
      <c r="A1978" s="162">
        <v>189</v>
      </c>
      <c r="B1978" s="162">
        <v>15280</v>
      </c>
      <c r="C1978" s="162">
        <v>1</v>
      </c>
      <c r="D1978" s="163" t="s">
        <v>41</v>
      </c>
      <c r="E1978" s="163" t="s">
        <v>224</v>
      </c>
      <c r="F1978" s="162">
        <v>-1</v>
      </c>
      <c r="G1978" s="163" t="s">
        <v>227</v>
      </c>
      <c r="H1978" s="163" t="s">
        <v>227</v>
      </c>
      <c r="I1978" s="162">
        <v>92.654547578317505</v>
      </c>
      <c r="J1978" s="162">
        <v>1621454.58262056</v>
      </c>
      <c r="K1978" s="93" t="str">
        <f t="shared" si="192"/>
        <v/>
      </c>
      <c r="L1978" s="93">
        <f t="shared" si="193"/>
        <v>3.1145802031192664</v>
      </c>
      <c r="M1978" s="93">
        <f t="shared" si="194"/>
        <v>1</v>
      </c>
    </row>
    <row r="1979" spans="1:13">
      <c r="A1979" s="162">
        <v>190</v>
      </c>
      <c r="B1979" s="162">
        <v>15280</v>
      </c>
      <c r="C1979" s="162">
        <v>2</v>
      </c>
      <c r="D1979" s="163" t="s">
        <v>433</v>
      </c>
      <c r="E1979" s="163" t="s">
        <v>224</v>
      </c>
      <c r="F1979" s="162">
        <v>-1</v>
      </c>
      <c r="G1979" s="163" t="s">
        <v>227</v>
      </c>
      <c r="H1979" s="163" t="s">
        <v>227</v>
      </c>
      <c r="I1979" s="162">
        <v>92.654547578317505</v>
      </c>
      <c r="J1979" s="162">
        <v>1621454.58262056</v>
      </c>
      <c r="K1979" s="93" t="str">
        <f t="shared" si="192"/>
        <v/>
      </c>
      <c r="L1979" s="93">
        <f t="shared" si="193"/>
        <v>3.1145802031192664</v>
      </c>
      <c r="M1979" s="93">
        <f t="shared" si="194"/>
        <v>1</v>
      </c>
    </row>
    <row r="1980" spans="1:13">
      <c r="A1980" s="162">
        <v>191</v>
      </c>
      <c r="B1980" s="162">
        <v>15363</v>
      </c>
      <c r="C1980" s="162">
        <v>1</v>
      </c>
      <c r="D1980" s="163" t="s">
        <v>41</v>
      </c>
      <c r="E1980" s="163" t="s">
        <v>431</v>
      </c>
      <c r="F1980" s="162">
        <v>-1</v>
      </c>
      <c r="G1980" s="163" t="s">
        <v>239</v>
      </c>
      <c r="H1980" s="163" t="s">
        <v>227</v>
      </c>
      <c r="I1980" s="162">
        <v>92.654547578317505</v>
      </c>
      <c r="J1980" s="162">
        <v>1642023.8921829399</v>
      </c>
      <c r="K1980" s="93" t="str">
        <f t="shared" si="192"/>
        <v/>
      </c>
      <c r="L1980" s="93">
        <f t="shared" si="193"/>
        <v>3.1145802031192664</v>
      </c>
      <c r="M1980" s="93">
        <f t="shared" si="194"/>
        <v>1</v>
      </c>
    </row>
    <row r="1981" spans="1:13">
      <c r="A1981" s="162">
        <v>192</v>
      </c>
      <c r="B1981" s="162">
        <v>15273</v>
      </c>
      <c r="C1981" s="162">
        <v>1</v>
      </c>
      <c r="D1981" s="163" t="s">
        <v>41</v>
      </c>
      <c r="E1981" s="163" t="s">
        <v>431</v>
      </c>
      <c r="F1981" s="162">
        <v>10</v>
      </c>
      <c r="G1981" s="163" t="s">
        <v>227</v>
      </c>
      <c r="H1981" s="163" t="s">
        <v>246</v>
      </c>
      <c r="I1981" s="162">
        <v>21.175192802226601</v>
      </c>
      <c r="J1981" s="162">
        <v>3593536.0945018702</v>
      </c>
      <c r="K1981" s="93">
        <f t="shared" ref="K1981:K2044" si="195">IF(F1981=-1,"",F1981)</f>
        <v>10</v>
      </c>
      <c r="L1981" s="93">
        <f t="shared" ref="L1981:L2044" si="196">IF(K1981="",(SUMPRODUCT($K$1788:$K$2130,$I$1788:$I$2130)/SUM($I$1788:$I$2130)),K1981)</f>
        <v>10</v>
      </c>
      <c r="M1981" s="93">
        <f t="shared" ref="M1981:M2044" si="197">IF(G1981="Y",0,1)</f>
        <v>1</v>
      </c>
    </row>
    <row r="1982" spans="1:13">
      <c r="A1982" s="162">
        <v>193</v>
      </c>
      <c r="B1982" s="162">
        <v>15273</v>
      </c>
      <c r="C1982" s="162">
        <v>2</v>
      </c>
      <c r="D1982" s="163" t="s">
        <v>41</v>
      </c>
      <c r="E1982" s="163" t="s">
        <v>430</v>
      </c>
      <c r="F1982" s="162">
        <v>10</v>
      </c>
      <c r="G1982" s="163" t="s">
        <v>227</v>
      </c>
      <c r="H1982" s="163" t="s">
        <v>246</v>
      </c>
      <c r="I1982" s="162">
        <v>21.175192802226601</v>
      </c>
      <c r="J1982" s="162">
        <v>3593536.0945018702</v>
      </c>
      <c r="K1982" s="93">
        <f t="shared" si="195"/>
        <v>10</v>
      </c>
      <c r="L1982" s="93">
        <f t="shared" si="196"/>
        <v>10</v>
      </c>
      <c r="M1982" s="93">
        <f t="shared" si="197"/>
        <v>1</v>
      </c>
    </row>
    <row r="1983" spans="1:13">
      <c r="A1983" s="162">
        <v>194</v>
      </c>
      <c r="B1983" s="162">
        <v>15273</v>
      </c>
      <c r="C1983" s="162">
        <v>3</v>
      </c>
      <c r="D1983" s="163" t="s">
        <v>41</v>
      </c>
      <c r="E1983" s="163" t="s">
        <v>430</v>
      </c>
      <c r="F1983" s="162">
        <v>7.5</v>
      </c>
      <c r="G1983" s="163" t="s">
        <v>227</v>
      </c>
      <c r="H1983" s="163" t="s">
        <v>246</v>
      </c>
      <c r="I1983" s="162">
        <v>21.175192802226601</v>
      </c>
      <c r="J1983" s="162">
        <v>3593536.0945018702</v>
      </c>
      <c r="K1983" s="93">
        <f t="shared" si="195"/>
        <v>7.5</v>
      </c>
      <c r="L1983" s="93">
        <f t="shared" si="196"/>
        <v>7.5</v>
      </c>
      <c r="M1983" s="93">
        <f t="shared" si="197"/>
        <v>1</v>
      </c>
    </row>
    <row r="1984" spans="1:13">
      <c r="A1984" s="162">
        <v>195</v>
      </c>
      <c r="B1984" s="162">
        <v>15273</v>
      </c>
      <c r="C1984" s="162">
        <v>4</v>
      </c>
      <c r="D1984" s="163" t="s">
        <v>41</v>
      </c>
      <c r="E1984" s="163" t="s">
        <v>430</v>
      </c>
      <c r="F1984" s="162">
        <v>7.5</v>
      </c>
      <c r="G1984" s="163" t="s">
        <v>227</v>
      </c>
      <c r="H1984" s="163" t="s">
        <v>246</v>
      </c>
      <c r="I1984" s="162">
        <v>21.175192802226601</v>
      </c>
      <c r="J1984" s="162">
        <v>3593536.0945018702</v>
      </c>
      <c r="K1984" s="93">
        <f t="shared" si="195"/>
        <v>7.5</v>
      </c>
      <c r="L1984" s="93">
        <f t="shared" si="196"/>
        <v>7.5</v>
      </c>
      <c r="M1984" s="93">
        <f t="shared" si="197"/>
        <v>1</v>
      </c>
    </row>
    <row r="1985" spans="1:13">
      <c r="A1985" s="162">
        <v>198</v>
      </c>
      <c r="B1985" s="162">
        <v>15255</v>
      </c>
      <c r="C1985" s="162">
        <v>1</v>
      </c>
      <c r="D1985" s="163" t="s">
        <v>41</v>
      </c>
      <c r="E1985" s="163" t="s">
        <v>224</v>
      </c>
      <c r="F1985" s="162">
        <v>-1</v>
      </c>
      <c r="G1985" s="163" t="s">
        <v>227</v>
      </c>
      <c r="H1985" s="163" t="s">
        <v>227</v>
      </c>
      <c r="I1985" s="162">
        <v>105.006108768516</v>
      </c>
      <c r="J1985" s="162">
        <v>403223.45767109998</v>
      </c>
      <c r="K1985" s="93" t="str">
        <f t="shared" si="195"/>
        <v/>
      </c>
      <c r="L1985" s="93">
        <f t="shared" si="196"/>
        <v>3.1145802031192664</v>
      </c>
      <c r="M1985" s="93">
        <f t="shared" si="197"/>
        <v>1</v>
      </c>
    </row>
    <row r="1986" spans="1:13">
      <c r="A1986" s="162">
        <v>199</v>
      </c>
      <c r="B1986" s="162">
        <v>15341</v>
      </c>
      <c r="C1986" s="162">
        <v>1</v>
      </c>
      <c r="D1986" s="163" t="s">
        <v>41</v>
      </c>
      <c r="E1986" s="163" t="s">
        <v>224</v>
      </c>
      <c r="F1986" s="162">
        <v>4</v>
      </c>
      <c r="G1986" s="163" t="s">
        <v>227</v>
      </c>
      <c r="H1986" s="163" t="s">
        <v>227</v>
      </c>
      <c r="I1986" s="162">
        <v>97.814348978341002</v>
      </c>
      <c r="J1986" s="162">
        <v>495723.12062223197</v>
      </c>
      <c r="K1986" s="93">
        <f t="shared" si="195"/>
        <v>4</v>
      </c>
      <c r="L1986" s="93">
        <f t="shared" si="196"/>
        <v>4</v>
      </c>
      <c r="M1986" s="93">
        <f t="shared" si="197"/>
        <v>1</v>
      </c>
    </row>
    <row r="1987" spans="1:13">
      <c r="A1987" s="162">
        <v>200</v>
      </c>
      <c r="B1987" s="162">
        <v>15341</v>
      </c>
      <c r="C1987" s="162">
        <v>2</v>
      </c>
      <c r="D1987" s="163" t="s">
        <v>41</v>
      </c>
      <c r="E1987" s="163" t="s">
        <v>224</v>
      </c>
      <c r="F1987" s="162">
        <v>2.5</v>
      </c>
      <c r="G1987" s="163" t="s">
        <v>227</v>
      </c>
      <c r="H1987" s="163" t="s">
        <v>227</v>
      </c>
      <c r="I1987" s="162">
        <v>97.814348978341002</v>
      </c>
      <c r="J1987" s="162">
        <v>495723.12062223197</v>
      </c>
      <c r="K1987" s="93">
        <f t="shared" si="195"/>
        <v>2.5</v>
      </c>
      <c r="L1987" s="93">
        <f t="shared" si="196"/>
        <v>2.5</v>
      </c>
      <c r="M1987" s="93">
        <f t="shared" si="197"/>
        <v>1</v>
      </c>
    </row>
    <row r="1988" spans="1:13">
      <c r="A1988" s="162">
        <v>201</v>
      </c>
      <c r="B1988" s="162">
        <v>15158</v>
      </c>
      <c r="C1988" s="162">
        <v>1</v>
      </c>
      <c r="D1988" s="163" t="s">
        <v>434</v>
      </c>
      <c r="E1988" s="163" t="s">
        <v>224</v>
      </c>
      <c r="F1988" s="162">
        <v>5</v>
      </c>
      <c r="G1988" s="163" t="s">
        <v>239</v>
      </c>
      <c r="H1988" s="163" t="s">
        <v>227</v>
      </c>
      <c r="I1988" s="162">
        <v>59.7383607246963</v>
      </c>
      <c r="J1988" s="162">
        <v>519305.569779785</v>
      </c>
      <c r="K1988" s="93">
        <f t="shared" si="195"/>
        <v>5</v>
      </c>
      <c r="L1988" s="93">
        <f t="shared" si="196"/>
        <v>5</v>
      </c>
      <c r="M1988" s="93">
        <f t="shared" si="197"/>
        <v>1</v>
      </c>
    </row>
    <row r="1989" spans="1:13">
      <c r="A1989" s="162">
        <v>202</v>
      </c>
      <c r="B1989" s="162">
        <v>15370</v>
      </c>
      <c r="C1989" s="162">
        <v>1</v>
      </c>
      <c r="D1989" s="163" t="s">
        <v>430</v>
      </c>
      <c r="E1989" s="163" t="s">
        <v>224</v>
      </c>
      <c r="F1989" s="162">
        <v>-1</v>
      </c>
      <c r="G1989" s="163" t="s">
        <v>227</v>
      </c>
      <c r="H1989" s="163" t="s">
        <v>227</v>
      </c>
      <c r="I1989" s="162">
        <v>62.6831423346798</v>
      </c>
      <c r="J1989" s="162">
        <v>5350758.3959729401</v>
      </c>
      <c r="K1989" s="93" t="str">
        <f t="shared" si="195"/>
        <v/>
      </c>
      <c r="L1989" s="93">
        <f t="shared" si="196"/>
        <v>3.1145802031192664</v>
      </c>
      <c r="M1989" s="93">
        <f t="shared" si="197"/>
        <v>1</v>
      </c>
    </row>
    <row r="1990" spans="1:13">
      <c r="A1990" s="162">
        <v>203</v>
      </c>
      <c r="B1990" s="162">
        <v>15370</v>
      </c>
      <c r="C1990" s="162">
        <v>2</v>
      </c>
      <c r="D1990" s="163" t="s">
        <v>430</v>
      </c>
      <c r="E1990" s="163" t="s">
        <v>224</v>
      </c>
      <c r="F1990" s="162">
        <v>-1</v>
      </c>
      <c r="G1990" s="163" t="s">
        <v>227</v>
      </c>
      <c r="H1990" s="163" t="s">
        <v>227</v>
      </c>
      <c r="I1990" s="162">
        <v>62.6831423346798</v>
      </c>
      <c r="J1990" s="162">
        <v>5350758.3959729401</v>
      </c>
      <c r="K1990" s="93" t="str">
        <f t="shared" si="195"/>
        <v/>
      </c>
      <c r="L1990" s="93">
        <f t="shared" si="196"/>
        <v>3.1145802031192664</v>
      </c>
      <c r="M1990" s="93">
        <f t="shared" si="197"/>
        <v>1</v>
      </c>
    </row>
    <row r="1991" spans="1:13">
      <c r="A1991" s="162">
        <v>204</v>
      </c>
      <c r="B1991" s="162">
        <v>15074</v>
      </c>
      <c r="C1991" s="162">
        <v>1</v>
      </c>
      <c r="D1991" s="163" t="s">
        <v>41</v>
      </c>
      <c r="E1991" s="163" t="s">
        <v>431</v>
      </c>
      <c r="F1991" s="162">
        <v>15</v>
      </c>
      <c r="G1991" s="163" t="s">
        <v>227</v>
      </c>
      <c r="H1991" s="163" t="s">
        <v>246</v>
      </c>
      <c r="I1991" s="162">
        <v>92.654547578317505</v>
      </c>
      <c r="J1991" s="162">
        <v>5825839.9880818697</v>
      </c>
      <c r="K1991" s="93">
        <f t="shared" si="195"/>
        <v>15</v>
      </c>
      <c r="L1991" s="93">
        <f t="shared" si="196"/>
        <v>15</v>
      </c>
      <c r="M1991" s="93">
        <f t="shared" si="197"/>
        <v>1</v>
      </c>
    </row>
    <row r="1992" spans="1:13">
      <c r="A1992" s="162">
        <v>205</v>
      </c>
      <c r="B1992" s="162">
        <v>15074</v>
      </c>
      <c r="C1992" s="162">
        <v>2</v>
      </c>
      <c r="D1992" s="163" t="s">
        <v>41</v>
      </c>
      <c r="E1992" s="163" t="s">
        <v>431</v>
      </c>
      <c r="F1992" s="162">
        <v>15</v>
      </c>
      <c r="G1992" s="163" t="s">
        <v>227</v>
      </c>
      <c r="H1992" s="163" t="s">
        <v>246</v>
      </c>
      <c r="I1992" s="162">
        <v>92.654547578317505</v>
      </c>
      <c r="J1992" s="162">
        <v>5825839.9880818697</v>
      </c>
      <c r="K1992" s="93">
        <f t="shared" si="195"/>
        <v>15</v>
      </c>
      <c r="L1992" s="93">
        <f t="shared" si="196"/>
        <v>15</v>
      </c>
      <c r="M1992" s="93">
        <f t="shared" si="197"/>
        <v>1</v>
      </c>
    </row>
    <row r="1993" spans="1:13">
      <c r="A1993" s="162">
        <v>206</v>
      </c>
      <c r="B1993" s="162">
        <v>15338</v>
      </c>
      <c r="C1993" s="162">
        <v>1</v>
      </c>
      <c r="D1993" s="163" t="s">
        <v>41</v>
      </c>
      <c r="E1993" s="163" t="s">
        <v>224</v>
      </c>
      <c r="F1993" s="162">
        <v>-1</v>
      </c>
      <c r="G1993" s="163" t="s">
        <v>227</v>
      </c>
      <c r="H1993" s="163" t="s">
        <v>227</v>
      </c>
      <c r="I1993" s="162">
        <v>115.532823110919</v>
      </c>
      <c r="J1993" s="162">
        <v>329384.07868923101</v>
      </c>
      <c r="K1993" s="93" t="str">
        <f t="shared" si="195"/>
        <v/>
      </c>
      <c r="L1993" s="93">
        <f t="shared" si="196"/>
        <v>3.1145802031192664</v>
      </c>
      <c r="M1993" s="93">
        <f t="shared" si="197"/>
        <v>1</v>
      </c>
    </row>
    <row r="1994" spans="1:13">
      <c r="A1994" s="162">
        <v>207</v>
      </c>
      <c r="B1994" s="162">
        <v>15338</v>
      </c>
      <c r="C1994" s="162">
        <v>2</v>
      </c>
      <c r="D1994" s="163" t="s">
        <v>41</v>
      </c>
      <c r="E1994" s="163" t="s">
        <v>224</v>
      </c>
      <c r="F1994" s="162">
        <v>-1</v>
      </c>
      <c r="G1994" s="163" t="s">
        <v>227</v>
      </c>
      <c r="H1994" s="163" t="s">
        <v>227</v>
      </c>
      <c r="I1994" s="162">
        <v>115.532823110919</v>
      </c>
      <c r="J1994" s="162">
        <v>329384.07868923101</v>
      </c>
      <c r="K1994" s="93" t="str">
        <f t="shared" si="195"/>
        <v/>
      </c>
      <c r="L1994" s="93">
        <f t="shared" si="196"/>
        <v>3.1145802031192664</v>
      </c>
      <c r="M1994" s="93">
        <f t="shared" si="197"/>
        <v>1</v>
      </c>
    </row>
    <row r="1995" spans="1:13">
      <c r="A1995" s="162">
        <v>208</v>
      </c>
      <c r="B1995" s="162">
        <v>15338</v>
      </c>
      <c r="C1995" s="162">
        <v>3</v>
      </c>
      <c r="D1995" s="163" t="s">
        <v>41</v>
      </c>
      <c r="E1995" s="163" t="s">
        <v>224</v>
      </c>
      <c r="F1995" s="162">
        <v>-1</v>
      </c>
      <c r="G1995" s="163" t="s">
        <v>227</v>
      </c>
      <c r="H1995" s="163" t="s">
        <v>227</v>
      </c>
      <c r="I1995" s="162">
        <v>115.532823110919</v>
      </c>
      <c r="J1995" s="162">
        <v>329384.07868923101</v>
      </c>
      <c r="K1995" s="93" t="str">
        <f t="shared" si="195"/>
        <v/>
      </c>
      <c r="L1995" s="93">
        <f t="shared" si="196"/>
        <v>3.1145802031192664</v>
      </c>
      <c r="M1995" s="93">
        <f t="shared" si="197"/>
        <v>1</v>
      </c>
    </row>
    <row r="1996" spans="1:13">
      <c r="A1996" s="162">
        <v>209</v>
      </c>
      <c r="B1996" s="162">
        <v>15496</v>
      </c>
      <c r="C1996" s="162">
        <v>1</v>
      </c>
      <c r="D1996" s="163" t="s">
        <v>41</v>
      </c>
      <c r="E1996" s="163" t="s">
        <v>431</v>
      </c>
      <c r="F1996" s="162">
        <v>-1</v>
      </c>
      <c r="G1996" s="163" t="s">
        <v>227</v>
      </c>
      <c r="H1996" s="163" t="s">
        <v>246</v>
      </c>
      <c r="I1996" s="162">
        <v>21.175192802226601</v>
      </c>
      <c r="J1996" s="162">
        <v>3430381.23396071</v>
      </c>
      <c r="K1996" s="93" t="str">
        <f t="shared" si="195"/>
        <v/>
      </c>
      <c r="L1996" s="93">
        <f t="shared" si="196"/>
        <v>3.1145802031192664</v>
      </c>
      <c r="M1996" s="93">
        <f t="shared" si="197"/>
        <v>1</v>
      </c>
    </row>
    <row r="1997" spans="1:13">
      <c r="A1997" s="162">
        <v>210</v>
      </c>
      <c r="B1997" s="162">
        <v>15496</v>
      </c>
      <c r="C1997" s="162">
        <v>2</v>
      </c>
      <c r="D1997" s="163" t="s">
        <v>41</v>
      </c>
      <c r="E1997" s="163" t="s">
        <v>431</v>
      </c>
      <c r="F1997" s="162">
        <v>-1</v>
      </c>
      <c r="G1997" s="163" t="s">
        <v>227</v>
      </c>
      <c r="H1997" s="163" t="s">
        <v>246</v>
      </c>
      <c r="I1997" s="162">
        <v>21.175192802226601</v>
      </c>
      <c r="J1997" s="162">
        <v>3430381.23396071</v>
      </c>
      <c r="K1997" s="93" t="str">
        <f t="shared" si="195"/>
        <v/>
      </c>
      <c r="L1997" s="93">
        <f t="shared" si="196"/>
        <v>3.1145802031192664</v>
      </c>
      <c r="M1997" s="93">
        <f t="shared" si="197"/>
        <v>1</v>
      </c>
    </row>
    <row r="1998" spans="1:13">
      <c r="A1998" s="162">
        <v>211</v>
      </c>
      <c r="B1998" s="162">
        <v>15496</v>
      </c>
      <c r="C1998" s="162">
        <v>3</v>
      </c>
      <c r="D1998" s="163" t="s">
        <v>41</v>
      </c>
      <c r="E1998" s="163" t="s">
        <v>431</v>
      </c>
      <c r="F1998" s="162">
        <v>-1</v>
      </c>
      <c r="G1998" s="163" t="s">
        <v>227</v>
      </c>
      <c r="H1998" s="163" t="s">
        <v>246</v>
      </c>
      <c r="I1998" s="162">
        <v>21.175192802226601</v>
      </c>
      <c r="J1998" s="162">
        <v>3430381.23396071</v>
      </c>
      <c r="K1998" s="93" t="str">
        <f t="shared" si="195"/>
        <v/>
      </c>
      <c r="L1998" s="93">
        <f t="shared" si="196"/>
        <v>3.1145802031192664</v>
      </c>
      <c r="M1998" s="93">
        <f t="shared" si="197"/>
        <v>1</v>
      </c>
    </row>
    <row r="1999" spans="1:13">
      <c r="A1999" s="162">
        <v>212</v>
      </c>
      <c r="B1999" s="162">
        <v>15496</v>
      </c>
      <c r="C1999" s="162">
        <v>4</v>
      </c>
      <c r="D1999" s="163" t="s">
        <v>41</v>
      </c>
      <c r="E1999" s="163" t="s">
        <v>431</v>
      </c>
      <c r="F1999" s="162">
        <v>-1</v>
      </c>
      <c r="G1999" s="163" t="s">
        <v>227</v>
      </c>
      <c r="H1999" s="163" t="s">
        <v>246</v>
      </c>
      <c r="I1999" s="162">
        <v>21.175192802226601</v>
      </c>
      <c r="J1999" s="162">
        <v>3430381.23396071</v>
      </c>
      <c r="K1999" s="93" t="str">
        <f t="shared" si="195"/>
        <v/>
      </c>
      <c r="L1999" s="93">
        <f t="shared" si="196"/>
        <v>3.1145802031192664</v>
      </c>
      <c r="M1999" s="93">
        <f t="shared" si="197"/>
        <v>1</v>
      </c>
    </row>
    <row r="2000" spans="1:13">
      <c r="A2000" s="162">
        <v>213</v>
      </c>
      <c r="B2000" s="162">
        <v>15496</v>
      </c>
      <c r="C2000" s="162">
        <v>5</v>
      </c>
      <c r="D2000" s="163" t="s">
        <v>41</v>
      </c>
      <c r="E2000" s="163" t="s">
        <v>224</v>
      </c>
      <c r="F2000" s="162">
        <v>-1</v>
      </c>
      <c r="G2000" s="163" t="s">
        <v>227</v>
      </c>
      <c r="H2000" s="163" t="s">
        <v>246</v>
      </c>
      <c r="I2000" s="162">
        <v>21.175192802226601</v>
      </c>
      <c r="J2000" s="162">
        <v>3430381.23396071</v>
      </c>
      <c r="K2000" s="93" t="str">
        <f t="shared" si="195"/>
        <v/>
      </c>
      <c r="L2000" s="93">
        <f t="shared" si="196"/>
        <v>3.1145802031192664</v>
      </c>
      <c r="M2000" s="93">
        <f t="shared" si="197"/>
        <v>1</v>
      </c>
    </row>
    <row r="2001" spans="1:13">
      <c r="A2001" s="162">
        <v>215</v>
      </c>
      <c r="B2001" s="162">
        <v>15544</v>
      </c>
      <c r="C2001" s="162">
        <v>1</v>
      </c>
      <c r="D2001" s="163" t="s">
        <v>41</v>
      </c>
      <c r="E2001" s="163" t="s">
        <v>224</v>
      </c>
      <c r="F2001" s="162">
        <v>2</v>
      </c>
      <c r="G2001" s="163" t="s">
        <v>227</v>
      </c>
      <c r="H2001" s="163" t="s">
        <v>227</v>
      </c>
      <c r="I2001" s="162">
        <v>340.720580852686</v>
      </c>
      <c r="J2001" s="162">
        <v>1677026.6989569201</v>
      </c>
      <c r="K2001" s="93">
        <f t="shared" si="195"/>
        <v>2</v>
      </c>
      <c r="L2001" s="93">
        <f t="shared" si="196"/>
        <v>2</v>
      </c>
      <c r="M2001" s="93">
        <f t="shared" si="197"/>
        <v>1</v>
      </c>
    </row>
    <row r="2002" spans="1:13">
      <c r="A2002" s="162">
        <v>216</v>
      </c>
      <c r="B2002" s="162">
        <v>15592</v>
      </c>
      <c r="C2002" s="162">
        <v>1</v>
      </c>
      <c r="D2002" s="163" t="s">
        <v>434</v>
      </c>
      <c r="E2002" s="163" t="s">
        <v>224</v>
      </c>
      <c r="F2002" s="162">
        <v>-1</v>
      </c>
      <c r="G2002" s="163" t="s">
        <v>227</v>
      </c>
      <c r="H2002" s="163" t="s">
        <v>227</v>
      </c>
      <c r="I2002" s="162">
        <v>334.46517981600198</v>
      </c>
      <c r="J2002" s="162">
        <v>5806984.4519654298</v>
      </c>
      <c r="K2002" s="93" t="str">
        <f t="shared" si="195"/>
        <v/>
      </c>
      <c r="L2002" s="93">
        <f t="shared" si="196"/>
        <v>3.1145802031192664</v>
      </c>
      <c r="M2002" s="93">
        <f t="shared" si="197"/>
        <v>1</v>
      </c>
    </row>
    <row r="2003" spans="1:13">
      <c r="A2003" s="162">
        <v>217</v>
      </c>
      <c r="B2003" s="162">
        <v>15592</v>
      </c>
      <c r="C2003" s="162">
        <v>2</v>
      </c>
      <c r="D2003" s="163" t="s">
        <v>434</v>
      </c>
      <c r="E2003" s="163" t="s">
        <v>224</v>
      </c>
      <c r="F2003" s="162">
        <v>-1</v>
      </c>
      <c r="G2003" s="163" t="s">
        <v>227</v>
      </c>
      <c r="H2003" s="163" t="s">
        <v>227</v>
      </c>
      <c r="I2003" s="162">
        <v>334.46517981600198</v>
      </c>
      <c r="J2003" s="162">
        <v>5806984.4519654298</v>
      </c>
      <c r="K2003" s="93" t="str">
        <f t="shared" si="195"/>
        <v/>
      </c>
      <c r="L2003" s="93">
        <f t="shared" si="196"/>
        <v>3.1145802031192664</v>
      </c>
      <c r="M2003" s="93">
        <f t="shared" si="197"/>
        <v>1</v>
      </c>
    </row>
    <row r="2004" spans="1:13">
      <c r="A2004" s="162">
        <v>218</v>
      </c>
      <c r="B2004" s="162">
        <v>15592</v>
      </c>
      <c r="C2004" s="162">
        <v>3</v>
      </c>
      <c r="D2004" s="163" t="s">
        <v>434</v>
      </c>
      <c r="E2004" s="163" t="s">
        <v>224</v>
      </c>
      <c r="F2004" s="162">
        <v>-1</v>
      </c>
      <c r="G2004" s="163" t="s">
        <v>227</v>
      </c>
      <c r="H2004" s="163" t="s">
        <v>227</v>
      </c>
      <c r="I2004" s="162">
        <v>334.46517981600198</v>
      </c>
      <c r="J2004" s="162">
        <v>5806984.4519654298</v>
      </c>
      <c r="K2004" s="93" t="str">
        <f t="shared" si="195"/>
        <v/>
      </c>
      <c r="L2004" s="93">
        <f t="shared" si="196"/>
        <v>3.1145802031192664</v>
      </c>
      <c r="M2004" s="93">
        <f t="shared" si="197"/>
        <v>1</v>
      </c>
    </row>
    <row r="2005" spans="1:13">
      <c r="A2005" s="162">
        <v>219</v>
      </c>
      <c r="B2005" s="162">
        <v>15592</v>
      </c>
      <c r="C2005" s="162">
        <v>4</v>
      </c>
      <c r="D2005" s="163" t="s">
        <v>434</v>
      </c>
      <c r="E2005" s="163" t="s">
        <v>224</v>
      </c>
      <c r="F2005" s="162">
        <v>-1</v>
      </c>
      <c r="G2005" s="163" t="s">
        <v>227</v>
      </c>
      <c r="H2005" s="163" t="s">
        <v>227</v>
      </c>
      <c r="I2005" s="162">
        <v>334.46517981600198</v>
      </c>
      <c r="J2005" s="162">
        <v>5806984.4519654298</v>
      </c>
      <c r="K2005" s="93" t="str">
        <f t="shared" si="195"/>
        <v/>
      </c>
      <c r="L2005" s="93">
        <f t="shared" si="196"/>
        <v>3.1145802031192664</v>
      </c>
      <c r="M2005" s="93">
        <f t="shared" si="197"/>
        <v>1</v>
      </c>
    </row>
    <row r="2006" spans="1:13">
      <c r="A2006" s="162">
        <v>220</v>
      </c>
      <c r="B2006" s="162">
        <v>15592</v>
      </c>
      <c r="C2006" s="162">
        <v>5</v>
      </c>
      <c r="D2006" s="163" t="s">
        <v>434</v>
      </c>
      <c r="E2006" s="163" t="s">
        <v>224</v>
      </c>
      <c r="F2006" s="162">
        <v>-1</v>
      </c>
      <c r="G2006" s="163" t="s">
        <v>227</v>
      </c>
      <c r="H2006" s="163" t="s">
        <v>227</v>
      </c>
      <c r="I2006" s="162">
        <v>334.46517981600198</v>
      </c>
      <c r="J2006" s="162">
        <v>5806984.4519654298</v>
      </c>
      <c r="K2006" s="93" t="str">
        <f t="shared" si="195"/>
        <v/>
      </c>
      <c r="L2006" s="93">
        <f t="shared" si="196"/>
        <v>3.1145802031192664</v>
      </c>
      <c r="M2006" s="93">
        <f t="shared" si="197"/>
        <v>1</v>
      </c>
    </row>
    <row r="2007" spans="1:13">
      <c r="A2007" s="162">
        <v>221</v>
      </c>
      <c r="B2007" s="162">
        <v>15592</v>
      </c>
      <c r="C2007" s="162">
        <v>6</v>
      </c>
      <c r="D2007" s="163" t="s">
        <v>434</v>
      </c>
      <c r="E2007" s="163" t="s">
        <v>224</v>
      </c>
      <c r="F2007" s="162">
        <v>-1</v>
      </c>
      <c r="G2007" s="163" t="s">
        <v>227</v>
      </c>
      <c r="H2007" s="163" t="s">
        <v>227</v>
      </c>
      <c r="I2007" s="162">
        <v>334.46517981600198</v>
      </c>
      <c r="J2007" s="162">
        <v>5806984.4519654298</v>
      </c>
      <c r="K2007" s="93" t="str">
        <f t="shared" si="195"/>
        <v/>
      </c>
      <c r="L2007" s="93">
        <f t="shared" si="196"/>
        <v>3.1145802031192664</v>
      </c>
      <c r="M2007" s="93">
        <f t="shared" si="197"/>
        <v>1</v>
      </c>
    </row>
    <row r="2008" spans="1:13">
      <c r="A2008" s="162">
        <v>222</v>
      </c>
      <c r="B2008" s="162">
        <v>15474</v>
      </c>
      <c r="C2008" s="162">
        <v>1</v>
      </c>
      <c r="D2008" s="163" t="s">
        <v>430</v>
      </c>
      <c r="E2008" s="163" t="s">
        <v>224</v>
      </c>
      <c r="F2008" s="162">
        <v>15</v>
      </c>
      <c r="G2008" s="163" t="s">
        <v>227</v>
      </c>
      <c r="H2008" s="163" t="s">
        <v>227</v>
      </c>
      <c r="I2008" s="162">
        <v>194.76274371400601</v>
      </c>
      <c r="J2008" s="162">
        <v>4869068.5928501599</v>
      </c>
      <c r="K2008" s="93">
        <f t="shared" si="195"/>
        <v>15</v>
      </c>
      <c r="L2008" s="93">
        <f t="shared" si="196"/>
        <v>15</v>
      </c>
      <c r="M2008" s="93">
        <f t="shared" si="197"/>
        <v>1</v>
      </c>
    </row>
    <row r="2009" spans="1:13">
      <c r="A2009" s="162">
        <v>271</v>
      </c>
      <c r="B2009" s="162">
        <v>15603</v>
      </c>
      <c r="C2009" s="162">
        <v>3</v>
      </c>
      <c r="D2009" s="163" t="s">
        <v>41</v>
      </c>
      <c r="E2009" s="163" t="s">
        <v>431</v>
      </c>
      <c r="F2009" s="162">
        <v>-1</v>
      </c>
      <c r="G2009" s="163" t="s">
        <v>239</v>
      </c>
      <c r="H2009" s="163" t="s">
        <v>227</v>
      </c>
      <c r="I2009" s="162">
        <v>92.654547578317505</v>
      </c>
      <c r="J2009" s="162">
        <v>873547.07456837804</v>
      </c>
      <c r="K2009" s="93" t="str">
        <f t="shared" si="195"/>
        <v/>
      </c>
      <c r="L2009" s="93">
        <f t="shared" si="196"/>
        <v>3.1145802031192664</v>
      </c>
      <c r="M2009" s="93">
        <f t="shared" si="197"/>
        <v>1</v>
      </c>
    </row>
    <row r="2010" spans="1:13">
      <c r="A2010" s="162">
        <v>272</v>
      </c>
      <c r="B2010" s="162">
        <v>15504</v>
      </c>
      <c r="C2010" s="162">
        <v>1</v>
      </c>
      <c r="D2010" s="163" t="s">
        <v>432</v>
      </c>
      <c r="E2010" s="163" t="s">
        <v>224</v>
      </c>
      <c r="F2010" s="162">
        <v>-1</v>
      </c>
      <c r="G2010" s="163" t="s">
        <v>227</v>
      </c>
      <c r="H2010" s="163" t="s">
        <v>227</v>
      </c>
      <c r="I2010" s="162">
        <v>105.006108768516</v>
      </c>
      <c r="J2010" s="162">
        <v>257579.98480916899</v>
      </c>
      <c r="K2010" s="93" t="str">
        <f t="shared" si="195"/>
        <v/>
      </c>
      <c r="L2010" s="93">
        <f t="shared" si="196"/>
        <v>3.1145802031192664</v>
      </c>
      <c r="M2010" s="93">
        <f t="shared" si="197"/>
        <v>1</v>
      </c>
    </row>
    <row r="2011" spans="1:13">
      <c r="A2011" s="162">
        <v>277</v>
      </c>
      <c r="B2011" s="162">
        <v>15174</v>
      </c>
      <c r="C2011" s="162">
        <v>1</v>
      </c>
      <c r="D2011" s="163" t="s">
        <v>430</v>
      </c>
      <c r="E2011" s="163" t="s">
        <v>430</v>
      </c>
      <c r="F2011" s="162">
        <v>-1</v>
      </c>
      <c r="G2011" s="163" t="s">
        <v>227</v>
      </c>
      <c r="H2011" s="163" t="s">
        <v>227</v>
      </c>
      <c r="I2011" s="162">
        <v>852.574034593531</v>
      </c>
      <c r="J2011" s="162">
        <v>7922117.9294430902</v>
      </c>
      <c r="K2011" s="93" t="str">
        <f t="shared" si="195"/>
        <v/>
      </c>
      <c r="L2011" s="93">
        <f t="shared" si="196"/>
        <v>3.1145802031192664</v>
      </c>
      <c r="M2011" s="93">
        <f t="shared" si="197"/>
        <v>1</v>
      </c>
    </row>
    <row r="2012" spans="1:13">
      <c r="A2012" s="162">
        <v>280</v>
      </c>
      <c r="B2012" s="162">
        <v>15625</v>
      </c>
      <c r="C2012" s="162">
        <v>1</v>
      </c>
      <c r="D2012" s="163" t="s">
        <v>430</v>
      </c>
      <c r="E2012" s="163" t="s">
        <v>224</v>
      </c>
      <c r="F2012" s="162">
        <v>-1</v>
      </c>
      <c r="G2012" s="163" t="s">
        <v>227</v>
      </c>
      <c r="H2012" s="163" t="s">
        <v>227</v>
      </c>
      <c r="I2012" s="162">
        <v>160.36792029440801</v>
      </c>
      <c r="J2012" s="162">
        <v>232533.48442689201</v>
      </c>
      <c r="K2012" s="93" t="str">
        <f t="shared" si="195"/>
        <v/>
      </c>
      <c r="L2012" s="93">
        <f t="shared" si="196"/>
        <v>3.1145802031192664</v>
      </c>
      <c r="M2012" s="93">
        <f t="shared" si="197"/>
        <v>1</v>
      </c>
    </row>
    <row r="2013" spans="1:13">
      <c r="A2013" s="162">
        <v>281</v>
      </c>
      <c r="B2013" s="162">
        <v>15688</v>
      </c>
      <c r="C2013" s="162">
        <v>1</v>
      </c>
      <c r="D2013" s="163" t="s">
        <v>41</v>
      </c>
      <c r="E2013" s="163" t="s">
        <v>430</v>
      </c>
      <c r="F2013" s="162">
        <v>10</v>
      </c>
      <c r="G2013" s="163" t="s">
        <v>243</v>
      </c>
      <c r="H2013" s="163" t="s">
        <v>227</v>
      </c>
      <c r="I2013" s="162">
        <v>11.7918010607328</v>
      </c>
      <c r="J2013" s="162">
        <v>2228650.4004784999</v>
      </c>
      <c r="K2013" s="93">
        <f t="shared" si="195"/>
        <v>10</v>
      </c>
      <c r="L2013" s="93">
        <f t="shared" si="196"/>
        <v>10</v>
      </c>
      <c r="M2013" s="93">
        <f t="shared" si="197"/>
        <v>0</v>
      </c>
    </row>
    <row r="2014" spans="1:13">
      <c r="A2014" s="162">
        <v>282</v>
      </c>
      <c r="B2014" s="162">
        <v>15688</v>
      </c>
      <c r="C2014" s="162">
        <v>2</v>
      </c>
      <c r="D2014" s="163" t="s">
        <v>41</v>
      </c>
      <c r="E2014" s="163" t="s">
        <v>430</v>
      </c>
      <c r="F2014" s="162">
        <v>10</v>
      </c>
      <c r="G2014" s="163" t="s">
        <v>243</v>
      </c>
      <c r="H2014" s="163" t="s">
        <v>227</v>
      </c>
      <c r="I2014" s="162">
        <v>11.7918010607328</v>
      </c>
      <c r="J2014" s="162">
        <v>2228650.4004784999</v>
      </c>
      <c r="K2014" s="93">
        <f t="shared" si="195"/>
        <v>10</v>
      </c>
      <c r="L2014" s="93">
        <f t="shared" si="196"/>
        <v>10</v>
      </c>
      <c r="M2014" s="93">
        <f t="shared" si="197"/>
        <v>0</v>
      </c>
    </row>
    <row r="2015" spans="1:13">
      <c r="A2015" s="162">
        <v>283</v>
      </c>
      <c r="B2015" s="162">
        <v>15654</v>
      </c>
      <c r="C2015" s="162">
        <v>1</v>
      </c>
      <c r="D2015" s="163" t="s">
        <v>430</v>
      </c>
      <c r="E2015" s="163" t="s">
        <v>431</v>
      </c>
      <c r="F2015" s="162">
        <v>-1</v>
      </c>
      <c r="G2015" s="163" t="s">
        <v>227</v>
      </c>
      <c r="H2015" s="163" t="s">
        <v>227</v>
      </c>
      <c r="I2015" s="162">
        <v>29.685533528845401</v>
      </c>
      <c r="J2015" s="162">
        <v>4274716.8281537397</v>
      </c>
      <c r="K2015" s="93" t="str">
        <f t="shared" si="195"/>
        <v/>
      </c>
      <c r="L2015" s="93">
        <f t="shared" si="196"/>
        <v>3.1145802031192664</v>
      </c>
      <c r="M2015" s="93">
        <f t="shared" si="197"/>
        <v>1</v>
      </c>
    </row>
    <row r="2016" spans="1:13">
      <c r="A2016" s="162">
        <v>284</v>
      </c>
      <c r="B2016" s="162">
        <v>15654</v>
      </c>
      <c r="C2016" s="162">
        <v>2</v>
      </c>
      <c r="D2016" s="163" t="s">
        <v>433</v>
      </c>
      <c r="E2016" s="163" t="s">
        <v>224</v>
      </c>
      <c r="F2016" s="162">
        <v>-1</v>
      </c>
      <c r="G2016" s="163" t="s">
        <v>227</v>
      </c>
      <c r="H2016" s="163" t="s">
        <v>227</v>
      </c>
      <c r="I2016" s="162">
        <v>29.685533528845401</v>
      </c>
      <c r="J2016" s="162">
        <v>4274716.8281537397</v>
      </c>
      <c r="K2016" s="93" t="str">
        <f t="shared" si="195"/>
        <v/>
      </c>
      <c r="L2016" s="93">
        <f t="shared" si="196"/>
        <v>3.1145802031192664</v>
      </c>
      <c r="M2016" s="93">
        <f t="shared" si="197"/>
        <v>1</v>
      </c>
    </row>
    <row r="2017" spans="1:13">
      <c r="A2017" s="162">
        <v>285</v>
      </c>
      <c r="B2017" s="162">
        <v>15477</v>
      </c>
      <c r="C2017" s="162">
        <v>1</v>
      </c>
      <c r="D2017" s="163" t="s">
        <v>430</v>
      </c>
      <c r="E2017" s="163" t="s">
        <v>224</v>
      </c>
      <c r="F2017" s="162">
        <v>-1</v>
      </c>
      <c r="G2017" s="163" t="s">
        <v>227</v>
      </c>
      <c r="H2017" s="163" t="s">
        <v>227</v>
      </c>
      <c r="I2017" s="162">
        <v>14.4804897627317</v>
      </c>
      <c r="J2017" s="162">
        <v>1515383.2536698701</v>
      </c>
      <c r="K2017" s="93" t="str">
        <f t="shared" si="195"/>
        <v/>
      </c>
      <c r="L2017" s="93">
        <f t="shared" si="196"/>
        <v>3.1145802031192664</v>
      </c>
      <c r="M2017" s="93">
        <f t="shared" si="197"/>
        <v>1</v>
      </c>
    </row>
    <row r="2018" spans="1:13">
      <c r="A2018" s="162">
        <v>286</v>
      </c>
      <c r="B2018" s="162">
        <v>15477</v>
      </c>
      <c r="C2018" s="162">
        <v>2</v>
      </c>
      <c r="D2018" s="163" t="s">
        <v>430</v>
      </c>
      <c r="E2018" s="163" t="s">
        <v>224</v>
      </c>
      <c r="F2018" s="162">
        <v>-1</v>
      </c>
      <c r="G2018" s="163" t="s">
        <v>227</v>
      </c>
      <c r="H2018" s="163" t="s">
        <v>227</v>
      </c>
      <c r="I2018" s="162">
        <v>14.4804897627317</v>
      </c>
      <c r="J2018" s="162">
        <v>1515383.2536698701</v>
      </c>
      <c r="K2018" s="93" t="str">
        <f t="shared" si="195"/>
        <v/>
      </c>
      <c r="L2018" s="93">
        <f t="shared" si="196"/>
        <v>3.1145802031192664</v>
      </c>
      <c r="M2018" s="93">
        <f t="shared" si="197"/>
        <v>1</v>
      </c>
    </row>
    <row r="2019" spans="1:13">
      <c r="A2019" s="162">
        <v>287</v>
      </c>
      <c r="B2019" s="162">
        <v>15477</v>
      </c>
      <c r="C2019" s="162">
        <v>3</v>
      </c>
      <c r="D2019" s="163" t="s">
        <v>430</v>
      </c>
      <c r="E2019" s="163" t="s">
        <v>224</v>
      </c>
      <c r="F2019" s="162">
        <v>-1</v>
      </c>
      <c r="G2019" s="163" t="s">
        <v>227</v>
      </c>
      <c r="H2019" s="163" t="s">
        <v>227</v>
      </c>
      <c r="I2019" s="162">
        <v>14.4804897627317</v>
      </c>
      <c r="J2019" s="162">
        <v>1515383.2536698701</v>
      </c>
      <c r="K2019" s="93" t="str">
        <f t="shared" si="195"/>
        <v/>
      </c>
      <c r="L2019" s="93">
        <f t="shared" si="196"/>
        <v>3.1145802031192664</v>
      </c>
      <c r="M2019" s="93">
        <f t="shared" si="197"/>
        <v>1</v>
      </c>
    </row>
    <row r="2020" spans="1:13">
      <c r="A2020" s="162">
        <v>288</v>
      </c>
      <c r="B2020" s="162">
        <v>15477</v>
      </c>
      <c r="C2020" s="162">
        <v>4</v>
      </c>
      <c r="D2020" s="163" t="s">
        <v>430</v>
      </c>
      <c r="E2020" s="163" t="s">
        <v>224</v>
      </c>
      <c r="F2020" s="162">
        <v>-1</v>
      </c>
      <c r="G2020" s="163" t="s">
        <v>227</v>
      </c>
      <c r="H2020" s="163" t="s">
        <v>227</v>
      </c>
      <c r="I2020" s="162">
        <v>14.4804897627317</v>
      </c>
      <c r="J2020" s="162">
        <v>1515383.2536698701</v>
      </c>
      <c r="K2020" s="93" t="str">
        <f t="shared" si="195"/>
        <v/>
      </c>
      <c r="L2020" s="93">
        <f t="shared" si="196"/>
        <v>3.1145802031192664</v>
      </c>
      <c r="M2020" s="93">
        <f t="shared" si="197"/>
        <v>1</v>
      </c>
    </row>
    <row r="2021" spans="1:13">
      <c r="A2021" s="162">
        <v>289</v>
      </c>
      <c r="B2021" s="162">
        <v>15477</v>
      </c>
      <c r="C2021" s="162">
        <v>5</v>
      </c>
      <c r="D2021" s="163" t="s">
        <v>430</v>
      </c>
      <c r="E2021" s="163" t="s">
        <v>224</v>
      </c>
      <c r="F2021" s="162">
        <v>-1</v>
      </c>
      <c r="G2021" s="163" t="s">
        <v>227</v>
      </c>
      <c r="H2021" s="163" t="s">
        <v>227</v>
      </c>
      <c r="I2021" s="162">
        <v>14.4804897627317</v>
      </c>
      <c r="J2021" s="162">
        <v>1515383.2536698701</v>
      </c>
      <c r="K2021" s="93" t="str">
        <f t="shared" si="195"/>
        <v/>
      </c>
      <c r="L2021" s="93">
        <f t="shared" si="196"/>
        <v>3.1145802031192664</v>
      </c>
      <c r="M2021" s="93">
        <f t="shared" si="197"/>
        <v>1</v>
      </c>
    </row>
    <row r="2022" spans="1:13">
      <c r="A2022" s="162">
        <v>290</v>
      </c>
      <c r="B2022" s="162">
        <v>15377</v>
      </c>
      <c r="C2022" s="162">
        <v>1</v>
      </c>
      <c r="D2022" s="163" t="s">
        <v>430</v>
      </c>
      <c r="E2022" s="163" t="s">
        <v>224</v>
      </c>
      <c r="F2022" s="162">
        <v>-1</v>
      </c>
      <c r="G2022" s="163" t="s">
        <v>227</v>
      </c>
      <c r="H2022" s="163" t="s">
        <v>227</v>
      </c>
      <c r="I2022" s="162">
        <v>13.261953564146101</v>
      </c>
      <c r="J2022" s="162">
        <v>2387151.6415463099</v>
      </c>
      <c r="K2022" s="93" t="str">
        <f t="shared" si="195"/>
        <v/>
      </c>
      <c r="L2022" s="93">
        <f t="shared" si="196"/>
        <v>3.1145802031192664</v>
      </c>
      <c r="M2022" s="93">
        <f t="shared" si="197"/>
        <v>1</v>
      </c>
    </row>
    <row r="2023" spans="1:13">
      <c r="A2023" s="162">
        <v>291</v>
      </c>
      <c r="B2023" s="162">
        <v>15721</v>
      </c>
      <c r="C2023" s="162">
        <v>1</v>
      </c>
      <c r="D2023" s="163" t="s">
        <v>433</v>
      </c>
      <c r="E2023" s="163" t="s">
        <v>431</v>
      </c>
      <c r="F2023" s="162">
        <v>13.25</v>
      </c>
      <c r="G2023" s="163" t="s">
        <v>227</v>
      </c>
      <c r="H2023" s="163" t="s">
        <v>246</v>
      </c>
      <c r="I2023" s="162">
        <v>97.814348978341002</v>
      </c>
      <c r="J2023" s="162">
        <v>3227873.51628525</v>
      </c>
      <c r="K2023" s="93">
        <f t="shared" si="195"/>
        <v>13.25</v>
      </c>
      <c r="L2023" s="93">
        <f t="shared" si="196"/>
        <v>13.25</v>
      </c>
      <c r="M2023" s="93">
        <f t="shared" si="197"/>
        <v>1</v>
      </c>
    </row>
    <row r="2024" spans="1:13">
      <c r="A2024" s="162">
        <v>292</v>
      </c>
      <c r="B2024" s="162">
        <v>15693</v>
      </c>
      <c r="C2024" s="162">
        <v>1</v>
      </c>
      <c r="D2024" s="163" t="s">
        <v>430</v>
      </c>
      <c r="E2024" s="163" t="s">
        <v>431</v>
      </c>
      <c r="F2024" s="162">
        <v>-1</v>
      </c>
      <c r="G2024" s="163" t="s">
        <v>227</v>
      </c>
      <c r="H2024" s="163" t="s">
        <v>227</v>
      </c>
      <c r="I2024" s="162">
        <v>4.3309003149963399</v>
      </c>
      <c r="J2024" s="162">
        <v>952798.06929919496</v>
      </c>
      <c r="K2024" s="93" t="str">
        <f t="shared" si="195"/>
        <v/>
      </c>
      <c r="L2024" s="93">
        <f t="shared" si="196"/>
        <v>3.1145802031192664</v>
      </c>
      <c r="M2024" s="93">
        <f t="shared" si="197"/>
        <v>1</v>
      </c>
    </row>
    <row r="2025" spans="1:13">
      <c r="A2025" s="162">
        <v>293</v>
      </c>
      <c r="B2025" s="162">
        <v>15718</v>
      </c>
      <c r="C2025" s="162">
        <v>1</v>
      </c>
      <c r="D2025" s="163" t="s">
        <v>430</v>
      </c>
      <c r="E2025" s="163" t="s">
        <v>430</v>
      </c>
      <c r="F2025" s="162">
        <v>-1</v>
      </c>
      <c r="G2025" s="163" t="s">
        <v>227</v>
      </c>
      <c r="H2025" s="163" t="s">
        <v>227</v>
      </c>
      <c r="I2025" s="162">
        <v>177.28455058373399</v>
      </c>
      <c r="J2025" s="162">
        <v>3722975.5622584</v>
      </c>
      <c r="K2025" s="93" t="str">
        <f t="shared" si="195"/>
        <v/>
      </c>
      <c r="L2025" s="93">
        <f t="shared" si="196"/>
        <v>3.1145802031192664</v>
      </c>
      <c r="M2025" s="93">
        <f t="shared" si="197"/>
        <v>1</v>
      </c>
    </row>
    <row r="2026" spans="1:13">
      <c r="A2026" s="162">
        <v>294</v>
      </c>
      <c r="B2026" s="162">
        <v>15678</v>
      </c>
      <c r="C2026" s="162">
        <v>1</v>
      </c>
      <c r="D2026" s="163" t="s">
        <v>430</v>
      </c>
      <c r="E2026" s="163" t="s">
        <v>430</v>
      </c>
      <c r="F2026" s="162">
        <v>-1</v>
      </c>
      <c r="G2026" s="163" t="s">
        <v>239</v>
      </c>
      <c r="H2026" s="163" t="s">
        <v>247</v>
      </c>
      <c r="I2026" s="162">
        <v>16.381546498344399</v>
      </c>
      <c r="J2026" s="162">
        <v>2132877.35408444</v>
      </c>
      <c r="K2026" s="93" t="str">
        <f t="shared" si="195"/>
        <v/>
      </c>
      <c r="L2026" s="93">
        <f t="shared" si="196"/>
        <v>3.1145802031192664</v>
      </c>
      <c r="M2026" s="93">
        <f t="shared" si="197"/>
        <v>1</v>
      </c>
    </row>
    <row r="2027" spans="1:13">
      <c r="A2027" s="162">
        <v>295</v>
      </c>
      <c r="B2027" s="162">
        <v>15632</v>
      </c>
      <c r="C2027" s="162">
        <v>1</v>
      </c>
      <c r="D2027" s="163" t="s">
        <v>433</v>
      </c>
      <c r="E2027" s="163" t="s">
        <v>224</v>
      </c>
      <c r="F2027" s="162">
        <v>0.13</v>
      </c>
      <c r="G2027" s="163" t="s">
        <v>227</v>
      </c>
      <c r="H2027" s="163" t="s">
        <v>246</v>
      </c>
      <c r="I2027" s="162">
        <v>117.282398192841</v>
      </c>
      <c r="J2027" s="162">
        <v>3283907.1493995399</v>
      </c>
      <c r="K2027" s="93">
        <f t="shared" si="195"/>
        <v>0.13</v>
      </c>
      <c r="L2027" s="93">
        <f t="shared" si="196"/>
        <v>0.13</v>
      </c>
      <c r="M2027" s="93">
        <f t="shared" si="197"/>
        <v>1</v>
      </c>
    </row>
    <row r="2028" spans="1:13">
      <c r="A2028" s="162">
        <v>296</v>
      </c>
      <c r="B2028" s="162">
        <v>15632</v>
      </c>
      <c r="C2028" s="162">
        <v>2</v>
      </c>
      <c r="D2028" s="163" t="s">
        <v>433</v>
      </c>
      <c r="E2028" s="163" t="s">
        <v>224</v>
      </c>
      <c r="F2028" s="162">
        <v>0.13</v>
      </c>
      <c r="G2028" s="163" t="s">
        <v>227</v>
      </c>
      <c r="H2028" s="163" t="s">
        <v>246</v>
      </c>
      <c r="I2028" s="162">
        <v>117.282398192841</v>
      </c>
      <c r="J2028" s="162">
        <v>3283907.1493995399</v>
      </c>
      <c r="K2028" s="93">
        <f t="shared" si="195"/>
        <v>0.13</v>
      </c>
      <c r="L2028" s="93">
        <f t="shared" si="196"/>
        <v>0.13</v>
      </c>
      <c r="M2028" s="93">
        <f t="shared" si="197"/>
        <v>1</v>
      </c>
    </row>
    <row r="2029" spans="1:13">
      <c r="A2029" s="162">
        <v>297</v>
      </c>
      <c r="B2029" s="162">
        <v>15108</v>
      </c>
      <c r="C2029" s="162">
        <v>1</v>
      </c>
      <c r="D2029" s="163" t="s">
        <v>430</v>
      </c>
      <c r="E2029" s="163" t="s">
        <v>430</v>
      </c>
      <c r="F2029" s="162">
        <v>1</v>
      </c>
      <c r="G2029" s="163" t="s">
        <v>239</v>
      </c>
      <c r="H2029" s="163" t="s">
        <v>227</v>
      </c>
      <c r="I2029" s="162">
        <v>42.418377905631601</v>
      </c>
      <c r="J2029" s="162">
        <v>1406550.9929728401</v>
      </c>
      <c r="K2029" s="93">
        <f t="shared" si="195"/>
        <v>1</v>
      </c>
      <c r="L2029" s="93">
        <f t="shared" si="196"/>
        <v>1</v>
      </c>
      <c r="M2029" s="93">
        <f t="shared" si="197"/>
        <v>1</v>
      </c>
    </row>
    <row r="2030" spans="1:13">
      <c r="A2030" s="162">
        <v>298</v>
      </c>
      <c r="B2030" s="162">
        <v>15108</v>
      </c>
      <c r="C2030" s="162">
        <v>2</v>
      </c>
      <c r="D2030" s="163" t="s">
        <v>430</v>
      </c>
      <c r="E2030" s="163" t="s">
        <v>430</v>
      </c>
      <c r="F2030" s="162">
        <v>0.5</v>
      </c>
      <c r="G2030" s="163" t="s">
        <v>239</v>
      </c>
      <c r="H2030" s="163" t="s">
        <v>227</v>
      </c>
      <c r="I2030" s="162">
        <v>42.418377905631601</v>
      </c>
      <c r="J2030" s="162">
        <v>1406550.9929728401</v>
      </c>
      <c r="K2030" s="93">
        <f t="shared" si="195"/>
        <v>0.5</v>
      </c>
      <c r="L2030" s="93">
        <f t="shared" si="196"/>
        <v>0.5</v>
      </c>
      <c r="M2030" s="93">
        <f t="shared" si="197"/>
        <v>1</v>
      </c>
    </row>
    <row r="2031" spans="1:13">
      <c r="A2031" s="162">
        <v>299</v>
      </c>
      <c r="B2031" s="162">
        <v>15182</v>
      </c>
      <c r="C2031" s="162">
        <v>1</v>
      </c>
      <c r="D2031" s="163" t="s">
        <v>433</v>
      </c>
      <c r="E2031" s="163" t="s">
        <v>431</v>
      </c>
      <c r="F2031" s="162">
        <v>7</v>
      </c>
      <c r="G2031" s="163" t="s">
        <v>227</v>
      </c>
      <c r="H2031" s="163" t="s">
        <v>224</v>
      </c>
      <c r="I2031" s="162">
        <v>59.7383607246963</v>
      </c>
      <c r="J2031" s="162">
        <v>896075.41087044403</v>
      </c>
      <c r="K2031" s="93">
        <f t="shared" si="195"/>
        <v>7</v>
      </c>
      <c r="L2031" s="93">
        <f t="shared" si="196"/>
        <v>7</v>
      </c>
      <c r="M2031" s="93">
        <f t="shared" si="197"/>
        <v>1</v>
      </c>
    </row>
    <row r="2032" spans="1:13">
      <c r="A2032" s="162">
        <v>300</v>
      </c>
      <c r="B2032" s="162">
        <v>15052</v>
      </c>
      <c r="C2032" s="162">
        <v>1</v>
      </c>
      <c r="D2032" s="163" t="s">
        <v>41</v>
      </c>
      <c r="E2032" s="163" t="s">
        <v>224</v>
      </c>
      <c r="F2032" s="162">
        <v>2.5</v>
      </c>
      <c r="G2032" s="163" t="s">
        <v>227</v>
      </c>
      <c r="H2032" s="163" t="s">
        <v>227</v>
      </c>
      <c r="I2032" s="162">
        <v>160.36792029440801</v>
      </c>
      <c r="J2032" s="162">
        <v>1904850.15725698</v>
      </c>
      <c r="K2032" s="93">
        <f t="shared" si="195"/>
        <v>2.5</v>
      </c>
      <c r="L2032" s="93">
        <f t="shared" si="196"/>
        <v>2.5</v>
      </c>
      <c r="M2032" s="93">
        <f t="shared" si="197"/>
        <v>1</v>
      </c>
    </row>
    <row r="2033" spans="1:13">
      <c r="A2033" s="162">
        <v>301</v>
      </c>
      <c r="B2033" s="162">
        <v>15052</v>
      </c>
      <c r="C2033" s="162">
        <v>2</v>
      </c>
      <c r="D2033" s="163" t="s">
        <v>41</v>
      </c>
      <c r="E2033" s="163" t="s">
        <v>224</v>
      </c>
      <c r="F2033" s="162">
        <v>2.5</v>
      </c>
      <c r="G2033" s="163" t="s">
        <v>227</v>
      </c>
      <c r="H2033" s="163" t="s">
        <v>227</v>
      </c>
      <c r="I2033" s="162">
        <v>160.36792029440801</v>
      </c>
      <c r="J2033" s="162">
        <v>1904850.15725698</v>
      </c>
      <c r="K2033" s="93">
        <f t="shared" si="195"/>
        <v>2.5</v>
      </c>
      <c r="L2033" s="93">
        <f t="shared" si="196"/>
        <v>2.5</v>
      </c>
      <c r="M2033" s="93">
        <f t="shared" si="197"/>
        <v>1</v>
      </c>
    </row>
    <row r="2034" spans="1:13">
      <c r="A2034" s="162">
        <v>302</v>
      </c>
      <c r="B2034" s="162">
        <v>15691</v>
      </c>
      <c r="C2034" s="162">
        <v>1</v>
      </c>
      <c r="D2034" s="163" t="s">
        <v>430</v>
      </c>
      <c r="E2034" s="163" t="s">
        <v>430</v>
      </c>
      <c r="F2034" s="162">
        <v>-1</v>
      </c>
      <c r="G2034" s="163" t="s">
        <v>239</v>
      </c>
      <c r="H2034" s="163" t="s">
        <v>247</v>
      </c>
      <c r="I2034" s="162">
        <v>29.685533528845401</v>
      </c>
      <c r="J2034" s="162">
        <v>4775571.14985241</v>
      </c>
      <c r="K2034" s="93" t="str">
        <f t="shared" si="195"/>
        <v/>
      </c>
      <c r="L2034" s="93">
        <f t="shared" si="196"/>
        <v>3.1145802031192664</v>
      </c>
      <c r="M2034" s="93">
        <f t="shared" si="197"/>
        <v>1</v>
      </c>
    </row>
    <row r="2035" spans="1:13">
      <c r="A2035" s="162">
        <v>307</v>
      </c>
      <c r="B2035" s="162">
        <v>15826</v>
      </c>
      <c r="C2035" s="162">
        <v>2</v>
      </c>
      <c r="D2035" s="163" t="s">
        <v>41</v>
      </c>
      <c r="E2035" s="163" t="s">
        <v>431</v>
      </c>
      <c r="F2035" s="162">
        <v>-1</v>
      </c>
      <c r="G2035" s="163" t="s">
        <v>227</v>
      </c>
      <c r="H2035" s="163" t="s">
        <v>227</v>
      </c>
      <c r="I2035" s="162">
        <v>29.685533528845401</v>
      </c>
      <c r="J2035" s="162">
        <v>4749685.3646152597</v>
      </c>
      <c r="K2035" s="93" t="str">
        <f t="shared" si="195"/>
        <v/>
      </c>
      <c r="L2035" s="93">
        <f t="shared" si="196"/>
        <v>3.1145802031192664</v>
      </c>
      <c r="M2035" s="93">
        <f t="shared" si="197"/>
        <v>1</v>
      </c>
    </row>
    <row r="2036" spans="1:13">
      <c r="A2036" s="162">
        <v>309</v>
      </c>
      <c r="B2036" s="162">
        <v>15627</v>
      </c>
      <c r="C2036" s="162">
        <v>1</v>
      </c>
      <c r="D2036" s="163" t="s">
        <v>430</v>
      </c>
      <c r="E2036" s="163" t="s">
        <v>430</v>
      </c>
      <c r="F2036" s="162">
        <v>-1</v>
      </c>
      <c r="G2036" s="163" t="s">
        <v>239</v>
      </c>
      <c r="H2036" s="163" t="s">
        <v>227</v>
      </c>
      <c r="I2036" s="162">
        <v>14.4804897627317</v>
      </c>
      <c r="J2036" s="162">
        <v>1860742.9345110201</v>
      </c>
      <c r="K2036" s="93" t="str">
        <f t="shared" si="195"/>
        <v/>
      </c>
      <c r="L2036" s="93">
        <f t="shared" si="196"/>
        <v>3.1145802031192664</v>
      </c>
      <c r="M2036" s="93">
        <f t="shared" si="197"/>
        <v>1</v>
      </c>
    </row>
    <row r="2037" spans="1:13">
      <c r="A2037" s="162">
        <v>310</v>
      </c>
      <c r="B2037" s="162">
        <v>15627</v>
      </c>
      <c r="C2037" s="162">
        <v>2</v>
      </c>
      <c r="D2037" s="163" t="s">
        <v>430</v>
      </c>
      <c r="E2037" s="163" t="s">
        <v>430</v>
      </c>
      <c r="F2037" s="162">
        <v>-1</v>
      </c>
      <c r="G2037" s="163" t="s">
        <v>239</v>
      </c>
      <c r="H2037" s="163" t="s">
        <v>227</v>
      </c>
      <c r="I2037" s="162">
        <v>14.4804897627317</v>
      </c>
      <c r="J2037" s="162">
        <v>1860742.9345110201</v>
      </c>
      <c r="K2037" s="93" t="str">
        <f t="shared" si="195"/>
        <v/>
      </c>
      <c r="L2037" s="93">
        <f t="shared" si="196"/>
        <v>3.1145802031192664</v>
      </c>
      <c r="M2037" s="93">
        <f t="shared" si="197"/>
        <v>1</v>
      </c>
    </row>
    <row r="2038" spans="1:13">
      <c r="A2038" s="162">
        <v>311</v>
      </c>
      <c r="B2038" s="162">
        <v>15782</v>
      </c>
      <c r="C2038" s="162">
        <v>1</v>
      </c>
      <c r="D2038" s="163" t="s">
        <v>430</v>
      </c>
      <c r="E2038" s="163" t="s">
        <v>224</v>
      </c>
      <c r="F2038" s="162">
        <v>5</v>
      </c>
      <c r="G2038" s="163" t="s">
        <v>227</v>
      </c>
      <c r="H2038" s="163" t="s">
        <v>227</v>
      </c>
      <c r="I2038" s="162">
        <v>86.201499118165799</v>
      </c>
      <c r="J2038" s="162">
        <v>340668.32451499102</v>
      </c>
      <c r="K2038" s="93">
        <f t="shared" si="195"/>
        <v>5</v>
      </c>
      <c r="L2038" s="93">
        <f t="shared" si="196"/>
        <v>5</v>
      </c>
      <c r="M2038" s="93">
        <f t="shared" si="197"/>
        <v>1</v>
      </c>
    </row>
    <row r="2039" spans="1:13">
      <c r="A2039" s="162">
        <v>312</v>
      </c>
      <c r="B2039" s="162">
        <v>15782</v>
      </c>
      <c r="C2039" s="162">
        <v>2</v>
      </c>
      <c r="D2039" s="163" t="s">
        <v>430</v>
      </c>
      <c r="E2039" s="163" t="s">
        <v>224</v>
      </c>
      <c r="F2039" s="162">
        <v>-1</v>
      </c>
      <c r="G2039" s="163" t="s">
        <v>227</v>
      </c>
      <c r="H2039" s="163" t="s">
        <v>227</v>
      </c>
      <c r="I2039" s="162">
        <v>86.201499118165799</v>
      </c>
      <c r="J2039" s="162">
        <v>340668.32451499102</v>
      </c>
      <c r="K2039" s="93" t="str">
        <f t="shared" si="195"/>
        <v/>
      </c>
      <c r="L2039" s="93">
        <f t="shared" si="196"/>
        <v>3.1145802031192664</v>
      </c>
      <c r="M2039" s="93">
        <f t="shared" si="197"/>
        <v>1</v>
      </c>
    </row>
    <row r="2040" spans="1:13">
      <c r="A2040" s="162">
        <v>313</v>
      </c>
      <c r="B2040" s="162">
        <v>3283</v>
      </c>
      <c r="C2040" s="162">
        <v>1</v>
      </c>
      <c r="D2040" s="163" t="s">
        <v>41</v>
      </c>
      <c r="E2040" s="163" t="s">
        <v>224</v>
      </c>
      <c r="F2040" s="162">
        <v>3</v>
      </c>
      <c r="G2040" s="163" t="s">
        <v>227</v>
      </c>
      <c r="H2040" s="163" t="s">
        <v>227</v>
      </c>
      <c r="I2040" s="162">
        <v>4.3309003149963399</v>
      </c>
      <c r="J2040" s="162">
        <v>5727931.8223056598</v>
      </c>
      <c r="K2040" s="93">
        <f t="shared" si="195"/>
        <v>3</v>
      </c>
      <c r="L2040" s="93">
        <f t="shared" si="196"/>
        <v>3</v>
      </c>
      <c r="M2040" s="93">
        <f t="shared" si="197"/>
        <v>1</v>
      </c>
    </row>
    <row r="2041" spans="1:13">
      <c r="A2041" s="162">
        <v>314</v>
      </c>
      <c r="B2041" s="162">
        <v>3283</v>
      </c>
      <c r="C2041" s="162">
        <v>2</v>
      </c>
      <c r="D2041" s="163" t="s">
        <v>41</v>
      </c>
      <c r="E2041" s="163" t="s">
        <v>224</v>
      </c>
      <c r="F2041" s="162">
        <v>3</v>
      </c>
      <c r="G2041" s="163" t="s">
        <v>227</v>
      </c>
      <c r="H2041" s="163" t="s">
        <v>227</v>
      </c>
      <c r="I2041" s="162">
        <v>4.3309003149963399</v>
      </c>
      <c r="J2041" s="162">
        <v>5727931.8223056598</v>
      </c>
      <c r="K2041" s="93">
        <f t="shared" si="195"/>
        <v>3</v>
      </c>
      <c r="L2041" s="93">
        <f t="shared" si="196"/>
        <v>3</v>
      </c>
      <c r="M2041" s="93">
        <f t="shared" si="197"/>
        <v>1</v>
      </c>
    </row>
    <row r="2042" spans="1:13">
      <c r="A2042" s="162">
        <v>315</v>
      </c>
      <c r="B2042" s="162">
        <v>15824</v>
      </c>
      <c r="C2042" s="162">
        <v>1</v>
      </c>
      <c r="D2042" s="163" t="s">
        <v>41</v>
      </c>
      <c r="E2042" s="163" t="s">
        <v>224</v>
      </c>
      <c r="F2042" s="162">
        <v>-1</v>
      </c>
      <c r="G2042" s="163" t="s">
        <v>227</v>
      </c>
      <c r="H2042" s="163" t="s">
        <v>227</v>
      </c>
      <c r="I2042" s="162">
        <v>86.201499118165799</v>
      </c>
      <c r="J2042" s="162">
        <v>322393.60670194001</v>
      </c>
      <c r="K2042" s="93" t="str">
        <f t="shared" si="195"/>
        <v/>
      </c>
      <c r="L2042" s="93">
        <f t="shared" si="196"/>
        <v>3.1145802031192664</v>
      </c>
      <c r="M2042" s="93">
        <f t="shared" si="197"/>
        <v>1</v>
      </c>
    </row>
    <row r="2043" spans="1:13">
      <c r="A2043" s="162">
        <v>316</v>
      </c>
      <c r="B2043" s="162">
        <v>15824</v>
      </c>
      <c r="C2043" s="162">
        <v>2</v>
      </c>
      <c r="D2043" s="163" t="s">
        <v>41</v>
      </c>
      <c r="E2043" s="163" t="s">
        <v>224</v>
      </c>
      <c r="F2043" s="162">
        <v>-1</v>
      </c>
      <c r="G2043" s="163" t="s">
        <v>227</v>
      </c>
      <c r="H2043" s="163" t="s">
        <v>227</v>
      </c>
      <c r="I2043" s="162">
        <v>86.201499118165799</v>
      </c>
      <c r="J2043" s="162">
        <v>322393.60670194001</v>
      </c>
      <c r="K2043" s="93" t="str">
        <f t="shared" si="195"/>
        <v/>
      </c>
      <c r="L2043" s="93">
        <f t="shared" si="196"/>
        <v>3.1145802031192664</v>
      </c>
      <c r="M2043" s="93">
        <f t="shared" si="197"/>
        <v>1</v>
      </c>
    </row>
    <row r="2044" spans="1:13">
      <c r="A2044" s="162">
        <v>317</v>
      </c>
      <c r="B2044" s="162">
        <v>15831</v>
      </c>
      <c r="C2044" s="162">
        <v>1</v>
      </c>
      <c r="D2044" s="163" t="s">
        <v>41</v>
      </c>
      <c r="E2044" s="163" t="s">
        <v>224</v>
      </c>
      <c r="F2044" s="162">
        <v>-1</v>
      </c>
      <c r="G2044" s="163" t="s">
        <v>243</v>
      </c>
      <c r="H2044" s="163" t="s">
        <v>227</v>
      </c>
      <c r="I2044" s="162">
        <v>11.7918010607328</v>
      </c>
      <c r="J2044" s="162">
        <v>3773376.3394344999</v>
      </c>
      <c r="K2044" s="93" t="str">
        <f t="shared" si="195"/>
        <v/>
      </c>
      <c r="L2044" s="93">
        <f t="shared" si="196"/>
        <v>3.1145802031192664</v>
      </c>
      <c r="M2044" s="93">
        <f t="shared" si="197"/>
        <v>0</v>
      </c>
    </row>
    <row r="2045" spans="1:13">
      <c r="A2045" s="162">
        <v>318</v>
      </c>
      <c r="B2045" s="162">
        <v>15831</v>
      </c>
      <c r="C2045" s="162">
        <v>2</v>
      </c>
      <c r="D2045" s="163" t="s">
        <v>41</v>
      </c>
      <c r="E2045" s="163" t="s">
        <v>224</v>
      </c>
      <c r="F2045" s="162">
        <v>-1</v>
      </c>
      <c r="G2045" s="163" t="s">
        <v>243</v>
      </c>
      <c r="H2045" s="163" t="s">
        <v>227</v>
      </c>
      <c r="I2045" s="162">
        <v>11.7918010607328</v>
      </c>
      <c r="J2045" s="162">
        <v>3773376.3394344999</v>
      </c>
      <c r="K2045" s="93" t="str">
        <f t="shared" ref="K2045:K2108" si="198">IF(F2045=-1,"",F2045)</f>
        <v/>
      </c>
      <c r="L2045" s="93">
        <f t="shared" ref="L2045:L2108" si="199">IF(K2045="",(SUMPRODUCT($K$1788:$K$2130,$I$1788:$I$2130)/SUM($I$1788:$I$2130)),K2045)</f>
        <v>3.1145802031192664</v>
      </c>
      <c r="M2045" s="93">
        <f t="shared" ref="M2045:M2108" si="200">IF(G2045="Y",0,1)</f>
        <v>0</v>
      </c>
    </row>
    <row r="2046" spans="1:13">
      <c r="A2046" s="162">
        <v>319</v>
      </c>
      <c r="B2046" s="162">
        <v>15706</v>
      </c>
      <c r="C2046" s="162">
        <v>1</v>
      </c>
      <c r="D2046" s="163" t="s">
        <v>41</v>
      </c>
      <c r="E2046" s="163" t="s">
        <v>431</v>
      </c>
      <c r="F2046" s="162">
        <v>5</v>
      </c>
      <c r="G2046" s="163" t="s">
        <v>227</v>
      </c>
      <c r="H2046" s="163" t="s">
        <v>224</v>
      </c>
      <c r="I2046" s="162">
        <v>59.7383607246963</v>
      </c>
      <c r="J2046" s="162">
        <v>1075290.49304453</v>
      </c>
      <c r="K2046" s="93">
        <f t="shared" si="198"/>
        <v>5</v>
      </c>
      <c r="L2046" s="93">
        <f t="shared" si="199"/>
        <v>5</v>
      </c>
      <c r="M2046" s="93">
        <f t="shared" si="200"/>
        <v>1</v>
      </c>
    </row>
    <row r="2047" spans="1:13">
      <c r="A2047" s="162">
        <v>320</v>
      </c>
      <c r="B2047" s="162">
        <v>15706</v>
      </c>
      <c r="C2047" s="162">
        <v>2</v>
      </c>
      <c r="D2047" s="163" t="s">
        <v>41</v>
      </c>
      <c r="E2047" s="163" t="s">
        <v>224</v>
      </c>
      <c r="F2047" s="162">
        <v>-1</v>
      </c>
      <c r="G2047" s="163" t="s">
        <v>227</v>
      </c>
      <c r="H2047" s="163" t="s">
        <v>224</v>
      </c>
      <c r="I2047" s="162">
        <v>59.7383607246963</v>
      </c>
      <c r="J2047" s="162">
        <v>1075290.49304453</v>
      </c>
      <c r="K2047" s="93" t="str">
        <f t="shared" si="198"/>
        <v/>
      </c>
      <c r="L2047" s="93">
        <f t="shared" si="199"/>
        <v>3.1145802031192664</v>
      </c>
      <c r="M2047" s="93">
        <f t="shared" si="200"/>
        <v>1</v>
      </c>
    </row>
    <row r="2048" spans="1:13">
      <c r="A2048" s="162">
        <v>321</v>
      </c>
      <c r="B2048" s="162">
        <v>15744</v>
      </c>
      <c r="C2048" s="162">
        <v>1</v>
      </c>
      <c r="D2048" s="163" t="s">
        <v>41</v>
      </c>
      <c r="E2048" s="163" t="s">
        <v>224</v>
      </c>
      <c r="F2048" s="162">
        <v>5</v>
      </c>
      <c r="G2048" s="163" t="s">
        <v>227</v>
      </c>
      <c r="H2048" s="163" t="s">
        <v>227</v>
      </c>
      <c r="I2048" s="162">
        <v>4.3309003149963399</v>
      </c>
      <c r="J2048" s="162">
        <v>763840.88855590497</v>
      </c>
      <c r="K2048" s="93">
        <f t="shared" si="198"/>
        <v>5</v>
      </c>
      <c r="L2048" s="93">
        <f t="shared" si="199"/>
        <v>5</v>
      </c>
      <c r="M2048" s="93">
        <f t="shared" si="200"/>
        <v>1</v>
      </c>
    </row>
    <row r="2049" spans="1:13">
      <c r="A2049" s="162">
        <v>322</v>
      </c>
      <c r="B2049" s="162">
        <v>15895</v>
      </c>
      <c r="C2049" s="162">
        <v>1</v>
      </c>
      <c r="D2049" s="163" t="s">
        <v>41</v>
      </c>
      <c r="E2049" s="163" t="s">
        <v>224</v>
      </c>
      <c r="F2049" s="162">
        <v>-1</v>
      </c>
      <c r="G2049" s="163" t="s">
        <v>227</v>
      </c>
      <c r="H2049" s="163" t="s">
        <v>227</v>
      </c>
      <c r="I2049" s="162">
        <v>86.201499118165799</v>
      </c>
      <c r="J2049" s="162">
        <v>297395.17195767199</v>
      </c>
      <c r="K2049" s="93" t="str">
        <f t="shared" si="198"/>
        <v/>
      </c>
      <c r="L2049" s="93">
        <f t="shared" si="199"/>
        <v>3.1145802031192664</v>
      </c>
      <c r="M2049" s="93">
        <f t="shared" si="200"/>
        <v>1</v>
      </c>
    </row>
    <row r="2050" spans="1:13">
      <c r="A2050" s="162">
        <v>323</v>
      </c>
      <c r="B2050" s="162">
        <v>15895</v>
      </c>
      <c r="C2050" s="162">
        <v>2</v>
      </c>
      <c r="D2050" s="163" t="s">
        <v>41</v>
      </c>
      <c r="E2050" s="163" t="s">
        <v>224</v>
      </c>
      <c r="F2050" s="162">
        <v>-1</v>
      </c>
      <c r="G2050" s="163" t="s">
        <v>227</v>
      </c>
      <c r="H2050" s="163" t="s">
        <v>227</v>
      </c>
      <c r="I2050" s="162">
        <v>86.201499118165799</v>
      </c>
      <c r="J2050" s="162">
        <v>297395.17195767199</v>
      </c>
      <c r="K2050" s="93" t="str">
        <f t="shared" si="198"/>
        <v/>
      </c>
      <c r="L2050" s="93">
        <f t="shared" si="199"/>
        <v>3.1145802031192664</v>
      </c>
      <c r="M2050" s="93">
        <f t="shared" si="200"/>
        <v>1</v>
      </c>
    </row>
    <row r="2051" spans="1:13">
      <c r="A2051" s="162">
        <v>324</v>
      </c>
      <c r="B2051" s="162">
        <v>15886</v>
      </c>
      <c r="C2051" s="162">
        <v>1</v>
      </c>
      <c r="D2051" s="163" t="s">
        <v>434</v>
      </c>
      <c r="E2051" s="163" t="s">
        <v>224</v>
      </c>
      <c r="F2051" s="162">
        <v>0.33</v>
      </c>
      <c r="G2051" s="163" t="s">
        <v>227</v>
      </c>
      <c r="H2051" s="163" t="s">
        <v>227</v>
      </c>
      <c r="I2051" s="162">
        <v>86.201499118165799</v>
      </c>
      <c r="J2051" s="162">
        <v>416008.43474426802</v>
      </c>
      <c r="K2051" s="93">
        <f t="shared" si="198"/>
        <v>0.33</v>
      </c>
      <c r="L2051" s="93">
        <f t="shared" si="199"/>
        <v>0.33</v>
      </c>
      <c r="M2051" s="93">
        <f t="shared" si="200"/>
        <v>1</v>
      </c>
    </row>
    <row r="2052" spans="1:13">
      <c r="A2052" s="162">
        <v>325</v>
      </c>
      <c r="B2052" s="162">
        <v>15886</v>
      </c>
      <c r="C2052" s="162">
        <v>2</v>
      </c>
      <c r="D2052" s="163" t="s">
        <v>433</v>
      </c>
      <c r="E2052" s="163" t="s">
        <v>224</v>
      </c>
      <c r="F2052" s="162">
        <v>0.33</v>
      </c>
      <c r="G2052" s="163" t="s">
        <v>227</v>
      </c>
      <c r="H2052" s="163" t="s">
        <v>227</v>
      </c>
      <c r="I2052" s="162">
        <v>86.201499118165799</v>
      </c>
      <c r="J2052" s="162">
        <v>416008.43474426802</v>
      </c>
      <c r="K2052" s="93">
        <f t="shared" si="198"/>
        <v>0.33</v>
      </c>
      <c r="L2052" s="93">
        <f t="shared" si="199"/>
        <v>0.33</v>
      </c>
      <c r="M2052" s="93">
        <f t="shared" si="200"/>
        <v>1</v>
      </c>
    </row>
    <row r="2053" spans="1:13">
      <c r="A2053" s="162">
        <v>326</v>
      </c>
      <c r="B2053" s="162">
        <v>15775</v>
      </c>
      <c r="C2053" s="162">
        <v>1</v>
      </c>
      <c r="D2053" s="163" t="s">
        <v>430</v>
      </c>
      <c r="E2053" s="163" t="s">
        <v>430</v>
      </c>
      <c r="F2053" s="162">
        <v>-1</v>
      </c>
      <c r="G2053" s="163" t="s">
        <v>227</v>
      </c>
      <c r="H2053" s="163" t="s">
        <v>227</v>
      </c>
      <c r="I2053" s="162">
        <v>59.7383607246963</v>
      </c>
      <c r="J2053" s="162">
        <v>597383.60724696296</v>
      </c>
      <c r="K2053" s="93" t="str">
        <f t="shared" si="198"/>
        <v/>
      </c>
      <c r="L2053" s="93">
        <f t="shared" si="199"/>
        <v>3.1145802031192664</v>
      </c>
      <c r="M2053" s="93">
        <f t="shared" si="200"/>
        <v>1</v>
      </c>
    </row>
    <row r="2054" spans="1:13">
      <c r="A2054" s="162">
        <v>327</v>
      </c>
      <c r="B2054" s="162">
        <v>15775</v>
      </c>
      <c r="C2054" s="162">
        <v>2</v>
      </c>
      <c r="D2054" s="163" t="s">
        <v>430</v>
      </c>
      <c r="E2054" s="163" t="s">
        <v>430</v>
      </c>
      <c r="F2054" s="162">
        <v>-1</v>
      </c>
      <c r="G2054" s="163" t="s">
        <v>227</v>
      </c>
      <c r="H2054" s="163" t="s">
        <v>227</v>
      </c>
      <c r="I2054" s="162">
        <v>59.7383607246963</v>
      </c>
      <c r="J2054" s="162">
        <v>597383.60724696296</v>
      </c>
      <c r="K2054" s="93" t="str">
        <f t="shared" si="198"/>
        <v/>
      </c>
      <c r="L2054" s="93">
        <f t="shared" si="199"/>
        <v>3.1145802031192664</v>
      </c>
      <c r="M2054" s="93">
        <f t="shared" si="200"/>
        <v>1</v>
      </c>
    </row>
    <row r="2055" spans="1:13">
      <c r="A2055" s="162">
        <v>328</v>
      </c>
      <c r="B2055" s="162">
        <v>15837</v>
      </c>
      <c r="C2055" s="162">
        <v>1</v>
      </c>
      <c r="D2055" s="163" t="s">
        <v>430</v>
      </c>
      <c r="E2055" s="163" t="s">
        <v>431</v>
      </c>
      <c r="F2055" s="162">
        <v>-1</v>
      </c>
      <c r="G2055" s="163" t="s">
        <v>227</v>
      </c>
      <c r="H2055" s="163" t="s">
        <v>227</v>
      </c>
      <c r="I2055" s="162">
        <v>29.685533528845401</v>
      </c>
      <c r="J2055" s="162">
        <v>4782339.4514969904</v>
      </c>
      <c r="K2055" s="93" t="str">
        <f t="shared" si="198"/>
        <v/>
      </c>
      <c r="L2055" s="93">
        <f t="shared" si="199"/>
        <v>3.1145802031192664</v>
      </c>
      <c r="M2055" s="93">
        <f t="shared" si="200"/>
        <v>1</v>
      </c>
    </row>
    <row r="2056" spans="1:13">
      <c r="A2056" s="162">
        <v>329</v>
      </c>
      <c r="B2056" s="162">
        <v>15837</v>
      </c>
      <c r="C2056" s="162">
        <v>2</v>
      </c>
      <c r="D2056" s="163" t="s">
        <v>430</v>
      </c>
      <c r="E2056" s="163" t="s">
        <v>431</v>
      </c>
      <c r="F2056" s="162">
        <v>-1</v>
      </c>
      <c r="G2056" s="163" t="s">
        <v>227</v>
      </c>
      <c r="H2056" s="163" t="s">
        <v>227</v>
      </c>
      <c r="I2056" s="162">
        <v>29.685533528845401</v>
      </c>
      <c r="J2056" s="162">
        <v>4782339.4514969904</v>
      </c>
      <c r="K2056" s="93" t="str">
        <f t="shared" si="198"/>
        <v/>
      </c>
      <c r="L2056" s="93">
        <f t="shared" si="199"/>
        <v>3.1145802031192664</v>
      </c>
      <c r="M2056" s="93">
        <f t="shared" si="200"/>
        <v>1</v>
      </c>
    </row>
    <row r="2057" spans="1:13">
      <c r="A2057" s="162">
        <v>330</v>
      </c>
      <c r="B2057" s="162">
        <v>15808</v>
      </c>
      <c r="C2057" s="162">
        <v>1</v>
      </c>
      <c r="D2057" s="163" t="s">
        <v>41</v>
      </c>
      <c r="E2057" s="163" t="s">
        <v>224</v>
      </c>
      <c r="F2057" s="162">
        <v>-1</v>
      </c>
      <c r="G2057" s="163" t="s">
        <v>227</v>
      </c>
      <c r="H2057" s="163" t="s">
        <v>227</v>
      </c>
      <c r="I2057" s="162">
        <v>14.4804897627317</v>
      </c>
      <c r="J2057" s="162">
        <v>4925248.9829979204</v>
      </c>
      <c r="K2057" s="93" t="str">
        <f t="shared" si="198"/>
        <v/>
      </c>
      <c r="L2057" s="93">
        <f t="shared" si="199"/>
        <v>3.1145802031192664</v>
      </c>
      <c r="M2057" s="93">
        <f t="shared" si="200"/>
        <v>1</v>
      </c>
    </row>
    <row r="2058" spans="1:13">
      <c r="A2058" s="162">
        <v>331</v>
      </c>
      <c r="B2058" s="162">
        <v>15808</v>
      </c>
      <c r="C2058" s="162">
        <v>2</v>
      </c>
      <c r="D2058" s="163" t="s">
        <v>41</v>
      </c>
      <c r="E2058" s="163" t="s">
        <v>224</v>
      </c>
      <c r="F2058" s="162">
        <v>-1</v>
      </c>
      <c r="G2058" s="163" t="s">
        <v>227</v>
      </c>
      <c r="H2058" s="163" t="s">
        <v>227</v>
      </c>
      <c r="I2058" s="162">
        <v>14.4804897627317</v>
      </c>
      <c r="J2058" s="162">
        <v>4925248.9829979204</v>
      </c>
      <c r="K2058" s="93" t="str">
        <f t="shared" si="198"/>
        <v/>
      </c>
      <c r="L2058" s="93">
        <f t="shared" si="199"/>
        <v>3.1145802031192664</v>
      </c>
      <c r="M2058" s="93">
        <f t="shared" si="200"/>
        <v>1</v>
      </c>
    </row>
    <row r="2059" spans="1:13">
      <c r="A2059" s="162">
        <v>359</v>
      </c>
      <c r="B2059" s="162">
        <v>15854</v>
      </c>
      <c r="C2059" s="162">
        <v>2</v>
      </c>
      <c r="D2059" s="163" t="s">
        <v>41</v>
      </c>
      <c r="E2059" s="163" t="s">
        <v>431</v>
      </c>
      <c r="F2059" s="162">
        <v>15</v>
      </c>
      <c r="G2059" s="163" t="s">
        <v>243</v>
      </c>
      <c r="H2059" s="163" t="s">
        <v>227</v>
      </c>
      <c r="I2059" s="162">
        <v>97.814348978341002</v>
      </c>
      <c r="J2059" s="162">
        <v>6320078.5305375503</v>
      </c>
      <c r="K2059" s="93">
        <f t="shared" si="198"/>
        <v>15</v>
      </c>
      <c r="L2059" s="93">
        <f t="shared" si="199"/>
        <v>15</v>
      </c>
      <c r="M2059" s="93">
        <f t="shared" si="200"/>
        <v>0</v>
      </c>
    </row>
    <row r="2060" spans="1:13">
      <c r="A2060" s="162">
        <v>358</v>
      </c>
      <c r="B2060" s="162">
        <v>15854</v>
      </c>
      <c r="C2060" s="162">
        <v>1</v>
      </c>
      <c r="D2060" s="163" t="s">
        <v>41</v>
      </c>
      <c r="E2060" s="163" t="s">
        <v>431</v>
      </c>
      <c r="F2060" s="162">
        <v>15</v>
      </c>
      <c r="G2060" s="163" t="s">
        <v>243</v>
      </c>
      <c r="H2060" s="163" t="s">
        <v>227</v>
      </c>
      <c r="I2060" s="162">
        <v>97.814348978341002</v>
      </c>
      <c r="J2060" s="162">
        <v>6320078.5305375503</v>
      </c>
      <c r="K2060" s="93">
        <f t="shared" si="198"/>
        <v>15</v>
      </c>
      <c r="L2060" s="93">
        <f t="shared" si="199"/>
        <v>15</v>
      </c>
      <c r="M2060" s="93">
        <f t="shared" si="200"/>
        <v>0</v>
      </c>
    </row>
    <row r="2061" spans="1:13">
      <c r="A2061" s="162">
        <v>336</v>
      </c>
      <c r="B2061" s="162">
        <v>15746</v>
      </c>
      <c r="C2061" s="162">
        <v>1</v>
      </c>
      <c r="D2061" s="163" t="s">
        <v>41</v>
      </c>
      <c r="E2061" s="163" t="s">
        <v>224</v>
      </c>
      <c r="F2061" s="162">
        <v>1</v>
      </c>
      <c r="G2061" s="163" t="s">
        <v>227</v>
      </c>
      <c r="H2061" s="163" t="s">
        <v>227</v>
      </c>
      <c r="I2061" s="162">
        <v>18.3557632287316</v>
      </c>
      <c r="J2061" s="162">
        <v>962906.62745280401</v>
      </c>
      <c r="K2061" s="93">
        <f t="shared" si="198"/>
        <v>1</v>
      </c>
      <c r="L2061" s="93">
        <f t="shared" si="199"/>
        <v>1</v>
      </c>
      <c r="M2061" s="93">
        <f t="shared" si="200"/>
        <v>1</v>
      </c>
    </row>
    <row r="2062" spans="1:13">
      <c r="A2062" s="162">
        <v>337</v>
      </c>
      <c r="B2062" s="162">
        <v>15840</v>
      </c>
      <c r="C2062" s="162">
        <v>1</v>
      </c>
      <c r="D2062" s="163" t="s">
        <v>432</v>
      </c>
      <c r="E2062" s="163" t="s">
        <v>431</v>
      </c>
      <c r="F2062" s="162">
        <v>20</v>
      </c>
      <c r="G2062" s="163" t="s">
        <v>239</v>
      </c>
      <c r="H2062" s="163" t="s">
        <v>227</v>
      </c>
      <c r="I2062" s="162">
        <v>97.814348978341002</v>
      </c>
      <c r="J2062" s="162">
        <v>4614489.7274022102</v>
      </c>
      <c r="K2062" s="93">
        <f t="shared" si="198"/>
        <v>20</v>
      </c>
      <c r="L2062" s="93">
        <f t="shared" si="199"/>
        <v>20</v>
      </c>
      <c r="M2062" s="93">
        <f t="shared" si="200"/>
        <v>1</v>
      </c>
    </row>
    <row r="2063" spans="1:13">
      <c r="A2063" s="162">
        <v>338</v>
      </c>
      <c r="B2063" s="162">
        <v>15840</v>
      </c>
      <c r="C2063" s="162">
        <v>2</v>
      </c>
      <c r="D2063" s="163" t="s">
        <v>432</v>
      </c>
      <c r="E2063" s="163" t="s">
        <v>431</v>
      </c>
      <c r="F2063" s="162">
        <v>30</v>
      </c>
      <c r="G2063" s="163" t="s">
        <v>239</v>
      </c>
      <c r="H2063" s="163" t="s">
        <v>227</v>
      </c>
      <c r="I2063" s="162">
        <v>97.814348978341002</v>
      </c>
      <c r="J2063" s="162">
        <v>4614489.7274022102</v>
      </c>
      <c r="K2063" s="93">
        <f t="shared" si="198"/>
        <v>30</v>
      </c>
      <c r="L2063" s="93">
        <f t="shared" si="199"/>
        <v>30</v>
      </c>
      <c r="M2063" s="93">
        <f t="shared" si="200"/>
        <v>1</v>
      </c>
    </row>
    <row r="2064" spans="1:13">
      <c r="A2064" s="162">
        <v>339</v>
      </c>
      <c r="B2064" s="162">
        <v>15903</v>
      </c>
      <c r="C2064" s="162">
        <v>1</v>
      </c>
      <c r="D2064" s="163" t="s">
        <v>430</v>
      </c>
      <c r="E2064" s="163" t="s">
        <v>430</v>
      </c>
      <c r="F2064" s="162">
        <v>-1</v>
      </c>
      <c r="G2064" s="163" t="s">
        <v>227</v>
      </c>
      <c r="H2064" s="163" t="s">
        <v>227</v>
      </c>
      <c r="I2064" s="162">
        <v>97.814348978341002</v>
      </c>
      <c r="J2064" s="162">
        <v>949190.44248582097</v>
      </c>
      <c r="K2064" s="93" t="str">
        <f t="shared" si="198"/>
        <v/>
      </c>
      <c r="L2064" s="93">
        <f t="shared" si="199"/>
        <v>3.1145802031192664</v>
      </c>
      <c r="M2064" s="93">
        <f t="shared" si="200"/>
        <v>1</v>
      </c>
    </row>
    <row r="2065" spans="1:13">
      <c r="A2065" s="162">
        <v>340</v>
      </c>
      <c r="B2065" s="162">
        <v>15903</v>
      </c>
      <c r="C2065" s="162">
        <v>2</v>
      </c>
      <c r="D2065" s="163" t="s">
        <v>430</v>
      </c>
      <c r="E2065" s="163" t="s">
        <v>430</v>
      </c>
      <c r="F2065" s="162">
        <v>-1</v>
      </c>
      <c r="G2065" s="163" t="s">
        <v>227</v>
      </c>
      <c r="H2065" s="163" t="s">
        <v>227</v>
      </c>
      <c r="I2065" s="162">
        <v>97.814348978341002</v>
      </c>
      <c r="J2065" s="162">
        <v>949190.44248582097</v>
      </c>
      <c r="K2065" s="93" t="str">
        <f t="shared" si="198"/>
        <v/>
      </c>
      <c r="L2065" s="93">
        <f t="shared" si="199"/>
        <v>3.1145802031192664</v>
      </c>
      <c r="M2065" s="93">
        <f t="shared" si="200"/>
        <v>1</v>
      </c>
    </row>
    <row r="2066" spans="1:13">
      <c r="A2066" s="162">
        <v>341</v>
      </c>
      <c r="B2066" s="162">
        <v>15907</v>
      </c>
      <c r="C2066" s="162">
        <v>1</v>
      </c>
      <c r="D2066" s="163" t="s">
        <v>41</v>
      </c>
      <c r="E2066" s="163" t="s">
        <v>224</v>
      </c>
      <c r="F2066" s="162">
        <v>-1</v>
      </c>
      <c r="G2066" s="163" t="s">
        <v>227</v>
      </c>
      <c r="H2066" s="163" t="s">
        <v>227</v>
      </c>
      <c r="I2066" s="162">
        <v>55.639536791085099</v>
      </c>
      <c r="J2066" s="162">
        <v>4696922.7772930302</v>
      </c>
      <c r="K2066" s="93" t="str">
        <f t="shared" si="198"/>
        <v/>
      </c>
      <c r="L2066" s="93">
        <f t="shared" si="199"/>
        <v>3.1145802031192664</v>
      </c>
      <c r="M2066" s="93">
        <f t="shared" si="200"/>
        <v>1</v>
      </c>
    </row>
    <row r="2067" spans="1:13">
      <c r="A2067" s="162">
        <v>342</v>
      </c>
      <c r="B2067" s="162">
        <v>15907</v>
      </c>
      <c r="C2067" s="162">
        <v>2</v>
      </c>
      <c r="D2067" s="163" t="s">
        <v>41</v>
      </c>
      <c r="E2067" s="163" t="s">
        <v>224</v>
      </c>
      <c r="F2067" s="162">
        <v>-1</v>
      </c>
      <c r="G2067" s="163" t="s">
        <v>227</v>
      </c>
      <c r="H2067" s="163" t="s">
        <v>227</v>
      </c>
      <c r="I2067" s="162">
        <v>55.639536791085099</v>
      </c>
      <c r="J2067" s="162">
        <v>4696922.7772930302</v>
      </c>
      <c r="K2067" s="93" t="str">
        <f t="shared" si="198"/>
        <v/>
      </c>
      <c r="L2067" s="93">
        <f t="shared" si="199"/>
        <v>3.1145802031192664</v>
      </c>
      <c r="M2067" s="93">
        <f t="shared" si="200"/>
        <v>1</v>
      </c>
    </row>
    <row r="2068" spans="1:13">
      <c r="A2068" s="162">
        <v>343</v>
      </c>
      <c r="B2068" s="162">
        <v>15905</v>
      </c>
      <c r="C2068" s="162">
        <v>1</v>
      </c>
      <c r="D2068" s="163" t="s">
        <v>41</v>
      </c>
      <c r="E2068" s="163" t="s">
        <v>431</v>
      </c>
      <c r="F2068" s="162">
        <v>4.8499999999999996</v>
      </c>
      <c r="G2068" s="163" t="s">
        <v>243</v>
      </c>
      <c r="H2068" s="163" t="s">
        <v>227</v>
      </c>
      <c r="I2068" s="162">
        <v>59.7383607246963</v>
      </c>
      <c r="J2068" s="162">
        <v>940222.05944599502</v>
      </c>
      <c r="K2068" s="93">
        <f t="shared" si="198"/>
        <v>4.8499999999999996</v>
      </c>
      <c r="L2068" s="93">
        <f t="shared" si="199"/>
        <v>4.8499999999999996</v>
      </c>
      <c r="M2068" s="93">
        <f t="shared" si="200"/>
        <v>0</v>
      </c>
    </row>
    <row r="2069" spans="1:13">
      <c r="A2069" s="162">
        <v>344</v>
      </c>
      <c r="B2069" s="162">
        <v>15905</v>
      </c>
      <c r="C2069" s="162">
        <v>2</v>
      </c>
      <c r="D2069" s="163" t="s">
        <v>41</v>
      </c>
      <c r="E2069" s="163" t="s">
        <v>431</v>
      </c>
      <c r="F2069" s="162">
        <v>3.66</v>
      </c>
      <c r="G2069" s="163" t="s">
        <v>243</v>
      </c>
      <c r="H2069" s="163" t="s">
        <v>227</v>
      </c>
      <c r="I2069" s="162">
        <v>59.7383607246963</v>
      </c>
      <c r="J2069" s="162">
        <v>940222.05944599502</v>
      </c>
      <c r="K2069" s="93">
        <f t="shared" si="198"/>
        <v>3.66</v>
      </c>
      <c r="L2069" s="93">
        <f t="shared" si="199"/>
        <v>3.66</v>
      </c>
      <c r="M2069" s="93">
        <f t="shared" si="200"/>
        <v>0</v>
      </c>
    </row>
    <row r="2070" spans="1:13">
      <c r="A2070" s="162">
        <v>345</v>
      </c>
      <c r="B2070" s="162">
        <v>15905</v>
      </c>
      <c r="C2070" s="162">
        <v>3</v>
      </c>
      <c r="D2070" s="163" t="s">
        <v>41</v>
      </c>
      <c r="E2070" s="163" t="s">
        <v>224</v>
      </c>
      <c r="F2070" s="162">
        <v>3</v>
      </c>
      <c r="G2070" s="163" t="s">
        <v>227</v>
      </c>
      <c r="H2070" s="163" t="s">
        <v>227</v>
      </c>
      <c r="I2070" s="162">
        <v>59.7383607246963</v>
      </c>
      <c r="J2070" s="162">
        <v>940222.05944599502</v>
      </c>
      <c r="K2070" s="93">
        <f t="shared" si="198"/>
        <v>3</v>
      </c>
      <c r="L2070" s="93">
        <f t="shared" si="199"/>
        <v>3</v>
      </c>
      <c r="M2070" s="93">
        <f t="shared" si="200"/>
        <v>1</v>
      </c>
    </row>
    <row r="2071" spans="1:13">
      <c r="A2071" s="162">
        <v>349</v>
      </c>
      <c r="B2071" s="162">
        <v>15698</v>
      </c>
      <c r="C2071" s="162">
        <v>1</v>
      </c>
      <c r="D2071" s="163" t="s">
        <v>430</v>
      </c>
      <c r="E2071" s="163" t="s">
        <v>431</v>
      </c>
      <c r="F2071" s="162">
        <v>10</v>
      </c>
      <c r="G2071" s="163" t="s">
        <v>243</v>
      </c>
      <c r="H2071" s="163" t="s">
        <v>246</v>
      </c>
      <c r="I2071" s="162">
        <v>21.175192802226601</v>
      </c>
      <c r="J2071" s="162">
        <v>4334096.1123741399</v>
      </c>
      <c r="K2071" s="93">
        <f t="shared" si="198"/>
        <v>10</v>
      </c>
      <c r="L2071" s="93">
        <f t="shared" si="199"/>
        <v>10</v>
      </c>
      <c r="M2071" s="93">
        <f t="shared" si="200"/>
        <v>0</v>
      </c>
    </row>
    <row r="2072" spans="1:13">
      <c r="A2072" s="162">
        <v>350</v>
      </c>
      <c r="B2072" s="162">
        <v>15698</v>
      </c>
      <c r="C2072" s="162">
        <v>2</v>
      </c>
      <c r="D2072" s="163" t="s">
        <v>430</v>
      </c>
      <c r="E2072" s="163" t="s">
        <v>431</v>
      </c>
      <c r="F2072" s="162">
        <v>5</v>
      </c>
      <c r="G2072" s="163" t="s">
        <v>243</v>
      </c>
      <c r="H2072" s="163" t="s">
        <v>246</v>
      </c>
      <c r="I2072" s="162">
        <v>21.175192802226601</v>
      </c>
      <c r="J2072" s="162">
        <v>4334096.1123741399</v>
      </c>
      <c r="K2072" s="93">
        <f t="shared" si="198"/>
        <v>5</v>
      </c>
      <c r="L2072" s="93">
        <f t="shared" si="199"/>
        <v>5</v>
      </c>
      <c r="M2072" s="93">
        <f t="shared" si="200"/>
        <v>0</v>
      </c>
    </row>
    <row r="2073" spans="1:13">
      <c r="A2073" s="162">
        <v>351</v>
      </c>
      <c r="B2073" s="162">
        <v>15698</v>
      </c>
      <c r="C2073" s="162">
        <v>3</v>
      </c>
      <c r="D2073" s="163" t="s">
        <v>430</v>
      </c>
      <c r="E2073" s="163" t="s">
        <v>224</v>
      </c>
      <c r="F2073" s="162">
        <v>12.5</v>
      </c>
      <c r="G2073" s="163" t="s">
        <v>243</v>
      </c>
      <c r="H2073" s="163" t="s">
        <v>246</v>
      </c>
      <c r="I2073" s="162">
        <v>21.175192802226601</v>
      </c>
      <c r="J2073" s="162">
        <v>4334096.1123741399</v>
      </c>
      <c r="K2073" s="93">
        <f t="shared" si="198"/>
        <v>12.5</v>
      </c>
      <c r="L2073" s="93">
        <f t="shared" si="199"/>
        <v>12.5</v>
      </c>
      <c r="M2073" s="93">
        <f t="shared" si="200"/>
        <v>0</v>
      </c>
    </row>
    <row r="2074" spans="1:13">
      <c r="A2074" s="162">
        <v>352</v>
      </c>
      <c r="B2074" s="162">
        <v>15753</v>
      </c>
      <c r="C2074" s="162">
        <v>1</v>
      </c>
      <c r="D2074" s="163" t="s">
        <v>41</v>
      </c>
      <c r="E2074" s="163" t="s">
        <v>224</v>
      </c>
      <c r="F2074" s="162">
        <v>5</v>
      </c>
      <c r="G2074" s="163" t="s">
        <v>227</v>
      </c>
      <c r="H2074" s="163" t="s">
        <v>227</v>
      </c>
      <c r="I2074" s="162">
        <v>160.36792029440801</v>
      </c>
      <c r="J2074" s="162">
        <v>717806.81123777002</v>
      </c>
      <c r="K2074" s="93">
        <f t="shared" si="198"/>
        <v>5</v>
      </c>
      <c r="L2074" s="93">
        <f t="shared" si="199"/>
        <v>5</v>
      </c>
      <c r="M2074" s="93">
        <f t="shared" si="200"/>
        <v>1</v>
      </c>
    </row>
    <row r="2075" spans="1:13">
      <c r="A2075" s="162">
        <v>353</v>
      </c>
      <c r="B2075" s="162">
        <v>15753</v>
      </c>
      <c r="C2075" s="162">
        <v>2</v>
      </c>
      <c r="D2075" s="163" t="s">
        <v>41</v>
      </c>
      <c r="E2075" s="163" t="s">
        <v>224</v>
      </c>
      <c r="F2075" s="162">
        <v>7.5</v>
      </c>
      <c r="G2075" s="163" t="s">
        <v>227</v>
      </c>
      <c r="H2075" s="163" t="s">
        <v>227</v>
      </c>
      <c r="I2075" s="162">
        <v>160.36792029440801</v>
      </c>
      <c r="J2075" s="162">
        <v>717806.81123777002</v>
      </c>
      <c r="K2075" s="93">
        <f t="shared" si="198"/>
        <v>7.5</v>
      </c>
      <c r="L2075" s="93">
        <f t="shared" si="199"/>
        <v>7.5</v>
      </c>
      <c r="M2075" s="93">
        <f t="shared" si="200"/>
        <v>1</v>
      </c>
    </row>
    <row r="2076" spans="1:13">
      <c r="A2076" s="162">
        <v>366</v>
      </c>
      <c r="B2076" s="162">
        <v>15889</v>
      </c>
      <c r="C2076" s="162">
        <v>1</v>
      </c>
      <c r="D2076" s="163" t="s">
        <v>41</v>
      </c>
      <c r="E2076" s="163" t="s">
        <v>224</v>
      </c>
      <c r="F2076" s="162">
        <v>-1</v>
      </c>
      <c r="G2076" s="163" t="s">
        <v>227</v>
      </c>
      <c r="H2076" s="163" t="s">
        <v>227</v>
      </c>
      <c r="I2076" s="162">
        <v>3.7884089309287101</v>
      </c>
      <c r="J2076" s="162">
        <v>511692.81748267898</v>
      </c>
      <c r="K2076" s="93" t="str">
        <f t="shared" si="198"/>
        <v/>
      </c>
      <c r="L2076" s="93">
        <f t="shared" si="199"/>
        <v>3.1145802031192664</v>
      </c>
      <c r="M2076" s="93">
        <f t="shared" si="200"/>
        <v>1</v>
      </c>
    </row>
    <row r="2077" spans="1:13">
      <c r="A2077" s="162">
        <v>355</v>
      </c>
      <c r="B2077" s="162">
        <v>15674</v>
      </c>
      <c r="C2077" s="162">
        <v>1</v>
      </c>
      <c r="D2077" s="163" t="s">
        <v>430</v>
      </c>
      <c r="E2077" s="163" t="s">
        <v>430</v>
      </c>
      <c r="F2077" s="162">
        <v>-1</v>
      </c>
      <c r="G2077" s="163" t="s">
        <v>239</v>
      </c>
      <c r="H2077" s="163" t="s">
        <v>247</v>
      </c>
      <c r="I2077" s="162">
        <v>57.162636336400801</v>
      </c>
      <c r="J2077" s="162">
        <v>5453944.2954923399</v>
      </c>
      <c r="K2077" s="93" t="str">
        <f t="shared" si="198"/>
        <v/>
      </c>
      <c r="L2077" s="93">
        <f t="shared" si="199"/>
        <v>3.1145802031192664</v>
      </c>
      <c r="M2077" s="93">
        <f t="shared" si="200"/>
        <v>1</v>
      </c>
    </row>
    <row r="2078" spans="1:13">
      <c r="A2078" s="162">
        <v>360</v>
      </c>
      <c r="B2078" s="162">
        <v>15854</v>
      </c>
      <c r="C2078" s="162">
        <v>3</v>
      </c>
      <c r="D2078" s="163" t="s">
        <v>41</v>
      </c>
      <c r="E2078" s="163" t="s">
        <v>431</v>
      </c>
      <c r="F2078" s="162">
        <v>10</v>
      </c>
      <c r="G2078" s="163" t="s">
        <v>243</v>
      </c>
      <c r="H2078" s="163" t="s">
        <v>227</v>
      </c>
      <c r="I2078" s="162">
        <v>97.814348978341002</v>
      </c>
      <c r="J2078" s="162">
        <v>6320078.5305375503</v>
      </c>
      <c r="K2078" s="93">
        <f t="shared" si="198"/>
        <v>10</v>
      </c>
      <c r="L2078" s="93">
        <f t="shared" si="199"/>
        <v>10</v>
      </c>
      <c r="M2078" s="93">
        <f t="shared" si="200"/>
        <v>0</v>
      </c>
    </row>
    <row r="2079" spans="1:13">
      <c r="A2079" s="162">
        <v>361</v>
      </c>
      <c r="B2079" s="162">
        <v>15883</v>
      </c>
      <c r="C2079" s="162">
        <v>1</v>
      </c>
      <c r="D2079" s="163" t="s">
        <v>41</v>
      </c>
      <c r="E2079" s="163" t="s">
        <v>224</v>
      </c>
      <c r="F2079" s="162">
        <v>-1</v>
      </c>
      <c r="G2079" s="163" t="s">
        <v>227</v>
      </c>
      <c r="H2079" s="163" t="s">
        <v>227</v>
      </c>
      <c r="I2079" s="162">
        <v>17.690263614514301</v>
      </c>
      <c r="J2079" s="162">
        <v>2084249.1687984599</v>
      </c>
      <c r="K2079" s="93" t="str">
        <f t="shared" si="198"/>
        <v/>
      </c>
      <c r="L2079" s="93">
        <f t="shared" si="199"/>
        <v>3.1145802031192664</v>
      </c>
      <c r="M2079" s="93">
        <f t="shared" si="200"/>
        <v>1</v>
      </c>
    </row>
    <row r="2080" spans="1:13">
      <c r="A2080" s="162">
        <v>362</v>
      </c>
      <c r="B2080" s="162">
        <v>15883</v>
      </c>
      <c r="C2080" s="162">
        <v>2</v>
      </c>
      <c r="D2080" s="163" t="s">
        <v>41</v>
      </c>
      <c r="E2080" s="163" t="s">
        <v>224</v>
      </c>
      <c r="F2080" s="162">
        <v>-1</v>
      </c>
      <c r="G2080" s="163" t="s">
        <v>227</v>
      </c>
      <c r="H2080" s="163" t="s">
        <v>227</v>
      </c>
      <c r="I2080" s="162">
        <v>17.690263614514301</v>
      </c>
      <c r="J2080" s="162">
        <v>2084249.1687984599</v>
      </c>
      <c r="K2080" s="93" t="str">
        <f t="shared" si="198"/>
        <v/>
      </c>
      <c r="L2080" s="93">
        <f t="shared" si="199"/>
        <v>3.1145802031192664</v>
      </c>
      <c r="M2080" s="93">
        <f t="shared" si="200"/>
        <v>1</v>
      </c>
    </row>
    <row r="2081" spans="1:13">
      <c r="A2081" s="162">
        <v>363</v>
      </c>
      <c r="B2081" s="162">
        <v>15883</v>
      </c>
      <c r="C2081" s="162">
        <v>3</v>
      </c>
      <c r="D2081" s="163" t="s">
        <v>41</v>
      </c>
      <c r="E2081" s="163" t="s">
        <v>224</v>
      </c>
      <c r="F2081" s="162">
        <v>-1</v>
      </c>
      <c r="G2081" s="163" t="s">
        <v>227</v>
      </c>
      <c r="H2081" s="163" t="s">
        <v>227</v>
      </c>
      <c r="I2081" s="162">
        <v>17.690263614514301</v>
      </c>
      <c r="J2081" s="162">
        <v>2084249.1687984599</v>
      </c>
      <c r="K2081" s="93" t="str">
        <f t="shared" si="198"/>
        <v/>
      </c>
      <c r="L2081" s="93">
        <f t="shared" si="199"/>
        <v>3.1145802031192664</v>
      </c>
      <c r="M2081" s="93">
        <f t="shared" si="200"/>
        <v>1</v>
      </c>
    </row>
    <row r="2082" spans="1:13">
      <c r="A2082" s="162">
        <v>364</v>
      </c>
      <c r="B2082" s="162">
        <v>15883</v>
      </c>
      <c r="C2082" s="162">
        <v>4</v>
      </c>
      <c r="D2082" s="163" t="s">
        <v>41</v>
      </c>
      <c r="E2082" s="163" t="s">
        <v>224</v>
      </c>
      <c r="F2082" s="162">
        <v>-1</v>
      </c>
      <c r="G2082" s="163" t="s">
        <v>227</v>
      </c>
      <c r="H2082" s="163" t="s">
        <v>227</v>
      </c>
      <c r="I2082" s="162">
        <v>17.690263614514301</v>
      </c>
      <c r="J2082" s="162">
        <v>2084249.1687984599</v>
      </c>
      <c r="K2082" s="93" t="str">
        <f t="shared" si="198"/>
        <v/>
      </c>
      <c r="L2082" s="93">
        <f t="shared" si="199"/>
        <v>3.1145802031192664</v>
      </c>
      <c r="M2082" s="93">
        <f t="shared" si="200"/>
        <v>1</v>
      </c>
    </row>
    <row r="2083" spans="1:13">
      <c r="A2083" s="162">
        <v>365</v>
      </c>
      <c r="B2083" s="162">
        <v>15883</v>
      </c>
      <c r="C2083" s="162">
        <v>5</v>
      </c>
      <c r="D2083" s="163" t="s">
        <v>41</v>
      </c>
      <c r="E2083" s="163" t="s">
        <v>224</v>
      </c>
      <c r="F2083" s="162">
        <v>-1</v>
      </c>
      <c r="G2083" s="163" t="s">
        <v>227</v>
      </c>
      <c r="H2083" s="163" t="s">
        <v>227</v>
      </c>
      <c r="I2083" s="162">
        <v>17.690263614514301</v>
      </c>
      <c r="J2083" s="162">
        <v>2084249.1687984599</v>
      </c>
      <c r="K2083" s="93" t="str">
        <f t="shared" si="198"/>
        <v/>
      </c>
      <c r="L2083" s="93">
        <f t="shared" si="199"/>
        <v>3.1145802031192664</v>
      </c>
      <c r="M2083" s="93">
        <f t="shared" si="200"/>
        <v>1</v>
      </c>
    </row>
    <row r="2084" spans="1:13">
      <c r="A2084" s="162">
        <v>367</v>
      </c>
      <c r="B2084" s="162">
        <v>15889</v>
      </c>
      <c r="C2084" s="162">
        <v>2</v>
      </c>
      <c r="D2084" s="163" t="s">
        <v>41</v>
      </c>
      <c r="E2084" s="163" t="s">
        <v>224</v>
      </c>
      <c r="F2084" s="162">
        <v>-1</v>
      </c>
      <c r="G2084" s="163" t="s">
        <v>227</v>
      </c>
      <c r="H2084" s="163" t="s">
        <v>227</v>
      </c>
      <c r="I2084" s="162">
        <v>3.7884089309287101</v>
      </c>
      <c r="J2084" s="162">
        <v>511692.81748267898</v>
      </c>
      <c r="K2084" s="93" t="str">
        <f t="shared" si="198"/>
        <v/>
      </c>
      <c r="L2084" s="93">
        <f t="shared" si="199"/>
        <v>3.1145802031192664</v>
      </c>
      <c r="M2084" s="93">
        <f t="shared" si="200"/>
        <v>1</v>
      </c>
    </row>
    <row r="2085" spans="1:13">
      <c r="A2085" s="162">
        <v>368</v>
      </c>
      <c r="B2085" s="162">
        <v>15889</v>
      </c>
      <c r="C2085" s="162">
        <v>3</v>
      </c>
      <c r="D2085" s="163" t="s">
        <v>41</v>
      </c>
      <c r="E2085" s="163" t="s">
        <v>224</v>
      </c>
      <c r="F2085" s="162">
        <v>-1</v>
      </c>
      <c r="G2085" s="163" t="s">
        <v>227</v>
      </c>
      <c r="H2085" s="163" t="s">
        <v>227</v>
      </c>
      <c r="I2085" s="162">
        <v>3.7884089309287101</v>
      </c>
      <c r="J2085" s="162">
        <v>511692.81748267898</v>
      </c>
      <c r="K2085" s="93" t="str">
        <f t="shared" si="198"/>
        <v/>
      </c>
      <c r="L2085" s="93">
        <f t="shared" si="199"/>
        <v>3.1145802031192664</v>
      </c>
      <c r="M2085" s="93">
        <f t="shared" si="200"/>
        <v>1</v>
      </c>
    </row>
    <row r="2086" spans="1:13">
      <c r="A2086" s="162">
        <v>369</v>
      </c>
      <c r="B2086" s="162">
        <v>15889</v>
      </c>
      <c r="C2086" s="162">
        <v>4</v>
      </c>
      <c r="D2086" s="163" t="s">
        <v>41</v>
      </c>
      <c r="E2086" s="163" t="s">
        <v>224</v>
      </c>
      <c r="F2086" s="162">
        <v>-1</v>
      </c>
      <c r="G2086" s="163" t="s">
        <v>227</v>
      </c>
      <c r="H2086" s="163" t="s">
        <v>227</v>
      </c>
      <c r="I2086" s="162">
        <v>3.7884089309287101</v>
      </c>
      <c r="J2086" s="162">
        <v>511692.81748267898</v>
      </c>
      <c r="K2086" s="93" t="str">
        <f t="shared" si="198"/>
        <v/>
      </c>
      <c r="L2086" s="93">
        <f t="shared" si="199"/>
        <v>3.1145802031192664</v>
      </c>
      <c r="M2086" s="93">
        <f t="shared" si="200"/>
        <v>1</v>
      </c>
    </row>
    <row r="2087" spans="1:13">
      <c r="A2087" s="162">
        <v>370</v>
      </c>
      <c r="B2087" s="162">
        <v>15889</v>
      </c>
      <c r="C2087" s="162">
        <v>5</v>
      </c>
      <c r="D2087" s="163" t="s">
        <v>41</v>
      </c>
      <c r="E2087" s="163" t="s">
        <v>224</v>
      </c>
      <c r="F2087" s="162">
        <v>-1</v>
      </c>
      <c r="G2087" s="163" t="s">
        <v>227</v>
      </c>
      <c r="H2087" s="163" t="s">
        <v>227</v>
      </c>
      <c r="I2087" s="162">
        <v>3.7884089309287101</v>
      </c>
      <c r="J2087" s="162">
        <v>511692.81748267898</v>
      </c>
      <c r="K2087" s="93" t="str">
        <f t="shared" si="198"/>
        <v/>
      </c>
      <c r="L2087" s="93">
        <f t="shared" si="199"/>
        <v>3.1145802031192664</v>
      </c>
      <c r="M2087" s="93">
        <f t="shared" si="200"/>
        <v>1</v>
      </c>
    </row>
    <row r="2088" spans="1:13">
      <c r="A2088" s="162">
        <v>371</v>
      </c>
      <c r="B2088" s="162">
        <v>15899</v>
      </c>
      <c r="C2088" s="162">
        <v>1</v>
      </c>
      <c r="D2088" s="163" t="s">
        <v>430</v>
      </c>
      <c r="E2088" s="163" t="s">
        <v>224</v>
      </c>
      <c r="F2088" s="162">
        <v>2</v>
      </c>
      <c r="G2088" s="163" t="s">
        <v>227</v>
      </c>
      <c r="H2088" s="163" t="s">
        <v>227</v>
      </c>
      <c r="I2088" s="162">
        <v>14.4804897627317</v>
      </c>
      <c r="J2088" s="162">
        <v>3355129.4780249302</v>
      </c>
      <c r="K2088" s="93">
        <f t="shared" si="198"/>
        <v>2</v>
      </c>
      <c r="L2088" s="93">
        <f t="shared" si="199"/>
        <v>2</v>
      </c>
      <c r="M2088" s="93">
        <f t="shared" si="200"/>
        <v>1</v>
      </c>
    </row>
    <row r="2089" spans="1:13">
      <c r="A2089" s="162">
        <v>372</v>
      </c>
      <c r="B2089" s="162">
        <v>15899</v>
      </c>
      <c r="C2089" s="162">
        <v>2</v>
      </c>
      <c r="D2089" s="163" t="s">
        <v>430</v>
      </c>
      <c r="E2089" s="163" t="s">
        <v>224</v>
      </c>
      <c r="F2089" s="162">
        <v>1</v>
      </c>
      <c r="G2089" s="163" t="s">
        <v>227</v>
      </c>
      <c r="H2089" s="163" t="s">
        <v>227</v>
      </c>
      <c r="I2089" s="162">
        <v>14.4804897627317</v>
      </c>
      <c r="J2089" s="162">
        <v>3355129.4780249302</v>
      </c>
      <c r="K2089" s="93">
        <f t="shared" si="198"/>
        <v>1</v>
      </c>
      <c r="L2089" s="93">
        <f t="shared" si="199"/>
        <v>1</v>
      </c>
      <c r="M2089" s="93">
        <f t="shared" si="200"/>
        <v>1</v>
      </c>
    </row>
    <row r="2090" spans="1:13">
      <c r="A2090" s="162">
        <v>373</v>
      </c>
      <c r="B2090" s="162">
        <v>15931</v>
      </c>
      <c r="C2090" s="162">
        <v>0</v>
      </c>
      <c r="D2090" s="163" t="s">
        <v>432</v>
      </c>
      <c r="E2090" s="163" t="s">
        <v>224</v>
      </c>
      <c r="F2090" s="162">
        <v>-1</v>
      </c>
      <c r="G2090" s="163" t="s">
        <v>243</v>
      </c>
      <c r="H2090" s="163" t="s">
        <v>227</v>
      </c>
      <c r="I2090" s="162">
        <v>21.175192802226601</v>
      </c>
      <c r="J2090" s="162">
        <v>4362089.7172586797</v>
      </c>
      <c r="K2090" s="93" t="str">
        <f t="shared" si="198"/>
        <v/>
      </c>
      <c r="L2090" s="93">
        <f t="shared" si="199"/>
        <v>3.1145802031192664</v>
      </c>
      <c r="M2090" s="93">
        <f t="shared" si="200"/>
        <v>0</v>
      </c>
    </row>
    <row r="2091" spans="1:13">
      <c r="A2091" s="162">
        <v>374</v>
      </c>
      <c r="B2091" s="162">
        <v>15948</v>
      </c>
      <c r="C2091" s="162">
        <v>1</v>
      </c>
      <c r="D2091" s="163" t="s">
        <v>41</v>
      </c>
      <c r="E2091" s="163" t="s">
        <v>431</v>
      </c>
      <c r="F2091" s="162">
        <v>8</v>
      </c>
      <c r="G2091" s="163" t="s">
        <v>243</v>
      </c>
      <c r="H2091" s="163" t="s">
        <v>435</v>
      </c>
      <c r="I2091" s="162">
        <v>97.814348978341002</v>
      </c>
      <c r="J2091" s="162">
        <v>1185509.9096174899</v>
      </c>
      <c r="K2091" s="93">
        <f t="shared" si="198"/>
        <v>8</v>
      </c>
      <c r="L2091" s="93">
        <f t="shared" si="199"/>
        <v>8</v>
      </c>
      <c r="M2091" s="93">
        <f t="shared" si="200"/>
        <v>0</v>
      </c>
    </row>
    <row r="2092" spans="1:13">
      <c r="A2092" s="162">
        <v>375</v>
      </c>
      <c r="B2092" s="162">
        <v>15948</v>
      </c>
      <c r="C2092" s="162">
        <v>2</v>
      </c>
      <c r="D2092" s="163" t="s">
        <v>430</v>
      </c>
      <c r="E2092" s="163" t="s">
        <v>431</v>
      </c>
      <c r="F2092" s="162">
        <v>6</v>
      </c>
      <c r="G2092" s="163" t="s">
        <v>243</v>
      </c>
      <c r="H2092" s="163" t="s">
        <v>435</v>
      </c>
      <c r="I2092" s="162">
        <v>97.814348978341002</v>
      </c>
      <c r="J2092" s="162">
        <v>1185509.9096174899</v>
      </c>
      <c r="K2092" s="93">
        <f t="shared" si="198"/>
        <v>6</v>
      </c>
      <c r="L2092" s="93">
        <f t="shared" si="199"/>
        <v>6</v>
      </c>
      <c r="M2092" s="93">
        <f t="shared" si="200"/>
        <v>0</v>
      </c>
    </row>
    <row r="2093" spans="1:13">
      <c r="A2093" s="162">
        <v>376</v>
      </c>
      <c r="B2093" s="162">
        <v>15885</v>
      </c>
      <c r="C2093" s="162">
        <v>1</v>
      </c>
      <c r="D2093" s="163" t="s">
        <v>41</v>
      </c>
      <c r="E2093" s="163" t="s">
        <v>224</v>
      </c>
      <c r="F2093" s="162">
        <v>3</v>
      </c>
      <c r="G2093" s="163" t="s">
        <v>227</v>
      </c>
      <c r="H2093" s="163" t="s">
        <v>227</v>
      </c>
      <c r="I2093" s="162">
        <v>86.201499118165799</v>
      </c>
      <c r="J2093" s="162">
        <v>258604.497354497</v>
      </c>
      <c r="K2093" s="93">
        <f t="shared" si="198"/>
        <v>3</v>
      </c>
      <c r="L2093" s="93">
        <f t="shared" si="199"/>
        <v>3</v>
      </c>
      <c r="M2093" s="93">
        <f t="shared" si="200"/>
        <v>1</v>
      </c>
    </row>
    <row r="2094" spans="1:13">
      <c r="A2094" s="162">
        <v>377</v>
      </c>
      <c r="B2094" s="162">
        <v>15885</v>
      </c>
      <c r="C2094" s="162">
        <v>2</v>
      </c>
      <c r="D2094" s="163" t="s">
        <v>41</v>
      </c>
      <c r="E2094" s="163" t="s">
        <v>224</v>
      </c>
      <c r="F2094" s="162">
        <v>2.5</v>
      </c>
      <c r="G2094" s="163" t="s">
        <v>227</v>
      </c>
      <c r="H2094" s="163" t="s">
        <v>227</v>
      </c>
      <c r="I2094" s="162">
        <v>86.201499118165799</v>
      </c>
      <c r="J2094" s="162">
        <v>258604.497354497</v>
      </c>
      <c r="K2094" s="93">
        <f t="shared" si="198"/>
        <v>2.5</v>
      </c>
      <c r="L2094" s="93">
        <f t="shared" si="199"/>
        <v>2.5</v>
      </c>
      <c r="M2094" s="93">
        <f t="shared" si="200"/>
        <v>1</v>
      </c>
    </row>
    <row r="2095" spans="1:13">
      <c r="A2095" s="162">
        <v>380</v>
      </c>
      <c r="B2095" s="162">
        <v>15963</v>
      </c>
      <c r="C2095" s="162">
        <v>1</v>
      </c>
      <c r="D2095" s="163" t="s">
        <v>430</v>
      </c>
      <c r="E2095" s="163" t="s">
        <v>430</v>
      </c>
      <c r="F2095" s="162">
        <v>-1</v>
      </c>
      <c r="G2095" s="163" t="s">
        <v>239</v>
      </c>
      <c r="H2095" s="163" t="s">
        <v>247</v>
      </c>
      <c r="I2095" s="162">
        <v>97.814348978341002</v>
      </c>
      <c r="J2095" s="162">
        <v>581995.37642112898</v>
      </c>
      <c r="K2095" s="93" t="str">
        <f t="shared" si="198"/>
        <v/>
      </c>
      <c r="L2095" s="93">
        <f t="shared" si="199"/>
        <v>3.1145802031192664</v>
      </c>
      <c r="M2095" s="93">
        <f t="shared" si="200"/>
        <v>1</v>
      </c>
    </row>
    <row r="2096" spans="1:13">
      <c r="A2096" s="162">
        <v>381</v>
      </c>
      <c r="B2096" s="162">
        <v>15958</v>
      </c>
      <c r="C2096" s="162">
        <v>1</v>
      </c>
      <c r="D2096" s="163" t="s">
        <v>41</v>
      </c>
      <c r="E2096" s="163" t="s">
        <v>431</v>
      </c>
      <c r="F2096" s="162">
        <v>15.6</v>
      </c>
      <c r="G2096" s="163" t="s">
        <v>239</v>
      </c>
      <c r="H2096" s="163" t="s">
        <v>227</v>
      </c>
      <c r="I2096" s="162">
        <v>21.175192802226601</v>
      </c>
      <c r="J2096" s="162">
        <v>3398004.3641661098</v>
      </c>
      <c r="K2096" s="93">
        <f t="shared" si="198"/>
        <v>15.6</v>
      </c>
      <c r="L2096" s="93">
        <f t="shared" si="199"/>
        <v>15.6</v>
      </c>
      <c r="M2096" s="93">
        <f t="shared" si="200"/>
        <v>1</v>
      </c>
    </row>
    <row r="2097" spans="1:13">
      <c r="A2097" s="162">
        <v>382</v>
      </c>
      <c r="B2097" s="162">
        <v>15958</v>
      </c>
      <c r="C2097" s="162">
        <v>2</v>
      </c>
      <c r="D2097" s="163" t="s">
        <v>41</v>
      </c>
      <c r="E2097" s="163" t="s">
        <v>431</v>
      </c>
      <c r="F2097" s="162">
        <v>16.3</v>
      </c>
      <c r="G2097" s="163" t="s">
        <v>239</v>
      </c>
      <c r="H2097" s="163" t="s">
        <v>227</v>
      </c>
      <c r="I2097" s="162">
        <v>21.175192802226601</v>
      </c>
      <c r="J2097" s="162">
        <v>3398004.3641661098</v>
      </c>
      <c r="K2097" s="93">
        <f t="shared" si="198"/>
        <v>16.3</v>
      </c>
      <c r="L2097" s="93">
        <f t="shared" si="199"/>
        <v>16.3</v>
      </c>
      <c r="M2097" s="93">
        <f t="shared" si="200"/>
        <v>1</v>
      </c>
    </row>
    <row r="2098" spans="1:13">
      <c r="A2098" s="162">
        <v>383</v>
      </c>
      <c r="B2098" s="162">
        <v>15876</v>
      </c>
      <c r="C2098" s="162">
        <v>1</v>
      </c>
      <c r="D2098" s="163" t="s">
        <v>430</v>
      </c>
      <c r="E2098" s="163" t="s">
        <v>224</v>
      </c>
      <c r="F2098" s="162">
        <v>-1</v>
      </c>
      <c r="G2098" s="163" t="s">
        <v>227</v>
      </c>
      <c r="H2098" s="163" t="s">
        <v>227</v>
      </c>
      <c r="I2098" s="162">
        <v>17.690263614514301</v>
      </c>
      <c r="J2098" s="162">
        <v>1993091.24039287</v>
      </c>
      <c r="K2098" s="93" t="str">
        <f t="shared" si="198"/>
        <v/>
      </c>
      <c r="L2098" s="93">
        <f t="shared" si="199"/>
        <v>3.1145802031192664</v>
      </c>
      <c r="M2098" s="93">
        <f t="shared" si="200"/>
        <v>1</v>
      </c>
    </row>
    <row r="2099" spans="1:13">
      <c r="A2099" s="162">
        <v>384</v>
      </c>
      <c r="B2099" s="162">
        <v>15876</v>
      </c>
      <c r="C2099" s="162">
        <v>2</v>
      </c>
      <c r="D2099" s="163" t="s">
        <v>430</v>
      </c>
      <c r="E2099" s="163" t="s">
        <v>224</v>
      </c>
      <c r="F2099" s="162">
        <v>-1</v>
      </c>
      <c r="G2099" s="163" t="s">
        <v>227</v>
      </c>
      <c r="H2099" s="163" t="s">
        <v>227</v>
      </c>
      <c r="I2099" s="162">
        <v>17.690263614514301</v>
      </c>
      <c r="J2099" s="162">
        <v>1993091.24039287</v>
      </c>
      <c r="K2099" s="93" t="str">
        <f t="shared" si="198"/>
        <v/>
      </c>
      <c r="L2099" s="93">
        <f t="shared" si="199"/>
        <v>3.1145802031192664</v>
      </c>
      <c r="M2099" s="93">
        <f t="shared" si="200"/>
        <v>1</v>
      </c>
    </row>
    <row r="2100" spans="1:13">
      <c r="A2100" s="162">
        <v>385</v>
      </c>
      <c r="B2100" s="162">
        <v>15876</v>
      </c>
      <c r="C2100" s="162">
        <v>3</v>
      </c>
      <c r="D2100" s="163" t="s">
        <v>430</v>
      </c>
      <c r="E2100" s="163" t="s">
        <v>224</v>
      </c>
      <c r="F2100" s="162">
        <v>-1</v>
      </c>
      <c r="G2100" s="163" t="s">
        <v>227</v>
      </c>
      <c r="H2100" s="163" t="s">
        <v>227</v>
      </c>
      <c r="I2100" s="162">
        <v>17.690263614514301</v>
      </c>
      <c r="J2100" s="162">
        <v>1993091.24039287</v>
      </c>
      <c r="K2100" s="93" t="str">
        <f t="shared" si="198"/>
        <v/>
      </c>
      <c r="L2100" s="93">
        <f t="shared" si="199"/>
        <v>3.1145802031192664</v>
      </c>
      <c r="M2100" s="93">
        <f t="shared" si="200"/>
        <v>1</v>
      </c>
    </row>
    <row r="2101" spans="1:13">
      <c r="A2101" s="162">
        <v>386</v>
      </c>
      <c r="B2101" s="162">
        <v>15876</v>
      </c>
      <c r="C2101" s="162">
        <v>4</v>
      </c>
      <c r="D2101" s="163" t="s">
        <v>430</v>
      </c>
      <c r="E2101" s="163" t="s">
        <v>224</v>
      </c>
      <c r="F2101" s="162">
        <v>-1</v>
      </c>
      <c r="G2101" s="163" t="s">
        <v>227</v>
      </c>
      <c r="H2101" s="163" t="s">
        <v>227</v>
      </c>
      <c r="I2101" s="162">
        <v>17.690263614514301</v>
      </c>
      <c r="J2101" s="162">
        <v>1993091.24039287</v>
      </c>
      <c r="K2101" s="93" t="str">
        <f t="shared" si="198"/>
        <v/>
      </c>
      <c r="L2101" s="93">
        <f t="shared" si="199"/>
        <v>3.1145802031192664</v>
      </c>
      <c r="M2101" s="93">
        <f t="shared" si="200"/>
        <v>1</v>
      </c>
    </row>
    <row r="2102" spans="1:13">
      <c r="A2102" s="162">
        <v>387</v>
      </c>
      <c r="B2102" s="162">
        <v>15938</v>
      </c>
      <c r="C2102" s="162">
        <v>1</v>
      </c>
      <c r="D2102" s="163" t="s">
        <v>433</v>
      </c>
      <c r="E2102" s="163" t="s">
        <v>224</v>
      </c>
      <c r="F2102" s="162">
        <v>-1</v>
      </c>
      <c r="G2102" s="163" t="s">
        <v>227</v>
      </c>
      <c r="H2102" s="163" t="s">
        <v>227</v>
      </c>
      <c r="I2102" s="162">
        <v>86.201499118165799</v>
      </c>
      <c r="J2102" s="162">
        <v>425663.00264550297</v>
      </c>
      <c r="K2102" s="93" t="str">
        <f t="shared" si="198"/>
        <v/>
      </c>
      <c r="L2102" s="93">
        <f t="shared" si="199"/>
        <v>3.1145802031192664</v>
      </c>
      <c r="M2102" s="93">
        <f t="shared" si="200"/>
        <v>1</v>
      </c>
    </row>
    <row r="2103" spans="1:13">
      <c r="A2103" s="162">
        <v>388</v>
      </c>
      <c r="B2103" s="162">
        <v>15938</v>
      </c>
      <c r="C2103" s="162">
        <v>2</v>
      </c>
      <c r="D2103" s="163" t="s">
        <v>41</v>
      </c>
      <c r="E2103" s="163" t="s">
        <v>224</v>
      </c>
      <c r="F2103" s="162">
        <v>-1</v>
      </c>
      <c r="G2103" s="163" t="s">
        <v>227</v>
      </c>
      <c r="H2103" s="163" t="s">
        <v>227</v>
      </c>
      <c r="I2103" s="162">
        <v>86.201499118165799</v>
      </c>
      <c r="J2103" s="162">
        <v>425663.00264550297</v>
      </c>
      <c r="K2103" s="93" t="str">
        <f t="shared" si="198"/>
        <v/>
      </c>
      <c r="L2103" s="93">
        <f t="shared" si="199"/>
        <v>3.1145802031192664</v>
      </c>
      <c r="M2103" s="93">
        <f t="shared" si="200"/>
        <v>1</v>
      </c>
    </row>
    <row r="2104" spans="1:13">
      <c r="A2104" s="162">
        <v>389</v>
      </c>
      <c r="B2104" s="162">
        <v>15938</v>
      </c>
      <c r="C2104" s="162">
        <v>3</v>
      </c>
      <c r="D2104" s="163" t="s">
        <v>433</v>
      </c>
      <c r="E2104" s="163" t="s">
        <v>224</v>
      </c>
      <c r="F2104" s="162">
        <v>-1</v>
      </c>
      <c r="G2104" s="163" t="s">
        <v>227</v>
      </c>
      <c r="H2104" s="163" t="s">
        <v>227</v>
      </c>
      <c r="I2104" s="162">
        <v>86.201499118165799</v>
      </c>
      <c r="J2104" s="162">
        <v>425663.00264550297</v>
      </c>
      <c r="K2104" s="93" t="str">
        <f t="shared" si="198"/>
        <v/>
      </c>
      <c r="L2104" s="93">
        <f t="shared" si="199"/>
        <v>3.1145802031192664</v>
      </c>
      <c r="M2104" s="93">
        <f t="shared" si="200"/>
        <v>1</v>
      </c>
    </row>
    <row r="2105" spans="1:13">
      <c r="A2105" s="162">
        <v>390</v>
      </c>
      <c r="B2105" s="162">
        <v>15964</v>
      </c>
      <c r="C2105" s="162">
        <v>1</v>
      </c>
      <c r="D2105" s="163" t="s">
        <v>41</v>
      </c>
      <c r="E2105" s="163" t="s">
        <v>431</v>
      </c>
      <c r="F2105" s="162">
        <v>6.5</v>
      </c>
      <c r="G2105" s="163" t="s">
        <v>239</v>
      </c>
      <c r="H2105" s="163" t="s">
        <v>227</v>
      </c>
      <c r="I2105" s="162">
        <v>11.7918010607328</v>
      </c>
      <c r="J2105" s="162">
        <v>1413388.85874156</v>
      </c>
      <c r="K2105" s="93">
        <f t="shared" si="198"/>
        <v>6.5</v>
      </c>
      <c r="L2105" s="93">
        <f t="shared" si="199"/>
        <v>6.5</v>
      </c>
      <c r="M2105" s="93">
        <f t="shared" si="200"/>
        <v>1</v>
      </c>
    </row>
    <row r="2106" spans="1:13">
      <c r="A2106" s="162">
        <v>391</v>
      </c>
      <c r="B2106" s="162">
        <v>15964</v>
      </c>
      <c r="C2106" s="162">
        <v>2</v>
      </c>
      <c r="D2106" s="163" t="s">
        <v>41</v>
      </c>
      <c r="E2106" s="163" t="s">
        <v>431</v>
      </c>
      <c r="F2106" s="162">
        <v>5.8</v>
      </c>
      <c r="G2106" s="163" t="s">
        <v>239</v>
      </c>
      <c r="H2106" s="163" t="s">
        <v>227</v>
      </c>
      <c r="I2106" s="162">
        <v>11.7918010607328</v>
      </c>
      <c r="J2106" s="162">
        <v>1413388.85874156</v>
      </c>
      <c r="K2106" s="93">
        <f t="shared" si="198"/>
        <v>5.8</v>
      </c>
      <c r="L2106" s="93">
        <f t="shared" si="199"/>
        <v>5.8</v>
      </c>
      <c r="M2106" s="93">
        <f t="shared" si="200"/>
        <v>1</v>
      </c>
    </row>
    <row r="2107" spans="1:13">
      <c r="A2107" s="162">
        <v>392</v>
      </c>
      <c r="B2107" s="162">
        <v>15901</v>
      </c>
      <c r="C2107" s="162">
        <v>1</v>
      </c>
      <c r="D2107" s="163" t="s">
        <v>430</v>
      </c>
      <c r="E2107" s="163" t="s">
        <v>430</v>
      </c>
      <c r="F2107" s="162">
        <v>-1</v>
      </c>
      <c r="G2107" s="163" t="s">
        <v>239</v>
      </c>
      <c r="H2107" s="163" t="s">
        <v>247</v>
      </c>
      <c r="I2107" s="162">
        <v>29.685533528845401</v>
      </c>
      <c r="J2107" s="162">
        <v>4605383.9861315396</v>
      </c>
      <c r="K2107" s="93" t="str">
        <f t="shared" si="198"/>
        <v/>
      </c>
      <c r="L2107" s="93">
        <f t="shared" si="199"/>
        <v>3.1145802031192664</v>
      </c>
      <c r="M2107" s="93">
        <f t="shared" si="200"/>
        <v>1</v>
      </c>
    </row>
    <row r="2108" spans="1:13">
      <c r="A2108" s="162">
        <v>393</v>
      </c>
      <c r="B2108" s="162">
        <v>15921</v>
      </c>
      <c r="C2108" s="162">
        <v>1</v>
      </c>
      <c r="D2108" s="163" t="s">
        <v>433</v>
      </c>
      <c r="E2108" s="163" t="s">
        <v>224</v>
      </c>
      <c r="F2108" s="162">
        <v>-1</v>
      </c>
      <c r="G2108" s="163" t="s">
        <v>227</v>
      </c>
      <c r="H2108" s="163" t="s">
        <v>227</v>
      </c>
      <c r="I2108" s="162">
        <v>29.997051139942201</v>
      </c>
      <c r="J2108" s="162">
        <v>8214482.4753151899</v>
      </c>
      <c r="K2108" s="93" t="str">
        <f t="shared" si="198"/>
        <v/>
      </c>
      <c r="L2108" s="93">
        <f t="shared" si="199"/>
        <v>3.1145802031192664</v>
      </c>
      <c r="M2108" s="93">
        <f t="shared" si="200"/>
        <v>1</v>
      </c>
    </row>
    <row r="2109" spans="1:13">
      <c r="A2109" s="162">
        <v>394</v>
      </c>
      <c r="B2109" s="162">
        <v>15921</v>
      </c>
      <c r="C2109" s="162">
        <v>2</v>
      </c>
      <c r="D2109" s="163" t="s">
        <v>430</v>
      </c>
      <c r="E2109" s="163" t="s">
        <v>224</v>
      </c>
      <c r="F2109" s="162">
        <v>-1</v>
      </c>
      <c r="G2109" s="163" t="s">
        <v>227</v>
      </c>
      <c r="H2109" s="163" t="s">
        <v>227</v>
      </c>
      <c r="I2109" s="162">
        <v>29.997051139942201</v>
      </c>
      <c r="J2109" s="162">
        <v>8214482.4753151899</v>
      </c>
      <c r="K2109" s="93" t="str">
        <f t="shared" ref="K2109:K2130" si="201">IF(F2109=-1,"",F2109)</f>
        <v/>
      </c>
      <c r="L2109" s="93">
        <f t="shared" ref="L2109:L2130" si="202">IF(K2109="",(SUMPRODUCT($K$1788:$K$2130,$I$1788:$I$2130)/SUM($I$1788:$I$2130)),K2109)</f>
        <v>3.1145802031192664</v>
      </c>
      <c r="M2109" s="93">
        <f t="shared" ref="M2109:M2130" si="203">IF(G2109="Y",0,1)</f>
        <v>1</v>
      </c>
    </row>
    <row r="2110" spans="1:13">
      <c r="A2110" s="162">
        <v>395</v>
      </c>
      <c r="B2110" s="162">
        <v>15730</v>
      </c>
      <c r="C2110" s="162">
        <v>1</v>
      </c>
      <c r="D2110" s="163" t="s">
        <v>41</v>
      </c>
      <c r="E2110" s="163" t="s">
        <v>224</v>
      </c>
      <c r="F2110" s="162">
        <v>-1</v>
      </c>
      <c r="G2110" s="163" t="s">
        <v>227</v>
      </c>
      <c r="H2110" s="163" t="s">
        <v>227</v>
      </c>
      <c r="I2110" s="162">
        <v>3.7884089309287101</v>
      </c>
      <c r="J2110" s="162">
        <v>676662.87278890098</v>
      </c>
      <c r="K2110" s="93" t="str">
        <f t="shared" si="201"/>
        <v/>
      </c>
      <c r="L2110" s="93">
        <f t="shared" si="202"/>
        <v>3.1145802031192664</v>
      </c>
      <c r="M2110" s="93">
        <f t="shared" si="203"/>
        <v>1</v>
      </c>
    </row>
    <row r="2111" spans="1:13">
      <c r="A2111" s="162">
        <v>396</v>
      </c>
      <c r="B2111" s="162">
        <v>15730</v>
      </c>
      <c r="C2111" s="162">
        <v>2</v>
      </c>
      <c r="D2111" s="163" t="s">
        <v>432</v>
      </c>
      <c r="E2111" s="163" t="s">
        <v>224</v>
      </c>
      <c r="F2111" s="162">
        <v>-1</v>
      </c>
      <c r="G2111" s="163" t="s">
        <v>227</v>
      </c>
      <c r="H2111" s="163" t="s">
        <v>227</v>
      </c>
      <c r="I2111" s="162">
        <v>3.7884089309287101</v>
      </c>
      <c r="J2111" s="162">
        <v>676662.87278890098</v>
      </c>
      <c r="K2111" s="93" t="str">
        <f t="shared" si="201"/>
        <v/>
      </c>
      <c r="L2111" s="93">
        <f t="shared" si="202"/>
        <v>3.1145802031192664</v>
      </c>
      <c r="M2111" s="93">
        <f t="shared" si="203"/>
        <v>1</v>
      </c>
    </row>
    <row r="2112" spans="1:13">
      <c r="A2112" s="162">
        <v>397</v>
      </c>
      <c r="B2112" s="162">
        <v>15730</v>
      </c>
      <c r="C2112" s="162">
        <v>3</v>
      </c>
      <c r="D2112" s="163" t="s">
        <v>432</v>
      </c>
      <c r="E2112" s="163" t="s">
        <v>224</v>
      </c>
      <c r="F2112" s="162">
        <v>-1</v>
      </c>
      <c r="G2112" s="163" t="s">
        <v>227</v>
      </c>
      <c r="H2112" s="163" t="s">
        <v>227</v>
      </c>
      <c r="I2112" s="162">
        <v>3.7884089309287101</v>
      </c>
      <c r="J2112" s="162">
        <v>676662.87278890098</v>
      </c>
      <c r="K2112" s="93" t="str">
        <f t="shared" si="201"/>
        <v/>
      </c>
      <c r="L2112" s="93">
        <f t="shared" si="202"/>
        <v>3.1145802031192664</v>
      </c>
      <c r="M2112" s="93">
        <f t="shared" si="203"/>
        <v>1</v>
      </c>
    </row>
    <row r="2113" spans="1:13">
      <c r="A2113" s="162">
        <v>398</v>
      </c>
      <c r="B2113" s="162">
        <v>15730</v>
      </c>
      <c r="C2113" s="162">
        <v>4</v>
      </c>
      <c r="D2113" s="163" t="s">
        <v>432</v>
      </c>
      <c r="E2113" s="163" t="s">
        <v>224</v>
      </c>
      <c r="F2113" s="162">
        <v>-1</v>
      </c>
      <c r="G2113" s="163" t="s">
        <v>239</v>
      </c>
      <c r="H2113" s="163" t="s">
        <v>227</v>
      </c>
      <c r="I2113" s="162">
        <v>3.7884089309287101</v>
      </c>
      <c r="J2113" s="162">
        <v>676662.87278890098</v>
      </c>
      <c r="K2113" s="93" t="str">
        <f t="shared" si="201"/>
        <v/>
      </c>
      <c r="L2113" s="93">
        <f t="shared" si="202"/>
        <v>3.1145802031192664</v>
      </c>
      <c r="M2113" s="93">
        <f t="shared" si="203"/>
        <v>1</v>
      </c>
    </row>
    <row r="2114" spans="1:13">
      <c r="A2114" s="162">
        <v>399</v>
      </c>
      <c r="B2114" s="162">
        <v>15730</v>
      </c>
      <c r="C2114" s="162">
        <v>5</v>
      </c>
      <c r="D2114" s="163" t="s">
        <v>430</v>
      </c>
      <c r="E2114" s="163" t="s">
        <v>224</v>
      </c>
      <c r="F2114" s="162">
        <v>-1</v>
      </c>
      <c r="G2114" s="163" t="s">
        <v>227</v>
      </c>
      <c r="H2114" s="163" t="s">
        <v>227</v>
      </c>
      <c r="I2114" s="162">
        <v>3.7884089309287101</v>
      </c>
      <c r="J2114" s="162">
        <v>676662.87278890098</v>
      </c>
      <c r="K2114" s="93" t="str">
        <f t="shared" si="201"/>
        <v/>
      </c>
      <c r="L2114" s="93">
        <f t="shared" si="202"/>
        <v>3.1145802031192664</v>
      </c>
      <c r="M2114" s="93">
        <f t="shared" si="203"/>
        <v>1</v>
      </c>
    </row>
    <row r="2115" spans="1:13">
      <c r="A2115" s="162">
        <v>400</v>
      </c>
      <c r="B2115" s="162">
        <v>15743</v>
      </c>
      <c r="C2115" s="162">
        <v>1</v>
      </c>
      <c r="D2115" s="163" t="s">
        <v>433</v>
      </c>
      <c r="E2115" s="163" t="s">
        <v>224</v>
      </c>
      <c r="F2115" s="162">
        <v>-1</v>
      </c>
      <c r="G2115" s="163" t="s">
        <v>227</v>
      </c>
      <c r="H2115" s="163" t="s">
        <v>227</v>
      </c>
      <c r="I2115" s="162">
        <v>13.261953564146101</v>
      </c>
      <c r="J2115" s="162">
        <v>3225413.2024288499</v>
      </c>
      <c r="K2115" s="93" t="str">
        <f t="shared" si="201"/>
        <v/>
      </c>
      <c r="L2115" s="93">
        <f t="shared" si="202"/>
        <v>3.1145802031192664</v>
      </c>
      <c r="M2115" s="93">
        <f t="shared" si="203"/>
        <v>1</v>
      </c>
    </row>
    <row r="2116" spans="1:13">
      <c r="A2116" s="162">
        <v>401</v>
      </c>
      <c r="B2116" s="162">
        <v>15743</v>
      </c>
      <c r="C2116" s="162">
        <v>2</v>
      </c>
      <c r="D2116" s="163" t="s">
        <v>433</v>
      </c>
      <c r="E2116" s="163" t="s">
        <v>224</v>
      </c>
      <c r="F2116" s="162">
        <v>-1</v>
      </c>
      <c r="G2116" s="163" t="s">
        <v>227</v>
      </c>
      <c r="H2116" s="163" t="s">
        <v>227</v>
      </c>
      <c r="I2116" s="162">
        <v>13.261953564146101</v>
      </c>
      <c r="J2116" s="162">
        <v>3225413.2024288499</v>
      </c>
      <c r="K2116" s="93" t="str">
        <f t="shared" si="201"/>
        <v/>
      </c>
      <c r="L2116" s="93">
        <f t="shared" si="202"/>
        <v>3.1145802031192664</v>
      </c>
      <c r="M2116" s="93">
        <f t="shared" si="203"/>
        <v>1</v>
      </c>
    </row>
    <row r="2117" spans="1:13">
      <c r="A2117" s="162">
        <v>402</v>
      </c>
      <c r="B2117" s="162">
        <v>15935</v>
      </c>
      <c r="C2117" s="162">
        <v>1</v>
      </c>
      <c r="D2117" s="163" t="s">
        <v>432</v>
      </c>
      <c r="E2117" s="163" t="s">
        <v>224</v>
      </c>
      <c r="F2117" s="162">
        <v>-1</v>
      </c>
      <c r="G2117" s="163" t="s">
        <v>227</v>
      </c>
      <c r="H2117" s="163" t="s">
        <v>227</v>
      </c>
      <c r="I2117" s="162">
        <v>16.381546498344399</v>
      </c>
      <c r="J2117" s="162">
        <v>1241065.9627145701</v>
      </c>
      <c r="K2117" s="93" t="str">
        <f t="shared" si="201"/>
        <v/>
      </c>
      <c r="L2117" s="93">
        <f t="shared" si="202"/>
        <v>3.1145802031192664</v>
      </c>
      <c r="M2117" s="93">
        <f t="shared" si="203"/>
        <v>1</v>
      </c>
    </row>
    <row r="2118" spans="1:13">
      <c r="A2118" s="162">
        <v>403</v>
      </c>
      <c r="B2118" s="162">
        <v>15935</v>
      </c>
      <c r="C2118" s="162">
        <v>2</v>
      </c>
      <c r="D2118" s="163" t="s">
        <v>432</v>
      </c>
      <c r="E2118" s="163" t="s">
        <v>224</v>
      </c>
      <c r="F2118" s="162">
        <v>-1</v>
      </c>
      <c r="G2118" s="163" t="s">
        <v>227</v>
      </c>
      <c r="H2118" s="163" t="s">
        <v>227</v>
      </c>
      <c r="I2118" s="162">
        <v>16.381546498344399</v>
      </c>
      <c r="J2118" s="162">
        <v>1241065.9627145701</v>
      </c>
      <c r="K2118" s="93" t="str">
        <f t="shared" si="201"/>
        <v/>
      </c>
      <c r="L2118" s="93">
        <f t="shared" si="202"/>
        <v>3.1145802031192664</v>
      </c>
      <c r="M2118" s="93">
        <f t="shared" si="203"/>
        <v>1</v>
      </c>
    </row>
    <row r="2119" spans="1:13">
      <c r="A2119" s="162">
        <v>404</v>
      </c>
      <c r="B2119" s="162">
        <v>15818</v>
      </c>
      <c r="C2119" s="162">
        <v>1</v>
      </c>
      <c r="D2119" s="163" t="s">
        <v>41</v>
      </c>
      <c r="E2119" s="163" t="s">
        <v>224</v>
      </c>
      <c r="F2119" s="162">
        <v>-1</v>
      </c>
      <c r="G2119" s="163" t="s">
        <v>227</v>
      </c>
      <c r="H2119" s="163" t="s">
        <v>227</v>
      </c>
      <c r="I2119" s="162">
        <v>3.7884089309287101</v>
      </c>
      <c r="J2119" s="162">
        <v>472922.24048355501</v>
      </c>
      <c r="K2119" s="93" t="str">
        <f t="shared" si="201"/>
        <v/>
      </c>
      <c r="L2119" s="93">
        <f t="shared" si="202"/>
        <v>3.1145802031192664</v>
      </c>
      <c r="M2119" s="93">
        <f t="shared" si="203"/>
        <v>1</v>
      </c>
    </row>
    <row r="2120" spans="1:13">
      <c r="A2120" s="162">
        <v>405</v>
      </c>
      <c r="B2120" s="162">
        <v>15818</v>
      </c>
      <c r="C2120" s="162">
        <v>2</v>
      </c>
      <c r="D2120" s="163" t="s">
        <v>41</v>
      </c>
      <c r="E2120" s="163" t="s">
        <v>224</v>
      </c>
      <c r="F2120" s="162">
        <v>-1</v>
      </c>
      <c r="G2120" s="163" t="s">
        <v>227</v>
      </c>
      <c r="H2120" s="163" t="s">
        <v>227</v>
      </c>
      <c r="I2120" s="162">
        <v>3.7884089309287101</v>
      </c>
      <c r="J2120" s="162">
        <v>472922.24048355501</v>
      </c>
      <c r="K2120" s="93" t="str">
        <f t="shared" si="201"/>
        <v/>
      </c>
      <c r="L2120" s="93">
        <f t="shared" si="202"/>
        <v>3.1145802031192664</v>
      </c>
      <c r="M2120" s="93">
        <f t="shared" si="203"/>
        <v>1</v>
      </c>
    </row>
    <row r="2121" spans="1:13">
      <c r="A2121" s="162">
        <v>406</v>
      </c>
      <c r="B2121" s="162">
        <v>15818</v>
      </c>
      <c r="C2121" s="162">
        <v>3</v>
      </c>
      <c r="D2121" s="163" t="s">
        <v>41</v>
      </c>
      <c r="E2121" s="163" t="s">
        <v>224</v>
      </c>
      <c r="F2121" s="162">
        <v>-1</v>
      </c>
      <c r="G2121" s="163" t="s">
        <v>227</v>
      </c>
      <c r="H2121" s="163" t="s">
        <v>227</v>
      </c>
      <c r="I2121" s="162">
        <v>3.7884089309287101</v>
      </c>
      <c r="J2121" s="162">
        <v>472922.24048355501</v>
      </c>
      <c r="K2121" s="93" t="str">
        <f t="shared" si="201"/>
        <v/>
      </c>
      <c r="L2121" s="93">
        <f t="shared" si="202"/>
        <v>3.1145802031192664</v>
      </c>
      <c r="M2121" s="93">
        <f t="shared" si="203"/>
        <v>1</v>
      </c>
    </row>
    <row r="2122" spans="1:13">
      <c r="A2122" s="162">
        <v>407</v>
      </c>
      <c r="B2122" s="162">
        <v>15818</v>
      </c>
      <c r="C2122" s="162">
        <v>4</v>
      </c>
      <c r="D2122" s="163" t="s">
        <v>41</v>
      </c>
      <c r="E2122" s="163" t="s">
        <v>224</v>
      </c>
      <c r="F2122" s="162">
        <v>-1</v>
      </c>
      <c r="G2122" s="163" t="s">
        <v>227</v>
      </c>
      <c r="H2122" s="163" t="s">
        <v>227</v>
      </c>
      <c r="I2122" s="162">
        <v>3.7884089309287101</v>
      </c>
      <c r="J2122" s="162">
        <v>472922.24048355501</v>
      </c>
      <c r="K2122" s="93" t="str">
        <f t="shared" si="201"/>
        <v/>
      </c>
      <c r="L2122" s="93">
        <f t="shared" si="202"/>
        <v>3.1145802031192664</v>
      </c>
      <c r="M2122" s="93">
        <f t="shared" si="203"/>
        <v>1</v>
      </c>
    </row>
    <row r="2123" spans="1:13">
      <c r="A2123" s="162">
        <v>408</v>
      </c>
      <c r="B2123" s="162">
        <v>15818</v>
      </c>
      <c r="C2123" s="162">
        <v>5</v>
      </c>
      <c r="D2123" s="163" t="s">
        <v>41</v>
      </c>
      <c r="E2123" s="163" t="s">
        <v>224</v>
      </c>
      <c r="F2123" s="162">
        <v>-1</v>
      </c>
      <c r="G2123" s="163" t="s">
        <v>227</v>
      </c>
      <c r="H2123" s="163" t="s">
        <v>227</v>
      </c>
      <c r="I2123" s="162">
        <v>3.7884089309287101</v>
      </c>
      <c r="J2123" s="162">
        <v>472922.24048355501</v>
      </c>
      <c r="K2123" s="93" t="str">
        <f t="shared" si="201"/>
        <v/>
      </c>
      <c r="L2123" s="93">
        <f t="shared" si="202"/>
        <v>3.1145802031192664</v>
      </c>
      <c r="M2123" s="93">
        <f t="shared" si="203"/>
        <v>1</v>
      </c>
    </row>
    <row r="2124" spans="1:13">
      <c r="A2124" s="162">
        <v>409</v>
      </c>
      <c r="B2124" s="162">
        <v>15830</v>
      </c>
      <c r="C2124" s="162">
        <v>1</v>
      </c>
      <c r="D2124" s="163" t="s">
        <v>41</v>
      </c>
      <c r="E2124" s="163" t="s">
        <v>224</v>
      </c>
      <c r="F2124" s="162">
        <v>-1</v>
      </c>
      <c r="G2124" s="163" t="s">
        <v>227</v>
      </c>
      <c r="H2124" s="163" t="s">
        <v>227</v>
      </c>
      <c r="I2124" s="162">
        <v>3.7884089309287101</v>
      </c>
      <c r="J2124" s="162">
        <v>1083871.3719565701</v>
      </c>
      <c r="K2124" s="93" t="str">
        <f t="shared" si="201"/>
        <v/>
      </c>
      <c r="L2124" s="93">
        <f t="shared" si="202"/>
        <v>3.1145802031192664</v>
      </c>
      <c r="M2124" s="93">
        <f t="shared" si="203"/>
        <v>1</v>
      </c>
    </row>
    <row r="2125" spans="1:13">
      <c r="A2125" s="162">
        <v>410</v>
      </c>
      <c r="B2125" s="162">
        <v>15830</v>
      </c>
      <c r="C2125" s="162">
        <v>2</v>
      </c>
      <c r="D2125" s="163" t="s">
        <v>41</v>
      </c>
      <c r="E2125" s="163" t="s">
        <v>224</v>
      </c>
      <c r="F2125" s="162">
        <v>-1</v>
      </c>
      <c r="G2125" s="163" t="s">
        <v>227</v>
      </c>
      <c r="H2125" s="163" t="s">
        <v>227</v>
      </c>
      <c r="I2125" s="162">
        <v>3.7884089309287101</v>
      </c>
      <c r="J2125" s="162">
        <v>1083871.3719565701</v>
      </c>
      <c r="K2125" s="93" t="str">
        <f t="shared" si="201"/>
        <v/>
      </c>
      <c r="L2125" s="93">
        <f t="shared" si="202"/>
        <v>3.1145802031192664</v>
      </c>
      <c r="M2125" s="93">
        <f t="shared" si="203"/>
        <v>1</v>
      </c>
    </row>
    <row r="2126" spans="1:13">
      <c r="A2126" s="162">
        <v>411</v>
      </c>
      <c r="B2126" s="162">
        <v>15830</v>
      </c>
      <c r="C2126" s="162">
        <v>3</v>
      </c>
      <c r="D2126" s="163" t="s">
        <v>41</v>
      </c>
      <c r="E2126" s="163" t="s">
        <v>224</v>
      </c>
      <c r="F2126" s="162">
        <v>-1</v>
      </c>
      <c r="G2126" s="163" t="s">
        <v>227</v>
      </c>
      <c r="H2126" s="163" t="s">
        <v>227</v>
      </c>
      <c r="I2126" s="162">
        <v>3.7884089309287101</v>
      </c>
      <c r="J2126" s="162">
        <v>1083871.3719565701</v>
      </c>
      <c r="K2126" s="93" t="str">
        <f t="shared" si="201"/>
        <v/>
      </c>
      <c r="L2126" s="93">
        <f t="shared" si="202"/>
        <v>3.1145802031192664</v>
      </c>
      <c r="M2126" s="93">
        <f t="shared" si="203"/>
        <v>1</v>
      </c>
    </row>
    <row r="2127" spans="1:13">
      <c r="A2127" s="162">
        <v>412</v>
      </c>
      <c r="B2127" s="162">
        <v>15830</v>
      </c>
      <c r="C2127" s="162">
        <v>4</v>
      </c>
      <c r="D2127" s="163" t="s">
        <v>41</v>
      </c>
      <c r="E2127" s="163" t="s">
        <v>224</v>
      </c>
      <c r="F2127" s="162">
        <v>-1</v>
      </c>
      <c r="G2127" s="163" t="s">
        <v>227</v>
      </c>
      <c r="H2127" s="163" t="s">
        <v>227</v>
      </c>
      <c r="I2127" s="162">
        <v>3.7884089309287101</v>
      </c>
      <c r="J2127" s="162">
        <v>1083871.3719565701</v>
      </c>
      <c r="K2127" s="93" t="str">
        <f t="shared" si="201"/>
        <v/>
      </c>
      <c r="L2127" s="93">
        <f t="shared" si="202"/>
        <v>3.1145802031192664</v>
      </c>
      <c r="M2127" s="93">
        <f t="shared" si="203"/>
        <v>1</v>
      </c>
    </row>
    <row r="2128" spans="1:13">
      <c r="A2128" s="162">
        <v>413</v>
      </c>
      <c r="B2128" s="162">
        <v>15830</v>
      </c>
      <c r="C2128" s="162">
        <v>5</v>
      </c>
      <c r="D2128" s="163" t="s">
        <v>41</v>
      </c>
      <c r="E2128" s="163" t="s">
        <v>224</v>
      </c>
      <c r="F2128" s="162">
        <v>-1</v>
      </c>
      <c r="G2128" s="163" t="s">
        <v>227</v>
      </c>
      <c r="H2128" s="163" t="s">
        <v>227</v>
      </c>
      <c r="I2128" s="162">
        <v>3.7884089309287101</v>
      </c>
      <c r="J2128" s="162">
        <v>1083871.3719565701</v>
      </c>
      <c r="K2128" s="93" t="str">
        <f t="shared" si="201"/>
        <v/>
      </c>
      <c r="L2128" s="93">
        <f t="shared" si="202"/>
        <v>3.1145802031192664</v>
      </c>
      <c r="M2128" s="93">
        <f t="shared" si="203"/>
        <v>1</v>
      </c>
    </row>
    <row r="2129" spans="1:21">
      <c r="A2129" s="162">
        <v>414</v>
      </c>
      <c r="B2129" s="162">
        <v>15830</v>
      </c>
      <c r="C2129" s="162">
        <v>6</v>
      </c>
      <c r="D2129" s="163" t="s">
        <v>41</v>
      </c>
      <c r="E2129" s="163" t="s">
        <v>224</v>
      </c>
      <c r="F2129" s="162">
        <v>-1</v>
      </c>
      <c r="G2129" s="163" t="s">
        <v>227</v>
      </c>
      <c r="H2129" s="163" t="s">
        <v>227</v>
      </c>
      <c r="I2129" s="162">
        <v>3.7884089309287101</v>
      </c>
      <c r="J2129" s="162">
        <v>1083871.3719565701</v>
      </c>
      <c r="K2129" s="93" t="str">
        <f t="shared" si="201"/>
        <v/>
      </c>
      <c r="L2129" s="93">
        <f t="shared" si="202"/>
        <v>3.1145802031192664</v>
      </c>
      <c r="M2129" s="93">
        <f t="shared" si="203"/>
        <v>1</v>
      </c>
    </row>
    <row r="2130" spans="1:21">
      <c r="A2130" s="162">
        <v>415</v>
      </c>
      <c r="B2130" s="162">
        <v>15850</v>
      </c>
      <c r="C2130" s="162">
        <v>1</v>
      </c>
      <c r="D2130" s="163" t="s">
        <v>41</v>
      </c>
      <c r="E2130" s="163" t="s">
        <v>224</v>
      </c>
      <c r="F2130" s="162">
        <v>-1</v>
      </c>
      <c r="G2130" s="163" t="s">
        <v>227</v>
      </c>
      <c r="H2130" s="163" t="s">
        <v>227</v>
      </c>
      <c r="I2130" s="162">
        <v>66.187247177955896</v>
      </c>
      <c r="J2130" s="162">
        <v>6618790.9050427601</v>
      </c>
      <c r="K2130" s="93" t="str">
        <f t="shared" si="201"/>
        <v/>
      </c>
      <c r="L2130" s="93">
        <f t="shared" si="202"/>
        <v>3.1145802031192664</v>
      </c>
      <c r="M2130" s="93">
        <f t="shared" si="203"/>
        <v>1</v>
      </c>
    </row>
    <row r="2131" spans="1:21">
      <c r="A2131" s="199"/>
      <c r="B2131" s="199"/>
      <c r="C2131" s="199"/>
      <c r="D2131" s="165"/>
      <c r="E2131" s="165"/>
      <c r="F2131" s="199"/>
      <c r="G2131" s="165"/>
      <c r="H2131" s="165"/>
      <c r="I2131" s="199"/>
      <c r="J2131" s="199"/>
    </row>
    <row r="2132" spans="1:21" s="172" customFormat="1">
      <c r="A2132" s="200"/>
      <c r="B2132" s="200"/>
      <c r="C2132" s="200"/>
      <c r="D2132" s="201"/>
      <c r="E2132" s="201"/>
      <c r="F2132" s="200"/>
      <c r="G2132" s="201"/>
      <c r="H2132" s="201"/>
      <c r="I2132" s="200"/>
      <c r="J2132" s="200"/>
    </row>
    <row r="2133" spans="1:21" ht="33" customHeight="1">
      <c r="S2133" s="516" t="s">
        <v>436</v>
      </c>
      <c r="T2133" s="516"/>
    </row>
    <row r="2134" spans="1:21">
      <c r="A2134" s="116" t="s">
        <v>437</v>
      </c>
      <c r="R2134" s="116" t="s">
        <v>438</v>
      </c>
      <c r="T2134" s="93" t="s">
        <v>439</v>
      </c>
    </row>
    <row r="2135" spans="1:21">
      <c r="A2135" s="202" t="s">
        <v>440</v>
      </c>
      <c r="B2135" s="202" t="s">
        <v>205</v>
      </c>
      <c r="C2135" s="202" t="s">
        <v>441</v>
      </c>
      <c r="D2135" s="202" t="s">
        <v>442</v>
      </c>
      <c r="E2135" s="202" t="s">
        <v>443</v>
      </c>
      <c r="F2135" s="202" t="s">
        <v>444</v>
      </c>
      <c r="G2135" s="202" t="s">
        <v>445</v>
      </c>
      <c r="H2135" s="202" t="s">
        <v>446</v>
      </c>
      <c r="I2135" s="202" t="s">
        <v>447</v>
      </c>
      <c r="J2135" s="202" t="s">
        <v>448</v>
      </c>
      <c r="K2135" s="202" t="s">
        <v>449</v>
      </c>
      <c r="L2135" s="202" t="s">
        <v>450</v>
      </c>
      <c r="M2135" s="202" t="s">
        <v>451</v>
      </c>
      <c r="N2135" s="202" t="s">
        <v>452</v>
      </c>
      <c r="O2135" s="202" t="s">
        <v>453</v>
      </c>
      <c r="P2135" s="202" t="s">
        <v>207</v>
      </c>
      <c r="Q2135" s="202" t="s">
        <v>206</v>
      </c>
      <c r="R2135" s="203" t="s">
        <v>454</v>
      </c>
      <c r="S2135" s="202" t="s">
        <v>455</v>
      </c>
      <c r="T2135" s="202" t="s">
        <v>456</v>
      </c>
      <c r="U2135" s="203" t="s">
        <v>457</v>
      </c>
    </row>
    <row r="2136" spans="1:21">
      <c r="A2136" s="204">
        <v>3</v>
      </c>
      <c r="B2136" s="204">
        <v>6810</v>
      </c>
      <c r="C2136" s="204">
        <v>1</v>
      </c>
      <c r="D2136" s="204">
        <v>0</v>
      </c>
      <c r="E2136" s="204">
        <v>1</v>
      </c>
      <c r="F2136" s="204">
        <v>0</v>
      </c>
      <c r="G2136" s="204">
        <v>0</v>
      </c>
      <c r="H2136" s="204">
        <v>0</v>
      </c>
      <c r="I2136" s="204">
        <v>0</v>
      </c>
      <c r="J2136" s="205" t="s">
        <v>255</v>
      </c>
      <c r="K2136" s="204">
        <v>0.12</v>
      </c>
      <c r="L2136" s="205" t="s">
        <v>227</v>
      </c>
      <c r="M2136" s="205" t="s">
        <v>329</v>
      </c>
      <c r="N2136" s="204">
        <v>0</v>
      </c>
      <c r="O2136" s="205" t="s">
        <v>102</v>
      </c>
      <c r="P2136" s="204">
        <v>92.654547578317505</v>
      </c>
      <c r="Q2136" s="204">
        <v>926545.47578317497</v>
      </c>
      <c r="R2136" s="93">
        <f>IF(M2136="SP",1,0)</f>
        <v>1</v>
      </c>
      <c r="S2136" s="93">
        <f>IF(K2136=-1,"",K2136)</f>
        <v>0.12</v>
      </c>
      <c r="T2136" s="93">
        <f>IF(S2136="",SUMPRODUCT($S$2136:$S$2424,$P$2136:$P$2424,$R$2136:$R$2424)/SUM($P$2136:$P$2424,$R$2136:$R$2424),S2136)</f>
        <v>0.12</v>
      </c>
      <c r="U2136" s="206">
        <f>IFERROR('[5]CostData&amp;Analysis'!$B$21*R2136/T2136,0)</f>
        <v>2163.3129379094621</v>
      </c>
    </row>
    <row r="2137" spans="1:21">
      <c r="A2137" s="204">
        <v>4</v>
      </c>
      <c r="B2137" s="204">
        <v>6810</v>
      </c>
      <c r="C2137" s="204">
        <v>2</v>
      </c>
      <c r="D2137" s="204">
        <v>0</v>
      </c>
      <c r="E2137" s="204">
        <v>1</v>
      </c>
      <c r="F2137" s="204">
        <v>0</v>
      </c>
      <c r="G2137" s="204">
        <v>0</v>
      </c>
      <c r="H2137" s="204">
        <v>0</v>
      </c>
      <c r="I2137" s="204">
        <v>0</v>
      </c>
      <c r="J2137" s="205" t="s">
        <v>255</v>
      </c>
      <c r="K2137" s="204">
        <v>0.5</v>
      </c>
      <c r="L2137" s="205" t="s">
        <v>227</v>
      </c>
      <c r="M2137" s="205" t="s">
        <v>329</v>
      </c>
      <c r="N2137" s="204">
        <v>0</v>
      </c>
      <c r="O2137" s="205" t="s">
        <v>102</v>
      </c>
      <c r="P2137" s="204">
        <v>92.654547578317505</v>
      </c>
      <c r="Q2137" s="204">
        <v>926545.47578317497</v>
      </c>
      <c r="R2137" s="93">
        <f t="shared" ref="R2137:R2200" si="204">IF(M2137="SP",1,0)</f>
        <v>1</v>
      </c>
      <c r="S2137" s="93">
        <f t="shared" ref="S2137:S2200" si="205">IF(K2137=-1,"",K2137)</f>
        <v>0.5</v>
      </c>
      <c r="T2137" s="93">
        <f t="shared" ref="T2137:T2200" si="206">IF(S2137="",SUMPRODUCT($S$2136:$S$2424,$P$2136:$P$2424,$R$2136:$R$2424)/SUM($P$2136:$P$2424,$R$2136:$R$2424),S2137)</f>
        <v>0.5</v>
      </c>
      <c r="U2137" s="206">
        <f>IFERROR('[5]CostData&amp;Analysis'!$B$21*R2137/T2137,0)</f>
        <v>519.19510509827091</v>
      </c>
    </row>
    <row r="2138" spans="1:21">
      <c r="A2138" s="204">
        <v>5</v>
      </c>
      <c r="B2138" s="204">
        <v>6810</v>
      </c>
      <c r="C2138" s="204">
        <v>3</v>
      </c>
      <c r="D2138" s="204">
        <v>0</v>
      </c>
      <c r="E2138" s="204">
        <v>1</v>
      </c>
      <c r="F2138" s="204">
        <v>0</v>
      </c>
      <c r="G2138" s="204">
        <v>0</v>
      </c>
      <c r="H2138" s="204">
        <v>0</v>
      </c>
      <c r="I2138" s="204">
        <v>0</v>
      </c>
      <c r="J2138" s="205" t="s">
        <v>255</v>
      </c>
      <c r="K2138" s="204">
        <v>0.5</v>
      </c>
      <c r="L2138" s="205" t="s">
        <v>227</v>
      </c>
      <c r="M2138" s="205" t="s">
        <v>329</v>
      </c>
      <c r="N2138" s="204">
        <v>0</v>
      </c>
      <c r="O2138" s="205" t="s">
        <v>102</v>
      </c>
      <c r="P2138" s="204">
        <v>92.654547578317505</v>
      </c>
      <c r="Q2138" s="204">
        <v>926545.47578317497</v>
      </c>
      <c r="R2138" s="93">
        <f t="shared" si="204"/>
        <v>1</v>
      </c>
      <c r="S2138" s="93">
        <f t="shared" si="205"/>
        <v>0.5</v>
      </c>
      <c r="T2138" s="93">
        <f t="shared" si="206"/>
        <v>0.5</v>
      </c>
      <c r="U2138" s="206">
        <f>IFERROR('[5]CostData&amp;Analysis'!$B$21*R2138/T2138,0)</f>
        <v>519.19510509827091</v>
      </c>
    </row>
    <row r="2139" spans="1:21">
      <c r="A2139" s="204">
        <v>6</v>
      </c>
      <c r="B2139" s="204">
        <v>6810</v>
      </c>
      <c r="C2139" s="204">
        <v>4</v>
      </c>
      <c r="D2139" s="204">
        <v>0</v>
      </c>
      <c r="E2139" s="204">
        <v>0</v>
      </c>
      <c r="F2139" s="204">
        <v>1</v>
      </c>
      <c r="G2139" s="204">
        <v>0</v>
      </c>
      <c r="H2139" s="204">
        <v>0</v>
      </c>
      <c r="I2139" s="204">
        <v>0</v>
      </c>
      <c r="J2139" s="205" t="s">
        <v>255</v>
      </c>
      <c r="K2139" s="204">
        <v>0.12</v>
      </c>
      <c r="L2139" s="205" t="s">
        <v>227</v>
      </c>
      <c r="M2139" s="205" t="s">
        <v>329</v>
      </c>
      <c r="N2139" s="204">
        <v>0</v>
      </c>
      <c r="O2139" s="205" t="s">
        <v>102</v>
      </c>
      <c r="P2139" s="204">
        <v>92.654547578317505</v>
      </c>
      <c r="Q2139" s="204">
        <v>926545.47578317497</v>
      </c>
      <c r="R2139" s="93">
        <f t="shared" si="204"/>
        <v>1</v>
      </c>
      <c r="S2139" s="93">
        <f t="shared" si="205"/>
        <v>0.12</v>
      </c>
      <c r="T2139" s="93">
        <f t="shared" si="206"/>
        <v>0.12</v>
      </c>
      <c r="U2139" s="206">
        <f>IFERROR('[5]CostData&amp;Analysis'!$B$21*R2139/T2139,0)</f>
        <v>2163.3129379094621</v>
      </c>
    </row>
    <row r="2140" spans="1:21">
      <c r="A2140" s="204">
        <v>7</v>
      </c>
      <c r="B2140" s="204">
        <v>6810</v>
      </c>
      <c r="C2140" s="204">
        <v>5</v>
      </c>
      <c r="D2140" s="204">
        <v>0</v>
      </c>
      <c r="E2140" s="204">
        <v>1</v>
      </c>
      <c r="F2140" s="204">
        <v>0</v>
      </c>
      <c r="G2140" s="204">
        <v>0</v>
      </c>
      <c r="H2140" s="204">
        <v>0</v>
      </c>
      <c r="I2140" s="204">
        <v>0</v>
      </c>
      <c r="J2140" s="205" t="s">
        <v>255</v>
      </c>
      <c r="K2140" s="204">
        <v>0.12</v>
      </c>
      <c r="L2140" s="205" t="s">
        <v>227</v>
      </c>
      <c r="M2140" s="205" t="s">
        <v>329</v>
      </c>
      <c r="N2140" s="204">
        <v>0</v>
      </c>
      <c r="O2140" s="205" t="s">
        <v>102</v>
      </c>
      <c r="P2140" s="204">
        <v>92.654547578317505</v>
      </c>
      <c r="Q2140" s="204">
        <v>926545.47578317497</v>
      </c>
      <c r="R2140" s="93">
        <f t="shared" si="204"/>
        <v>1</v>
      </c>
      <c r="S2140" s="93">
        <f t="shared" si="205"/>
        <v>0.12</v>
      </c>
      <c r="T2140" s="93">
        <f t="shared" si="206"/>
        <v>0.12</v>
      </c>
      <c r="U2140" s="206">
        <f>IFERROR('[5]CostData&amp;Analysis'!$B$21*R2140/T2140,0)</f>
        <v>2163.3129379094621</v>
      </c>
    </row>
    <row r="2141" spans="1:21">
      <c r="A2141" s="204">
        <v>8</v>
      </c>
      <c r="B2141" s="204">
        <v>2229</v>
      </c>
      <c r="C2141" s="204">
        <v>1</v>
      </c>
      <c r="D2141" s="204">
        <v>0</v>
      </c>
      <c r="E2141" s="204">
        <v>0</v>
      </c>
      <c r="F2141" s="204">
        <v>0</v>
      </c>
      <c r="G2141" s="204">
        <v>1</v>
      </c>
      <c r="H2141" s="204">
        <v>0</v>
      </c>
      <c r="I2141" s="204">
        <v>0</v>
      </c>
      <c r="J2141" s="205" t="s">
        <v>246</v>
      </c>
      <c r="K2141" s="204">
        <v>-1</v>
      </c>
      <c r="L2141" s="205" t="s">
        <v>239</v>
      </c>
      <c r="M2141" s="205" t="s">
        <v>102</v>
      </c>
      <c r="N2141" s="204">
        <v>0</v>
      </c>
      <c r="O2141" s="205" t="s">
        <v>102</v>
      </c>
      <c r="P2141" s="204">
        <v>34.400464435103203</v>
      </c>
      <c r="Q2141" s="204">
        <v>7381995.6631287904</v>
      </c>
      <c r="R2141" s="93">
        <f t="shared" si="204"/>
        <v>0</v>
      </c>
      <c r="S2141" s="93" t="str">
        <f t="shared" si="205"/>
        <v/>
      </c>
      <c r="T2141" s="93">
        <f t="shared" si="206"/>
        <v>0.37726619560881652</v>
      </c>
      <c r="U2141" s="206">
        <f>IFERROR('[5]CostData&amp;Analysis'!$B$21*R2141/T2141,0)</f>
        <v>0</v>
      </c>
    </row>
    <row r="2142" spans="1:21">
      <c r="A2142" s="204">
        <v>12</v>
      </c>
      <c r="B2142" s="204">
        <v>1154</v>
      </c>
      <c r="C2142" s="204">
        <v>1</v>
      </c>
      <c r="D2142" s="204">
        <v>0</v>
      </c>
      <c r="E2142" s="204">
        <v>1</v>
      </c>
      <c r="F2142" s="204">
        <v>0</v>
      </c>
      <c r="G2142" s="204">
        <v>0</v>
      </c>
      <c r="H2142" s="204">
        <v>0</v>
      </c>
      <c r="I2142" s="204">
        <v>0</v>
      </c>
      <c r="J2142" s="205" t="s">
        <v>255</v>
      </c>
      <c r="K2142" s="204">
        <v>0.17</v>
      </c>
      <c r="L2142" s="205" t="s">
        <v>227</v>
      </c>
      <c r="M2142" s="205" t="s">
        <v>458</v>
      </c>
      <c r="N2142" s="204">
        <v>0</v>
      </c>
      <c r="O2142" s="205" t="s">
        <v>102</v>
      </c>
      <c r="P2142" s="204">
        <v>340.720580852686</v>
      </c>
      <c r="Q2142" s="204">
        <v>1828306.6368555101</v>
      </c>
      <c r="R2142" s="93">
        <f t="shared" si="204"/>
        <v>0</v>
      </c>
      <c r="S2142" s="93">
        <f t="shared" si="205"/>
        <v>0.17</v>
      </c>
      <c r="T2142" s="93">
        <f t="shared" si="206"/>
        <v>0.17</v>
      </c>
      <c r="U2142" s="206">
        <f>IFERROR('[5]CostData&amp;Analysis'!$B$21*R2142/T2142,0)</f>
        <v>0</v>
      </c>
    </row>
    <row r="2143" spans="1:21">
      <c r="A2143" s="204">
        <v>13</v>
      </c>
      <c r="B2143" s="204">
        <v>1920</v>
      </c>
      <c r="C2143" s="204">
        <v>1</v>
      </c>
      <c r="D2143" s="204">
        <v>0</v>
      </c>
      <c r="E2143" s="204">
        <v>0</v>
      </c>
      <c r="F2143" s="204">
        <v>0</v>
      </c>
      <c r="G2143" s="204">
        <v>0</v>
      </c>
      <c r="H2143" s="204">
        <v>1</v>
      </c>
      <c r="I2143" s="204">
        <v>0</v>
      </c>
      <c r="J2143" s="205" t="s">
        <v>255</v>
      </c>
      <c r="K2143" s="204">
        <v>7.0000000000000007E-2</v>
      </c>
      <c r="L2143" s="205" t="s">
        <v>227</v>
      </c>
      <c r="M2143" s="205" t="s">
        <v>239</v>
      </c>
      <c r="N2143" s="204">
        <v>0</v>
      </c>
      <c r="O2143" s="205" t="s">
        <v>102</v>
      </c>
      <c r="P2143" s="204">
        <v>34.400464435103203</v>
      </c>
      <c r="Q2143" s="204">
        <v>4059254.8033421701</v>
      </c>
      <c r="R2143" s="93">
        <f t="shared" si="204"/>
        <v>0</v>
      </c>
      <c r="S2143" s="93">
        <f t="shared" si="205"/>
        <v>7.0000000000000007E-2</v>
      </c>
      <c r="T2143" s="93">
        <f t="shared" si="206"/>
        <v>7.0000000000000007E-2</v>
      </c>
      <c r="U2143" s="206">
        <f>IFERROR('[5]CostData&amp;Analysis'!$B$21*R2143/T2143,0)</f>
        <v>0</v>
      </c>
    </row>
    <row r="2144" spans="1:21">
      <c r="A2144" s="204">
        <v>14</v>
      </c>
      <c r="B2144" s="204">
        <v>6438</v>
      </c>
      <c r="C2144" s="204">
        <v>1</v>
      </c>
      <c r="D2144" s="204">
        <v>0</v>
      </c>
      <c r="E2144" s="204">
        <v>1</v>
      </c>
      <c r="F2144" s="204">
        <v>0</v>
      </c>
      <c r="G2144" s="204">
        <v>0</v>
      </c>
      <c r="H2144" s="204">
        <v>0</v>
      </c>
      <c r="I2144" s="204">
        <v>0</v>
      </c>
      <c r="J2144" s="205" t="s">
        <v>246</v>
      </c>
      <c r="K2144" s="204">
        <v>0</v>
      </c>
      <c r="L2144" s="205" t="s">
        <v>227</v>
      </c>
      <c r="M2144" s="205" t="s">
        <v>247</v>
      </c>
      <c r="N2144" s="204">
        <v>0</v>
      </c>
      <c r="O2144" s="205" t="s">
        <v>247</v>
      </c>
      <c r="P2144" s="204">
        <v>14.4804897627317</v>
      </c>
      <c r="Q2144" s="204">
        <v>1882463.6691551199</v>
      </c>
      <c r="R2144" s="93">
        <f t="shared" si="204"/>
        <v>0</v>
      </c>
      <c r="S2144" s="93">
        <f t="shared" si="205"/>
        <v>0</v>
      </c>
      <c r="T2144" s="93">
        <f t="shared" si="206"/>
        <v>0</v>
      </c>
      <c r="U2144" s="206">
        <f>IFERROR('[5]CostData&amp;Analysis'!$B$21*R2144/T2144,0)</f>
        <v>0</v>
      </c>
    </row>
    <row r="2145" spans="1:21">
      <c r="A2145" s="204">
        <v>15</v>
      </c>
      <c r="B2145" s="204">
        <v>6438</v>
      </c>
      <c r="C2145" s="204">
        <v>2</v>
      </c>
      <c r="D2145" s="204">
        <v>0</v>
      </c>
      <c r="E2145" s="204">
        <v>1</v>
      </c>
      <c r="F2145" s="204">
        <v>0</v>
      </c>
      <c r="G2145" s="204">
        <v>0</v>
      </c>
      <c r="H2145" s="204">
        <v>0</v>
      </c>
      <c r="I2145" s="204">
        <v>0</v>
      </c>
      <c r="J2145" s="205" t="s">
        <v>246</v>
      </c>
      <c r="K2145" s="204">
        <v>0</v>
      </c>
      <c r="L2145" s="205" t="s">
        <v>227</v>
      </c>
      <c r="M2145" s="205" t="s">
        <v>247</v>
      </c>
      <c r="N2145" s="204">
        <v>0</v>
      </c>
      <c r="O2145" s="205" t="s">
        <v>247</v>
      </c>
      <c r="P2145" s="204">
        <v>14.4804897627317</v>
      </c>
      <c r="Q2145" s="204">
        <v>1882463.6691551199</v>
      </c>
      <c r="R2145" s="93">
        <f t="shared" si="204"/>
        <v>0</v>
      </c>
      <c r="S2145" s="93">
        <f t="shared" si="205"/>
        <v>0</v>
      </c>
      <c r="T2145" s="93">
        <f t="shared" si="206"/>
        <v>0</v>
      </c>
      <c r="U2145" s="206">
        <f>IFERROR('[5]CostData&amp;Analysis'!$B$21*R2145/T2145,0)</f>
        <v>0</v>
      </c>
    </row>
    <row r="2146" spans="1:21">
      <c r="A2146" s="204">
        <v>16</v>
      </c>
      <c r="B2146" s="204">
        <v>1379</v>
      </c>
      <c r="C2146" s="204">
        <v>1</v>
      </c>
      <c r="D2146" s="204">
        <v>0</v>
      </c>
      <c r="E2146" s="204">
        <v>0</v>
      </c>
      <c r="F2146" s="204">
        <v>0</v>
      </c>
      <c r="G2146" s="204">
        <v>0</v>
      </c>
      <c r="H2146" s="204">
        <v>0</v>
      </c>
      <c r="I2146" s="204">
        <v>0</v>
      </c>
      <c r="J2146" s="205" t="s">
        <v>255</v>
      </c>
      <c r="K2146" s="204">
        <v>0.05</v>
      </c>
      <c r="L2146" s="205" t="s">
        <v>227</v>
      </c>
      <c r="M2146" s="205" t="s">
        <v>329</v>
      </c>
      <c r="N2146" s="204">
        <v>0</v>
      </c>
      <c r="O2146" s="205" t="s">
        <v>247</v>
      </c>
      <c r="P2146" s="204">
        <v>450.19651572995701</v>
      </c>
      <c r="Q2146" s="204">
        <v>1440628.8503358599</v>
      </c>
      <c r="R2146" s="93">
        <f t="shared" si="204"/>
        <v>1</v>
      </c>
      <c r="S2146" s="93">
        <f t="shared" si="205"/>
        <v>0.05</v>
      </c>
      <c r="T2146" s="93">
        <f t="shared" si="206"/>
        <v>0.05</v>
      </c>
      <c r="U2146" s="206">
        <f>IFERROR('[5]CostData&amp;Analysis'!$B$21*R2146/T2146,0)</f>
        <v>5191.9510509827087</v>
      </c>
    </row>
    <row r="2147" spans="1:21">
      <c r="A2147" s="204">
        <v>17</v>
      </c>
      <c r="B2147" s="204">
        <v>5128</v>
      </c>
      <c r="C2147" s="204">
        <v>1</v>
      </c>
      <c r="D2147" s="204">
        <v>0</v>
      </c>
      <c r="E2147" s="204">
        <v>0</v>
      </c>
      <c r="F2147" s="204">
        <v>0</v>
      </c>
      <c r="G2147" s="204">
        <v>0</v>
      </c>
      <c r="H2147" s="204">
        <v>0</v>
      </c>
      <c r="I2147" s="204">
        <v>0</v>
      </c>
      <c r="J2147" s="205" t="s">
        <v>255</v>
      </c>
      <c r="K2147" s="204">
        <v>-1</v>
      </c>
      <c r="L2147" s="205" t="s">
        <v>227</v>
      </c>
      <c r="M2147" s="205" t="s">
        <v>329</v>
      </c>
      <c r="N2147" s="204">
        <v>0</v>
      </c>
      <c r="O2147" s="205" t="s">
        <v>247</v>
      </c>
      <c r="P2147" s="204">
        <v>42.418377905631601</v>
      </c>
      <c r="Q2147" s="204">
        <v>1875486.1607196</v>
      </c>
      <c r="R2147" s="93">
        <f t="shared" si="204"/>
        <v>1</v>
      </c>
      <c r="S2147" s="93" t="str">
        <f t="shared" si="205"/>
        <v/>
      </c>
      <c r="T2147" s="93">
        <f t="shared" si="206"/>
        <v>0.37726619560881652</v>
      </c>
      <c r="U2147" s="206">
        <f>IFERROR('[5]CostData&amp;Analysis'!$B$21*R2147/T2147,0)</f>
        <v>688.1018113223945</v>
      </c>
    </row>
    <row r="2148" spans="1:21">
      <c r="A2148" s="204">
        <v>18</v>
      </c>
      <c r="B2148" s="204">
        <v>6831</v>
      </c>
      <c r="C2148" s="204">
        <v>1</v>
      </c>
      <c r="D2148" s="204">
        <v>0</v>
      </c>
      <c r="E2148" s="204">
        <v>0</v>
      </c>
      <c r="F2148" s="204">
        <v>0</v>
      </c>
      <c r="G2148" s="204">
        <v>1</v>
      </c>
      <c r="H2148" s="204">
        <v>0</v>
      </c>
      <c r="I2148" s="204">
        <v>0</v>
      </c>
      <c r="J2148" s="205" t="s">
        <v>255</v>
      </c>
      <c r="K2148" s="204">
        <v>7.0000000000000007E-2</v>
      </c>
      <c r="L2148" s="205" t="s">
        <v>227</v>
      </c>
      <c r="M2148" s="205" t="s">
        <v>458</v>
      </c>
      <c r="N2148" s="204">
        <v>0</v>
      </c>
      <c r="O2148" s="205" t="s">
        <v>247</v>
      </c>
      <c r="P2148" s="204">
        <v>127.11566900921299</v>
      </c>
      <c r="Q2148" s="204">
        <v>5644952.6293611499</v>
      </c>
      <c r="R2148" s="93">
        <f t="shared" si="204"/>
        <v>0</v>
      </c>
      <c r="S2148" s="93">
        <f t="shared" si="205"/>
        <v>7.0000000000000007E-2</v>
      </c>
      <c r="T2148" s="93">
        <f t="shared" si="206"/>
        <v>7.0000000000000007E-2</v>
      </c>
      <c r="U2148" s="206">
        <f>IFERROR('[5]CostData&amp;Analysis'!$B$21*R2148/T2148,0)</f>
        <v>0</v>
      </c>
    </row>
    <row r="2149" spans="1:21">
      <c r="A2149" s="204">
        <v>19</v>
      </c>
      <c r="B2149" s="204">
        <v>1386</v>
      </c>
      <c r="C2149" s="204">
        <v>1</v>
      </c>
      <c r="D2149" s="204">
        <v>1</v>
      </c>
      <c r="E2149" s="204">
        <v>0</v>
      </c>
      <c r="F2149" s="204">
        <v>0</v>
      </c>
      <c r="G2149" s="204">
        <v>0</v>
      </c>
      <c r="H2149" s="204">
        <v>0</v>
      </c>
      <c r="I2149" s="204">
        <v>0</v>
      </c>
      <c r="J2149" s="205" t="s">
        <v>255</v>
      </c>
      <c r="K2149" s="204">
        <v>-1</v>
      </c>
      <c r="L2149" s="205" t="s">
        <v>227</v>
      </c>
      <c r="M2149" s="205" t="s">
        <v>329</v>
      </c>
      <c r="N2149" s="204">
        <v>0</v>
      </c>
      <c r="O2149" s="205" t="s">
        <v>102</v>
      </c>
      <c r="P2149" s="204">
        <v>450.19651572995701</v>
      </c>
      <c r="Q2149" s="204">
        <v>2250982.5786497798</v>
      </c>
      <c r="R2149" s="93">
        <f t="shared" si="204"/>
        <v>1</v>
      </c>
      <c r="S2149" s="93" t="str">
        <f t="shared" si="205"/>
        <v/>
      </c>
      <c r="T2149" s="93">
        <f t="shared" si="206"/>
        <v>0.37726619560881652</v>
      </c>
      <c r="U2149" s="206">
        <f>IFERROR('[5]CostData&amp;Analysis'!$B$21*R2149/T2149,0)</f>
        <v>688.1018113223945</v>
      </c>
    </row>
    <row r="2150" spans="1:21">
      <c r="A2150" s="204">
        <v>20</v>
      </c>
      <c r="B2150" s="204">
        <v>1386</v>
      </c>
      <c r="C2150" s="204">
        <v>2</v>
      </c>
      <c r="D2150" s="204">
        <v>1</v>
      </c>
      <c r="E2150" s="204">
        <v>0</v>
      </c>
      <c r="F2150" s="204">
        <v>0</v>
      </c>
      <c r="G2150" s="204">
        <v>0</v>
      </c>
      <c r="H2150" s="204">
        <v>0</v>
      </c>
      <c r="I2150" s="204">
        <v>0</v>
      </c>
      <c r="J2150" s="205" t="s">
        <v>255</v>
      </c>
      <c r="K2150" s="204">
        <v>-1</v>
      </c>
      <c r="L2150" s="205" t="s">
        <v>227</v>
      </c>
      <c r="M2150" s="205" t="s">
        <v>329</v>
      </c>
      <c r="N2150" s="204">
        <v>0</v>
      </c>
      <c r="O2150" s="205" t="s">
        <v>102</v>
      </c>
      <c r="P2150" s="204">
        <v>450.19651572995701</v>
      </c>
      <c r="Q2150" s="204">
        <v>2250982.5786497798</v>
      </c>
      <c r="R2150" s="93">
        <f t="shared" si="204"/>
        <v>1</v>
      </c>
      <c r="S2150" s="93" t="str">
        <f t="shared" si="205"/>
        <v/>
      </c>
      <c r="T2150" s="93">
        <f t="shared" si="206"/>
        <v>0.37726619560881652</v>
      </c>
      <c r="U2150" s="206">
        <f>IFERROR('[5]CostData&amp;Analysis'!$B$21*R2150/T2150,0)</f>
        <v>688.1018113223945</v>
      </c>
    </row>
    <row r="2151" spans="1:21">
      <c r="A2151" s="204">
        <v>21</v>
      </c>
      <c r="B2151" s="204">
        <v>1390</v>
      </c>
      <c r="C2151" s="204">
        <v>1</v>
      </c>
      <c r="D2151" s="204">
        <v>0</v>
      </c>
      <c r="E2151" s="204">
        <v>1</v>
      </c>
      <c r="F2151" s="204">
        <v>0</v>
      </c>
      <c r="G2151" s="204">
        <v>0</v>
      </c>
      <c r="H2151" s="204">
        <v>0</v>
      </c>
      <c r="I2151" s="204">
        <v>0</v>
      </c>
      <c r="J2151" s="205" t="s">
        <v>255</v>
      </c>
      <c r="K2151" s="204">
        <v>-1</v>
      </c>
      <c r="L2151" s="205" t="s">
        <v>227</v>
      </c>
      <c r="M2151" s="205" t="s">
        <v>329</v>
      </c>
      <c r="N2151" s="204">
        <v>0</v>
      </c>
      <c r="O2151" s="205" t="s">
        <v>102</v>
      </c>
      <c r="P2151" s="204">
        <v>450.19651572995701</v>
      </c>
      <c r="Q2151" s="204">
        <v>1566683.8747402499</v>
      </c>
      <c r="R2151" s="93">
        <f t="shared" si="204"/>
        <v>1</v>
      </c>
      <c r="S2151" s="93" t="str">
        <f t="shared" si="205"/>
        <v/>
      </c>
      <c r="T2151" s="93">
        <f t="shared" si="206"/>
        <v>0.37726619560881652</v>
      </c>
      <c r="U2151" s="206">
        <f>IFERROR('[5]CostData&amp;Analysis'!$B$21*R2151/T2151,0)</f>
        <v>688.1018113223945</v>
      </c>
    </row>
    <row r="2152" spans="1:21">
      <c r="A2152" s="204">
        <v>22</v>
      </c>
      <c r="B2152" s="204">
        <v>1390</v>
      </c>
      <c r="C2152" s="204">
        <v>2</v>
      </c>
      <c r="D2152" s="204">
        <v>0</v>
      </c>
      <c r="E2152" s="204">
        <v>1</v>
      </c>
      <c r="F2152" s="204">
        <v>0</v>
      </c>
      <c r="G2152" s="204">
        <v>0</v>
      </c>
      <c r="H2152" s="204">
        <v>0</v>
      </c>
      <c r="I2152" s="204">
        <v>0</v>
      </c>
      <c r="J2152" s="205" t="s">
        <v>255</v>
      </c>
      <c r="K2152" s="204">
        <v>-1</v>
      </c>
      <c r="L2152" s="205" t="s">
        <v>227</v>
      </c>
      <c r="M2152" s="205" t="s">
        <v>329</v>
      </c>
      <c r="N2152" s="204">
        <v>0</v>
      </c>
      <c r="O2152" s="205" t="s">
        <v>102</v>
      </c>
      <c r="P2152" s="204">
        <v>450.19651572995701</v>
      </c>
      <c r="Q2152" s="204">
        <v>1566683.8747402499</v>
      </c>
      <c r="R2152" s="93">
        <f t="shared" si="204"/>
        <v>1</v>
      </c>
      <c r="S2152" s="93" t="str">
        <f t="shared" si="205"/>
        <v/>
      </c>
      <c r="T2152" s="93">
        <f t="shared" si="206"/>
        <v>0.37726619560881652</v>
      </c>
      <c r="U2152" s="206">
        <f>IFERROR('[5]CostData&amp;Analysis'!$B$21*R2152/T2152,0)</f>
        <v>688.1018113223945</v>
      </c>
    </row>
    <row r="2153" spans="1:21">
      <c r="A2153" s="204">
        <v>23</v>
      </c>
      <c r="B2153" s="204">
        <v>6829</v>
      </c>
      <c r="C2153" s="204">
        <v>1</v>
      </c>
      <c r="D2153" s="204">
        <v>0</v>
      </c>
      <c r="E2153" s="204">
        <v>0</v>
      </c>
      <c r="F2153" s="204">
        <v>0</v>
      </c>
      <c r="G2153" s="204">
        <v>1</v>
      </c>
      <c r="H2153" s="204">
        <v>0</v>
      </c>
      <c r="I2153" s="204">
        <v>0</v>
      </c>
      <c r="J2153" s="205" t="s">
        <v>255</v>
      </c>
      <c r="K2153" s="204">
        <v>7.0000000000000007E-2</v>
      </c>
      <c r="L2153" s="205" t="s">
        <v>227</v>
      </c>
      <c r="M2153" s="205" t="s">
        <v>458</v>
      </c>
      <c r="N2153" s="204">
        <v>0</v>
      </c>
      <c r="O2153" s="205" t="s">
        <v>247</v>
      </c>
      <c r="P2153" s="204">
        <v>127.11566900921299</v>
      </c>
      <c r="Q2153" s="204">
        <v>4648238.6686599096</v>
      </c>
      <c r="R2153" s="93">
        <f t="shared" si="204"/>
        <v>0</v>
      </c>
      <c r="S2153" s="93">
        <f t="shared" si="205"/>
        <v>7.0000000000000007E-2</v>
      </c>
      <c r="T2153" s="93">
        <f t="shared" si="206"/>
        <v>7.0000000000000007E-2</v>
      </c>
      <c r="U2153" s="206">
        <f>IFERROR('[5]CostData&amp;Analysis'!$B$21*R2153/T2153,0)</f>
        <v>0</v>
      </c>
    </row>
    <row r="2154" spans="1:21">
      <c r="A2154" s="204">
        <v>24</v>
      </c>
      <c r="B2154" s="204">
        <v>2395</v>
      </c>
      <c r="C2154" s="204">
        <v>1</v>
      </c>
      <c r="D2154" s="204">
        <v>1</v>
      </c>
      <c r="E2154" s="204">
        <v>0</v>
      </c>
      <c r="F2154" s="204">
        <v>0</v>
      </c>
      <c r="G2154" s="204">
        <v>0</v>
      </c>
      <c r="H2154" s="204">
        <v>0</v>
      </c>
      <c r="I2154" s="204">
        <v>0</v>
      </c>
      <c r="J2154" s="205" t="s">
        <v>255</v>
      </c>
      <c r="K2154" s="204">
        <v>1</v>
      </c>
      <c r="L2154" s="205" t="s">
        <v>227</v>
      </c>
      <c r="M2154" s="205" t="s">
        <v>329</v>
      </c>
      <c r="N2154" s="204">
        <v>0</v>
      </c>
      <c r="O2154" s="205" t="s">
        <v>247</v>
      </c>
      <c r="P2154" s="204">
        <v>105.006108768516</v>
      </c>
      <c r="Q2154" s="204">
        <v>237313.80581684501</v>
      </c>
      <c r="R2154" s="93">
        <f t="shared" si="204"/>
        <v>1</v>
      </c>
      <c r="S2154" s="93">
        <f t="shared" si="205"/>
        <v>1</v>
      </c>
      <c r="T2154" s="93">
        <f t="shared" si="206"/>
        <v>1</v>
      </c>
      <c r="U2154" s="206">
        <f>IFERROR('[5]CostData&amp;Analysis'!$B$21*R2154/T2154,0)</f>
        <v>259.59755254913546</v>
      </c>
    </row>
    <row r="2155" spans="1:21">
      <c r="A2155" s="204">
        <v>25</v>
      </c>
      <c r="B2155" s="204">
        <v>2395</v>
      </c>
      <c r="C2155" s="204">
        <v>2</v>
      </c>
      <c r="D2155" s="204">
        <v>1</v>
      </c>
      <c r="E2155" s="204">
        <v>0</v>
      </c>
      <c r="F2155" s="204">
        <v>0</v>
      </c>
      <c r="G2155" s="204">
        <v>0</v>
      </c>
      <c r="H2155" s="204">
        <v>0</v>
      </c>
      <c r="I2155" s="204">
        <v>0</v>
      </c>
      <c r="J2155" s="205" t="s">
        <v>255</v>
      </c>
      <c r="K2155" s="204">
        <v>0.25</v>
      </c>
      <c r="L2155" s="205" t="s">
        <v>227</v>
      </c>
      <c r="M2155" s="205" t="s">
        <v>329</v>
      </c>
      <c r="N2155" s="204">
        <v>0</v>
      </c>
      <c r="O2155" s="205" t="s">
        <v>247</v>
      </c>
      <c r="P2155" s="204">
        <v>105.006108768516</v>
      </c>
      <c r="Q2155" s="204">
        <v>237313.80581684501</v>
      </c>
      <c r="R2155" s="93">
        <f t="shared" si="204"/>
        <v>1</v>
      </c>
      <c r="S2155" s="93">
        <f t="shared" si="205"/>
        <v>0.25</v>
      </c>
      <c r="T2155" s="93">
        <f t="shared" si="206"/>
        <v>0.25</v>
      </c>
      <c r="U2155" s="206">
        <f>IFERROR('[5]CostData&amp;Analysis'!$B$21*R2155/T2155,0)</f>
        <v>1038.3902101965418</v>
      </c>
    </row>
    <row r="2156" spans="1:21">
      <c r="A2156" s="204">
        <v>26</v>
      </c>
      <c r="B2156" s="204">
        <v>1978</v>
      </c>
      <c r="C2156" s="204">
        <v>1</v>
      </c>
      <c r="D2156" s="204">
        <v>0</v>
      </c>
      <c r="E2156" s="204">
        <v>0</v>
      </c>
      <c r="F2156" s="204">
        <v>0</v>
      </c>
      <c r="G2156" s="204">
        <v>0</v>
      </c>
      <c r="H2156" s="204">
        <v>1</v>
      </c>
      <c r="I2156" s="204">
        <v>0</v>
      </c>
      <c r="J2156" s="205" t="s">
        <v>255</v>
      </c>
      <c r="K2156" s="204">
        <v>0.3</v>
      </c>
      <c r="L2156" s="205" t="s">
        <v>227</v>
      </c>
      <c r="M2156" s="205" t="s">
        <v>329</v>
      </c>
      <c r="N2156" s="204">
        <v>0</v>
      </c>
      <c r="O2156" s="205" t="s">
        <v>102</v>
      </c>
      <c r="P2156" s="204">
        <v>158.30188448215799</v>
      </c>
      <c r="Q2156" s="204">
        <v>4963397.2860535895</v>
      </c>
      <c r="R2156" s="93">
        <f t="shared" si="204"/>
        <v>1</v>
      </c>
      <c r="S2156" s="93">
        <f t="shared" si="205"/>
        <v>0.3</v>
      </c>
      <c r="T2156" s="93">
        <f t="shared" si="206"/>
        <v>0.3</v>
      </c>
      <c r="U2156" s="206">
        <f>IFERROR('[5]CostData&amp;Analysis'!$B$21*R2156/T2156,0)</f>
        <v>865.32517516378493</v>
      </c>
    </row>
    <row r="2157" spans="1:21">
      <c r="A2157" s="204">
        <v>27</v>
      </c>
      <c r="B2157" s="204">
        <v>1978</v>
      </c>
      <c r="C2157" s="204">
        <v>2</v>
      </c>
      <c r="D2157" s="204">
        <v>0</v>
      </c>
      <c r="E2157" s="204">
        <v>0</v>
      </c>
      <c r="F2157" s="204">
        <v>0</v>
      </c>
      <c r="G2157" s="204">
        <v>0</v>
      </c>
      <c r="H2157" s="204">
        <v>1</v>
      </c>
      <c r="I2157" s="204">
        <v>0</v>
      </c>
      <c r="J2157" s="205" t="s">
        <v>255</v>
      </c>
      <c r="K2157" s="204">
        <v>0.5</v>
      </c>
      <c r="L2157" s="205" t="s">
        <v>227</v>
      </c>
      <c r="M2157" s="205" t="s">
        <v>329</v>
      </c>
      <c r="N2157" s="204">
        <v>0</v>
      </c>
      <c r="O2157" s="205" t="s">
        <v>102</v>
      </c>
      <c r="P2157" s="204">
        <v>158.30188448215799</v>
      </c>
      <c r="Q2157" s="204">
        <v>4963397.2860535895</v>
      </c>
      <c r="R2157" s="93">
        <f t="shared" si="204"/>
        <v>1</v>
      </c>
      <c r="S2157" s="93">
        <f t="shared" si="205"/>
        <v>0.5</v>
      </c>
      <c r="T2157" s="93">
        <f t="shared" si="206"/>
        <v>0.5</v>
      </c>
      <c r="U2157" s="206">
        <f>IFERROR('[5]CostData&amp;Analysis'!$B$21*R2157/T2157,0)</f>
        <v>519.19510509827091</v>
      </c>
    </row>
    <row r="2158" spans="1:21">
      <c r="A2158" s="204">
        <v>28</v>
      </c>
      <c r="B2158" s="204">
        <v>15005</v>
      </c>
      <c r="C2158" s="204">
        <v>1</v>
      </c>
      <c r="D2158" s="204">
        <v>0</v>
      </c>
      <c r="E2158" s="204">
        <v>1</v>
      </c>
      <c r="F2158" s="204">
        <v>1</v>
      </c>
      <c r="G2158" s="204">
        <v>0</v>
      </c>
      <c r="H2158" s="204">
        <v>0</v>
      </c>
      <c r="I2158" s="204">
        <v>0</v>
      </c>
      <c r="J2158" s="205" t="s">
        <v>255</v>
      </c>
      <c r="K2158" s="204">
        <v>1</v>
      </c>
      <c r="L2158" s="205" t="s">
        <v>239</v>
      </c>
      <c r="M2158" s="205" t="s">
        <v>329</v>
      </c>
      <c r="N2158" s="204">
        <v>0</v>
      </c>
      <c r="O2158" s="205" t="s">
        <v>239</v>
      </c>
      <c r="P2158" s="204">
        <v>105.006108768516</v>
      </c>
      <c r="Q2158" s="204">
        <v>216942.620715753</v>
      </c>
      <c r="R2158" s="93">
        <f t="shared" si="204"/>
        <v>1</v>
      </c>
      <c r="S2158" s="93">
        <f t="shared" si="205"/>
        <v>1</v>
      </c>
      <c r="T2158" s="93">
        <f t="shared" si="206"/>
        <v>1</v>
      </c>
      <c r="U2158" s="206">
        <f>IFERROR('[5]CostData&amp;Analysis'!$B$21*R2158/T2158,0)</f>
        <v>259.59755254913546</v>
      </c>
    </row>
    <row r="2159" spans="1:21">
      <c r="A2159" s="204">
        <v>29</v>
      </c>
      <c r="B2159" s="204">
        <v>15005</v>
      </c>
      <c r="C2159" s="204">
        <v>2</v>
      </c>
      <c r="D2159" s="204">
        <v>0</v>
      </c>
      <c r="E2159" s="204">
        <v>1</v>
      </c>
      <c r="F2159" s="204">
        <v>1</v>
      </c>
      <c r="G2159" s="204">
        <v>0</v>
      </c>
      <c r="H2159" s="204">
        <v>0</v>
      </c>
      <c r="I2159" s="204">
        <v>0</v>
      </c>
      <c r="J2159" s="205" t="s">
        <v>255</v>
      </c>
      <c r="K2159" s="204">
        <v>-1</v>
      </c>
      <c r="L2159" s="205" t="s">
        <v>227</v>
      </c>
      <c r="M2159" s="205" t="s">
        <v>239</v>
      </c>
      <c r="N2159" s="204">
        <v>0</v>
      </c>
      <c r="O2159" s="205" t="s">
        <v>247</v>
      </c>
      <c r="P2159" s="204">
        <v>105.006108768516</v>
      </c>
      <c r="Q2159" s="204">
        <v>216942.620715753</v>
      </c>
      <c r="R2159" s="93">
        <f t="shared" si="204"/>
        <v>0</v>
      </c>
      <c r="S2159" s="93" t="str">
        <f t="shared" si="205"/>
        <v/>
      </c>
      <c r="T2159" s="93">
        <f t="shared" si="206"/>
        <v>0.37726619560881652</v>
      </c>
      <c r="U2159" s="206">
        <f>IFERROR('[5]CostData&amp;Analysis'!$B$21*R2159/T2159,0)</f>
        <v>0</v>
      </c>
    </row>
    <row r="2160" spans="1:21">
      <c r="A2160" s="204">
        <v>31</v>
      </c>
      <c r="B2160" s="204">
        <v>3749</v>
      </c>
      <c r="C2160" s="204">
        <v>1</v>
      </c>
      <c r="D2160" s="204">
        <v>0</v>
      </c>
      <c r="E2160" s="204">
        <v>0</v>
      </c>
      <c r="F2160" s="204">
        <v>1</v>
      </c>
      <c r="G2160" s="204">
        <v>0</v>
      </c>
      <c r="H2160" s="204">
        <v>0</v>
      </c>
      <c r="I2160" s="204">
        <v>0</v>
      </c>
      <c r="J2160" s="205" t="s">
        <v>255</v>
      </c>
      <c r="K2160" s="204">
        <v>7.0000000000000007E-2</v>
      </c>
      <c r="L2160" s="205" t="s">
        <v>227</v>
      </c>
      <c r="M2160" s="205" t="s">
        <v>239</v>
      </c>
      <c r="N2160" s="204">
        <v>0</v>
      </c>
      <c r="O2160" s="205" t="s">
        <v>239</v>
      </c>
      <c r="P2160" s="204">
        <v>24.082310556134701</v>
      </c>
      <c r="Q2160" s="204">
        <v>1898986.51659345</v>
      </c>
      <c r="R2160" s="93">
        <f t="shared" si="204"/>
        <v>0</v>
      </c>
      <c r="S2160" s="93">
        <f t="shared" si="205"/>
        <v>7.0000000000000007E-2</v>
      </c>
      <c r="T2160" s="93">
        <f t="shared" si="206"/>
        <v>7.0000000000000007E-2</v>
      </c>
      <c r="U2160" s="206">
        <f>IFERROR('[5]CostData&amp;Analysis'!$B$21*R2160/T2160,0)</f>
        <v>0</v>
      </c>
    </row>
    <row r="2161" spans="1:21">
      <c r="A2161" s="204">
        <v>33</v>
      </c>
      <c r="B2161" s="204">
        <v>3352</v>
      </c>
      <c r="C2161" s="204">
        <v>1</v>
      </c>
      <c r="D2161" s="204">
        <v>0</v>
      </c>
      <c r="E2161" s="204">
        <v>1</v>
      </c>
      <c r="F2161" s="204">
        <v>0</v>
      </c>
      <c r="G2161" s="204">
        <v>0</v>
      </c>
      <c r="H2161" s="204">
        <v>0</v>
      </c>
      <c r="I2161" s="204">
        <v>0</v>
      </c>
      <c r="J2161" s="205" t="s">
        <v>459</v>
      </c>
      <c r="K2161" s="204">
        <v>7.0000000000000007E-2</v>
      </c>
      <c r="L2161" s="205" t="s">
        <v>239</v>
      </c>
      <c r="M2161" s="205" t="s">
        <v>239</v>
      </c>
      <c r="N2161" s="204">
        <v>7.0000000000000007E-2</v>
      </c>
      <c r="O2161" s="205" t="s">
        <v>239</v>
      </c>
      <c r="P2161" s="204">
        <v>158.30188448215799</v>
      </c>
      <c r="Q2161" s="204">
        <v>3482641.4586074799</v>
      </c>
      <c r="R2161" s="93">
        <f t="shared" si="204"/>
        <v>0</v>
      </c>
      <c r="S2161" s="93">
        <f t="shared" si="205"/>
        <v>7.0000000000000007E-2</v>
      </c>
      <c r="T2161" s="93">
        <f t="shared" si="206"/>
        <v>7.0000000000000007E-2</v>
      </c>
      <c r="U2161" s="206">
        <f>IFERROR('[5]CostData&amp;Analysis'!$B$21*R2161/T2161,0)</f>
        <v>0</v>
      </c>
    </row>
    <row r="2162" spans="1:21">
      <c r="A2162" s="204">
        <v>290</v>
      </c>
      <c r="B2162" s="204">
        <v>15890</v>
      </c>
      <c r="C2162" s="204">
        <v>1</v>
      </c>
      <c r="D2162" s="204">
        <v>1</v>
      </c>
      <c r="E2162" s="204">
        <v>1</v>
      </c>
      <c r="F2162" s="204">
        <v>0</v>
      </c>
      <c r="G2162" s="204">
        <v>1</v>
      </c>
      <c r="H2162" s="204">
        <v>0</v>
      </c>
      <c r="I2162" s="204">
        <v>0</v>
      </c>
      <c r="J2162" s="205" t="s">
        <v>255</v>
      </c>
      <c r="K2162" s="204">
        <v>-1</v>
      </c>
      <c r="L2162" s="205" t="s">
        <v>243</v>
      </c>
      <c r="M2162" s="205" t="s">
        <v>460</v>
      </c>
      <c r="N2162" s="204">
        <v>0</v>
      </c>
      <c r="O2162" s="205" t="s">
        <v>227</v>
      </c>
      <c r="P2162" s="204">
        <v>97.814348978341002</v>
      </c>
      <c r="Q2162" s="204">
        <v>1158121.8919035599</v>
      </c>
      <c r="R2162" s="93">
        <f t="shared" si="204"/>
        <v>0</v>
      </c>
      <c r="S2162" s="93" t="str">
        <f t="shared" si="205"/>
        <v/>
      </c>
      <c r="T2162" s="93">
        <f t="shared" si="206"/>
        <v>0.37726619560881652</v>
      </c>
      <c r="U2162" s="206">
        <f>IFERROR('[5]CostData&amp;Analysis'!$B$21*R2162/T2162,0)</f>
        <v>0</v>
      </c>
    </row>
    <row r="2163" spans="1:21">
      <c r="A2163" s="204">
        <v>35</v>
      </c>
      <c r="B2163" s="204">
        <v>2241</v>
      </c>
      <c r="C2163" s="204">
        <v>1</v>
      </c>
      <c r="D2163" s="204">
        <v>0</v>
      </c>
      <c r="E2163" s="204">
        <v>1</v>
      </c>
      <c r="F2163" s="204">
        <v>0</v>
      </c>
      <c r="G2163" s="204">
        <v>0</v>
      </c>
      <c r="H2163" s="204">
        <v>0</v>
      </c>
      <c r="I2163" s="204">
        <v>0</v>
      </c>
      <c r="J2163" s="205" t="s">
        <v>255</v>
      </c>
      <c r="K2163" s="204">
        <v>-1</v>
      </c>
      <c r="L2163" s="205" t="s">
        <v>227</v>
      </c>
      <c r="M2163" s="205" t="s">
        <v>329</v>
      </c>
      <c r="N2163" s="204">
        <v>0</v>
      </c>
      <c r="O2163" s="205" t="s">
        <v>247</v>
      </c>
      <c r="P2163" s="204">
        <v>450.19651572995701</v>
      </c>
      <c r="Q2163" s="204">
        <v>540235.81887594797</v>
      </c>
      <c r="R2163" s="93">
        <f t="shared" si="204"/>
        <v>1</v>
      </c>
      <c r="S2163" s="93" t="str">
        <f t="shared" si="205"/>
        <v/>
      </c>
      <c r="T2163" s="93">
        <f t="shared" si="206"/>
        <v>0.37726619560881652</v>
      </c>
      <c r="U2163" s="206">
        <f>IFERROR('[5]CostData&amp;Analysis'!$B$21*R2163/T2163,0)</f>
        <v>688.1018113223945</v>
      </c>
    </row>
    <row r="2164" spans="1:21">
      <c r="A2164" s="204">
        <v>36</v>
      </c>
      <c r="B2164" s="204">
        <v>15062</v>
      </c>
      <c r="C2164" s="204">
        <v>1</v>
      </c>
      <c r="D2164" s="204">
        <v>1</v>
      </c>
      <c r="E2164" s="204">
        <v>0</v>
      </c>
      <c r="F2164" s="204">
        <v>0</v>
      </c>
      <c r="G2164" s="204">
        <v>0</v>
      </c>
      <c r="H2164" s="204">
        <v>0</v>
      </c>
      <c r="I2164" s="204">
        <v>0</v>
      </c>
      <c r="J2164" s="205" t="s">
        <v>255</v>
      </c>
      <c r="K2164" s="204">
        <v>0</v>
      </c>
      <c r="L2164" s="205" t="s">
        <v>227</v>
      </c>
      <c r="M2164" s="205" t="s">
        <v>329</v>
      </c>
      <c r="N2164" s="204">
        <v>0</v>
      </c>
      <c r="O2164" s="205" t="s">
        <v>247</v>
      </c>
      <c r="P2164" s="204">
        <v>450.19651572995701</v>
      </c>
      <c r="Q2164" s="204">
        <v>715812.46001063206</v>
      </c>
      <c r="R2164" s="93">
        <f t="shared" si="204"/>
        <v>1</v>
      </c>
      <c r="S2164" s="93">
        <f t="shared" si="205"/>
        <v>0</v>
      </c>
      <c r="T2164" s="93">
        <f t="shared" si="206"/>
        <v>0</v>
      </c>
      <c r="U2164" s="206">
        <f>IFERROR('[5]CostData&amp;Analysis'!$B$21*R2164/T2164,0)</f>
        <v>0</v>
      </c>
    </row>
    <row r="2165" spans="1:21">
      <c r="A2165" s="204">
        <v>37</v>
      </c>
      <c r="B2165" s="204">
        <v>8231</v>
      </c>
      <c r="C2165" s="204">
        <v>1</v>
      </c>
      <c r="D2165" s="204">
        <v>0</v>
      </c>
      <c r="E2165" s="204">
        <v>1</v>
      </c>
      <c r="F2165" s="204">
        <v>0</v>
      </c>
      <c r="G2165" s="204">
        <v>0</v>
      </c>
      <c r="H2165" s="204">
        <v>0</v>
      </c>
      <c r="I2165" s="204">
        <v>0</v>
      </c>
      <c r="J2165" s="205" t="s">
        <v>255</v>
      </c>
      <c r="K2165" s="204">
        <v>-1</v>
      </c>
      <c r="L2165" s="205" t="s">
        <v>239</v>
      </c>
      <c r="M2165" s="205" t="s">
        <v>460</v>
      </c>
      <c r="N2165" s="204">
        <v>0</v>
      </c>
      <c r="O2165" s="205" t="s">
        <v>239</v>
      </c>
      <c r="P2165" s="204">
        <v>9.3202930107655106</v>
      </c>
      <c r="Q2165" s="204">
        <v>474934.17094957799</v>
      </c>
      <c r="R2165" s="93">
        <f t="shared" si="204"/>
        <v>0</v>
      </c>
      <c r="S2165" s="93" t="str">
        <f t="shared" si="205"/>
        <v/>
      </c>
      <c r="T2165" s="93">
        <f t="shared" si="206"/>
        <v>0.37726619560881652</v>
      </c>
      <c r="U2165" s="206">
        <f>IFERROR('[5]CostData&amp;Analysis'!$B$21*R2165/T2165,0)</f>
        <v>0</v>
      </c>
    </row>
    <row r="2166" spans="1:21">
      <c r="A2166" s="204">
        <v>38</v>
      </c>
      <c r="B2166" s="204">
        <v>8231</v>
      </c>
      <c r="C2166" s="204">
        <v>2</v>
      </c>
      <c r="D2166" s="204">
        <v>0</v>
      </c>
      <c r="E2166" s="204">
        <v>1</v>
      </c>
      <c r="F2166" s="204">
        <v>0</v>
      </c>
      <c r="G2166" s="204">
        <v>0</v>
      </c>
      <c r="H2166" s="204">
        <v>0</v>
      </c>
      <c r="I2166" s="204">
        <v>0</v>
      </c>
      <c r="J2166" s="205" t="s">
        <v>255</v>
      </c>
      <c r="K2166" s="204">
        <v>-1</v>
      </c>
      <c r="L2166" s="205" t="s">
        <v>239</v>
      </c>
      <c r="M2166" s="205" t="s">
        <v>460</v>
      </c>
      <c r="N2166" s="204">
        <v>0</v>
      </c>
      <c r="O2166" s="205" t="s">
        <v>239</v>
      </c>
      <c r="P2166" s="204">
        <v>9.3202930107655106</v>
      </c>
      <c r="Q2166" s="204">
        <v>474934.17094957799</v>
      </c>
      <c r="R2166" s="93">
        <f t="shared" si="204"/>
        <v>0</v>
      </c>
      <c r="S2166" s="93" t="str">
        <f t="shared" si="205"/>
        <v/>
      </c>
      <c r="T2166" s="93">
        <f t="shared" si="206"/>
        <v>0.37726619560881652</v>
      </c>
      <c r="U2166" s="206">
        <f>IFERROR('[5]CostData&amp;Analysis'!$B$21*R2166/T2166,0)</f>
        <v>0</v>
      </c>
    </row>
    <row r="2167" spans="1:21">
      <c r="A2167" s="204">
        <v>39</v>
      </c>
      <c r="B2167" s="204">
        <v>1919</v>
      </c>
      <c r="C2167" s="204">
        <v>1</v>
      </c>
      <c r="D2167" s="204">
        <v>0</v>
      </c>
      <c r="E2167" s="204">
        <v>0</v>
      </c>
      <c r="F2167" s="204">
        <v>1</v>
      </c>
      <c r="G2167" s="204">
        <v>0</v>
      </c>
      <c r="H2167" s="204">
        <v>0</v>
      </c>
      <c r="I2167" s="204">
        <v>0</v>
      </c>
      <c r="J2167" s="205" t="s">
        <v>255</v>
      </c>
      <c r="K2167" s="204">
        <v>-1</v>
      </c>
      <c r="L2167" s="205" t="s">
        <v>227</v>
      </c>
      <c r="M2167" s="205" t="s">
        <v>329</v>
      </c>
      <c r="N2167" s="204">
        <v>0</v>
      </c>
      <c r="O2167" s="205" t="s">
        <v>102</v>
      </c>
      <c r="P2167" s="204">
        <v>34.400464435103203</v>
      </c>
      <c r="Q2167" s="204">
        <v>2222270.0025076699</v>
      </c>
      <c r="R2167" s="93">
        <f t="shared" si="204"/>
        <v>1</v>
      </c>
      <c r="S2167" s="93" t="str">
        <f t="shared" si="205"/>
        <v/>
      </c>
      <c r="T2167" s="93">
        <f t="shared" si="206"/>
        <v>0.37726619560881652</v>
      </c>
      <c r="U2167" s="206">
        <f>IFERROR('[5]CostData&amp;Analysis'!$B$21*R2167/T2167,0)</f>
        <v>688.1018113223945</v>
      </c>
    </row>
    <row r="2168" spans="1:21">
      <c r="A2168" s="204">
        <v>40</v>
      </c>
      <c r="B2168" s="204">
        <v>15056</v>
      </c>
      <c r="C2168" s="204">
        <v>1</v>
      </c>
      <c r="D2168" s="204">
        <v>0</v>
      </c>
      <c r="E2168" s="204">
        <v>1</v>
      </c>
      <c r="F2168" s="204">
        <v>0</v>
      </c>
      <c r="G2168" s="204">
        <v>0</v>
      </c>
      <c r="H2168" s="204">
        <v>0</v>
      </c>
      <c r="I2168" s="204">
        <v>0</v>
      </c>
      <c r="J2168" s="205" t="s">
        <v>255</v>
      </c>
      <c r="K2168" s="204">
        <v>0.33</v>
      </c>
      <c r="L2168" s="205" t="s">
        <v>227</v>
      </c>
      <c r="M2168" s="205" t="s">
        <v>458</v>
      </c>
      <c r="N2168" s="204">
        <v>0</v>
      </c>
      <c r="O2168" s="205" t="s">
        <v>247</v>
      </c>
      <c r="P2168" s="204">
        <v>160.36792029440801</v>
      </c>
      <c r="Q2168" s="204">
        <v>990271.90781797003</v>
      </c>
      <c r="R2168" s="93">
        <f t="shared" si="204"/>
        <v>0</v>
      </c>
      <c r="S2168" s="93">
        <f t="shared" si="205"/>
        <v>0.33</v>
      </c>
      <c r="T2168" s="93">
        <f t="shared" si="206"/>
        <v>0.33</v>
      </c>
      <c r="U2168" s="206">
        <f>IFERROR('[5]CostData&amp;Analysis'!$B$21*R2168/T2168,0)</f>
        <v>0</v>
      </c>
    </row>
    <row r="2169" spans="1:21">
      <c r="A2169" s="204">
        <v>41</v>
      </c>
      <c r="B2169" s="204">
        <v>15056</v>
      </c>
      <c r="C2169" s="204">
        <v>2</v>
      </c>
      <c r="D2169" s="204">
        <v>0</v>
      </c>
      <c r="E2169" s="204">
        <v>1</v>
      </c>
      <c r="F2169" s="204">
        <v>0</v>
      </c>
      <c r="G2169" s="204">
        <v>0</v>
      </c>
      <c r="H2169" s="204">
        <v>0</v>
      </c>
      <c r="I2169" s="204">
        <v>0</v>
      </c>
      <c r="J2169" s="205" t="s">
        <v>255</v>
      </c>
      <c r="K2169" s="204">
        <v>0.13</v>
      </c>
      <c r="L2169" s="205" t="s">
        <v>227</v>
      </c>
      <c r="M2169" s="205" t="s">
        <v>458</v>
      </c>
      <c r="N2169" s="204">
        <v>0</v>
      </c>
      <c r="O2169" s="205" t="s">
        <v>247</v>
      </c>
      <c r="P2169" s="204">
        <v>160.36792029440801</v>
      </c>
      <c r="Q2169" s="204">
        <v>990271.90781797003</v>
      </c>
      <c r="R2169" s="93">
        <f t="shared" si="204"/>
        <v>0</v>
      </c>
      <c r="S2169" s="93">
        <f t="shared" si="205"/>
        <v>0.13</v>
      </c>
      <c r="T2169" s="93">
        <f t="shared" si="206"/>
        <v>0.13</v>
      </c>
      <c r="U2169" s="206">
        <f>IFERROR('[5]CostData&amp;Analysis'!$B$21*R2169/T2169,0)</f>
        <v>0</v>
      </c>
    </row>
    <row r="2170" spans="1:21">
      <c r="A2170" s="204">
        <v>42</v>
      </c>
      <c r="B2170" s="204">
        <v>15056</v>
      </c>
      <c r="C2170" s="204">
        <v>3</v>
      </c>
      <c r="D2170" s="204">
        <v>0</v>
      </c>
      <c r="E2170" s="204">
        <v>1</v>
      </c>
      <c r="F2170" s="204">
        <v>0</v>
      </c>
      <c r="G2170" s="204">
        <v>0</v>
      </c>
      <c r="H2170" s="204">
        <v>0</v>
      </c>
      <c r="I2170" s="204">
        <v>0</v>
      </c>
      <c r="J2170" s="205" t="s">
        <v>255</v>
      </c>
      <c r="K2170" s="204">
        <v>0.13</v>
      </c>
      <c r="L2170" s="205" t="s">
        <v>227</v>
      </c>
      <c r="M2170" s="205" t="s">
        <v>458</v>
      </c>
      <c r="N2170" s="204">
        <v>0</v>
      </c>
      <c r="O2170" s="205" t="s">
        <v>247</v>
      </c>
      <c r="P2170" s="204">
        <v>160.36792029440801</v>
      </c>
      <c r="Q2170" s="204">
        <v>990271.90781797003</v>
      </c>
      <c r="R2170" s="93">
        <f t="shared" si="204"/>
        <v>0</v>
      </c>
      <c r="S2170" s="93">
        <f t="shared" si="205"/>
        <v>0.13</v>
      </c>
      <c r="T2170" s="93">
        <f t="shared" si="206"/>
        <v>0.13</v>
      </c>
      <c r="U2170" s="206">
        <f>IFERROR('[5]CostData&amp;Analysis'!$B$21*R2170/T2170,0)</f>
        <v>0</v>
      </c>
    </row>
    <row r="2171" spans="1:21">
      <c r="A2171" s="204">
        <v>43</v>
      </c>
      <c r="B2171" s="204">
        <v>15056</v>
      </c>
      <c r="C2171" s="204">
        <v>4</v>
      </c>
      <c r="D2171" s="204">
        <v>0</v>
      </c>
      <c r="E2171" s="204">
        <v>1</v>
      </c>
      <c r="F2171" s="204">
        <v>0</v>
      </c>
      <c r="G2171" s="204">
        <v>0</v>
      </c>
      <c r="H2171" s="204">
        <v>0</v>
      </c>
      <c r="I2171" s="204">
        <v>0</v>
      </c>
      <c r="J2171" s="205" t="s">
        <v>255</v>
      </c>
      <c r="K2171" s="204">
        <v>0.13</v>
      </c>
      <c r="L2171" s="205" t="s">
        <v>227</v>
      </c>
      <c r="M2171" s="205" t="s">
        <v>458</v>
      </c>
      <c r="N2171" s="204">
        <v>0</v>
      </c>
      <c r="O2171" s="205" t="s">
        <v>247</v>
      </c>
      <c r="P2171" s="204">
        <v>160.36792029440801</v>
      </c>
      <c r="Q2171" s="204">
        <v>990271.90781797003</v>
      </c>
      <c r="R2171" s="93">
        <f t="shared" si="204"/>
        <v>0</v>
      </c>
      <c r="S2171" s="93">
        <f t="shared" si="205"/>
        <v>0.13</v>
      </c>
      <c r="T2171" s="93">
        <f t="shared" si="206"/>
        <v>0.13</v>
      </c>
      <c r="U2171" s="206">
        <f>IFERROR('[5]CostData&amp;Analysis'!$B$21*R2171/T2171,0)</f>
        <v>0</v>
      </c>
    </row>
    <row r="2172" spans="1:21">
      <c r="A2172" s="204">
        <v>44</v>
      </c>
      <c r="B2172" s="204">
        <v>3761</v>
      </c>
      <c r="C2172" s="204">
        <v>1</v>
      </c>
      <c r="D2172" s="204">
        <v>0</v>
      </c>
      <c r="E2172" s="204">
        <v>1</v>
      </c>
      <c r="F2172" s="204">
        <v>0</v>
      </c>
      <c r="G2172" s="204">
        <v>0</v>
      </c>
      <c r="H2172" s="204">
        <v>0</v>
      </c>
      <c r="I2172" s="204">
        <v>0</v>
      </c>
      <c r="J2172" s="205" t="s">
        <v>255</v>
      </c>
      <c r="K2172" s="204">
        <v>-1</v>
      </c>
      <c r="L2172" s="205" t="s">
        <v>227</v>
      </c>
      <c r="M2172" s="205" t="s">
        <v>458</v>
      </c>
      <c r="N2172" s="204">
        <v>0</v>
      </c>
      <c r="O2172" s="205" t="s">
        <v>247</v>
      </c>
      <c r="P2172" s="204">
        <v>16.381546498344399</v>
      </c>
      <c r="Q2172" s="204">
        <v>2904595.6280749398</v>
      </c>
      <c r="R2172" s="93">
        <f t="shared" si="204"/>
        <v>0</v>
      </c>
      <c r="S2172" s="93" t="str">
        <f t="shared" si="205"/>
        <v/>
      </c>
      <c r="T2172" s="93">
        <f t="shared" si="206"/>
        <v>0.37726619560881652</v>
      </c>
      <c r="U2172" s="206">
        <f>IFERROR('[5]CostData&amp;Analysis'!$B$21*R2172/T2172,0)</f>
        <v>0</v>
      </c>
    </row>
    <row r="2173" spans="1:21">
      <c r="A2173" s="204">
        <v>45</v>
      </c>
      <c r="B2173" s="204">
        <v>2413</v>
      </c>
      <c r="C2173" s="204">
        <v>1</v>
      </c>
      <c r="D2173" s="204">
        <v>1</v>
      </c>
      <c r="E2173" s="204">
        <v>0</v>
      </c>
      <c r="F2173" s="204">
        <v>0</v>
      </c>
      <c r="G2173" s="204">
        <v>0</v>
      </c>
      <c r="H2173" s="204">
        <v>0</v>
      </c>
      <c r="I2173" s="204">
        <v>0</v>
      </c>
      <c r="J2173" s="205" t="s">
        <v>255</v>
      </c>
      <c r="K2173" s="204">
        <v>18</v>
      </c>
      <c r="L2173" s="205" t="s">
        <v>227</v>
      </c>
      <c r="M2173" s="205" t="s">
        <v>460</v>
      </c>
      <c r="N2173" s="204">
        <v>0</v>
      </c>
      <c r="O2173" s="205" t="s">
        <v>247</v>
      </c>
      <c r="P2173" s="204">
        <v>92.654547578317505</v>
      </c>
      <c r="Q2173" s="204">
        <v>3520872.8079760699</v>
      </c>
      <c r="R2173" s="93">
        <f t="shared" si="204"/>
        <v>0</v>
      </c>
      <c r="S2173" s="93">
        <f t="shared" si="205"/>
        <v>18</v>
      </c>
      <c r="T2173" s="93">
        <f t="shared" si="206"/>
        <v>18</v>
      </c>
      <c r="U2173" s="206">
        <f>IFERROR('[5]CostData&amp;Analysis'!$B$21*R2173/T2173,0)</f>
        <v>0</v>
      </c>
    </row>
    <row r="2174" spans="1:21">
      <c r="A2174" s="204">
        <v>50</v>
      </c>
      <c r="B2174" s="204">
        <v>1877</v>
      </c>
      <c r="C2174" s="204">
        <v>1</v>
      </c>
      <c r="D2174" s="204">
        <v>0</v>
      </c>
      <c r="E2174" s="204">
        <v>0</v>
      </c>
      <c r="F2174" s="204">
        <v>0</v>
      </c>
      <c r="G2174" s="204">
        <v>0</v>
      </c>
      <c r="H2174" s="204">
        <v>1</v>
      </c>
      <c r="I2174" s="204">
        <v>0</v>
      </c>
      <c r="J2174" s="205" t="s">
        <v>255</v>
      </c>
      <c r="K2174" s="204">
        <v>-1</v>
      </c>
      <c r="L2174" s="205" t="s">
        <v>227</v>
      </c>
      <c r="M2174" s="205" t="s">
        <v>329</v>
      </c>
      <c r="N2174" s="204">
        <v>0</v>
      </c>
      <c r="O2174" s="205" t="s">
        <v>247</v>
      </c>
      <c r="P2174" s="204">
        <v>22.786347018073499</v>
      </c>
      <c r="Q2174" s="204">
        <v>8052740.60888121</v>
      </c>
      <c r="R2174" s="93">
        <f t="shared" si="204"/>
        <v>1</v>
      </c>
      <c r="S2174" s="93" t="str">
        <f t="shared" si="205"/>
        <v/>
      </c>
      <c r="T2174" s="93">
        <f t="shared" si="206"/>
        <v>0.37726619560881652</v>
      </c>
      <c r="U2174" s="206">
        <f>IFERROR('[5]CostData&amp;Analysis'!$B$21*R2174/T2174,0)</f>
        <v>688.1018113223945</v>
      </c>
    </row>
    <row r="2175" spans="1:21">
      <c r="A2175" s="204">
        <v>51</v>
      </c>
      <c r="B2175" s="204">
        <v>15080</v>
      </c>
      <c r="C2175" s="204">
        <v>1</v>
      </c>
      <c r="D2175" s="204">
        <v>0</v>
      </c>
      <c r="E2175" s="204">
        <v>1</v>
      </c>
      <c r="F2175" s="204">
        <v>0</v>
      </c>
      <c r="G2175" s="204">
        <v>0</v>
      </c>
      <c r="H2175" s="204">
        <v>0</v>
      </c>
      <c r="I2175" s="204">
        <v>0</v>
      </c>
      <c r="J2175" s="205" t="s">
        <v>255</v>
      </c>
      <c r="K2175" s="204">
        <v>-1</v>
      </c>
      <c r="L2175" s="205" t="s">
        <v>227</v>
      </c>
      <c r="M2175" s="205" t="s">
        <v>458</v>
      </c>
      <c r="N2175" s="204">
        <v>0</v>
      </c>
      <c r="O2175" s="205" t="s">
        <v>247</v>
      </c>
      <c r="P2175" s="204">
        <v>11.7918010607328</v>
      </c>
      <c r="Q2175" s="204">
        <v>2301346.8540179199</v>
      </c>
      <c r="R2175" s="93">
        <f t="shared" si="204"/>
        <v>0</v>
      </c>
      <c r="S2175" s="93" t="str">
        <f t="shared" si="205"/>
        <v/>
      </c>
      <c r="T2175" s="93">
        <f t="shared" si="206"/>
        <v>0.37726619560881652</v>
      </c>
      <c r="U2175" s="206">
        <f>IFERROR('[5]CostData&amp;Analysis'!$B$21*R2175/T2175,0)</f>
        <v>0</v>
      </c>
    </row>
    <row r="2176" spans="1:21">
      <c r="A2176" s="204">
        <v>52</v>
      </c>
      <c r="B2176" s="204">
        <v>15081</v>
      </c>
      <c r="C2176" s="204">
        <v>1</v>
      </c>
      <c r="D2176" s="204">
        <v>0</v>
      </c>
      <c r="E2176" s="204">
        <v>1</v>
      </c>
      <c r="F2176" s="204">
        <v>0</v>
      </c>
      <c r="G2176" s="204">
        <v>0</v>
      </c>
      <c r="H2176" s="204">
        <v>0</v>
      </c>
      <c r="I2176" s="204">
        <v>0</v>
      </c>
      <c r="J2176" s="205" t="s">
        <v>246</v>
      </c>
      <c r="K2176" s="204">
        <v>0</v>
      </c>
      <c r="L2176" s="205" t="s">
        <v>227</v>
      </c>
      <c r="M2176" s="205" t="s">
        <v>102</v>
      </c>
      <c r="N2176" s="204">
        <v>0</v>
      </c>
      <c r="O2176" s="205" t="s">
        <v>102</v>
      </c>
      <c r="P2176" s="204">
        <v>115.532823110919</v>
      </c>
      <c r="Q2176" s="204">
        <v>233722.90115339</v>
      </c>
      <c r="R2176" s="93">
        <f t="shared" si="204"/>
        <v>0</v>
      </c>
      <c r="S2176" s="93">
        <f t="shared" si="205"/>
        <v>0</v>
      </c>
      <c r="T2176" s="93">
        <f t="shared" si="206"/>
        <v>0</v>
      </c>
      <c r="U2176" s="206">
        <f>IFERROR('[5]CostData&amp;Analysis'!$B$21*R2176/T2176,0)</f>
        <v>0</v>
      </c>
    </row>
    <row r="2177" spans="1:21">
      <c r="A2177" s="204">
        <v>53</v>
      </c>
      <c r="B2177" s="204">
        <v>8255</v>
      </c>
      <c r="C2177" s="204">
        <v>1</v>
      </c>
      <c r="D2177" s="204">
        <v>0</v>
      </c>
      <c r="E2177" s="204">
        <v>1</v>
      </c>
      <c r="F2177" s="204">
        <v>0</v>
      </c>
      <c r="G2177" s="204">
        <v>0</v>
      </c>
      <c r="H2177" s="204">
        <v>0</v>
      </c>
      <c r="I2177" s="204">
        <v>0</v>
      </c>
      <c r="J2177" s="205" t="s">
        <v>255</v>
      </c>
      <c r="K2177" s="204">
        <v>1</v>
      </c>
      <c r="L2177" s="205" t="s">
        <v>227</v>
      </c>
      <c r="M2177" s="205" t="s">
        <v>329</v>
      </c>
      <c r="N2177" s="204">
        <v>0</v>
      </c>
      <c r="O2177" s="205" t="s">
        <v>247</v>
      </c>
      <c r="P2177" s="204">
        <v>160.36792029440801</v>
      </c>
      <c r="Q2177" s="204">
        <v>1058428.2739430901</v>
      </c>
      <c r="R2177" s="93">
        <f t="shared" si="204"/>
        <v>1</v>
      </c>
      <c r="S2177" s="93">
        <f t="shared" si="205"/>
        <v>1</v>
      </c>
      <c r="T2177" s="93">
        <f t="shared" si="206"/>
        <v>1</v>
      </c>
      <c r="U2177" s="206">
        <f>IFERROR('[5]CostData&amp;Analysis'!$B$21*R2177/T2177,0)</f>
        <v>259.59755254913546</v>
      </c>
    </row>
    <row r="2178" spans="1:21">
      <c r="A2178" s="204">
        <v>54</v>
      </c>
      <c r="B2178" s="204">
        <v>8255</v>
      </c>
      <c r="C2178" s="204">
        <v>2</v>
      </c>
      <c r="D2178" s="204">
        <v>0</v>
      </c>
      <c r="E2178" s="204">
        <v>1</v>
      </c>
      <c r="F2178" s="204">
        <v>0</v>
      </c>
      <c r="G2178" s="204">
        <v>0</v>
      </c>
      <c r="H2178" s="204">
        <v>0</v>
      </c>
      <c r="I2178" s="204">
        <v>0</v>
      </c>
      <c r="J2178" s="205" t="s">
        <v>255</v>
      </c>
      <c r="K2178" s="204">
        <v>1</v>
      </c>
      <c r="L2178" s="205" t="s">
        <v>227</v>
      </c>
      <c r="M2178" s="205" t="s">
        <v>329</v>
      </c>
      <c r="N2178" s="204">
        <v>0</v>
      </c>
      <c r="O2178" s="205" t="s">
        <v>247</v>
      </c>
      <c r="P2178" s="204">
        <v>160.36792029440801</v>
      </c>
      <c r="Q2178" s="204">
        <v>1058428.2739430901</v>
      </c>
      <c r="R2178" s="93">
        <f t="shared" si="204"/>
        <v>1</v>
      </c>
      <c r="S2178" s="93">
        <f t="shared" si="205"/>
        <v>1</v>
      </c>
      <c r="T2178" s="93">
        <f t="shared" si="206"/>
        <v>1</v>
      </c>
      <c r="U2178" s="206">
        <f>IFERROR('[5]CostData&amp;Analysis'!$B$21*R2178/T2178,0)</f>
        <v>259.59755254913546</v>
      </c>
    </row>
    <row r="2179" spans="1:21">
      <c r="A2179" s="204">
        <v>55</v>
      </c>
      <c r="B2179" s="204">
        <v>15070</v>
      </c>
      <c r="C2179" s="204">
        <v>1</v>
      </c>
      <c r="D2179" s="204">
        <v>1</v>
      </c>
      <c r="E2179" s="204">
        <v>0</v>
      </c>
      <c r="F2179" s="204">
        <v>0</v>
      </c>
      <c r="G2179" s="204">
        <v>0</v>
      </c>
      <c r="H2179" s="204">
        <v>0</v>
      </c>
      <c r="I2179" s="204">
        <v>0</v>
      </c>
      <c r="J2179" s="205" t="s">
        <v>239</v>
      </c>
      <c r="K2179" s="204">
        <v>-1</v>
      </c>
      <c r="L2179" s="205" t="s">
        <v>227</v>
      </c>
      <c r="M2179" s="205" t="s">
        <v>239</v>
      </c>
      <c r="N2179" s="204">
        <v>-1</v>
      </c>
      <c r="O2179" s="205" t="s">
        <v>239</v>
      </c>
      <c r="P2179" s="204">
        <v>115.532823110919</v>
      </c>
      <c r="Q2179" s="204">
        <v>161745.95235528701</v>
      </c>
      <c r="R2179" s="93">
        <f t="shared" si="204"/>
        <v>0</v>
      </c>
      <c r="S2179" s="93" t="str">
        <f t="shared" si="205"/>
        <v/>
      </c>
      <c r="T2179" s="93">
        <f t="shared" si="206"/>
        <v>0.37726619560881652</v>
      </c>
      <c r="U2179" s="206">
        <f>IFERROR('[5]CostData&amp;Analysis'!$B$21*R2179/T2179,0)</f>
        <v>0</v>
      </c>
    </row>
    <row r="2180" spans="1:21">
      <c r="A2180" s="204">
        <v>56</v>
      </c>
      <c r="B2180" s="204">
        <v>15162</v>
      </c>
      <c r="C2180" s="204">
        <v>1</v>
      </c>
      <c r="D2180" s="204">
        <v>1</v>
      </c>
      <c r="E2180" s="204">
        <v>0</v>
      </c>
      <c r="F2180" s="204">
        <v>0</v>
      </c>
      <c r="G2180" s="204">
        <v>0</v>
      </c>
      <c r="H2180" s="204">
        <v>0</v>
      </c>
      <c r="I2180" s="204">
        <v>0</v>
      </c>
      <c r="J2180" s="205" t="s">
        <v>255</v>
      </c>
      <c r="K2180" s="204">
        <v>0.33</v>
      </c>
      <c r="L2180" s="205" t="s">
        <v>227</v>
      </c>
      <c r="M2180" s="205" t="s">
        <v>458</v>
      </c>
      <c r="N2180" s="204">
        <v>0</v>
      </c>
      <c r="O2180" s="205" t="s">
        <v>247</v>
      </c>
      <c r="P2180" s="204">
        <v>115.532823110919</v>
      </c>
      <c r="Q2180" s="204">
        <v>215353.18227875399</v>
      </c>
      <c r="R2180" s="93">
        <f t="shared" si="204"/>
        <v>0</v>
      </c>
      <c r="S2180" s="93">
        <f t="shared" si="205"/>
        <v>0.33</v>
      </c>
      <c r="T2180" s="93">
        <f t="shared" si="206"/>
        <v>0.33</v>
      </c>
      <c r="U2180" s="206">
        <f>IFERROR('[5]CostData&amp;Analysis'!$B$21*R2180/T2180,0)</f>
        <v>0</v>
      </c>
    </row>
    <row r="2181" spans="1:21">
      <c r="A2181" s="204">
        <v>57</v>
      </c>
      <c r="B2181" s="204">
        <v>15162</v>
      </c>
      <c r="C2181" s="204">
        <v>2</v>
      </c>
      <c r="D2181" s="204">
        <v>1</v>
      </c>
      <c r="E2181" s="204">
        <v>0</v>
      </c>
      <c r="F2181" s="204">
        <v>0</v>
      </c>
      <c r="G2181" s="204">
        <v>0</v>
      </c>
      <c r="H2181" s="204">
        <v>0</v>
      </c>
      <c r="I2181" s="204">
        <v>0</v>
      </c>
      <c r="J2181" s="205" t="s">
        <v>255</v>
      </c>
      <c r="K2181" s="204">
        <v>0.33</v>
      </c>
      <c r="L2181" s="205" t="s">
        <v>227</v>
      </c>
      <c r="M2181" s="205" t="s">
        <v>458</v>
      </c>
      <c r="N2181" s="204">
        <v>0</v>
      </c>
      <c r="O2181" s="205" t="s">
        <v>247</v>
      </c>
      <c r="P2181" s="204">
        <v>115.532823110919</v>
      </c>
      <c r="Q2181" s="204">
        <v>215353.18227875399</v>
      </c>
      <c r="R2181" s="93">
        <f t="shared" si="204"/>
        <v>0</v>
      </c>
      <c r="S2181" s="93">
        <f t="shared" si="205"/>
        <v>0.33</v>
      </c>
      <c r="T2181" s="93">
        <f t="shared" si="206"/>
        <v>0.33</v>
      </c>
      <c r="U2181" s="206">
        <f>IFERROR('[5]CostData&amp;Analysis'!$B$21*R2181/T2181,0)</f>
        <v>0</v>
      </c>
    </row>
    <row r="2182" spans="1:21">
      <c r="A2182" s="204">
        <v>58</v>
      </c>
      <c r="B2182" s="204">
        <v>15157</v>
      </c>
      <c r="C2182" s="204">
        <v>1</v>
      </c>
      <c r="D2182" s="204">
        <v>0</v>
      </c>
      <c r="E2182" s="204">
        <v>0</v>
      </c>
      <c r="F2182" s="204">
        <v>0</v>
      </c>
      <c r="G2182" s="204">
        <v>1</v>
      </c>
      <c r="H2182" s="204">
        <v>0</v>
      </c>
      <c r="I2182" s="204">
        <v>0</v>
      </c>
      <c r="J2182" s="205" t="s">
        <v>255</v>
      </c>
      <c r="K2182" s="204">
        <v>-1</v>
      </c>
      <c r="L2182" s="205" t="s">
        <v>227</v>
      </c>
      <c r="M2182" s="205" t="s">
        <v>460</v>
      </c>
      <c r="N2182" s="204">
        <v>0</v>
      </c>
      <c r="O2182" s="205" t="s">
        <v>247</v>
      </c>
      <c r="P2182" s="204">
        <v>115.532823110919</v>
      </c>
      <c r="Q2182" s="204">
        <v>352952.774603859</v>
      </c>
      <c r="R2182" s="93">
        <f t="shared" si="204"/>
        <v>0</v>
      </c>
      <c r="S2182" s="93" t="str">
        <f t="shared" si="205"/>
        <v/>
      </c>
      <c r="T2182" s="93">
        <f t="shared" si="206"/>
        <v>0.37726619560881652</v>
      </c>
      <c r="U2182" s="206">
        <f>IFERROR('[5]CostData&amp;Analysis'!$B$21*R2182/T2182,0)</f>
        <v>0</v>
      </c>
    </row>
    <row r="2183" spans="1:21">
      <c r="A2183" s="204">
        <v>59</v>
      </c>
      <c r="B2183" s="204">
        <v>8345</v>
      </c>
      <c r="C2183" s="204">
        <v>1</v>
      </c>
      <c r="D2183" s="204">
        <v>0</v>
      </c>
      <c r="E2183" s="204">
        <v>1</v>
      </c>
      <c r="F2183" s="204">
        <v>0</v>
      </c>
      <c r="G2183" s="204">
        <v>0</v>
      </c>
      <c r="H2183" s="204">
        <v>0</v>
      </c>
      <c r="I2183" s="204">
        <v>0</v>
      </c>
      <c r="J2183" s="205" t="s">
        <v>461</v>
      </c>
      <c r="K2183" s="204">
        <v>-1</v>
      </c>
      <c r="L2183" s="205" t="s">
        <v>243</v>
      </c>
      <c r="M2183" s="205" t="s">
        <v>329</v>
      </c>
      <c r="N2183" s="204">
        <v>0</v>
      </c>
      <c r="O2183" s="205" t="s">
        <v>227</v>
      </c>
      <c r="P2183" s="204">
        <v>160.36792029440801</v>
      </c>
      <c r="Q2183" s="204">
        <v>2565886.7247105301</v>
      </c>
      <c r="R2183" s="93">
        <f t="shared" si="204"/>
        <v>1</v>
      </c>
      <c r="S2183" s="93" t="str">
        <f t="shared" si="205"/>
        <v/>
      </c>
      <c r="T2183" s="93">
        <f t="shared" si="206"/>
        <v>0.37726619560881652</v>
      </c>
      <c r="U2183" s="206">
        <f>IFERROR('[5]CostData&amp;Analysis'!$B$21*R2183/T2183,0)</f>
        <v>688.1018113223945</v>
      </c>
    </row>
    <row r="2184" spans="1:21">
      <c r="A2184" s="204">
        <v>60</v>
      </c>
      <c r="B2184" s="204">
        <v>8345</v>
      </c>
      <c r="C2184" s="204">
        <v>2</v>
      </c>
      <c r="D2184" s="204">
        <v>0</v>
      </c>
      <c r="E2184" s="204">
        <v>1</v>
      </c>
      <c r="F2184" s="204">
        <v>0</v>
      </c>
      <c r="G2184" s="204">
        <v>0</v>
      </c>
      <c r="H2184" s="204">
        <v>0</v>
      </c>
      <c r="I2184" s="204">
        <v>0</v>
      </c>
      <c r="J2184" s="205" t="s">
        <v>461</v>
      </c>
      <c r="K2184" s="204">
        <v>-1</v>
      </c>
      <c r="L2184" s="205" t="s">
        <v>243</v>
      </c>
      <c r="M2184" s="205" t="s">
        <v>329</v>
      </c>
      <c r="N2184" s="204">
        <v>0</v>
      </c>
      <c r="O2184" s="205" t="s">
        <v>227</v>
      </c>
      <c r="P2184" s="204">
        <v>160.36792029440801</v>
      </c>
      <c r="Q2184" s="204">
        <v>2565886.7247105301</v>
      </c>
      <c r="R2184" s="93">
        <f t="shared" si="204"/>
        <v>1</v>
      </c>
      <c r="S2184" s="93" t="str">
        <f t="shared" si="205"/>
        <v/>
      </c>
      <c r="T2184" s="93">
        <f t="shared" si="206"/>
        <v>0.37726619560881652</v>
      </c>
      <c r="U2184" s="206">
        <f>IFERROR('[5]CostData&amp;Analysis'!$B$21*R2184/T2184,0)</f>
        <v>688.1018113223945</v>
      </c>
    </row>
    <row r="2185" spans="1:21">
      <c r="A2185" s="204">
        <v>61</v>
      </c>
      <c r="B2185" s="204">
        <v>8345</v>
      </c>
      <c r="C2185" s="204">
        <v>3</v>
      </c>
      <c r="D2185" s="204">
        <v>0</v>
      </c>
      <c r="E2185" s="204">
        <v>1</v>
      </c>
      <c r="F2185" s="204">
        <v>0</v>
      </c>
      <c r="G2185" s="204">
        <v>0</v>
      </c>
      <c r="H2185" s="204">
        <v>0</v>
      </c>
      <c r="I2185" s="204">
        <v>0</v>
      </c>
      <c r="J2185" s="205" t="s">
        <v>461</v>
      </c>
      <c r="K2185" s="204">
        <v>-1</v>
      </c>
      <c r="L2185" s="205" t="s">
        <v>243</v>
      </c>
      <c r="M2185" s="205" t="s">
        <v>329</v>
      </c>
      <c r="N2185" s="204">
        <v>0</v>
      </c>
      <c r="O2185" s="205" t="s">
        <v>227</v>
      </c>
      <c r="P2185" s="204">
        <v>160.36792029440801</v>
      </c>
      <c r="Q2185" s="204">
        <v>2565886.7247105301</v>
      </c>
      <c r="R2185" s="93">
        <f t="shared" si="204"/>
        <v>1</v>
      </c>
      <c r="S2185" s="93" t="str">
        <f t="shared" si="205"/>
        <v/>
      </c>
      <c r="T2185" s="93">
        <f t="shared" si="206"/>
        <v>0.37726619560881652</v>
      </c>
      <c r="U2185" s="206">
        <f>IFERROR('[5]CostData&amp;Analysis'!$B$21*R2185/T2185,0)</f>
        <v>688.1018113223945</v>
      </c>
    </row>
    <row r="2186" spans="1:21">
      <c r="A2186" s="204">
        <v>64</v>
      </c>
      <c r="B2186" s="204">
        <v>2861</v>
      </c>
      <c r="C2186" s="204">
        <v>1</v>
      </c>
      <c r="D2186" s="204">
        <v>1</v>
      </c>
      <c r="E2186" s="204">
        <v>0</v>
      </c>
      <c r="F2186" s="204">
        <v>0</v>
      </c>
      <c r="G2186" s="204">
        <v>0</v>
      </c>
      <c r="H2186" s="204">
        <v>0</v>
      </c>
      <c r="I2186" s="204">
        <v>0</v>
      </c>
      <c r="J2186" s="205" t="s">
        <v>255</v>
      </c>
      <c r="K2186" s="204">
        <v>7.0000000000000007E-2</v>
      </c>
      <c r="L2186" s="205" t="s">
        <v>227</v>
      </c>
      <c r="M2186" s="205" t="s">
        <v>329</v>
      </c>
      <c r="N2186" s="204">
        <v>0</v>
      </c>
      <c r="O2186" s="205" t="s">
        <v>247</v>
      </c>
      <c r="P2186" s="204">
        <v>18.3557632287316</v>
      </c>
      <c r="Q2186" s="204">
        <v>925130.46672807401</v>
      </c>
      <c r="R2186" s="93">
        <f t="shared" si="204"/>
        <v>1</v>
      </c>
      <c r="S2186" s="93">
        <f t="shared" si="205"/>
        <v>7.0000000000000007E-2</v>
      </c>
      <c r="T2186" s="93">
        <f t="shared" si="206"/>
        <v>7.0000000000000007E-2</v>
      </c>
      <c r="U2186" s="206">
        <f>IFERROR('[5]CostData&amp;Analysis'!$B$21*R2186/T2186,0)</f>
        <v>3708.5364649876492</v>
      </c>
    </row>
    <row r="2187" spans="1:21">
      <c r="A2187" s="204">
        <v>65</v>
      </c>
      <c r="B2187" s="204">
        <v>2861</v>
      </c>
      <c r="C2187" s="204">
        <v>2</v>
      </c>
      <c r="D2187" s="204">
        <v>1</v>
      </c>
      <c r="E2187" s="204">
        <v>0</v>
      </c>
      <c r="F2187" s="204">
        <v>0</v>
      </c>
      <c r="G2187" s="204">
        <v>0</v>
      </c>
      <c r="H2187" s="204">
        <v>0</v>
      </c>
      <c r="I2187" s="204">
        <v>0</v>
      </c>
      <c r="J2187" s="205" t="s">
        <v>255</v>
      </c>
      <c r="K2187" s="204">
        <v>0.05</v>
      </c>
      <c r="L2187" s="205" t="s">
        <v>227</v>
      </c>
      <c r="M2187" s="205" t="s">
        <v>329</v>
      </c>
      <c r="N2187" s="204">
        <v>0</v>
      </c>
      <c r="O2187" s="205" t="s">
        <v>247</v>
      </c>
      <c r="P2187" s="204">
        <v>18.3557632287316</v>
      </c>
      <c r="Q2187" s="204">
        <v>925130.46672807401</v>
      </c>
      <c r="R2187" s="93">
        <f t="shared" si="204"/>
        <v>1</v>
      </c>
      <c r="S2187" s="93">
        <f t="shared" si="205"/>
        <v>0.05</v>
      </c>
      <c r="T2187" s="93">
        <f t="shared" si="206"/>
        <v>0.05</v>
      </c>
      <c r="U2187" s="206">
        <f>IFERROR('[5]CostData&amp;Analysis'!$B$21*R2187/T2187,0)</f>
        <v>5191.9510509827087</v>
      </c>
    </row>
    <row r="2188" spans="1:21">
      <c r="A2188" s="204">
        <v>66</v>
      </c>
      <c r="B2188" s="204">
        <v>2751</v>
      </c>
      <c r="C2188" s="204">
        <v>1</v>
      </c>
      <c r="D2188" s="204">
        <v>0</v>
      </c>
      <c r="E2188" s="204">
        <v>1</v>
      </c>
      <c r="F2188" s="204">
        <v>0</v>
      </c>
      <c r="G2188" s="204">
        <v>0</v>
      </c>
      <c r="H2188" s="204">
        <v>0</v>
      </c>
      <c r="I2188" s="204">
        <v>0</v>
      </c>
      <c r="J2188" s="205" t="s">
        <v>255</v>
      </c>
      <c r="K2188" s="204">
        <v>7.0000000000000007E-2</v>
      </c>
      <c r="L2188" s="205" t="s">
        <v>239</v>
      </c>
      <c r="M2188" s="205" t="s">
        <v>329</v>
      </c>
      <c r="N2188" s="204">
        <v>0</v>
      </c>
      <c r="O2188" s="205" t="s">
        <v>239</v>
      </c>
      <c r="P2188" s="204">
        <v>57.162636336400801</v>
      </c>
      <c r="Q2188" s="204">
        <v>3679787.5515194698</v>
      </c>
      <c r="R2188" s="93">
        <f t="shared" si="204"/>
        <v>1</v>
      </c>
      <c r="S2188" s="93">
        <f t="shared" si="205"/>
        <v>7.0000000000000007E-2</v>
      </c>
      <c r="T2188" s="93">
        <f t="shared" si="206"/>
        <v>7.0000000000000007E-2</v>
      </c>
      <c r="U2188" s="206">
        <f>IFERROR('[5]CostData&amp;Analysis'!$B$21*R2188/T2188,0)</f>
        <v>3708.5364649876492</v>
      </c>
    </row>
    <row r="2189" spans="1:21">
      <c r="A2189" s="204">
        <v>67</v>
      </c>
      <c r="B2189" s="204">
        <v>2751</v>
      </c>
      <c r="C2189" s="204">
        <v>2</v>
      </c>
      <c r="D2189" s="204">
        <v>0</v>
      </c>
      <c r="E2189" s="204">
        <v>1</v>
      </c>
      <c r="F2189" s="204">
        <v>0</v>
      </c>
      <c r="G2189" s="204">
        <v>0</v>
      </c>
      <c r="H2189" s="204">
        <v>0</v>
      </c>
      <c r="I2189" s="204">
        <v>0</v>
      </c>
      <c r="J2189" s="205" t="s">
        <v>255</v>
      </c>
      <c r="K2189" s="204">
        <v>7.0000000000000007E-2</v>
      </c>
      <c r="L2189" s="205" t="s">
        <v>239</v>
      </c>
      <c r="M2189" s="205" t="s">
        <v>329</v>
      </c>
      <c r="N2189" s="204">
        <v>0</v>
      </c>
      <c r="O2189" s="205" t="s">
        <v>239</v>
      </c>
      <c r="P2189" s="204">
        <v>57.162636336400801</v>
      </c>
      <c r="Q2189" s="204">
        <v>3679787.5515194698</v>
      </c>
      <c r="R2189" s="93">
        <f t="shared" si="204"/>
        <v>1</v>
      </c>
      <c r="S2189" s="93">
        <f t="shared" si="205"/>
        <v>7.0000000000000007E-2</v>
      </c>
      <c r="T2189" s="93">
        <f t="shared" si="206"/>
        <v>7.0000000000000007E-2</v>
      </c>
      <c r="U2189" s="206">
        <f>IFERROR('[5]CostData&amp;Analysis'!$B$21*R2189/T2189,0)</f>
        <v>3708.5364649876492</v>
      </c>
    </row>
    <row r="2190" spans="1:21">
      <c r="A2190" s="204">
        <v>70</v>
      </c>
      <c r="B2190" s="204">
        <v>15181</v>
      </c>
      <c r="C2190" s="204">
        <v>1</v>
      </c>
      <c r="D2190" s="204">
        <v>0</v>
      </c>
      <c r="E2190" s="204">
        <v>1</v>
      </c>
      <c r="F2190" s="204">
        <v>0</v>
      </c>
      <c r="G2190" s="204">
        <v>0</v>
      </c>
      <c r="H2190" s="204">
        <v>0</v>
      </c>
      <c r="I2190" s="204">
        <v>0</v>
      </c>
      <c r="J2190" s="205" t="s">
        <v>255</v>
      </c>
      <c r="K2190" s="204">
        <v>0.52</v>
      </c>
      <c r="L2190" s="205" t="s">
        <v>227</v>
      </c>
      <c r="M2190" s="205" t="s">
        <v>329</v>
      </c>
      <c r="N2190" s="204">
        <v>0</v>
      </c>
      <c r="O2190" s="205" t="s">
        <v>247</v>
      </c>
      <c r="P2190" s="204">
        <v>105.006108768516</v>
      </c>
      <c r="Q2190" s="204">
        <v>352820.52546221198</v>
      </c>
      <c r="R2190" s="93">
        <f t="shared" si="204"/>
        <v>1</v>
      </c>
      <c r="S2190" s="93">
        <f t="shared" si="205"/>
        <v>0.52</v>
      </c>
      <c r="T2190" s="93">
        <f t="shared" si="206"/>
        <v>0.52</v>
      </c>
      <c r="U2190" s="206">
        <f>IFERROR('[5]CostData&amp;Analysis'!$B$21*R2190/T2190,0)</f>
        <v>499.22606259449122</v>
      </c>
    </row>
    <row r="2191" spans="1:21">
      <c r="A2191" s="204">
        <v>71</v>
      </c>
      <c r="B2191" s="204">
        <v>15181</v>
      </c>
      <c r="C2191" s="204">
        <v>2</v>
      </c>
      <c r="D2191" s="204">
        <v>1</v>
      </c>
      <c r="E2191" s="204">
        <v>0</v>
      </c>
      <c r="F2191" s="204">
        <v>0</v>
      </c>
      <c r="G2191" s="204">
        <v>0</v>
      </c>
      <c r="H2191" s="204">
        <v>0</v>
      </c>
      <c r="I2191" s="204">
        <v>0</v>
      </c>
      <c r="J2191" s="205" t="s">
        <v>255</v>
      </c>
      <c r="K2191" s="204">
        <v>0.25</v>
      </c>
      <c r="L2191" s="205" t="s">
        <v>227</v>
      </c>
      <c r="M2191" s="205" t="s">
        <v>329</v>
      </c>
      <c r="N2191" s="204">
        <v>0</v>
      </c>
      <c r="O2191" s="205" t="s">
        <v>247</v>
      </c>
      <c r="P2191" s="204">
        <v>105.006108768516</v>
      </c>
      <c r="Q2191" s="204">
        <v>352820.52546221198</v>
      </c>
      <c r="R2191" s="93">
        <f t="shared" si="204"/>
        <v>1</v>
      </c>
      <c r="S2191" s="93">
        <f t="shared" si="205"/>
        <v>0.25</v>
      </c>
      <c r="T2191" s="93">
        <f t="shared" si="206"/>
        <v>0.25</v>
      </c>
      <c r="U2191" s="206">
        <f>IFERROR('[5]CostData&amp;Analysis'!$B$21*R2191/T2191,0)</f>
        <v>1038.3902101965418</v>
      </c>
    </row>
    <row r="2192" spans="1:21">
      <c r="A2192" s="204">
        <v>72</v>
      </c>
      <c r="B2192" s="204">
        <v>1941</v>
      </c>
      <c r="C2192" s="204">
        <v>1</v>
      </c>
      <c r="D2192" s="204">
        <v>0</v>
      </c>
      <c r="E2192" s="204">
        <v>0</v>
      </c>
      <c r="F2192" s="204">
        <v>1</v>
      </c>
      <c r="G2192" s="204">
        <v>0</v>
      </c>
      <c r="H2192" s="204">
        <v>0</v>
      </c>
      <c r="I2192" s="204">
        <v>0</v>
      </c>
      <c r="J2192" s="205" t="s">
        <v>246</v>
      </c>
      <c r="K2192" s="204">
        <v>0</v>
      </c>
      <c r="L2192" s="205" t="s">
        <v>227</v>
      </c>
      <c r="M2192" s="205" t="s">
        <v>247</v>
      </c>
      <c r="N2192" s="204">
        <v>0</v>
      </c>
      <c r="O2192" s="205" t="s">
        <v>239</v>
      </c>
      <c r="P2192" s="204">
        <v>22.786347018073499</v>
      </c>
      <c r="Q2192" s="204">
        <v>7000148.0947283199</v>
      </c>
      <c r="R2192" s="93">
        <f t="shared" si="204"/>
        <v>0</v>
      </c>
      <c r="S2192" s="93">
        <f t="shared" si="205"/>
        <v>0</v>
      </c>
      <c r="T2192" s="93">
        <f t="shared" si="206"/>
        <v>0</v>
      </c>
      <c r="U2192" s="206">
        <f>IFERROR('[5]CostData&amp;Analysis'!$B$21*R2192/T2192,0)</f>
        <v>0</v>
      </c>
    </row>
    <row r="2193" spans="1:21">
      <c r="A2193" s="204">
        <v>73</v>
      </c>
      <c r="B2193" s="204">
        <v>1941</v>
      </c>
      <c r="C2193" s="204">
        <v>2</v>
      </c>
      <c r="D2193" s="204">
        <v>0</v>
      </c>
      <c r="E2193" s="204">
        <v>0</v>
      </c>
      <c r="F2193" s="204">
        <v>1</v>
      </c>
      <c r="G2193" s="204">
        <v>0</v>
      </c>
      <c r="H2193" s="204">
        <v>0</v>
      </c>
      <c r="I2193" s="204">
        <v>0</v>
      </c>
      <c r="J2193" s="205" t="s">
        <v>246</v>
      </c>
      <c r="K2193" s="204">
        <v>0</v>
      </c>
      <c r="L2193" s="205" t="s">
        <v>227</v>
      </c>
      <c r="M2193" s="205" t="s">
        <v>247</v>
      </c>
      <c r="N2193" s="204">
        <v>0</v>
      </c>
      <c r="O2193" s="205" t="s">
        <v>102</v>
      </c>
      <c r="P2193" s="204">
        <v>22.786347018073499</v>
      </c>
      <c r="Q2193" s="204">
        <v>7000148.0947283199</v>
      </c>
      <c r="R2193" s="93">
        <f t="shared" si="204"/>
        <v>0</v>
      </c>
      <c r="S2193" s="93">
        <f t="shared" si="205"/>
        <v>0</v>
      </c>
      <c r="T2193" s="93">
        <f t="shared" si="206"/>
        <v>0</v>
      </c>
      <c r="U2193" s="206">
        <f>IFERROR('[5]CostData&amp;Analysis'!$B$21*R2193/T2193,0)</f>
        <v>0</v>
      </c>
    </row>
    <row r="2194" spans="1:21">
      <c r="A2194" s="204">
        <v>74</v>
      </c>
      <c r="B2194" s="204">
        <v>1941</v>
      </c>
      <c r="C2194" s="204">
        <v>3</v>
      </c>
      <c r="D2194" s="204">
        <v>0</v>
      </c>
      <c r="E2194" s="204">
        <v>0</v>
      </c>
      <c r="F2194" s="204">
        <v>1</v>
      </c>
      <c r="G2194" s="204">
        <v>0</v>
      </c>
      <c r="H2194" s="204">
        <v>0</v>
      </c>
      <c r="I2194" s="204">
        <v>0</v>
      </c>
      <c r="J2194" s="205" t="s">
        <v>255</v>
      </c>
      <c r="K2194" s="204">
        <v>0.06</v>
      </c>
      <c r="L2194" s="205" t="s">
        <v>227</v>
      </c>
      <c r="M2194" s="205" t="s">
        <v>329</v>
      </c>
      <c r="N2194" s="204">
        <v>0</v>
      </c>
      <c r="O2194" s="205" t="s">
        <v>239</v>
      </c>
      <c r="P2194" s="204">
        <v>22.786347018073499</v>
      </c>
      <c r="Q2194" s="204">
        <v>7000148.0947283199</v>
      </c>
      <c r="R2194" s="93">
        <f t="shared" si="204"/>
        <v>1</v>
      </c>
      <c r="S2194" s="93">
        <f t="shared" si="205"/>
        <v>0.06</v>
      </c>
      <c r="T2194" s="93">
        <f t="shared" si="206"/>
        <v>0.06</v>
      </c>
      <c r="U2194" s="206">
        <f>IFERROR('[5]CostData&amp;Analysis'!$B$21*R2194/T2194,0)</f>
        <v>4326.6258758189242</v>
      </c>
    </row>
    <row r="2195" spans="1:21">
      <c r="A2195" s="204">
        <v>76</v>
      </c>
      <c r="B2195" s="204">
        <v>15265</v>
      </c>
      <c r="C2195" s="204">
        <v>1</v>
      </c>
      <c r="D2195" s="204">
        <v>1</v>
      </c>
      <c r="E2195" s="204">
        <v>0</v>
      </c>
      <c r="F2195" s="204">
        <v>0</v>
      </c>
      <c r="G2195" s="204">
        <v>0</v>
      </c>
      <c r="H2195" s="204">
        <v>0</v>
      </c>
      <c r="I2195" s="204">
        <v>0</v>
      </c>
      <c r="J2195" s="205" t="s">
        <v>255</v>
      </c>
      <c r="K2195" s="204">
        <v>4</v>
      </c>
      <c r="L2195" s="205" t="s">
        <v>227</v>
      </c>
      <c r="M2195" s="205" t="s">
        <v>329</v>
      </c>
      <c r="N2195" s="204">
        <v>0</v>
      </c>
      <c r="O2195" s="205" t="s">
        <v>247</v>
      </c>
      <c r="P2195" s="204">
        <v>92.654547578317505</v>
      </c>
      <c r="Q2195" s="204">
        <v>1454676.3969795899</v>
      </c>
      <c r="R2195" s="93">
        <f t="shared" si="204"/>
        <v>1</v>
      </c>
      <c r="S2195" s="93">
        <f t="shared" si="205"/>
        <v>4</v>
      </c>
      <c r="T2195" s="93">
        <f t="shared" si="206"/>
        <v>4</v>
      </c>
      <c r="U2195" s="206">
        <f>IFERROR('[5]CostData&amp;Analysis'!$B$21*R2195/T2195,0)</f>
        <v>64.899388137283864</v>
      </c>
    </row>
    <row r="2196" spans="1:21">
      <c r="A2196" s="204">
        <v>77</v>
      </c>
      <c r="B2196" s="204">
        <v>15187</v>
      </c>
      <c r="C2196" s="204">
        <v>1</v>
      </c>
      <c r="D2196" s="204">
        <v>1</v>
      </c>
      <c r="E2196" s="204">
        <v>0</v>
      </c>
      <c r="F2196" s="204">
        <v>0</v>
      </c>
      <c r="G2196" s="204">
        <v>0</v>
      </c>
      <c r="H2196" s="204">
        <v>0</v>
      </c>
      <c r="I2196" s="204">
        <v>0</v>
      </c>
      <c r="J2196" s="205" t="s">
        <v>255</v>
      </c>
      <c r="K2196" s="204">
        <v>-1</v>
      </c>
      <c r="L2196" s="205" t="s">
        <v>227</v>
      </c>
      <c r="M2196" s="205" t="s">
        <v>329</v>
      </c>
      <c r="N2196" s="204">
        <v>0</v>
      </c>
      <c r="O2196" s="205" t="s">
        <v>247</v>
      </c>
      <c r="P2196" s="204">
        <v>105.006108768516</v>
      </c>
      <c r="Q2196" s="204">
        <v>262515.27192128898</v>
      </c>
      <c r="R2196" s="93">
        <f t="shared" si="204"/>
        <v>1</v>
      </c>
      <c r="S2196" s="93" t="str">
        <f t="shared" si="205"/>
        <v/>
      </c>
      <c r="T2196" s="93">
        <f t="shared" si="206"/>
        <v>0.37726619560881652</v>
      </c>
      <c r="U2196" s="206">
        <f>IFERROR('[5]CostData&amp;Analysis'!$B$21*R2196/T2196,0)</f>
        <v>688.1018113223945</v>
      </c>
    </row>
    <row r="2197" spans="1:21">
      <c r="A2197" s="204">
        <v>78</v>
      </c>
      <c r="B2197" s="204">
        <v>15187</v>
      </c>
      <c r="C2197" s="204">
        <v>2</v>
      </c>
      <c r="D2197" s="204">
        <v>1</v>
      </c>
      <c r="E2197" s="204">
        <v>0</v>
      </c>
      <c r="F2197" s="204">
        <v>0</v>
      </c>
      <c r="G2197" s="204">
        <v>0</v>
      </c>
      <c r="H2197" s="204">
        <v>0</v>
      </c>
      <c r="I2197" s="204">
        <v>0</v>
      </c>
      <c r="J2197" s="205" t="s">
        <v>255</v>
      </c>
      <c r="K2197" s="204">
        <v>0.3</v>
      </c>
      <c r="L2197" s="205" t="s">
        <v>227</v>
      </c>
      <c r="M2197" s="205" t="s">
        <v>329</v>
      </c>
      <c r="N2197" s="204">
        <v>0</v>
      </c>
      <c r="O2197" s="205" t="s">
        <v>247</v>
      </c>
      <c r="P2197" s="204">
        <v>105.006108768516</v>
      </c>
      <c r="Q2197" s="204">
        <v>262515.27192128898</v>
      </c>
      <c r="R2197" s="93">
        <f t="shared" si="204"/>
        <v>1</v>
      </c>
      <c r="S2197" s="93">
        <f t="shared" si="205"/>
        <v>0.3</v>
      </c>
      <c r="T2197" s="93">
        <f t="shared" si="206"/>
        <v>0.3</v>
      </c>
      <c r="U2197" s="206">
        <f>IFERROR('[5]CostData&amp;Analysis'!$B$21*R2197/T2197,0)</f>
        <v>865.32517516378493</v>
      </c>
    </row>
    <row r="2198" spans="1:21">
      <c r="A2198" s="204">
        <v>79</v>
      </c>
      <c r="B2198" s="204">
        <v>15188</v>
      </c>
      <c r="C2198" s="204">
        <v>1</v>
      </c>
      <c r="D2198" s="204">
        <v>0</v>
      </c>
      <c r="E2198" s="204">
        <v>1</v>
      </c>
      <c r="F2198" s="204">
        <v>0</v>
      </c>
      <c r="G2198" s="204">
        <v>0</v>
      </c>
      <c r="H2198" s="204">
        <v>0</v>
      </c>
      <c r="I2198" s="204">
        <v>0</v>
      </c>
      <c r="J2198" s="205" t="s">
        <v>255</v>
      </c>
      <c r="K2198" s="204">
        <v>1.35</v>
      </c>
      <c r="L2198" s="205" t="s">
        <v>227</v>
      </c>
      <c r="M2198" s="205" t="s">
        <v>329</v>
      </c>
      <c r="N2198" s="204">
        <v>0</v>
      </c>
      <c r="O2198" s="205" t="s">
        <v>247</v>
      </c>
      <c r="P2198" s="204">
        <v>105.006108768516</v>
      </c>
      <c r="Q2198" s="204">
        <v>252014.661044437</v>
      </c>
      <c r="R2198" s="93">
        <f t="shared" si="204"/>
        <v>1</v>
      </c>
      <c r="S2198" s="93">
        <f t="shared" si="205"/>
        <v>1.35</v>
      </c>
      <c r="T2198" s="93">
        <f t="shared" si="206"/>
        <v>1.35</v>
      </c>
      <c r="U2198" s="206">
        <f>IFERROR('[5]CostData&amp;Analysis'!$B$21*R2198/T2198,0)</f>
        <v>192.29448336972996</v>
      </c>
    </row>
    <row r="2199" spans="1:21">
      <c r="A2199" s="204">
        <v>81</v>
      </c>
      <c r="B2199" s="204">
        <v>6529</v>
      </c>
      <c r="C2199" s="204">
        <v>1</v>
      </c>
      <c r="D2199" s="204">
        <v>1</v>
      </c>
      <c r="E2199" s="204">
        <v>1</v>
      </c>
      <c r="F2199" s="204">
        <v>1</v>
      </c>
      <c r="G2199" s="204">
        <v>1</v>
      </c>
      <c r="H2199" s="204">
        <v>0</v>
      </c>
      <c r="I2199" s="204">
        <v>0</v>
      </c>
      <c r="J2199" s="205" t="s">
        <v>255</v>
      </c>
      <c r="K2199" s="204">
        <v>0.75</v>
      </c>
      <c r="L2199" s="205" t="s">
        <v>227</v>
      </c>
      <c r="M2199" s="205" t="s">
        <v>458</v>
      </c>
      <c r="N2199" s="204">
        <v>0</v>
      </c>
      <c r="O2199" s="205" t="s">
        <v>239</v>
      </c>
      <c r="P2199" s="204">
        <v>92.654547578317505</v>
      </c>
      <c r="Q2199" s="204">
        <v>703803.94340490003</v>
      </c>
      <c r="R2199" s="93">
        <f t="shared" si="204"/>
        <v>0</v>
      </c>
      <c r="S2199" s="93">
        <f t="shared" si="205"/>
        <v>0.75</v>
      </c>
      <c r="T2199" s="93">
        <f t="shared" si="206"/>
        <v>0.75</v>
      </c>
      <c r="U2199" s="206">
        <f>IFERROR('[5]CostData&amp;Analysis'!$B$21*R2199/T2199,0)</f>
        <v>0</v>
      </c>
    </row>
    <row r="2200" spans="1:21">
      <c r="A2200" s="204">
        <v>82</v>
      </c>
      <c r="B2200" s="204">
        <v>6529</v>
      </c>
      <c r="C2200" s="204">
        <v>2</v>
      </c>
      <c r="D2200" s="204">
        <v>1</v>
      </c>
      <c r="E2200" s="204">
        <v>1</v>
      </c>
      <c r="F2200" s="204">
        <v>1</v>
      </c>
      <c r="G2200" s="204">
        <v>1</v>
      </c>
      <c r="H2200" s="204">
        <v>0</v>
      </c>
      <c r="I2200" s="204">
        <v>0</v>
      </c>
      <c r="J2200" s="205" t="s">
        <v>255</v>
      </c>
      <c r="K2200" s="204">
        <v>0.13</v>
      </c>
      <c r="L2200" s="205" t="s">
        <v>227</v>
      </c>
      <c r="M2200" s="205" t="s">
        <v>458</v>
      </c>
      <c r="N2200" s="204">
        <v>0</v>
      </c>
      <c r="O2200" s="205" t="s">
        <v>239</v>
      </c>
      <c r="P2200" s="204">
        <v>92.654547578317505</v>
      </c>
      <c r="Q2200" s="204">
        <v>703803.94340490003</v>
      </c>
      <c r="R2200" s="93">
        <f t="shared" si="204"/>
        <v>0</v>
      </c>
      <c r="S2200" s="93">
        <f t="shared" si="205"/>
        <v>0.13</v>
      </c>
      <c r="T2200" s="93">
        <f t="shared" si="206"/>
        <v>0.13</v>
      </c>
      <c r="U2200" s="206">
        <f>IFERROR('[5]CostData&amp;Analysis'!$B$21*R2200/T2200,0)</f>
        <v>0</v>
      </c>
    </row>
    <row r="2201" spans="1:21">
      <c r="A2201" s="204">
        <v>83</v>
      </c>
      <c r="B2201" s="204">
        <v>6529</v>
      </c>
      <c r="C2201" s="204">
        <v>3</v>
      </c>
      <c r="D2201" s="204">
        <v>1</v>
      </c>
      <c r="E2201" s="204">
        <v>1</v>
      </c>
      <c r="F2201" s="204">
        <v>1</v>
      </c>
      <c r="G2201" s="204">
        <v>1</v>
      </c>
      <c r="H2201" s="204">
        <v>0</v>
      </c>
      <c r="I2201" s="204">
        <v>0</v>
      </c>
      <c r="J2201" s="205" t="s">
        <v>255</v>
      </c>
      <c r="K2201" s="204">
        <v>0.13</v>
      </c>
      <c r="L2201" s="205" t="s">
        <v>227</v>
      </c>
      <c r="M2201" s="205" t="s">
        <v>458</v>
      </c>
      <c r="N2201" s="204">
        <v>0</v>
      </c>
      <c r="O2201" s="205" t="s">
        <v>239</v>
      </c>
      <c r="P2201" s="204">
        <v>92.654547578317505</v>
      </c>
      <c r="Q2201" s="204">
        <v>703803.94340490003</v>
      </c>
      <c r="R2201" s="93">
        <f t="shared" ref="R2201:R2264" si="207">IF(M2201="SP",1,0)</f>
        <v>0</v>
      </c>
      <c r="S2201" s="93">
        <f t="shared" ref="S2201:S2264" si="208">IF(K2201=-1,"",K2201)</f>
        <v>0.13</v>
      </c>
      <c r="T2201" s="93">
        <f t="shared" ref="T2201:T2264" si="209">IF(S2201="",SUMPRODUCT($S$2136:$S$2424,$P$2136:$P$2424,$R$2136:$R$2424)/SUM($P$2136:$P$2424,$R$2136:$R$2424),S2201)</f>
        <v>0.13</v>
      </c>
      <c r="U2201" s="206">
        <f>IFERROR('[5]CostData&amp;Analysis'!$B$21*R2201/T2201,0)</f>
        <v>0</v>
      </c>
    </row>
    <row r="2202" spans="1:21">
      <c r="A2202" s="204">
        <v>84</v>
      </c>
      <c r="B2202" s="204">
        <v>6529</v>
      </c>
      <c r="C2202" s="204">
        <v>4</v>
      </c>
      <c r="D2202" s="204">
        <v>1</v>
      </c>
      <c r="E2202" s="204">
        <v>1</v>
      </c>
      <c r="F2202" s="204">
        <v>1</v>
      </c>
      <c r="G2202" s="204">
        <v>1</v>
      </c>
      <c r="H2202" s="204">
        <v>0</v>
      </c>
      <c r="I2202" s="204">
        <v>0</v>
      </c>
      <c r="J2202" s="205" t="s">
        <v>255</v>
      </c>
      <c r="K2202" s="204">
        <v>0.3</v>
      </c>
      <c r="L2202" s="205" t="s">
        <v>227</v>
      </c>
      <c r="M2202" s="205" t="s">
        <v>458</v>
      </c>
      <c r="N2202" s="204">
        <v>0</v>
      </c>
      <c r="O2202" s="205" t="s">
        <v>239</v>
      </c>
      <c r="P2202" s="204">
        <v>92.654547578317505</v>
      </c>
      <c r="Q2202" s="204">
        <v>703803.94340490003</v>
      </c>
      <c r="R2202" s="93">
        <f t="shared" si="207"/>
        <v>0</v>
      </c>
      <c r="S2202" s="93">
        <f t="shared" si="208"/>
        <v>0.3</v>
      </c>
      <c r="T2202" s="93">
        <f t="shared" si="209"/>
        <v>0.3</v>
      </c>
      <c r="U2202" s="206">
        <f>IFERROR('[5]CostData&amp;Analysis'!$B$21*R2202/T2202,0)</f>
        <v>0</v>
      </c>
    </row>
    <row r="2203" spans="1:21">
      <c r="A2203" s="204">
        <v>85</v>
      </c>
      <c r="B2203" s="204">
        <v>6529</v>
      </c>
      <c r="C2203" s="204">
        <v>5</v>
      </c>
      <c r="D2203" s="204">
        <v>1</v>
      </c>
      <c r="E2203" s="204">
        <v>1</v>
      </c>
      <c r="F2203" s="204">
        <v>1</v>
      </c>
      <c r="G2203" s="204">
        <v>1</v>
      </c>
      <c r="H2203" s="204">
        <v>0</v>
      </c>
      <c r="I2203" s="204">
        <v>0</v>
      </c>
      <c r="J2203" s="205" t="s">
        <v>255</v>
      </c>
      <c r="K2203" s="204">
        <v>-1</v>
      </c>
      <c r="L2203" s="205" t="s">
        <v>227</v>
      </c>
      <c r="M2203" s="205" t="s">
        <v>458</v>
      </c>
      <c r="N2203" s="204">
        <v>0</v>
      </c>
      <c r="O2203" s="205" t="s">
        <v>239</v>
      </c>
      <c r="P2203" s="204">
        <v>92.654547578317505</v>
      </c>
      <c r="Q2203" s="204">
        <v>703803.94340490003</v>
      </c>
      <c r="R2203" s="93">
        <f t="shared" si="207"/>
        <v>0</v>
      </c>
      <c r="S2203" s="93" t="str">
        <f t="shared" si="208"/>
        <v/>
      </c>
      <c r="T2203" s="93">
        <f t="shared" si="209"/>
        <v>0.37726619560881652</v>
      </c>
      <c r="U2203" s="206">
        <f>IFERROR('[5]CostData&amp;Analysis'!$B$21*R2203/T2203,0)</f>
        <v>0</v>
      </c>
    </row>
    <row r="2204" spans="1:21">
      <c r="A2204" s="204">
        <v>86</v>
      </c>
      <c r="B2204" s="204">
        <v>3274</v>
      </c>
      <c r="C2204" s="204">
        <v>1</v>
      </c>
      <c r="D2204" s="204">
        <v>0</v>
      </c>
      <c r="E2204" s="204">
        <v>0</v>
      </c>
      <c r="F2204" s="204">
        <v>1</v>
      </c>
      <c r="G2204" s="204">
        <v>0</v>
      </c>
      <c r="H2204" s="204">
        <v>0</v>
      </c>
      <c r="I2204" s="204">
        <v>0</v>
      </c>
      <c r="J2204" s="205" t="s">
        <v>255</v>
      </c>
      <c r="K2204" s="204">
        <v>0.5</v>
      </c>
      <c r="L2204" s="205" t="s">
        <v>227</v>
      </c>
      <c r="M2204" s="205" t="s">
        <v>458</v>
      </c>
      <c r="N2204" s="204">
        <v>0</v>
      </c>
      <c r="O2204" s="205" t="s">
        <v>247</v>
      </c>
      <c r="P2204" s="204">
        <v>4.3309003149963399</v>
      </c>
      <c r="Q2204" s="204">
        <v>1101218.02309412</v>
      </c>
      <c r="R2204" s="93">
        <f t="shared" si="207"/>
        <v>0</v>
      </c>
      <c r="S2204" s="93">
        <f t="shared" si="208"/>
        <v>0.5</v>
      </c>
      <c r="T2204" s="93">
        <f t="shared" si="209"/>
        <v>0.5</v>
      </c>
      <c r="U2204" s="206">
        <f>IFERROR('[5]CostData&amp;Analysis'!$B$21*R2204/T2204,0)</f>
        <v>0</v>
      </c>
    </row>
    <row r="2205" spans="1:21">
      <c r="A2205" s="204">
        <v>87</v>
      </c>
      <c r="B2205" s="204">
        <v>3274</v>
      </c>
      <c r="C2205" s="204">
        <v>2</v>
      </c>
      <c r="D2205" s="204">
        <v>0</v>
      </c>
      <c r="E2205" s="204">
        <v>0</v>
      </c>
      <c r="F2205" s="204">
        <v>1</v>
      </c>
      <c r="G2205" s="204">
        <v>0</v>
      </c>
      <c r="H2205" s="204">
        <v>0</v>
      </c>
      <c r="I2205" s="204">
        <v>0</v>
      </c>
      <c r="J2205" s="205" t="s">
        <v>255</v>
      </c>
      <c r="K2205" s="204">
        <v>0.17</v>
      </c>
      <c r="L2205" s="205" t="s">
        <v>227</v>
      </c>
      <c r="M2205" s="205" t="s">
        <v>458</v>
      </c>
      <c r="N2205" s="204">
        <v>0</v>
      </c>
      <c r="O2205" s="205" t="s">
        <v>247</v>
      </c>
      <c r="P2205" s="204">
        <v>4.3309003149963399</v>
      </c>
      <c r="Q2205" s="204">
        <v>1101218.02309412</v>
      </c>
      <c r="R2205" s="93">
        <f t="shared" si="207"/>
        <v>0</v>
      </c>
      <c r="S2205" s="93">
        <f t="shared" si="208"/>
        <v>0.17</v>
      </c>
      <c r="T2205" s="93">
        <f t="shared" si="209"/>
        <v>0.17</v>
      </c>
      <c r="U2205" s="206">
        <f>IFERROR('[5]CostData&amp;Analysis'!$B$21*R2205/T2205,0)</f>
        <v>0</v>
      </c>
    </row>
    <row r="2206" spans="1:21">
      <c r="A2206" s="204">
        <v>88</v>
      </c>
      <c r="B2206" s="204">
        <v>6480</v>
      </c>
      <c r="C2206" s="204">
        <v>1</v>
      </c>
      <c r="D2206" s="204">
        <v>0</v>
      </c>
      <c r="E2206" s="204">
        <v>1</v>
      </c>
      <c r="F2206" s="204">
        <v>0</v>
      </c>
      <c r="G2206" s="204">
        <v>0</v>
      </c>
      <c r="H2206" s="204">
        <v>0</v>
      </c>
      <c r="I2206" s="204">
        <v>0</v>
      </c>
      <c r="J2206" s="205" t="s">
        <v>255</v>
      </c>
      <c r="K2206" s="204">
        <v>0.17</v>
      </c>
      <c r="L2206" s="205" t="s">
        <v>227</v>
      </c>
      <c r="M2206" s="205" t="s">
        <v>458</v>
      </c>
      <c r="N2206" s="204">
        <v>0</v>
      </c>
      <c r="O2206" s="205" t="s">
        <v>247</v>
      </c>
      <c r="P2206" s="204">
        <v>450.19651572995701</v>
      </c>
      <c r="Q2206" s="204">
        <v>1035451.9861789</v>
      </c>
      <c r="R2206" s="93">
        <f t="shared" si="207"/>
        <v>0</v>
      </c>
      <c r="S2206" s="93">
        <f t="shared" si="208"/>
        <v>0.17</v>
      </c>
      <c r="T2206" s="93">
        <f t="shared" si="209"/>
        <v>0.17</v>
      </c>
      <c r="U2206" s="206">
        <f>IFERROR('[5]CostData&amp;Analysis'!$B$21*R2206/T2206,0)</f>
        <v>0</v>
      </c>
    </row>
    <row r="2207" spans="1:21">
      <c r="A2207" s="204">
        <v>89</v>
      </c>
      <c r="B2207" s="204">
        <v>6480</v>
      </c>
      <c r="C2207" s="204">
        <v>2</v>
      </c>
      <c r="D2207" s="204">
        <v>0</v>
      </c>
      <c r="E2207" s="204">
        <v>0</v>
      </c>
      <c r="F2207" s="204">
        <v>0</v>
      </c>
      <c r="G2207" s="204">
        <v>1</v>
      </c>
      <c r="H2207" s="204">
        <v>0</v>
      </c>
      <c r="I2207" s="204">
        <v>0</v>
      </c>
      <c r="J2207" s="205" t="s">
        <v>255</v>
      </c>
      <c r="K2207" s="204">
        <v>-1</v>
      </c>
      <c r="L2207" s="205" t="s">
        <v>227</v>
      </c>
      <c r="M2207" s="205" t="s">
        <v>458</v>
      </c>
      <c r="N2207" s="204">
        <v>0</v>
      </c>
      <c r="O2207" s="205" t="s">
        <v>247</v>
      </c>
      <c r="P2207" s="204">
        <v>450.19651572995701</v>
      </c>
      <c r="Q2207" s="204">
        <v>1035451.9861789</v>
      </c>
      <c r="R2207" s="93">
        <f t="shared" si="207"/>
        <v>0</v>
      </c>
      <c r="S2207" s="93" t="str">
        <f t="shared" si="208"/>
        <v/>
      </c>
      <c r="T2207" s="93">
        <f t="shared" si="209"/>
        <v>0.37726619560881652</v>
      </c>
      <c r="U2207" s="206">
        <f>IFERROR('[5]CostData&amp;Analysis'!$B$21*R2207/T2207,0)</f>
        <v>0</v>
      </c>
    </row>
    <row r="2208" spans="1:21">
      <c r="A2208" s="204">
        <v>90</v>
      </c>
      <c r="B2208" s="204">
        <v>15268</v>
      </c>
      <c r="C2208" s="204">
        <v>1</v>
      </c>
      <c r="D2208" s="204">
        <v>1</v>
      </c>
      <c r="E2208" s="204">
        <v>0</v>
      </c>
      <c r="F2208" s="204">
        <v>0</v>
      </c>
      <c r="G2208" s="204">
        <v>0</v>
      </c>
      <c r="H2208" s="204">
        <v>0</v>
      </c>
      <c r="I2208" s="204">
        <v>0</v>
      </c>
      <c r="J2208" s="205" t="s">
        <v>255</v>
      </c>
      <c r="K2208" s="204">
        <v>8</v>
      </c>
      <c r="L2208" s="205" t="s">
        <v>227</v>
      </c>
      <c r="M2208" s="205" t="s">
        <v>329</v>
      </c>
      <c r="N2208" s="204">
        <v>0</v>
      </c>
      <c r="O2208" s="205" t="s">
        <v>247</v>
      </c>
      <c r="P2208" s="204">
        <v>92.654547578317505</v>
      </c>
      <c r="Q2208" s="204">
        <v>4368661.91831767</v>
      </c>
      <c r="R2208" s="93">
        <f t="shared" si="207"/>
        <v>1</v>
      </c>
      <c r="S2208" s="93">
        <f t="shared" si="208"/>
        <v>8</v>
      </c>
      <c r="T2208" s="93">
        <f t="shared" si="209"/>
        <v>8</v>
      </c>
      <c r="U2208" s="206">
        <f>IFERROR('[5]CostData&amp;Analysis'!$B$21*R2208/T2208,0)</f>
        <v>32.449694068641932</v>
      </c>
    </row>
    <row r="2209" spans="1:21">
      <c r="A2209" s="204">
        <v>91</v>
      </c>
      <c r="B2209" s="204">
        <v>15268</v>
      </c>
      <c r="C2209" s="204">
        <v>2</v>
      </c>
      <c r="D2209" s="204">
        <v>1</v>
      </c>
      <c r="E2209" s="204">
        <v>0</v>
      </c>
      <c r="F2209" s="204">
        <v>0</v>
      </c>
      <c r="G2209" s="204">
        <v>0</v>
      </c>
      <c r="H2209" s="204">
        <v>0</v>
      </c>
      <c r="I2209" s="204">
        <v>0</v>
      </c>
      <c r="J2209" s="205" t="s">
        <v>255</v>
      </c>
      <c r="K2209" s="204">
        <v>8</v>
      </c>
      <c r="L2209" s="205" t="s">
        <v>227</v>
      </c>
      <c r="M2209" s="205" t="s">
        <v>329</v>
      </c>
      <c r="N2209" s="204">
        <v>0</v>
      </c>
      <c r="O2209" s="205" t="s">
        <v>247</v>
      </c>
      <c r="P2209" s="204">
        <v>92.654547578317505</v>
      </c>
      <c r="Q2209" s="204">
        <v>4368661.91831767</v>
      </c>
      <c r="R2209" s="93">
        <f t="shared" si="207"/>
        <v>1</v>
      </c>
      <c r="S2209" s="93">
        <f t="shared" si="208"/>
        <v>8</v>
      </c>
      <c r="T2209" s="93">
        <f t="shared" si="209"/>
        <v>8</v>
      </c>
      <c r="U2209" s="206">
        <f>IFERROR('[5]CostData&amp;Analysis'!$B$21*R2209/T2209,0)</f>
        <v>32.449694068641932</v>
      </c>
    </row>
    <row r="2210" spans="1:21">
      <c r="A2210" s="204">
        <v>92</v>
      </c>
      <c r="B2210" s="204">
        <v>15164</v>
      </c>
      <c r="C2210" s="204">
        <v>1</v>
      </c>
      <c r="D2210" s="204">
        <v>0</v>
      </c>
      <c r="E2210" s="204">
        <v>1</v>
      </c>
      <c r="F2210" s="204">
        <v>0</v>
      </c>
      <c r="G2210" s="204">
        <v>0</v>
      </c>
      <c r="H2210" s="204">
        <v>0</v>
      </c>
      <c r="I2210" s="204">
        <v>0</v>
      </c>
      <c r="J2210" s="205" t="s">
        <v>239</v>
      </c>
      <c r="K2210" s="204">
        <v>-1</v>
      </c>
      <c r="L2210" s="205" t="s">
        <v>239</v>
      </c>
      <c r="M2210" s="205" t="s">
        <v>239</v>
      </c>
      <c r="N2210" s="204">
        <v>-1</v>
      </c>
      <c r="O2210" s="205" t="s">
        <v>239</v>
      </c>
      <c r="P2210" s="204">
        <v>59.7383607246963</v>
      </c>
      <c r="Q2210" s="204">
        <v>3060933.8651727098</v>
      </c>
      <c r="R2210" s="93">
        <f t="shared" si="207"/>
        <v>0</v>
      </c>
      <c r="S2210" s="93" t="str">
        <f t="shared" si="208"/>
        <v/>
      </c>
      <c r="T2210" s="93">
        <f t="shared" si="209"/>
        <v>0.37726619560881652</v>
      </c>
      <c r="U2210" s="206">
        <f>IFERROR('[5]CostData&amp;Analysis'!$B$21*R2210/T2210,0)</f>
        <v>0</v>
      </c>
    </row>
    <row r="2211" spans="1:21">
      <c r="A2211" s="204">
        <v>94</v>
      </c>
      <c r="B2211" s="204">
        <v>15136</v>
      </c>
      <c r="C2211" s="204">
        <v>1</v>
      </c>
      <c r="D2211" s="204">
        <v>0</v>
      </c>
      <c r="E2211" s="204">
        <v>1</v>
      </c>
      <c r="F2211" s="204">
        <v>0</v>
      </c>
      <c r="G2211" s="204">
        <v>0</v>
      </c>
      <c r="H2211" s="204">
        <v>0</v>
      </c>
      <c r="I2211" s="204">
        <v>0</v>
      </c>
      <c r="J2211" s="205" t="s">
        <v>255</v>
      </c>
      <c r="K2211" s="204">
        <v>7.0000000000000007E-2</v>
      </c>
      <c r="L2211" s="205" t="s">
        <v>227</v>
      </c>
      <c r="M2211" s="205" t="s">
        <v>329</v>
      </c>
      <c r="N2211" s="204">
        <v>0</v>
      </c>
      <c r="O2211" s="205" t="s">
        <v>247</v>
      </c>
      <c r="P2211" s="204">
        <v>92.654547578317505</v>
      </c>
      <c r="Q2211" s="204">
        <v>2053595.3925258301</v>
      </c>
      <c r="R2211" s="93">
        <f t="shared" si="207"/>
        <v>1</v>
      </c>
      <c r="S2211" s="93">
        <f t="shared" si="208"/>
        <v>7.0000000000000007E-2</v>
      </c>
      <c r="T2211" s="93">
        <f t="shared" si="209"/>
        <v>7.0000000000000007E-2</v>
      </c>
      <c r="U2211" s="206">
        <f>IFERROR('[5]CostData&amp;Analysis'!$B$21*R2211/T2211,0)</f>
        <v>3708.5364649876492</v>
      </c>
    </row>
    <row r="2212" spans="1:21">
      <c r="A2212" s="204">
        <v>95</v>
      </c>
      <c r="B2212" s="204">
        <v>15189</v>
      </c>
      <c r="C2212" s="204">
        <v>1</v>
      </c>
      <c r="D2212" s="204">
        <v>1</v>
      </c>
      <c r="E2212" s="204">
        <v>0</v>
      </c>
      <c r="F2212" s="204">
        <v>0</v>
      </c>
      <c r="G2212" s="204">
        <v>0</v>
      </c>
      <c r="H2212" s="204">
        <v>0</v>
      </c>
      <c r="I2212" s="204">
        <v>0</v>
      </c>
      <c r="J2212" s="205" t="s">
        <v>255</v>
      </c>
      <c r="K2212" s="204">
        <v>-1</v>
      </c>
      <c r="L2212" s="205" t="s">
        <v>227</v>
      </c>
      <c r="M2212" s="205" t="s">
        <v>329</v>
      </c>
      <c r="N2212" s="204">
        <v>0</v>
      </c>
      <c r="O2212" s="205" t="s">
        <v>247</v>
      </c>
      <c r="P2212" s="204">
        <v>105.006108768516</v>
      </c>
      <c r="Q2212" s="204">
        <v>397448.12168883102</v>
      </c>
      <c r="R2212" s="93">
        <f t="shared" si="207"/>
        <v>1</v>
      </c>
      <c r="S2212" s="93" t="str">
        <f t="shared" si="208"/>
        <v/>
      </c>
      <c r="T2212" s="93">
        <f t="shared" si="209"/>
        <v>0.37726619560881652</v>
      </c>
      <c r="U2212" s="206">
        <f>IFERROR('[5]CostData&amp;Analysis'!$B$21*R2212/T2212,0)</f>
        <v>688.1018113223945</v>
      </c>
    </row>
    <row r="2213" spans="1:21">
      <c r="A2213" s="204">
        <v>97</v>
      </c>
      <c r="B2213" s="204">
        <v>15205</v>
      </c>
      <c r="C2213" s="204">
        <v>1</v>
      </c>
      <c r="D2213" s="204">
        <v>0</v>
      </c>
      <c r="E2213" s="204">
        <v>0</v>
      </c>
      <c r="F2213" s="204">
        <v>1</v>
      </c>
      <c r="G2213" s="204">
        <v>0</v>
      </c>
      <c r="H2213" s="204">
        <v>0</v>
      </c>
      <c r="I2213" s="204">
        <v>0</v>
      </c>
      <c r="J2213" s="205" t="s">
        <v>255</v>
      </c>
      <c r="K2213" s="204">
        <v>-1</v>
      </c>
      <c r="L2213" s="205" t="s">
        <v>227</v>
      </c>
      <c r="M2213" s="205" t="s">
        <v>329</v>
      </c>
      <c r="N2213" s="204">
        <v>0</v>
      </c>
      <c r="O2213" s="205" t="s">
        <v>247</v>
      </c>
      <c r="P2213" s="204">
        <v>335.47114647973598</v>
      </c>
      <c r="Q2213" s="204">
        <v>4025653.75775684</v>
      </c>
      <c r="R2213" s="93">
        <f t="shared" si="207"/>
        <v>1</v>
      </c>
      <c r="S2213" s="93" t="str">
        <f t="shared" si="208"/>
        <v/>
      </c>
      <c r="T2213" s="93">
        <f t="shared" si="209"/>
        <v>0.37726619560881652</v>
      </c>
      <c r="U2213" s="206">
        <f>IFERROR('[5]CostData&amp;Analysis'!$B$21*R2213/T2213,0)</f>
        <v>688.1018113223945</v>
      </c>
    </row>
    <row r="2214" spans="1:21">
      <c r="A2214" s="204">
        <v>98</v>
      </c>
      <c r="B2214" s="204">
        <v>15221</v>
      </c>
      <c r="C2214" s="204">
        <v>1</v>
      </c>
      <c r="D2214" s="204">
        <v>0</v>
      </c>
      <c r="E2214" s="204">
        <v>1</v>
      </c>
      <c r="F2214" s="204">
        <v>0</v>
      </c>
      <c r="G2214" s="204">
        <v>0</v>
      </c>
      <c r="H2214" s="204">
        <v>0</v>
      </c>
      <c r="I2214" s="204">
        <v>0</v>
      </c>
      <c r="J2214" s="205" t="s">
        <v>255</v>
      </c>
      <c r="K2214" s="204">
        <v>1</v>
      </c>
      <c r="L2214" s="205" t="s">
        <v>227</v>
      </c>
      <c r="M2214" s="205" t="s">
        <v>239</v>
      </c>
      <c r="N2214" s="204">
        <v>0</v>
      </c>
      <c r="O2214" s="205" t="s">
        <v>247</v>
      </c>
      <c r="P2214" s="204">
        <v>450.19651572995701</v>
      </c>
      <c r="Q2214" s="204">
        <v>1509508.9172425501</v>
      </c>
      <c r="R2214" s="93">
        <f t="shared" si="207"/>
        <v>0</v>
      </c>
      <c r="S2214" s="93">
        <f t="shared" si="208"/>
        <v>1</v>
      </c>
      <c r="T2214" s="93">
        <f t="shared" si="209"/>
        <v>1</v>
      </c>
      <c r="U2214" s="206">
        <f>IFERROR('[5]CostData&amp;Analysis'!$B$21*R2214/T2214,0)</f>
        <v>0</v>
      </c>
    </row>
    <row r="2215" spans="1:21">
      <c r="A2215" s="204">
        <v>99</v>
      </c>
      <c r="B2215" s="204">
        <v>15167</v>
      </c>
      <c r="C2215" s="204">
        <v>1</v>
      </c>
      <c r="D2215" s="204">
        <v>1</v>
      </c>
      <c r="E2215" s="204">
        <v>0</v>
      </c>
      <c r="F2215" s="204">
        <v>0</v>
      </c>
      <c r="G2215" s="204">
        <v>0</v>
      </c>
      <c r="H2215" s="204">
        <v>0</v>
      </c>
      <c r="I2215" s="204">
        <v>0</v>
      </c>
      <c r="J2215" s="205" t="s">
        <v>255</v>
      </c>
      <c r="K2215" s="204">
        <v>-1</v>
      </c>
      <c r="L2215" s="205" t="s">
        <v>239</v>
      </c>
      <c r="M2215" s="205" t="s">
        <v>239</v>
      </c>
      <c r="N2215" s="204">
        <v>0</v>
      </c>
      <c r="O2215" s="205" t="s">
        <v>247</v>
      </c>
      <c r="P2215" s="204">
        <v>11.7918010607328</v>
      </c>
      <c r="Q2215" s="204">
        <v>1637126.4920679</v>
      </c>
      <c r="R2215" s="93">
        <f t="shared" si="207"/>
        <v>0</v>
      </c>
      <c r="S2215" s="93" t="str">
        <f t="shared" si="208"/>
        <v/>
      </c>
      <c r="T2215" s="93">
        <f t="shared" si="209"/>
        <v>0.37726619560881652</v>
      </c>
      <c r="U2215" s="206">
        <f>IFERROR('[5]CostData&amp;Analysis'!$B$21*R2215/T2215,0)</f>
        <v>0</v>
      </c>
    </row>
    <row r="2216" spans="1:21">
      <c r="A2216" s="204">
        <v>100</v>
      </c>
      <c r="B2216" s="204">
        <v>15167</v>
      </c>
      <c r="C2216" s="204">
        <v>2</v>
      </c>
      <c r="D2216" s="204">
        <v>0</v>
      </c>
      <c r="E2216" s="204">
        <v>1</v>
      </c>
      <c r="F2216" s="204">
        <v>0</v>
      </c>
      <c r="G2216" s="204">
        <v>0</v>
      </c>
      <c r="H2216" s="204">
        <v>0</v>
      </c>
      <c r="I2216" s="204">
        <v>0</v>
      </c>
      <c r="J2216" s="205" t="s">
        <v>255</v>
      </c>
      <c r="K2216" s="204">
        <v>-1</v>
      </c>
      <c r="L2216" s="205" t="s">
        <v>239</v>
      </c>
      <c r="M2216" s="205" t="s">
        <v>239</v>
      </c>
      <c r="N2216" s="204">
        <v>0</v>
      </c>
      <c r="O2216" s="205" t="s">
        <v>247</v>
      </c>
      <c r="P2216" s="204">
        <v>11.7918010607328</v>
      </c>
      <c r="Q2216" s="204">
        <v>1637126.4920679</v>
      </c>
      <c r="R2216" s="93">
        <f t="shared" si="207"/>
        <v>0</v>
      </c>
      <c r="S2216" s="93" t="str">
        <f t="shared" si="208"/>
        <v/>
      </c>
      <c r="T2216" s="93">
        <f t="shared" si="209"/>
        <v>0.37726619560881652</v>
      </c>
      <c r="U2216" s="206">
        <f>IFERROR('[5]CostData&amp;Analysis'!$B$21*R2216/T2216,0)</f>
        <v>0</v>
      </c>
    </row>
    <row r="2217" spans="1:21">
      <c r="A2217" s="204">
        <v>102</v>
      </c>
      <c r="B2217" s="204">
        <v>15398</v>
      </c>
      <c r="C2217" s="204">
        <v>1</v>
      </c>
      <c r="D2217" s="204">
        <v>0</v>
      </c>
      <c r="E2217" s="204">
        <v>1</v>
      </c>
      <c r="F2217" s="204">
        <v>0</v>
      </c>
      <c r="G2217" s="204">
        <v>0</v>
      </c>
      <c r="H2217" s="204">
        <v>0</v>
      </c>
      <c r="I2217" s="204">
        <v>0</v>
      </c>
      <c r="J2217" s="205" t="s">
        <v>255</v>
      </c>
      <c r="K2217" s="204">
        <v>-1</v>
      </c>
      <c r="L2217" s="205" t="s">
        <v>227</v>
      </c>
      <c r="M2217" s="205" t="s">
        <v>329</v>
      </c>
      <c r="N2217" s="204">
        <v>0</v>
      </c>
      <c r="O2217" s="205" t="s">
        <v>247</v>
      </c>
      <c r="P2217" s="204">
        <v>160.36792029440801</v>
      </c>
      <c r="Q2217" s="204">
        <v>360827.82066241797</v>
      </c>
      <c r="R2217" s="93">
        <f t="shared" si="207"/>
        <v>1</v>
      </c>
      <c r="S2217" s="93" t="str">
        <f t="shared" si="208"/>
        <v/>
      </c>
      <c r="T2217" s="93">
        <f t="shared" si="209"/>
        <v>0.37726619560881652</v>
      </c>
      <c r="U2217" s="206">
        <f>IFERROR('[5]CostData&amp;Analysis'!$B$21*R2217/T2217,0)</f>
        <v>688.1018113223945</v>
      </c>
    </row>
    <row r="2218" spans="1:21">
      <c r="A2218" s="204">
        <v>103</v>
      </c>
      <c r="B2218" s="204">
        <v>15398</v>
      </c>
      <c r="C2218" s="204">
        <v>2</v>
      </c>
      <c r="D2218" s="204">
        <v>0</v>
      </c>
      <c r="E2218" s="204">
        <v>1</v>
      </c>
      <c r="F2218" s="204">
        <v>0</v>
      </c>
      <c r="G2218" s="204">
        <v>0</v>
      </c>
      <c r="H2218" s="204">
        <v>0</v>
      </c>
      <c r="I2218" s="204">
        <v>0</v>
      </c>
      <c r="J2218" s="205" t="s">
        <v>255</v>
      </c>
      <c r="K2218" s="204">
        <v>-1</v>
      </c>
      <c r="L2218" s="205" t="s">
        <v>227</v>
      </c>
      <c r="M2218" s="205" t="s">
        <v>329</v>
      </c>
      <c r="N2218" s="204">
        <v>0</v>
      </c>
      <c r="O2218" s="205" t="s">
        <v>247</v>
      </c>
      <c r="P2218" s="204">
        <v>160.36792029440801</v>
      </c>
      <c r="Q2218" s="204">
        <v>360827.82066241797</v>
      </c>
      <c r="R2218" s="93">
        <f t="shared" si="207"/>
        <v>1</v>
      </c>
      <c r="S2218" s="93" t="str">
        <f t="shared" si="208"/>
        <v/>
      </c>
      <c r="T2218" s="93">
        <f t="shared" si="209"/>
        <v>0.37726619560881652</v>
      </c>
      <c r="U2218" s="206">
        <f>IFERROR('[5]CostData&amp;Analysis'!$B$21*R2218/T2218,0)</f>
        <v>688.1018113223945</v>
      </c>
    </row>
    <row r="2219" spans="1:21">
      <c r="A2219" s="204">
        <v>106</v>
      </c>
      <c r="B2219" s="204">
        <v>15193</v>
      </c>
      <c r="C2219" s="204">
        <v>1</v>
      </c>
      <c r="D2219" s="204">
        <v>1</v>
      </c>
      <c r="E2219" s="204">
        <v>0</v>
      </c>
      <c r="F2219" s="204">
        <v>0</v>
      </c>
      <c r="G2219" s="204">
        <v>0</v>
      </c>
      <c r="H2219" s="204">
        <v>0</v>
      </c>
      <c r="I2219" s="204">
        <v>0</v>
      </c>
      <c r="J2219" s="205" t="s">
        <v>255</v>
      </c>
      <c r="K2219" s="204">
        <v>-1</v>
      </c>
      <c r="L2219" s="205" t="s">
        <v>227</v>
      </c>
      <c r="M2219" s="205" t="s">
        <v>329</v>
      </c>
      <c r="N2219" s="204">
        <v>0</v>
      </c>
      <c r="O2219" s="205" t="s">
        <v>247</v>
      </c>
      <c r="P2219" s="204">
        <v>334.46517981600198</v>
      </c>
      <c r="Q2219" s="204">
        <v>5599616.0404795101</v>
      </c>
      <c r="R2219" s="93">
        <f t="shared" si="207"/>
        <v>1</v>
      </c>
      <c r="S2219" s="93" t="str">
        <f t="shared" si="208"/>
        <v/>
      </c>
      <c r="T2219" s="93">
        <f t="shared" si="209"/>
        <v>0.37726619560881652</v>
      </c>
      <c r="U2219" s="206">
        <f>IFERROR('[5]CostData&amp;Analysis'!$B$21*R2219/T2219,0)</f>
        <v>688.1018113223945</v>
      </c>
    </row>
    <row r="2220" spans="1:21">
      <c r="A2220" s="204">
        <v>107</v>
      </c>
      <c r="B2220" s="204">
        <v>15206</v>
      </c>
      <c r="C2220" s="204">
        <v>1</v>
      </c>
      <c r="D2220" s="204">
        <v>1</v>
      </c>
      <c r="E2220" s="204">
        <v>0</v>
      </c>
      <c r="F2220" s="204">
        <v>0</v>
      </c>
      <c r="G2220" s="204">
        <v>0</v>
      </c>
      <c r="H2220" s="204">
        <v>1</v>
      </c>
      <c r="I2220" s="204">
        <v>0</v>
      </c>
      <c r="J2220" s="205" t="s">
        <v>255</v>
      </c>
      <c r="K2220" s="204">
        <v>11</v>
      </c>
      <c r="L2220" s="205" t="s">
        <v>243</v>
      </c>
      <c r="M2220" s="205" t="s">
        <v>329</v>
      </c>
      <c r="N2220" s="204">
        <v>0</v>
      </c>
      <c r="O2220" s="205" t="s">
        <v>227</v>
      </c>
      <c r="P2220" s="204">
        <v>97.814348978341002</v>
      </c>
      <c r="Q2220" s="204">
        <v>3625391.0305332299</v>
      </c>
      <c r="R2220" s="93">
        <f t="shared" si="207"/>
        <v>1</v>
      </c>
      <c r="S2220" s="93">
        <f t="shared" si="208"/>
        <v>11</v>
      </c>
      <c r="T2220" s="93">
        <f t="shared" si="209"/>
        <v>11</v>
      </c>
      <c r="U2220" s="206">
        <f>IFERROR('[5]CostData&amp;Analysis'!$B$21*R2220/T2220,0)</f>
        <v>23.599777504466861</v>
      </c>
    </row>
    <row r="2221" spans="1:21">
      <c r="A2221" s="204">
        <v>109</v>
      </c>
      <c r="B2221" s="204">
        <v>15206</v>
      </c>
      <c r="C2221" s="204">
        <v>3</v>
      </c>
      <c r="D2221" s="204">
        <v>1</v>
      </c>
      <c r="E2221" s="204">
        <v>0</v>
      </c>
      <c r="F2221" s="204">
        <v>0</v>
      </c>
      <c r="G2221" s="204">
        <v>0</v>
      </c>
      <c r="H2221" s="204">
        <v>1</v>
      </c>
      <c r="I2221" s="204">
        <v>0</v>
      </c>
      <c r="J2221" s="205" t="s">
        <v>255</v>
      </c>
      <c r="K2221" s="204">
        <v>6</v>
      </c>
      <c r="L2221" s="205" t="s">
        <v>243</v>
      </c>
      <c r="M2221" s="205" t="s">
        <v>329</v>
      </c>
      <c r="N2221" s="204">
        <v>0</v>
      </c>
      <c r="O2221" s="205" t="s">
        <v>227</v>
      </c>
      <c r="P2221" s="204">
        <v>97.814348978341002</v>
      </c>
      <c r="Q2221" s="204">
        <v>3625391.0305332299</v>
      </c>
      <c r="R2221" s="93">
        <f t="shared" si="207"/>
        <v>1</v>
      </c>
      <c r="S2221" s="93">
        <f t="shared" si="208"/>
        <v>6</v>
      </c>
      <c r="T2221" s="93">
        <f t="shared" si="209"/>
        <v>6</v>
      </c>
      <c r="U2221" s="206">
        <f>IFERROR('[5]CostData&amp;Analysis'!$B$21*R2221/T2221,0)</f>
        <v>43.266258758189245</v>
      </c>
    </row>
    <row r="2222" spans="1:21">
      <c r="A2222" s="204">
        <v>111</v>
      </c>
      <c r="B2222" s="204">
        <v>15318</v>
      </c>
      <c r="C2222" s="204">
        <v>1</v>
      </c>
      <c r="D2222" s="204">
        <v>1</v>
      </c>
      <c r="E2222" s="204">
        <v>0</v>
      </c>
      <c r="F2222" s="204">
        <v>0</v>
      </c>
      <c r="G2222" s="204">
        <v>0</v>
      </c>
      <c r="H2222" s="204">
        <v>0</v>
      </c>
      <c r="I2222" s="204">
        <v>0</v>
      </c>
      <c r="J2222" s="205" t="s">
        <v>255</v>
      </c>
      <c r="K2222" s="204">
        <v>-1</v>
      </c>
      <c r="L2222" s="205" t="s">
        <v>227</v>
      </c>
      <c r="M2222" s="205" t="s">
        <v>329</v>
      </c>
      <c r="N2222" s="204">
        <v>0</v>
      </c>
      <c r="O2222" s="205" t="s">
        <v>247</v>
      </c>
      <c r="P2222" s="204">
        <v>115.532823110919</v>
      </c>
      <c r="Q2222" s="204">
        <v>323491.90471057501</v>
      </c>
      <c r="R2222" s="93">
        <f t="shared" si="207"/>
        <v>1</v>
      </c>
      <c r="S2222" s="93" t="str">
        <f t="shared" si="208"/>
        <v/>
      </c>
      <c r="T2222" s="93">
        <f t="shared" si="209"/>
        <v>0.37726619560881652</v>
      </c>
      <c r="U2222" s="206">
        <f>IFERROR('[5]CostData&amp;Analysis'!$B$21*R2222/T2222,0)</f>
        <v>688.1018113223945</v>
      </c>
    </row>
    <row r="2223" spans="1:21">
      <c r="A2223" s="204">
        <v>112</v>
      </c>
      <c r="B2223" s="204">
        <v>15317</v>
      </c>
      <c r="C2223" s="204">
        <v>1</v>
      </c>
      <c r="D2223" s="204">
        <v>1</v>
      </c>
      <c r="E2223" s="204">
        <v>0</v>
      </c>
      <c r="F2223" s="204">
        <v>0</v>
      </c>
      <c r="G2223" s="204">
        <v>0</v>
      </c>
      <c r="H2223" s="204">
        <v>0</v>
      </c>
      <c r="I2223" s="204">
        <v>0</v>
      </c>
      <c r="J2223" s="205" t="s">
        <v>255</v>
      </c>
      <c r="K2223" s="204">
        <v>1</v>
      </c>
      <c r="L2223" s="205" t="s">
        <v>227</v>
      </c>
      <c r="M2223" s="205" t="s">
        <v>329</v>
      </c>
      <c r="N2223" s="204">
        <v>0</v>
      </c>
      <c r="O2223" s="205" t="s">
        <v>247</v>
      </c>
      <c r="P2223" s="204">
        <v>59.7383607246963</v>
      </c>
      <c r="Q2223" s="204">
        <v>661602.345026011</v>
      </c>
      <c r="R2223" s="93">
        <f t="shared" si="207"/>
        <v>1</v>
      </c>
      <c r="S2223" s="93">
        <f t="shared" si="208"/>
        <v>1</v>
      </c>
      <c r="T2223" s="93">
        <f t="shared" si="209"/>
        <v>1</v>
      </c>
      <c r="U2223" s="206">
        <f>IFERROR('[5]CostData&amp;Analysis'!$B$21*R2223/T2223,0)</f>
        <v>259.59755254913546</v>
      </c>
    </row>
    <row r="2224" spans="1:21">
      <c r="A2224" s="204">
        <v>113</v>
      </c>
      <c r="B2224" s="204">
        <v>15451</v>
      </c>
      <c r="C2224" s="204">
        <v>1</v>
      </c>
      <c r="D2224" s="204">
        <v>1</v>
      </c>
      <c r="E2224" s="204">
        <v>0</v>
      </c>
      <c r="F2224" s="204">
        <v>0</v>
      </c>
      <c r="G2224" s="204">
        <v>0</v>
      </c>
      <c r="H2224" s="204">
        <v>0</v>
      </c>
      <c r="I2224" s="204">
        <v>0</v>
      </c>
      <c r="J2224" s="205" t="s">
        <v>255</v>
      </c>
      <c r="K2224" s="204">
        <v>-1</v>
      </c>
      <c r="L2224" s="205" t="s">
        <v>227</v>
      </c>
      <c r="M2224" s="205" t="s">
        <v>329</v>
      </c>
      <c r="N2224" s="204">
        <v>0</v>
      </c>
      <c r="O2224" s="205" t="s">
        <v>247</v>
      </c>
      <c r="P2224" s="204">
        <v>115.532823110919</v>
      </c>
      <c r="Q2224" s="204">
        <v>479923.34720275999</v>
      </c>
      <c r="R2224" s="93">
        <f t="shared" si="207"/>
        <v>1</v>
      </c>
      <c r="S2224" s="93" t="str">
        <f t="shared" si="208"/>
        <v/>
      </c>
      <c r="T2224" s="93">
        <f t="shared" si="209"/>
        <v>0.37726619560881652</v>
      </c>
      <c r="U2224" s="206">
        <f>IFERROR('[5]CostData&amp;Analysis'!$B$21*R2224/T2224,0)</f>
        <v>688.1018113223945</v>
      </c>
    </row>
    <row r="2225" spans="1:21">
      <c r="A2225" s="204">
        <v>114</v>
      </c>
      <c r="B2225" s="204">
        <v>15046</v>
      </c>
      <c r="C2225" s="204">
        <v>1</v>
      </c>
      <c r="D2225" s="204">
        <v>1</v>
      </c>
      <c r="E2225" s="204">
        <v>0</v>
      </c>
      <c r="F2225" s="204">
        <v>0</v>
      </c>
      <c r="G2225" s="204">
        <v>0</v>
      </c>
      <c r="H2225" s="204">
        <v>0</v>
      </c>
      <c r="I2225" s="204">
        <v>0</v>
      </c>
      <c r="J2225" s="205" t="s">
        <v>255</v>
      </c>
      <c r="K2225" s="204">
        <v>0.05</v>
      </c>
      <c r="L2225" s="205" t="s">
        <v>227</v>
      </c>
      <c r="M2225" s="205" t="s">
        <v>239</v>
      </c>
      <c r="N2225" s="204">
        <v>0</v>
      </c>
      <c r="O2225" s="205" t="s">
        <v>247</v>
      </c>
      <c r="P2225" s="204">
        <v>42.418377905631601</v>
      </c>
      <c r="Q2225" s="204">
        <v>1357388.09298021</v>
      </c>
      <c r="R2225" s="93">
        <f t="shared" si="207"/>
        <v>0</v>
      </c>
      <c r="S2225" s="93">
        <f t="shared" si="208"/>
        <v>0.05</v>
      </c>
      <c r="T2225" s="93">
        <f t="shared" si="209"/>
        <v>0.05</v>
      </c>
      <c r="U2225" s="206">
        <f>IFERROR('[5]CostData&amp;Analysis'!$B$21*R2225/T2225,0)</f>
        <v>0</v>
      </c>
    </row>
    <row r="2226" spans="1:21">
      <c r="A2226" s="204">
        <v>117</v>
      </c>
      <c r="B2226" s="204">
        <v>15358</v>
      </c>
      <c r="C2226" s="204">
        <v>1</v>
      </c>
      <c r="D2226" s="204">
        <v>1</v>
      </c>
      <c r="E2226" s="204">
        <v>0</v>
      </c>
      <c r="F2226" s="204">
        <v>0</v>
      </c>
      <c r="G2226" s="204">
        <v>0</v>
      </c>
      <c r="H2226" s="204">
        <v>0</v>
      </c>
      <c r="I2226" s="204">
        <v>0</v>
      </c>
      <c r="J2226" s="205" t="s">
        <v>255</v>
      </c>
      <c r="K2226" s="204">
        <v>0.33</v>
      </c>
      <c r="L2226" s="205" t="s">
        <v>227</v>
      </c>
      <c r="M2226" s="205" t="s">
        <v>458</v>
      </c>
      <c r="N2226" s="204">
        <v>0</v>
      </c>
      <c r="O2226" s="205" t="s">
        <v>247</v>
      </c>
      <c r="P2226" s="204">
        <v>59.7383607246963</v>
      </c>
      <c r="Q2226" s="204">
        <v>349529.14860019798</v>
      </c>
      <c r="R2226" s="93">
        <f t="shared" si="207"/>
        <v>0</v>
      </c>
      <c r="S2226" s="93">
        <f t="shared" si="208"/>
        <v>0.33</v>
      </c>
      <c r="T2226" s="93">
        <f t="shared" si="209"/>
        <v>0.33</v>
      </c>
      <c r="U2226" s="206">
        <f>IFERROR('[5]CostData&amp;Analysis'!$B$21*R2226/T2226,0)</f>
        <v>0</v>
      </c>
    </row>
    <row r="2227" spans="1:21">
      <c r="A2227" s="204">
        <v>118</v>
      </c>
      <c r="B2227" s="204">
        <v>15358</v>
      </c>
      <c r="C2227" s="204">
        <v>2</v>
      </c>
      <c r="D2227" s="204">
        <v>1</v>
      </c>
      <c r="E2227" s="204">
        <v>0</v>
      </c>
      <c r="F2227" s="204">
        <v>0</v>
      </c>
      <c r="G2227" s="204">
        <v>0</v>
      </c>
      <c r="H2227" s="204">
        <v>0</v>
      </c>
      <c r="I2227" s="204">
        <v>0</v>
      </c>
      <c r="J2227" s="205" t="s">
        <v>255</v>
      </c>
      <c r="K2227" s="204">
        <v>0.33</v>
      </c>
      <c r="L2227" s="205" t="s">
        <v>227</v>
      </c>
      <c r="M2227" s="205" t="s">
        <v>458</v>
      </c>
      <c r="N2227" s="204">
        <v>0</v>
      </c>
      <c r="O2227" s="205" t="s">
        <v>247</v>
      </c>
      <c r="P2227" s="204">
        <v>59.7383607246963</v>
      </c>
      <c r="Q2227" s="204">
        <v>349529.14860019798</v>
      </c>
      <c r="R2227" s="93">
        <f t="shared" si="207"/>
        <v>0</v>
      </c>
      <c r="S2227" s="93">
        <f t="shared" si="208"/>
        <v>0.33</v>
      </c>
      <c r="T2227" s="93">
        <f t="shared" si="209"/>
        <v>0.33</v>
      </c>
      <c r="U2227" s="206">
        <f>IFERROR('[5]CostData&amp;Analysis'!$B$21*R2227/T2227,0)</f>
        <v>0</v>
      </c>
    </row>
    <row r="2228" spans="1:21">
      <c r="A2228" s="204">
        <v>119</v>
      </c>
      <c r="B2228" s="204">
        <v>15358</v>
      </c>
      <c r="C2228" s="204">
        <v>3</v>
      </c>
      <c r="D2228" s="204">
        <v>1</v>
      </c>
      <c r="E2228" s="204">
        <v>0</v>
      </c>
      <c r="F2228" s="204">
        <v>0</v>
      </c>
      <c r="G2228" s="204">
        <v>0</v>
      </c>
      <c r="H2228" s="204">
        <v>0</v>
      </c>
      <c r="I2228" s="204">
        <v>0</v>
      </c>
      <c r="J2228" s="205" t="s">
        <v>255</v>
      </c>
      <c r="K2228" s="204">
        <v>0.33</v>
      </c>
      <c r="L2228" s="205" t="s">
        <v>227</v>
      </c>
      <c r="M2228" s="205" t="s">
        <v>458</v>
      </c>
      <c r="N2228" s="204">
        <v>0</v>
      </c>
      <c r="O2228" s="205" t="s">
        <v>247</v>
      </c>
      <c r="P2228" s="204">
        <v>59.7383607246963</v>
      </c>
      <c r="Q2228" s="204">
        <v>349529.14860019798</v>
      </c>
      <c r="R2228" s="93">
        <f t="shared" si="207"/>
        <v>0</v>
      </c>
      <c r="S2228" s="93">
        <f t="shared" si="208"/>
        <v>0.33</v>
      </c>
      <c r="T2228" s="93">
        <f t="shared" si="209"/>
        <v>0.33</v>
      </c>
      <c r="U2228" s="206">
        <f>IFERROR('[5]CostData&amp;Analysis'!$B$21*R2228/T2228,0)</f>
        <v>0</v>
      </c>
    </row>
    <row r="2229" spans="1:21">
      <c r="A2229" s="204">
        <v>120</v>
      </c>
      <c r="B2229" s="204">
        <v>15172</v>
      </c>
      <c r="C2229" s="204">
        <v>1</v>
      </c>
      <c r="D2229" s="204">
        <v>0</v>
      </c>
      <c r="E2229" s="204">
        <v>0</v>
      </c>
      <c r="F2229" s="204">
        <v>1</v>
      </c>
      <c r="G2229" s="204">
        <v>0</v>
      </c>
      <c r="H2229" s="204">
        <v>0</v>
      </c>
      <c r="I2229" s="204">
        <v>0</v>
      </c>
      <c r="J2229" s="205" t="s">
        <v>255</v>
      </c>
      <c r="K2229" s="204">
        <v>0.17</v>
      </c>
      <c r="L2229" s="205" t="s">
        <v>227</v>
      </c>
      <c r="M2229" s="205" t="s">
        <v>329</v>
      </c>
      <c r="N2229" s="204">
        <v>0</v>
      </c>
      <c r="O2229" s="205" t="s">
        <v>247</v>
      </c>
      <c r="P2229" s="204">
        <v>59.7383607246963</v>
      </c>
      <c r="Q2229" s="204">
        <v>716860.32869635499</v>
      </c>
      <c r="R2229" s="93">
        <f t="shared" si="207"/>
        <v>1</v>
      </c>
      <c r="S2229" s="93">
        <f t="shared" si="208"/>
        <v>0.17</v>
      </c>
      <c r="T2229" s="93">
        <f t="shared" si="209"/>
        <v>0.17</v>
      </c>
      <c r="U2229" s="206">
        <f>IFERROR('[5]CostData&amp;Analysis'!$B$21*R2229/T2229,0)</f>
        <v>1527.0444267596201</v>
      </c>
    </row>
    <row r="2230" spans="1:21">
      <c r="A2230" s="204">
        <v>121</v>
      </c>
      <c r="B2230" s="204">
        <v>15524</v>
      </c>
      <c r="C2230" s="204">
        <v>1</v>
      </c>
      <c r="D2230" s="204">
        <v>0</v>
      </c>
      <c r="E2230" s="204">
        <v>1</v>
      </c>
      <c r="F2230" s="204">
        <v>0</v>
      </c>
      <c r="G2230" s="204">
        <v>0</v>
      </c>
      <c r="H2230" s="204">
        <v>0</v>
      </c>
      <c r="I2230" s="204">
        <v>0</v>
      </c>
      <c r="J2230" s="205" t="s">
        <v>255</v>
      </c>
      <c r="K2230" s="204">
        <v>0.5</v>
      </c>
      <c r="L2230" s="205" t="s">
        <v>227</v>
      </c>
      <c r="M2230" s="205" t="s">
        <v>329</v>
      </c>
      <c r="N2230" s="204">
        <v>0</v>
      </c>
      <c r="O2230" s="205" t="s">
        <v>247</v>
      </c>
      <c r="P2230" s="204">
        <v>97.814348978341002</v>
      </c>
      <c r="Q2230" s="204">
        <v>503450.45419152098</v>
      </c>
      <c r="R2230" s="93">
        <f t="shared" si="207"/>
        <v>1</v>
      </c>
      <c r="S2230" s="93">
        <f t="shared" si="208"/>
        <v>0.5</v>
      </c>
      <c r="T2230" s="93">
        <f t="shared" si="209"/>
        <v>0.5</v>
      </c>
      <c r="U2230" s="206">
        <f>IFERROR('[5]CostData&amp;Analysis'!$B$21*R2230/T2230,0)</f>
        <v>519.19510509827091</v>
      </c>
    </row>
    <row r="2231" spans="1:21">
      <c r="A2231" s="204">
        <v>122</v>
      </c>
      <c r="B2231" s="204">
        <v>15524</v>
      </c>
      <c r="C2231" s="204">
        <v>2</v>
      </c>
      <c r="D2231" s="204">
        <v>0</v>
      </c>
      <c r="E2231" s="204">
        <v>1</v>
      </c>
      <c r="F2231" s="204">
        <v>0</v>
      </c>
      <c r="G2231" s="204">
        <v>0</v>
      </c>
      <c r="H2231" s="204">
        <v>0</v>
      </c>
      <c r="I2231" s="204">
        <v>0</v>
      </c>
      <c r="J2231" s="205" t="s">
        <v>255</v>
      </c>
      <c r="K2231" s="204">
        <v>0.33</v>
      </c>
      <c r="L2231" s="205" t="s">
        <v>227</v>
      </c>
      <c r="M2231" s="205" t="s">
        <v>329</v>
      </c>
      <c r="N2231" s="204">
        <v>0</v>
      </c>
      <c r="O2231" s="205" t="s">
        <v>247</v>
      </c>
      <c r="P2231" s="204">
        <v>97.814348978341002</v>
      </c>
      <c r="Q2231" s="204">
        <v>503450.45419152098</v>
      </c>
      <c r="R2231" s="93">
        <f t="shared" si="207"/>
        <v>1</v>
      </c>
      <c r="S2231" s="93">
        <f t="shared" si="208"/>
        <v>0.33</v>
      </c>
      <c r="T2231" s="93">
        <f t="shared" si="209"/>
        <v>0.33</v>
      </c>
      <c r="U2231" s="206">
        <f>IFERROR('[5]CostData&amp;Analysis'!$B$21*R2231/T2231,0)</f>
        <v>786.65925014889524</v>
      </c>
    </row>
    <row r="2232" spans="1:21">
      <c r="A2232" s="204">
        <v>123</v>
      </c>
      <c r="B2232" s="204">
        <v>15524</v>
      </c>
      <c r="C2232" s="204">
        <v>3</v>
      </c>
      <c r="D2232" s="204">
        <v>0</v>
      </c>
      <c r="E2232" s="204">
        <v>1</v>
      </c>
      <c r="F2232" s="204">
        <v>0</v>
      </c>
      <c r="G2232" s="204">
        <v>0</v>
      </c>
      <c r="H2232" s="204">
        <v>0</v>
      </c>
      <c r="I2232" s="204">
        <v>0</v>
      </c>
      <c r="J2232" s="205" t="s">
        <v>255</v>
      </c>
      <c r="K2232" s="204">
        <v>0.33</v>
      </c>
      <c r="L2232" s="205" t="s">
        <v>227</v>
      </c>
      <c r="M2232" s="205" t="s">
        <v>329</v>
      </c>
      <c r="N2232" s="204">
        <v>0</v>
      </c>
      <c r="O2232" s="205" t="s">
        <v>247</v>
      </c>
      <c r="P2232" s="204">
        <v>97.814348978341002</v>
      </c>
      <c r="Q2232" s="204">
        <v>503450.45419152098</v>
      </c>
      <c r="R2232" s="93">
        <f t="shared" si="207"/>
        <v>1</v>
      </c>
      <c r="S2232" s="93">
        <f t="shared" si="208"/>
        <v>0.33</v>
      </c>
      <c r="T2232" s="93">
        <f t="shared" si="209"/>
        <v>0.33</v>
      </c>
      <c r="U2232" s="206">
        <f>IFERROR('[5]CostData&amp;Analysis'!$B$21*R2232/T2232,0)</f>
        <v>786.65925014889524</v>
      </c>
    </row>
    <row r="2233" spans="1:21">
      <c r="A2233" s="204">
        <v>124</v>
      </c>
      <c r="B2233" s="204">
        <v>6833</v>
      </c>
      <c r="C2233" s="204">
        <v>1</v>
      </c>
      <c r="D2233" s="204">
        <v>0</v>
      </c>
      <c r="E2233" s="204">
        <v>1</v>
      </c>
      <c r="F2233" s="204">
        <v>0</v>
      </c>
      <c r="G2233" s="204">
        <v>0</v>
      </c>
      <c r="H2233" s="204">
        <v>0</v>
      </c>
      <c r="I2233" s="204">
        <v>0</v>
      </c>
      <c r="J2233" s="205" t="s">
        <v>255</v>
      </c>
      <c r="K2233" s="204">
        <v>0.17</v>
      </c>
      <c r="L2233" s="205" t="s">
        <v>227</v>
      </c>
      <c r="M2233" s="205" t="s">
        <v>458</v>
      </c>
      <c r="N2233" s="204">
        <v>0</v>
      </c>
      <c r="O2233" s="205" t="s">
        <v>102</v>
      </c>
      <c r="P2233" s="204">
        <v>34.400464435103203</v>
      </c>
      <c r="Q2233" s="204">
        <v>2775945.4775906499</v>
      </c>
      <c r="R2233" s="93">
        <f t="shared" si="207"/>
        <v>0</v>
      </c>
      <c r="S2233" s="93">
        <f t="shared" si="208"/>
        <v>0.17</v>
      </c>
      <c r="T2233" s="93">
        <f t="shared" si="209"/>
        <v>0.17</v>
      </c>
      <c r="U2233" s="206">
        <f>IFERROR('[5]CostData&amp;Analysis'!$B$21*R2233/T2233,0)</f>
        <v>0</v>
      </c>
    </row>
    <row r="2234" spans="1:21">
      <c r="A2234" s="204">
        <v>125</v>
      </c>
      <c r="B2234" s="204">
        <v>15254</v>
      </c>
      <c r="C2234" s="204">
        <v>1</v>
      </c>
      <c r="D2234" s="204">
        <v>1</v>
      </c>
      <c r="E2234" s="204">
        <v>0</v>
      </c>
      <c r="F2234" s="204">
        <v>0</v>
      </c>
      <c r="G2234" s="204">
        <v>0</v>
      </c>
      <c r="H2234" s="204">
        <v>0</v>
      </c>
      <c r="I2234" s="204">
        <v>0</v>
      </c>
      <c r="J2234" s="205" t="s">
        <v>255</v>
      </c>
      <c r="K2234" s="204">
        <v>0.33</v>
      </c>
      <c r="L2234" s="205" t="s">
        <v>227</v>
      </c>
      <c r="M2234" s="205" t="s">
        <v>460</v>
      </c>
      <c r="N2234" s="204">
        <v>0</v>
      </c>
      <c r="O2234" s="205" t="s">
        <v>247</v>
      </c>
      <c r="P2234" s="204">
        <v>105.006108768516</v>
      </c>
      <c r="Q2234" s="204">
        <v>141758.246837496</v>
      </c>
      <c r="R2234" s="93">
        <f t="shared" si="207"/>
        <v>0</v>
      </c>
      <c r="S2234" s="93">
        <f t="shared" si="208"/>
        <v>0.33</v>
      </c>
      <c r="T2234" s="93">
        <f t="shared" si="209"/>
        <v>0.33</v>
      </c>
      <c r="U2234" s="206">
        <f>IFERROR('[5]CostData&amp;Analysis'!$B$21*R2234/T2234,0)</f>
        <v>0</v>
      </c>
    </row>
    <row r="2235" spans="1:21">
      <c r="A2235" s="204">
        <v>126</v>
      </c>
      <c r="B2235" s="204">
        <v>15253</v>
      </c>
      <c r="C2235" s="204">
        <v>1</v>
      </c>
      <c r="D2235" s="204">
        <v>0</v>
      </c>
      <c r="E2235" s="204">
        <v>0</v>
      </c>
      <c r="F2235" s="204">
        <v>0</v>
      </c>
      <c r="G2235" s="204">
        <v>1</v>
      </c>
      <c r="H2235" s="204">
        <v>0</v>
      </c>
      <c r="I2235" s="204">
        <v>0</v>
      </c>
      <c r="J2235" s="205" t="s">
        <v>255</v>
      </c>
      <c r="K2235" s="204">
        <v>-1</v>
      </c>
      <c r="L2235" s="205" t="s">
        <v>227</v>
      </c>
      <c r="M2235" s="205" t="s">
        <v>458</v>
      </c>
      <c r="N2235" s="204">
        <v>0</v>
      </c>
      <c r="O2235" s="205" t="s">
        <v>247</v>
      </c>
      <c r="P2235" s="204">
        <v>722.11606116330597</v>
      </c>
      <c r="Q2235" s="204">
        <v>12091111.328118401</v>
      </c>
      <c r="R2235" s="93">
        <f t="shared" si="207"/>
        <v>0</v>
      </c>
      <c r="S2235" s="93" t="str">
        <f t="shared" si="208"/>
        <v/>
      </c>
      <c r="T2235" s="93">
        <f t="shared" si="209"/>
        <v>0.37726619560881652</v>
      </c>
      <c r="U2235" s="206">
        <f>IFERROR('[5]CostData&amp;Analysis'!$B$21*R2235/T2235,0)</f>
        <v>0</v>
      </c>
    </row>
    <row r="2236" spans="1:21">
      <c r="A2236" s="204">
        <v>130</v>
      </c>
      <c r="B2236" s="204">
        <v>15425</v>
      </c>
      <c r="C2236" s="204">
        <v>1</v>
      </c>
      <c r="D2236" s="204">
        <v>1</v>
      </c>
      <c r="E2236" s="204">
        <v>1</v>
      </c>
      <c r="F2236" s="204">
        <v>0</v>
      </c>
      <c r="G2236" s="204">
        <v>0</v>
      </c>
      <c r="H2236" s="204">
        <v>0</v>
      </c>
      <c r="I2236" s="204">
        <v>0</v>
      </c>
      <c r="J2236" s="205" t="s">
        <v>461</v>
      </c>
      <c r="K2236" s="204">
        <v>4.5</v>
      </c>
      <c r="L2236" s="205" t="s">
        <v>227</v>
      </c>
      <c r="M2236" s="205" t="s">
        <v>329</v>
      </c>
      <c r="N2236" s="204">
        <v>0</v>
      </c>
      <c r="O2236" s="205" t="s">
        <v>102</v>
      </c>
      <c r="P2236" s="204">
        <v>59.7383607246963</v>
      </c>
      <c r="Q2236" s="204">
        <v>1961449.33603468</v>
      </c>
      <c r="R2236" s="93">
        <f t="shared" si="207"/>
        <v>1</v>
      </c>
      <c r="S2236" s="93">
        <f t="shared" si="208"/>
        <v>4.5</v>
      </c>
      <c r="T2236" s="93">
        <f t="shared" si="209"/>
        <v>4.5</v>
      </c>
      <c r="U2236" s="206">
        <f>IFERROR('[5]CostData&amp;Analysis'!$B$21*R2236/T2236,0)</f>
        <v>57.688345010918994</v>
      </c>
    </row>
    <row r="2237" spans="1:21">
      <c r="A2237" s="204">
        <v>132</v>
      </c>
      <c r="B2237" s="204">
        <v>15425</v>
      </c>
      <c r="C2237" s="204">
        <v>3</v>
      </c>
      <c r="D2237" s="204">
        <v>1</v>
      </c>
      <c r="E2237" s="204">
        <v>1</v>
      </c>
      <c r="F2237" s="204">
        <v>0</v>
      </c>
      <c r="G2237" s="204">
        <v>0</v>
      </c>
      <c r="H2237" s="204">
        <v>0</v>
      </c>
      <c r="I2237" s="204">
        <v>0</v>
      </c>
      <c r="J2237" s="205" t="s">
        <v>255</v>
      </c>
      <c r="K2237" s="204">
        <v>1</v>
      </c>
      <c r="L2237" s="205" t="s">
        <v>227</v>
      </c>
      <c r="M2237" s="205" t="s">
        <v>239</v>
      </c>
      <c r="N2237" s="204">
        <v>0</v>
      </c>
      <c r="O2237" s="205" t="s">
        <v>247</v>
      </c>
      <c r="P2237" s="204">
        <v>59.7383607246963</v>
      </c>
      <c r="Q2237" s="204">
        <v>1961449.33603468</v>
      </c>
      <c r="R2237" s="93">
        <f t="shared" si="207"/>
        <v>0</v>
      </c>
      <c r="S2237" s="93">
        <f t="shared" si="208"/>
        <v>1</v>
      </c>
      <c r="T2237" s="93">
        <f t="shared" si="209"/>
        <v>1</v>
      </c>
      <c r="U2237" s="206">
        <f>IFERROR('[5]CostData&amp;Analysis'!$B$21*R2237/T2237,0)</f>
        <v>0</v>
      </c>
    </row>
    <row r="2238" spans="1:21">
      <c r="A2238" s="204">
        <v>305</v>
      </c>
      <c r="B2238" s="204">
        <v>15899</v>
      </c>
      <c r="C2238" s="204">
        <v>2</v>
      </c>
      <c r="D2238" s="204">
        <v>0</v>
      </c>
      <c r="E2238" s="204">
        <v>0</v>
      </c>
      <c r="F2238" s="204">
        <v>1</v>
      </c>
      <c r="G2238" s="204">
        <v>0</v>
      </c>
      <c r="H2238" s="204">
        <v>0</v>
      </c>
      <c r="I2238" s="204">
        <v>0</v>
      </c>
      <c r="J2238" s="205" t="s">
        <v>255</v>
      </c>
      <c r="K2238" s="204">
        <v>-1</v>
      </c>
      <c r="L2238" s="205" t="s">
        <v>227</v>
      </c>
      <c r="M2238" s="205" t="s">
        <v>460</v>
      </c>
      <c r="N2238" s="204">
        <v>0</v>
      </c>
      <c r="O2238" s="205" t="s">
        <v>102</v>
      </c>
      <c r="P2238" s="204">
        <v>14.4804897627317</v>
      </c>
      <c r="Q2238" s="204">
        <v>3355129.4780249302</v>
      </c>
      <c r="R2238" s="93">
        <f t="shared" si="207"/>
        <v>0</v>
      </c>
      <c r="S2238" s="93" t="str">
        <f t="shared" si="208"/>
        <v/>
      </c>
      <c r="T2238" s="93">
        <f t="shared" si="209"/>
        <v>0.37726619560881652</v>
      </c>
      <c r="U2238" s="206">
        <f>IFERROR('[5]CostData&amp;Analysis'!$B$21*R2238/T2238,0)</f>
        <v>0</v>
      </c>
    </row>
    <row r="2239" spans="1:21">
      <c r="A2239" s="204">
        <v>134</v>
      </c>
      <c r="B2239" s="204">
        <v>15425</v>
      </c>
      <c r="C2239" s="204">
        <v>5</v>
      </c>
      <c r="D2239" s="204">
        <v>1</v>
      </c>
      <c r="E2239" s="204">
        <v>1</v>
      </c>
      <c r="F2239" s="204">
        <v>0</v>
      </c>
      <c r="G2239" s="204">
        <v>0</v>
      </c>
      <c r="H2239" s="204">
        <v>0</v>
      </c>
      <c r="I2239" s="204">
        <v>0</v>
      </c>
      <c r="J2239" s="205" t="s">
        <v>255</v>
      </c>
      <c r="K2239" s="204">
        <v>1.5</v>
      </c>
      <c r="L2239" s="205" t="s">
        <v>227</v>
      </c>
      <c r="M2239" s="205" t="s">
        <v>239</v>
      </c>
      <c r="N2239" s="204">
        <v>0</v>
      </c>
      <c r="O2239" s="205" t="s">
        <v>247</v>
      </c>
      <c r="P2239" s="204">
        <v>59.7383607246963</v>
      </c>
      <c r="Q2239" s="204">
        <v>1961449.33603468</v>
      </c>
      <c r="R2239" s="93">
        <f t="shared" si="207"/>
        <v>0</v>
      </c>
      <c r="S2239" s="93">
        <f t="shared" si="208"/>
        <v>1.5</v>
      </c>
      <c r="T2239" s="93">
        <f t="shared" si="209"/>
        <v>1.5</v>
      </c>
      <c r="U2239" s="206">
        <f>IFERROR('[5]CostData&amp;Analysis'!$B$21*R2239/T2239,0)</f>
        <v>0</v>
      </c>
    </row>
    <row r="2240" spans="1:21">
      <c r="A2240" s="204">
        <v>304</v>
      </c>
      <c r="B2240" s="204">
        <v>15899</v>
      </c>
      <c r="C2240" s="204">
        <v>1</v>
      </c>
      <c r="D2240" s="204">
        <v>0</v>
      </c>
      <c r="E2240" s="204">
        <v>0</v>
      </c>
      <c r="F2240" s="204">
        <v>0</v>
      </c>
      <c r="G2240" s="204">
        <v>1</v>
      </c>
      <c r="H2240" s="204">
        <v>0</v>
      </c>
      <c r="I2240" s="204">
        <v>0</v>
      </c>
      <c r="J2240" s="205" t="s">
        <v>255</v>
      </c>
      <c r="K2240" s="204">
        <v>-1</v>
      </c>
      <c r="L2240" s="205" t="s">
        <v>227</v>
      </c>
      <c r="M2240" s="205" t="s">
        <v>460</v>
      </c>
      <c r="N2240" s="204">
        <v>0</v>
      </c>
      <c r="O2240" s="205" t="s">
        <v>102</v>
      </c>
      <c r="P2240" s="204">
        <v>14.4804897627317</v>
      </c>
      <c r="Q2240" s="204">
        <v>3355129.4780249302</v>
      </c>
      <c r="R2240" s="93">
        <f t="shared" si="207"/>
        <v>0</v>
      </c>
      <c r="S2240" s="93" t="str">
        <f t="shared" si="208"/>
        <v/>
      </c>
      <c r="T2240" s="93">
        <f t="shared" si="209"/>
        <v>0.37726619560881652</v>
      </c>
      <c r="U2240" s="206">
        <f>IFERROR('[5]CostData&amp;Analysis'!$B$21*R2240/T2240,0)</f>
        <v>0</v>
      </c>
    </row>
    <row r="2241" spans="1:21">
      <c r="A2241" s="204">
        <v>136</v>
      </c>
      <c r="B2241" s="204">
        <v>15286</v>
      </c>
      <c r="C2241" s="204">
        <v>1</v>
      </c>
      <c r="D2241" s="204">
        <v>0</v>
      </c>
      <c r="E2241" s="204">
        <v>1</v>
      </c>
      <c r="F2241" s="204">
        <v>0</v>
      </c>
      <c r="G2241" s="204">
        <v>0</v>
      </c>
      <c r="H2241" s="204">
        <v>0</v>
      </c>
      <c r="I2241" s="204">
        <v>0</v>
      </c>
      <c r="J2241" s="205" t="s">
        <v>255</v>
      </c>
      <c r="K2241" s="204">
        <v>0.17</v>
      </c>
      <c r="L2241" s="205" t="s">
        <v>227</v>
      </c>
      <c r="M2241" s="205" t="s">
        <v>329</v>
      </c>
      <c r="N2241" s="204">
        <v>0</v>
      </c>
      <c r="O2241" s="205" t="s">
        <v>247</v>
      </c>
      <c r="P2241" s="204">
        <v>160.36792029440801</v>
      </c>
      <c r="Q2241" s="204">
        <v>890041.95763396495</v>
      </c>
      <c r="R2241" s="93">
        <f t="shared" si="207"/>
        <v>1</v>
      </c>
      <c r="S2241" s="93">
        <f t="shared" si="208"/>
        <v>0.17</v>
      </c>
      <c r="T2241" s="93">
        <f t="shared" si="209"/>
        <v>0.17</v>
      </c>
      <c r="U2241" s="206">
        <f>IFERROR('[5]CostData&amp;Analysis'!$B$21*R2241/T2241,0)</f>
        <v>1527.0444267596201</v>
      </c>
    </row>
    <row r="2242" spans="1:21">
      <c r="A2242" s="204">
        <v>139</v>
      </c>
      <c r="B2242" s="204">
        <v>15478</v>
      </c>
      <c r="C2242" s="204">
        <v>1</v>
      </c>
      <c r="D2242" s="204">
        <v>0</v>
      </c>
      <c r="E2242" s="204">
        <v>1</v>
      </c>
      <c r="F2242" s="204">
        <v>0</v>
      </c>
      <c r="G2242" s="204">
        <v>0</v>
      </c>
      <c r="H2242" s="204">
        <v>0</v>
      </c>
      <c r="I2242" s="204">
        <v>0</v>
      </c>
      <c r="J2242" s="205" t="s">
        <v>255</v>
      </c>
      <c r="K2242" s="204">
        <v>-1</v>
      </c>
      <c r="L2242" s="205" t="s">
        <v>227</v>
      </c>
      <c r="M2242" s="205" t="s">
        <v>329</v>
      </c>
      <c r="N2242" s="204">
        <v>0</v>
      </c>
      <c r="O2242" s="205" t="s">
        <v>247</v>
      </c>
      <c r="P2242" s="204">
        <v>160.36792029440801</v>
      </c>
      <c r="Q2242" s="204">
        <v>850431.08132124599</v>
      </c>
      <c r="R2242" s="93">
        <f t="shared" si="207"/>
        <v>1</v>
      </c>
      <c r="S2242" s="93" t="str">
        <f t="shared" si="208"/>
        <v/>
      </c>
      <c r="T2242" s="93">
        <f t="shared" si="209"/>
        <v>0.37726619560881652</v>
      </c>
      <c r="U2242" s="206">
        <f>IFERROR('[5]CostData&amp;Analysis'!$B$21*R2242/T2242,0)</f>
        <v>688.1018113223945</v>
      </c>
    </row>
    <row r="2243" spans="1:21">
      <c r="A2243" s="204">
        <v>140</v>
      </c>
      <c r="B2243" s="204">
        <v>15214</v>
      </c>
      <c r="C2243" s="204">
        <v>1</v>
      </c>
      <c r="D2243" s="204">
        <v>1</v>
      </c>
      <c r="E2243" s="204">
        <v>0</v>
      </c>
      <c r="F2243" s="204">
        <v>0</v>
      </c>
      <c r="G2243" s="204">
        <v>0</v>
      </c>
      <c r="H2243" s="204">
        <v>0</v>
      </c>
      <c r="I2243" s="204">
        <v>0</v>
      </c>
      <c r="J2243" s="205" t="s">
        <v>255</v>
      </c>
      <c r="K2243" s="204">
        <v>-1</v>
      </c>
      <c r="L2243" s="205" t="s">
        <v>227</v>
      </c>
      <c r="M2243" s="205" t="s">
        <v>329</v>
      </c>
      <c r="N2243" s="204">
        <v>0</v>
      </c>
      <c r="O2243" s="205" t="s">
        <v>247</v>
      </c>
      <c r="P2243" s="204">
        <v>340.720580852686</v>
      </c>
      <c r="Q2243" s="204">
        <v>909723.95087667101</v>
      </c>
      <c r="R2243" s="93">
        <f t="shared" si="207"/>
        <v>1</v>
      </c>
      <c r="S2243" s="93" t="str">
        <f t="shared" si="208"/>
        <v/>
      </c>
      <c r="T2243" s="93">
        <f t="shared" si="209"/>
        <v>0.37726619560881652</v>
      </c>
      <c r="U2243" s="206">
        <f>IFERROR('[5]CostData&amp;Analysis'!$B$21*R2243/T2243,0)</f>
        <v>688.1018113223945</v>
      </c>
    </row>
    <row r="2244" spans="1:21">
      <c r="A2244" s="204">
        <v>142</v>
      </c>
      <c r="B2244" s="204">
        <v>15401</v>
      </c>
      <c r="C2244" s="204">
        <v>1</v>
      </c>
      <c r="D2244" s="204">
        <v>0</v>
      </c>
      <c r="E2244" s="204">
        <v>1</v>
      </c>
      <c r="F2244" s="204">
        <v>0</v>
      </c>
      <c r="G2244" s="204">
        <v>0</v>
      </c>
      <c r="H2244" s="204">
        <v>0</v>
      </c>
      <c r="I2244" s="204">
        <v>0</v>
      </c>
      <c r="J2244" s="205" t="s">
        <v>255</v>
      </c>
      <c r="K2244" s="204">
        <v>2</v>
      </c>
      <c r="L2244" s="205" t="s">
        <v>227</v>
      </c>
      <c r="M2244" s="205" t="s">
        <v>329</v>
      </c>
      <c r="N2244" s="204">
        <v>0</v>
      </c>
      <c r="O2244" s="205" t="s">
        <v>247</v>
      </c>
      <c r="P2244" s="204">
        <v>59.7383607246963</v>
      </c>
      <c r="Q2244" s="204">
        <v>3368287.7311012698</v>
      </c>
      <c r="R2244" s="93">
        <f t="shared" si="207"/>
        <v>1</v>
      </c>
      <c r="S2244" s="93">
        <f t="shared" si="208"/>
        <v>2</v>
      </c>
      <c r="T2244" s="93">
        <f t="shared" si="209"/>
        <v>2</v>
      </c>
      <c r="U2244" s="206">
        <f>IFERROR('[5]CostData&amp;Analysis'!$B$21*R2244/T2244,0)</f>
        <v>129.79877627456773</v>
      </c>
    </row>
    <row r="2245" spans="1:21">
      <c r="A2245" s="204">
        <v>143</v>
      </c>
      <c r="B2245" s="204">
        <v>15401</v>
      </c>
      <c r="C2245" s="204">
        <v>2</v>
      </c>
      <c r="D2245" s="204">
        <v>0</v>
      </c>
      <c r="E2245" s="204">
        <v>1</v>
      </c>
      <c r="F2245" s="204">
        <v>0</v>
      </c>
      <c r="G2245" s="204">
        <v>0</v>
      </c>
      <c r="H2245" s="204">
        <v>0</v>
      </c>
      <c r="I2245" s="204">
        <v>0</v>
      </c>
      <c r="J2245" s="205" t="s">
        <v>255</v>
      </c>
      <c r="K2245" s="204">
        <v>11</v>
      </c>
      <c r="L2245" s="205" t="s">
        <v>227</v>
      </c>
      <c r="M2245" s="205" t="s">
        <v>329</v>
      </c>
      <c r="N2245" s="204">
        <v>0</v>
      </c>
      <c r="O2245" s="205" t="s">
        <v>247</v>
      </c>
      <c r="P2245" s="204">
        <v>59.7383607246963</v>
      </c>
      <c r="Q2245" s="204">
        <v>3368287.7311012698</v>
      </c>
      <c r="R2245" s="93">
        <f t="shared" si="207"/>
        <v>1</v>
      </c>
      <c r="S2245" s="93">
        <f t="shared" si="208"/>
        <v>11</v>
      </c>
      <c r="T2245" s="93">
        <f t="shared" si="209"/>
        <v>11</v>
      </c>
      <c r="U2245" s="206">
        <f>IFERROR('[5]CostData&amp;Analysis'!$B$21*R2245/T2245,0)</f>
        <v>23.599777504466861</v>
      </c>
    </row>
    <row r="2246" spans="1:21">
      <c r="A2246" s="204">
        <v>144</v>
      </c>
      <c r="B2246" s="204">
        <v>15531</v>
      </c>
      <c r="C2246" s="204">
        <v>1</v>
      </c>
      <c r="D2246" s="204">
        <v>0</v>
      </c>
      <c r="E2246" s="204">
        <v>1</v>
      </c>
      <c r="F2246" s="204">
        <v>0</v>
      </c>
      <c r="G2246" s="204">
        <v>0</v>
      </c>
      <c r="H2246" s="204">
        <v>0</v>
      </c>
      <c r="I2246" s="204">
        <v>0</v>
      </c>
      <c r="J2246" s="205" t="s">
        <v>255</v>
      </c>
      <c r="K2246" s="204">
        <v>1</v>
      </c>
      <c r="L2246" s="205" t="s">
        <v>227</v>
      </c>
      <c r="M2246" s="205" t="s">
        <v>329</v>
      </c>
      <c r="N2246" s="204">
        <v>0</v>
      </c>
      <c r="O2246" s="205" t="s">
        <v>247</v>
      </c>
      <c r="P2246" s="204">
        <v>852.574034593531</v>
      </c>
      <c r="Q2246" s="204">
        <v>4016476.2769701201</v>
      </c>
      <c r="R2246" s="93">
        <f t="shared" si="207"/>
        <v>1</v>
      </c>
      <c r="S2246" s="93">
        <f t="shared" si="208"/>
        <v>1</v>
      </c>
      <c r="T2246" s="93">
        <f t="shared" si="209"/>
        <v>1</v>
      </c>
      <c r="U2246" s="206">
        <f>IFERROR('[5]CostData&amp;Analysis'!$B$21*R2246/T2246,0)</f>
        <v>259.59755254913546</v>
      </c>
    </row>
    <row r="2247" spans="1:21">
      <c r="A2247" s="204">
        <v>145</v>
      </c>
      <c r="B2247" s="204">
        <v>15531</v>
      </c>
      <c r="C2247" s="204">
        <v>2</v>
      </c>
      <c r="D2247" s="204">
        <v>0</v>
      </c>
      <c r="E2247" s="204">
        <v>1</v>
      </c>
      <c r="F2247" s="204">
        <v>0</v>
      </c>
      <c r="G2247" s="204">
        <v>0</v>
      </c>
      <c r="H2247" s="204">
        <v>0</v>
      </c>
      <c r="I2247" s="204">
        <v>0</v>
      </c>
      <c r="J2247" s="205" t="s">
        <v>255</v>
      </c>
      <c r="K2247" s="204">
        <v>0.25</v>
      </c>
      <c r="L2247" s="205" t="s">
        <v>227</v>
      </c>
      <c r="M2247" s="205" t="s">
        <v>329</v>
      </c>
      <c r="N2247" s="204">
        <v>0</v>
      </c>
      <c r="O2247" s="205" t="s">
        <v>247</v>
      </c>
      <c r="P2247" s="204">
        <v>852.574034593531</v>
      </c>
      <c r="Q2247" s="204">
        <v>4016476.2769701201</v>
      </c>
      <c r="R2247" s="93">
        <f t="shared" si="207"/>
        <v>1</v>
      </c>
      <c r="S2247" s="93">
        <f t="shared" si="208"/>
        <v>0.25</v>
      </c>
      <c r="T2247" s="93">
        <f t="shared" si="209"/>
        <v>0.25</v>
      </c>
      <c r="U2247" s="206">
        <f>IFERROR('[5]CostData&amp;Analysis'!$B$21*R2247/T2247,0)</f>
        <v>1038.3902101965418</v>
      </c>
    </row>
    <row r="2248" spans="1:21">
      <c r="A2248" s="204">
        <v>146</v>
      </c>
      <c r="B2248" s="204">
        <v>15531</v>
      </c>
      <c r="C2248" s="204">
        <v>3</v>
      </c>
      <c r="D2248" s="204">
        <v>0</v>
      </c>
      <c r="E2248" s="204">
        <v>0</v>
      </c>
      <c r="F2248" s="204">
        <v>0</v>
      </c>
      <c r="G2248" s="204">
        <v>1</v>
      </c>
      <c r="H2248" s="204">
        <v>0</v>
      </c>
      <c r="I2248" s="204">
        <v>0</v>
      </c>
      <c r="J2248" s="205" t="s">
        <v>255</v>
      </c>
      <c r="K2248" s="204">
        <v>0.5</v>
      </c>
      <c r="L2248" s="205" t="s">
        <v>227</v>
      </c>
      <c r="M2248" s="205" t="s">
        <v>329</v>
      </c>
      <c r="N2248" s="204">
        <v>0</v>
      </c>
      <c r="O2248" s="205" t="s">
        <v>247</v>
      </c>
      <c r="P2248" s="204">
        <v>852.574034593531</v>
      </c>
      <c r="Q2248" s="204">
        <v>4016476.2769701201</v>
      </c>
      <c r="R2248" s="93">
        <f t="shared" si="207"/>
        <v>1</v>
      </c>
      <c r="S2248" s="93">
        <f t="shared" si="208"/>
        <v>0.5</v>
      </c>
      <c r="T2248" s="93">
        <f t="shared" si="209"/>
        <v>0.5</v>
      </c>
      <c r="U2248" s="206">
        <f>IFERROR('[5]CostData&amp;Analysis'!$B$21*R2248/T2248,0)</f>
        <v>519.19510509827091</v>
      </c>
    </row>
    <row r="2249" spans="1:21">
      <c r="A2249" s="204">
        <v>147</v>
      </c>
      <c r="B2249" s="204">
        <v>15322</v>
      </c>
      <c r="C2249" s="204">
        <v>1</v>
      </c>
      <c r="D2249" s="204">
        <v>0</v>
      </c>
      <c r="E2249" s="204">
        <v>0</v>
      </c>
      <c r="F2249" s="204">
        <v>1</v>
      </c>
      <c r="G2249" s="204">
        <v>0</v>
      </c>
      <c r="H2249" s="204">
        <v>0</v>
      </c>
      <c r="I2249" s="204">
        <v>0</v>
      </c>
      <c r="J2249" s="205" t="s">
        <v>255</v>
      </c>
      <c r="K2249" s="204">
        <v>0.4</v>
      </c>
      <c r="L2249" s="205" t="s">
        <v>227</v>
      </c>
      <c r="M2249" s="205" t="s">
        <v>329</v>
      </c>
      <c r="N2249" s="204">
        <v>0</v>
      </c>
      <c r="O2249" s="205" t="s">
        <v>247</v>
      </c>
      <c r="P2249" s="204">
        <v>9.3202930107655106</v>
      </c>
      <c r="Q2249" s="204">
        <v>570038.44083142898</v>
      </c>
      <c r="R2249" s="93">
        <f t="shared" si="207"/>
        <v>1</v>
      </c>
      <c r="S2249" s="93">
        <f t="shared" si="208"/>
        <v>0.4</v>
      </c>
      <c r="T2249" s="93">
        <f t="shared" si="209"/>
        <v>0.4</v>
      </c>
      <c r="U2249" s="206">
        <f>IFERROR('[5]CostData&amp;Analysis'!$B$21*R2249/T2249,0)</f>
        <v>648.99388137283859</v>
      </c>
    </row>
    <row r="2250" spans="1:21">
      <c r="A2250" s="204">
        <v>148</v>
      </c>
      <c r="B2250" s="204">
        <v>15042</v>
      </c>
      <c r="C2250" s="204">
        <v>1</v>
      </c>
      <c r="D2250" s="204">
        <v>0</v>
      </c>
      <c r="E2250" s="204">
        <v>1</v>
      </c>
      <c r="F2250" s="204">
        <v>0</v>
      </c>
      <c r="G2250" s="204">
        <v>0</v>
      </c>
      <c r="H2250" s="204">
        <v>0</v>
      </c>
      <c r="I2250" s="204">
        <v>0</v>
      </c>
      <c r="J2250" s="205" t="s">
        <v>255</v>
      </c>
      <c r="K2250" s="204">
        <v>6</v>
      </c>
      <c r="L2250" s="205" t="s">
        <v>239</v>
      </c>
      <c r="M2250" s="205" t="s">
        <v>460</v>
      </c>
      <c r="N2250" s="204">
        <v>0</v>
      </c>
      <c r="O2250" s="205" t="s">
        <v>247</v>
      </c>
      <c r="P2250" s="204">
        <v>59.7383607246963</v>
      </c>
      <c r="Q2250" s="204">
        <v>716860.32869635499</v>
      </c>
      <c r="R2250" s="93">
        <f t="shared" si="207"/>
        <v>0</v>
      </c>
      <c r="S2250" s="93">
        <f t="shared" si="208"/>
        <v>6</v>
      </c>
      <c r="T2250" s="93">
        <f t="shared" si="209"/>
        <v>6</v>
      </c>
      <c r="U2250" s="206">
        <f>IFERROR('[5]CostData&amp;Analysis'!$B$21*R2250/T2250,0)</f>
        <v>0</v>
      </c>
    </row>
    <row r="2251" spans="1:21">
      <c r="A2251" s="204">
        <v>149</v>
      </c>
      <c r="B2251" s="204">
        <v>15042</v>
      </c>
      <c r="C2251" s="204">
        <v>2</v>
      </c>
      <c r="D2251" s="204">
        <v>0</v>
      </c>
      <c r="E2251" s="204">
        <v>0</v>
      </c>
      <c r="F2251" s="204">
        <v>1</v>
      </c>
      <c r="G2251" s="204">
        <v>0</v>
      </c>
      <c r="H2251" s="204">
        <v>0</v>
      </c>
      <c r="I2251" s="204">
        <v>0</v>
      </c>
      <c r="J2251" s="205" t="s">
        <v>255</v>
      </c>
      <c r="K2251" s="204">
        <v>6</v>
      </c>
      <c r="L2251" s="205" t="s">
        <v>243</v>
      </c>
      <c r="M2251" s="205" t="s">
        <v>460</v>
      </c>
      <c r="N2251" s="204">
        <v>0</v>
      </c>
      <c r="O2251" s="205" t="s">
        <v>247</v>
      </c>
      <c r="P2251" s="204">
        <v>59.7383607246963</v>
      </c>
      <c r="Q2251" s="204">
        <v>716860.32869635499</v>
      </c>
      <c r="R2251" s="93">
        <f t="shared" si="207"/>
        <v>0</v>
      </c>
      <c r="S2251" s="93">
        <f t="shared" si="208"/>
        <v>6</v>
      </c>
      <c r="T2251" s="93">
        <f t="shared" si="209"/>
        <v>6</v>
      </c>
      <c r="U2251" s="206">
        <f>IFERROR('[5]CostData&amp;Analysis'!$B$21*R2251/T2251,0)</f>
        <v>0</v>
      </c>
    </row>
    <row r="2252" spans="1:21">
      <c r="A2252" s="204">
        <v>150</v>
      </c>
      <c r="B2252" s="204">
        <v>15332</v>
      </c>
      <c r="C2252" s="204">
        <v>1</v>
      </c>
      <c r="D2252" s="204">
        <v>1</v>
      </c>
      <c r="E2252" s="204">
        <v>0</v>
      </c>
      <c r="F2252" s="204">
        <v>0</v>
      </c>
      <c r="G2252" s="204">
        <v>0</v>
      </c>
      <c r="H2252" s="204">
        <v>0</v>
      </c>
      <c r="I2252" s="204">
        <v>0</v>
      </c>
      <c r="J2252" s="205" t="s">
        <v>255</v>
      </c>
      <c r="K2252" s="204">
        <v>-1</v>
      </c>
      <c r="L2252" s="205" t="s">
        <v>227</v>
      </c>
      <c r="M2252" s="205" t="s">
        <v>329</v>
      </c>
      <c r="N2252" s="204">
        <v>0</v>
      </c>
      <c r="O2252" s="205" t="s">
        <v>247</v>
      </c>
      <c r="P2252" s="204">
        <v>115.532823110919</v>
      </c>
      <c r="Q2252" s="204">
        <v>415918.16319931002</v>
      </c>
      <c r="R2252" s="93">
        <f t="shared" si="207"/>
        <v>1</v>
      </c>
      <c r="S2252" s="93" t="str">
        <f t="shared" si="208"/>
        <v/>
      </c>
      <c r="T2252" s="93">
        <f t="shared" si="209"/>
        <v>0.37726619560881652</v>
      </c>
      <c r="U2252" s="206">
        <f>IFERROR('[5]CostData&amp;Analysis'!$B$21*R2252/T2252,0)</f>
        <v>688.1018113223945</v>
      </c>
    </row>
    <row r="2253" spans="1:21">
      <c r="A2253" s="204">
        <v>151</v>
      </c>
      <c r="B2253" s="204">
        <v>15285</v>
      </c>
      <c r="C2253" s="204">
        <v>1</v>
      </c>
      <c r="D2253" s="204">
        <v>0</v>
      </c>
      <c r="E2253" s="204">
        <v>1</v>
      </c>
      <c r="F2253" s="204">
        <v>0</v>
      </c>
      <c r="G2253" s="204">
        <v>0</v>
      </c>
      <c r="H2253" s="204">
        <v>0</v>
      </c>
      <c r="I2253" s="204">
        <v>0</v>
      </c>
      <c r="J2253" s="205" t="s">
        <v>255</v>
      </c>
      <c r="K2253" s="204">
        <v>0.33</v>
      </c>
      <c r="L2253" s="205" t="s">
        <v>227</v>
      </c>
      <c r="M2253" s="205" t="s">
        <v>460</v>
      </c>
      <c r="N2253" s="204">
        <v>0</v>
      </c>
      <c r="O2253" s="205" t="s">
        <v>247</v>
      </c>
      <c r="P2253" s="204">
        <v>92.654547578317505</v>
      </c>
      <c r="Q2253" s="204">
        <v>1111854.57093981</v>
      </c>
      <c r="R2253" s="93">
        <f t="shared" si="207"/>
        <v>0</v>
      </c>
      <c r="S2253" s="93">
        <f t="shared" si="208"/>
        <v>0.33</v>
      </c>
      <c r="T2253" s="93">
        <f t="shared" si="209"/>
        <v>0.33</v>
      </c>
      <c r="U2253" s="206">
        <f>IFERROR('[5]CostData&amp;Analysis'!$B$21*R2253/T2253,0)</f>
        <v>0</v>
      </c>
    </row>
    <row r="2254" spans="1:21">
      <c r="A2254" s="204">
        <v>152</v>
      </c>
      <c r="B2254" s="204">
        <v>15285</v>
      </c>
      <c r="C2254" s="204">
        <v>2</v>
      </c>
      <c r="D2254" s="204">
        <v>0</v>
      </c>
      <c r="E2254" s="204">
        <v>1</v>
      </c>
      <c r="F2254" s="204">
        <v>0</v>
      </c>
      <c r="G2254" s="204">
        <v>0</v>
      </c>
      <c r="H2254" s="204">
        <v>0</v>
      </c>
      <c r="I2254" s="204">
        <v>0</v>
      </c>
      <c r="J2254" s="205" t="s">
        <v>255</v>
      </c>
      <c r="K2254" s="204">
        <v>0.33</v>
      </c>
      <c r="L2254" s="205" t="s">
        <v>227</v>
      </c>
      <c r="M2254" s="205" t="s">
        <v>460</v>
      </c>
      <c r="N2254" s="204">
        <v>0</v>
      </c>
      <c r="O2254" s="205" t="s">
        <v>247</v>
      </c>
      <c r="P2254" s="204">
        <v>92.654547578317505</v>
      </c>
      <c r="Q2254" s="204">
        <v>1111854.57093981</v>
      </c>
      <c r="R2254" s="93">
        <f t="shared" si="207"/>
        <v>0</v>
      </c>
      <c r="S2254" s="93">
        <f t="shared" si="208"/>
        <v>0.33</v>
      </c>
      <c r="T2254" s="93">
        <f t="shared" si="209"/>
        <v>0.33</v>
      </c>
      <c r="U2254" s="206">
        <f>IFERROR('[5]CostData&amp;Analysis'!$B$21*R2254/T2254,0)</f>
        <v>0</v>
      </c>
    </row>
    <row r="2255" spans="1:21">
      <c r="A2255" s="204">
        <v>153</v>
      </c>
      <c r="B2255" s="204">
        <v>15285</v>
      </c>
      <c r="C2255" s="204">
        <v>3</v>
      </c>
      <c r="D2255" s="204">
        <v>0</v>
      </c>
      <c r="E2255" s="204">
        <v>1</v>
      </c>
      <c r="F2255" s="204">
        <v>0</v>
      </c>
      <c r="G2255" s="204">
        <v>0</v>
      </c>
      <c r="H2255" s="204">
        <v>0</v>
      </c>
      <c r="I2255" s="204">
        <v>0</v>
      </c>
      <c r="J2255" s="205" t="s">
        <v>255</v>
      </c>
      <c r="K2255" s="204">
        <v>7.0000000000000007E-2</v>
      </c>
      <c r="L2255" s="205" t="s">
        <v>227</v>
      </c>
      <c r="M2255" s="205" t="s">
        <v>460</v>
      </c>
      <c r="N2255" s="204">
        <v>0</v>
      </c>
      <c r="O2255" s="205" t="s">
        <v>247</v>
      </c>
      <c r="P2255" s="204">
        <v>92.654547578317505</v>
      </c>
      <c r="Q2255" s="204">
        <v>1111854.57093981</v>
      </c>
      <c r="R2255" s="93">
        <f t="shared" si="207"/>
        <v>0</v>
      </c>
      <c r="S2255" s="93">
        <f t="shared" si="208"/>
        <v>7.0000000000000007E-2</v>
      </c>
      <c r="T2255" s="93">
        <f t="shared" si="209"/>
        <v>7.0000000000000007E-2</v>
      </c>
      <c r="U2255" s="206">
        <f>IFERROR('[5]CostData&amp;Analysis'!$B$21*R2255/T2255,0)</f>
        <v>0</v>
      </c>
    </row>
    <row r="2256" spans="1:21">
      <c r="A2256" s="204">
        <v>154</v>
      </c>
      <c r="B2256" s="204">
        <v>15541</v>
      </c>
      <c r="C2256" s="204">
        <v>1</v>
      </c>
      <c r="D2256" s="204">
        <v>0</v>
      </c>
      <c r="E2256" s="204">
        <v>1</v>
      </c>
      <c r="F2256" s="204">
        <v>0</v>
      </c>
      <c r="G2256" s="204">
        <v>0</v>
      </c>
      <c r="H2256" s="204">
        <v>0</v>
      </c>
      <c r="I2256" s="204">
        <v>0</v>
      </c>
      <c r="J2256" s="205" t="s">
        <v>255</v>
      </c>
      <c r="K2256" s="204">
        <v>-1</v>
      </c>
      <c r="L2256" s="205" t="s">
        <v>243</v>
      </c>
      <c r="M2256" s="205" t="s">
        <v>460</v>
      </c>
      <c r="N2256" s="204">
        <v>0</v>
      </c>
      <c r="O2256" s="205" t="s">
        <v>247</v>
      </c>
      <c r="P2256" s="204">
        <v>115.532823110919</v>
      </c>
      <c r="Q2256" s="204">
        <v>577664.115554597</v>
      </c>
      <c r="R2256" s="93">
        <f t="shared" si="207"/>
        <v>0</v>
      </c>
      <c r="S2256" s="93" t="str">
        <f t="shared" si="208"/>
        <v/>
      </c>
      <c r="T2256" s="93">
        <f t="shared" si="209"/>
        <v>0.37726619560881652</v>
      </c>
      <c r="U2256" s="206">
        <f>IFERROR('[5]CostData&amp;Analysis'!$B$21*R2256/T2256,0)</f>
        <v>0</v>
      </c>
    </row>
    <row r="2257" spans="1:21">
      <c r="A2257" s="204">
        <v>155</v>
      </c>
      <c r="B2257" s="204">
        <v>15364</v>
      </c>
      <c r="C2257" s="204">
        <v>1</v>
      </c>
      <c r="D2257" s="204">
        <v>1</v>
      </c>
      <c r="E2257" s="204">
        <v>0</v>
      </c>
      <c r="F2257" s="204">
        <v>0</v>
      </c>
      <c r="G2257" s="204">
        <v>0</v>
      </c>
      <c r="H2257" s="204">
        <v>0</v>
      </c>
      <c r="I2257" s="204">
        <v>0</v>
      </c>
      <c r="J2257" s="205" t="s">
        <v>255</v>
      </c>
      <c r="K2257" s="204">
        <v>0.66</v>
      </c>
      <c r="L2257" s="205" t="s">
        <v>227</v>
      </c>
      <c r="M2257" s="205" t="s">
        <v>460</v>
      </c>
      <c r="N2257" s="204">
        <v>0</v>
      </c>
      <c r="O2257" s="205" t="s">
        <v>247</v>
      </c>
      <c r="P2257" s="204">
        <v>86.201499118165799</v>
      </c>
      <c r="Q2257" s="204">
        <v>284464.947089947</v>
      </c>
      <c r="R2257" s="93">
        <f t="shared" si="207"/>
        <v>0</v>
      </c>
      <c r="S2257" s="93">
        <f t="shared" si="208"/>
        <v>0.66</v>
      </c>
      <c r="T2257" s="93">
        <f t="shared" si="209"/>
        <v>0.66</v>
      </c>
      <c r="U2257" s="206">
        <f>IFERROR('[5]CostData&amp;Analysis'!$B$21*R2257/T2257,0)</f>
        <v>0</v>
      </c>
    </row>
    <row r="2258" spans="1:21">
      <c r="A2258" s="204">
        <v>156</v>
      </c>
      <c r="B2258" s="204">
        <v>15364</v>
      </c>
      <c r="C2258" s="204">
        <v>2</v>
      </c>
      <c r="D2258" s="204">
        <v>1</v>
      </c>
      <c r="E2258" s="204">
        <v>0</v>
      </c>
      <c r="F2258" s="204">
        <v>0</v>
      </c>
      <c r="G2258" s="204">
        <v>0</v>
      </c>
      <c r="H2258" s="204">
        <v>0</v>
      </c>
      <c r="I2258" s="204">
        <v>0</v>
      </c>
      <c r="J2258" s="205" t="s">
        <v>255</v>
      </c>
      <c r="K2258" s="204">
        <v>0.33</v>
      </c>
      <c r="L2258" s="205" t="s">
        <v>227</v>
      </c>
      <c r="M2258" s="205" t="s">
        <v>460</v>
      </c>
      <c r="N2258" s="204">
        <v>0</v>
      </c>
      <c r="O2258" s="205" t="s">
        <v>247</v>
      </c>
      <c r="P2258" s="204">
        <v>86.201499118165799</v>
      </c>
      <c r="Q2258" s="204">
        <v>284464.947089947</v>
      </c>
      <c r="R2258" s="93">
        <f t="shared" si="207"/>
        <v>0</v>
      </c>
      <c r="S2258" s="93">
        <f t="shared" si="208"/>
        <v>0.33</v>
      </c>
      <c r="T2258" s="93">
        <f t="shared" si="209"/>
        <v>0.33</v>
      </c>
      <c r="U2258" s="206">
        <f>IFERROR('[5]CostData&amp;Analysis'!$B$21*R2258/T2258,0)</f>
        <v>0</v>
      </c>
    </row>
    <row r="2259" spans="1:21">
      <c r="A2259" s="204">
        <v>157</v>
      </c>
      <c r="B2259" s="204">
        <v>15502</v>
      </c>
      <c r="C2259" s="204">
        <v>1</v>
      </c>
      <c r="D2259" s="204">
        <v>1</v>
      </c>
      <c r="E2259" s="204">
        <v>0</v>
      </c>
      <c r="F2259" s="204">
        <v>0</v>
      </c>
      <c r="G2259" s="204">
        <v>1</v>
      </c>
      <c r="H2259" s="204">
        <v>0</v>
      </c>
      <c r="I2259" s="204">
        <v>0</v>
      </c>
      <c r="J2259" s="205" t="s">
        <v>255</v>
      </c>
      <c r="K2259" s="204">
        <v>12</v>
      </c>
      <c r="L2259" s="205" t="s">
        <v>227</v>
      </c>
      <c r="M2259" s="205" t="s">
        <v>460</v>
      </c>
      <c r="N2259" s="204">
        <v>0</v>
      </c>
      <c r="O2259" s="205" t="s">
        <v>247</v>
      </c>
      <c r="P2259" s="204">
        <v>21.175192802226601</v>
      </c>
      <c r="Q2259" s="204">
        <v>3711672.4951454899</v>
      </c>
      <c r="R2259" s="93">
        <f t="shared" si="207"/>
        <v>0</v>
      </c>
      <c r="S2259" s="93">
        <f t="shared" si="208"/>
        <v>12</v>
      </c>
      <c r="T2259" s="93">
        <f t="shared" si="209"/>
        <v>12</v>
      </c>
      <c r="U2259" s="206">
        <f>IFERROR('[5]CostData&amp;Analysis'!$B$21*R2259/T2259,0)</f>
        <v>0</v>
      </c>
    </row>
    <row r="2260" spans="1:21">
      <c r="A2260" s="204">
        <v>158</v>
      </c>
      <c r="B2260" s="204">
        <v>15502</v>
      </c>
      <c r="C2260" s="204">
        <v>2</v>
      </c>
      <c r="D2260" s="204">
        <v>1</v>
      </c>
      <c r="E2260" s="204">
        <v>0</v>
      </c>
      <c r="F2260" s="204">
        <v>0</v>
      </c>
      <c r="G2260" s="204">
        <v>1</v>
      </c>
      <c r="H2260" s="204">
        <v>0</v>
      </c>
      <c r="I2260" s="204">
        <v>0</v>
      </c>
      <c r="J2260" s="205" t="s">
        <v>255</v>
      </c>
      <c r="K2260" s="204">
        <v>9</v>
      </c>
      <c r="L2260" s="205" t="s">
        <v>227</v>
      </c>
      <c r="M2260" s="205" t="s">
        <v>460</v>
      </c>
      <c r="N2260" s="204">
        <v>0</v>
      </c>
      <c r="O2260" s="205" t="s">
        <v>247</v>
      </c>
      <c r="P2260" s="204">
        <v>21.175192802226601</v>
      </c>
      <c r="Q2260" s="204">
        <v>3711672.4951454899</v>
      </c>
      <c r="R2260" s="93">
        <f t="shared" si="207"/>
        <v>0</v>
      </c>
      <c r="S2260" s="93">
        <f t="shared" si="208"/>
        <v>9</v>
      </c>
      <c r="T2260" s="93">
        <f t="shared" si="209"/>
        <v>9</v>
      </c>
      <c r="U2260" s="206">
        <f>IFERROR('[5]CostData&amp;Analysis'!$B$21*R2260/T2260,0)</f>
        <v>0</v>
      </c>
    </row>
    <row r="2261" spans="1:21">
      <c r="A2261" s="204">
        <v>159</v>
      </c>
      <c r="B2261" s="204">
        <v>15502</v>
      </c>
      <c r="C2261" s="204">
        <v>3</v>
      </c>
      <c r="D2261" s="204">
        <v>0</v>
      </c>
      <c r="E2261" s="204">
        <v>1</v>
      </c>
      <c r="F2261" s="204">
        <v>0</v>
      </c>
      <c r="G2261" s="204">
        <v>0</v>
      </c>
      <c r="H2261" s="204">
        <v>0</v>
      </c>
      <c r="I2261" s="204">
        <v>0</v>
      </c>
      <c r="J2261" s="205" t="s">
        <v>255</v>
      </c>
      <c r="K2261" s="204">
        <v>4.5</v>
      </c>
      <c r="L2261" s="205" t="s">
        <v>227</v>
      </c>
      <c r="M2261" s="205" t="s">
        <v>460</v>
      </c>
      <c r="N2261" s="204">
        <v>0</v>
      </c>
      <c r="O2261" s="205" t="s">
        <v>247</v>
      </c>
      <c r="P2261" s="204">
        <v>21.175192802226601</v>
      </c>
      <c r="Q2261" s="204">
        <v>3711672.4951454899</v>
      </c>
      <c r="R2261" s="93">
        <f t="shared" si="207"/>
        <v>0</v>
      </c>
      <c r="S2261" s="93">
        <f t="shared" si="208"/>
        <v>4.5</v>
      </c>
      <c r="T2261" s="93">
        <f t="shared" si="209"/>
        <v>4.5</v>
      </c>
      <c r="U2261" s="206">
        <f>IFERROR('[5]CostData&amp;Analysis'!$B$21*R2261/T2261,0)</f>
        <v>0</v>
      </c>
    </row>
    <row r="2262" spans="1:21">
      <c r="A2262" s="204">
        <v>160</v>
      </c>
      <c r="B2262" s="204">
        <v>15502</v>
      </c>
      <c r="C2262" s="204">
        <v>4</v>
      </c>
      <c r="D2262" s="204">
        <v>1</v>
      </c>
      <c r="E2262" s="204">
        <v>0</v>
      </c>
      <c r="F2262" s="204">
        <v>0</v>
      </c>
      <c r="G2262" s="204">
        <v>1</v>
      </c>
      <c r="H2262" s="204">
        <v>0</v>
      </c>
      <c r="I2262" s="204">
        <v>0</v>
      </c>
      <c r="J2262" s="205" t="s">
        <v>255</v>
      </c>
      <c r="K2262" s="204">
        <v>6</v>
      </c>
      <c r="L2262" s="205" t="s">
        <v>227</v>
      </c>
      <c r="M2262" s="205" t="s">
        <v>460</v>
      </c>
      <c r="N2262" s="204">
        <v>0</v>
      </c>
      <c r="O2262" s="205" t="s">
        <v>247</v>
      </c>
      <c r="P2262" s="204">
        <v>21.175192802226601</v>
      </c>
      <c r="Q2262" s="204">
        <v>3711672.4951454899</v>
      </c>
      <c r="R2262" s="93">
        <f t="shared" si="207"/>
        <v>0</v>
      </c>
      <c r="S2262" s="93">
        <f t="shared" si="208"/>
        <v>6</v>
      </c>
      <c r="T2262" s="93">
        <f t="shared" si="209"/>
        <v>6</v>
      </c>
      <c r="U2262" s="206">
        <f>IFERROR('[5]CostData&amp;Analysis'!$B$21*R2262/T2262,0)</f>
        <v>0</v>
      </c>
    </row>
    <row r="2263" spans="1:21">
      <c r="A2263" s="204">
        <v>161</v>
      </c>
      <c r="B2263" s="204">
        <v>15280</v>
      </c>
      <c r="C2263" s="204">
        <v>1</v>
      </c>
      <c r="D2263" s="204">
        <v>1</v>
      </c>
      <c r="E2263" s="204">
        <v>0</v>
      </c>
      <c r="F2263" s="204">
        <v>1</v>
      </c>
      <c r="G2263" s="204">
        <v>0</v>
      </c>
      <c r="H2263" s="204">
        <v>0</v>
      </c>
      <c r="I2263" s="204">
        <v>0</v>
      </c>
      <c r="J2263" s="205" t="s">
        <v>246</v>
      </c>
      <c r="K2263" s="204">
        <v>0</v>
      </c>
      <c r="L2263" s="205" t="s">
        <v>239</v>
      </c>
      <c r="M2263" s="205" t="s">
        <v>247</v>
      </c>
      <c r="N2263" s="204">
        <v>0</v>
      </c>
      <c r="O2263" s="205" t="s">
        <v>247</v>
      </c>
      <c r="P2263" s="204">
        <v>92.654547578317505</v>
      </c>
      <c r="Q2263" s="204">
        <v>1621454.58262056</v>
      </c>
      <c r="R2263" s="93">
        <f t="shared" si="207"/>
        <v>0</v>
      </c>
      <c r="S2263" s="93">
        <f t="shared" si="208"/>
        <v>0</v>
      </c>
      <c r="T2263" s="93">
        <f t="shared" si="209"/>
        <v>0</v>
      </c>
      <c r="U2263" s="206">
        <f>IFERROR('[5]CostData&amp;Analysis'!$B$21*R2263/T2263,0)</f>
        <v>0</v>
      </c>
    </row>
    <row r="2264" spans="1:21">
      <c r="A2264" s="204">
        <v>162</v>
      </c>
      <c r="B2264" s="204">
        <v>15363</v>
      </c>
      <c r="C2264" s="204">
        <v>1</v>
      </c>
      <c r="D2264" s="204">
        <v>0</v>
      </c>
      <c r="E2264" s="204">
        <v>1</v>
      </c>
      <c r="F2264" s="204">
        <v>0</v>
      </c>
      <c r="G2264" s="204">
        <v>0</v>
      </c>
      <c r="H2264" s="204">
        <v>0</v>
      </c>
      <c r="I2264" s="204">
        <v>0</v>
      </c>
      <c r="J2264" s="205" t="s">
        <v>255</v>
      </c>
      <c r="K2264" s="204">
        <v>1.5</v>
      </c>
      <c r="L2264" s="205" t="s">
        <v>227</v>
      </c>
      <c r="M2264" s="205" t="s">
        <v>460</v>
      </c>
      <c r="N2264" s="204">
        <v>0</v>
      </c>
      <c r="O2264" s="205" t="s">
        <v>247</v>
      </c>
      <c r="P2264" s="204">
        <v>92.654547578317505</v>
      </c>
      <c r="Q2264" s="204">
        <v>1642023.8921829399</v>
      </c>
      <c r="R2264" s="93">
        <f t="shared" si="207"/>
        <v>0</v>
      </c>
      <c r="S2264" s="93">
        <f t="shared" si="208"/>
        <v>1.5</v>
      </c>
      <c r="T2264" s="93">
        <f t="shared" si="209"/>
        <v>1.5</v>
      </c>
      <c r="U2264" s="206">
        <f>IFERROR('[5]CostData&amp;Analysis'!$B$21*R2264/T2264,0)</f>
        <v>0</v>
      </c>
    </row>
    <row r="2265" spans="1:21">
      <c r="A2265" s="204">
        <v>163</v>
      </c>
      <c r="B2265" s="204">
        <v>15273</v>
      </c>
      <c r="C2265" s="204">
        <v>1</v>
      </c>
      <c r="D2265" s="204">
        <v>0</v>
      </c>
      <c r="E2265" s="204">
        <v>1</v>
      </c>
      <c r="F2265" s="204">
        <v>0</v>
      </c>
      <c r="G2265" s="204">
        <v>0</v>
      </c>
      <c r="H2265" s="204">
        <v>0</v>
      </c>
      <c r="I2265" s="204">
        <v>0</v>
      </c>
      <c r="J2265" s="205" t="s">
        <v>255</v>
      </c>
      <c r="K2265" s="204">
        <v>6</v>
      </c>
      <c r="L2265" s="205" t="s">
        <v>227</v>
      </c>
      <c r="M2265" s="205" t="s">
        <v>460</v>
      </c>
      <c r="N2265" s="204">
        <v>0</v>
      </c>
      <c r="O2265" s="205" t="s">
        <v>247</v>
      </c>
      <c r="P2265" s="204">
        <v>21.175192802226601</v>
      </c>
      <c r="Q2265" s="204">
        <v>3593536.0945018702</v>
      </c>
      <c r="R2265" s="93">
        <f t="shared" ref="R2265:R2328" si="210">IF(M2265="SP",1,0)</f>
        <v>0</v>
      </c>
      <c r="S2265" s="93">
        <f t="shared" ref="S2265:S2328" si="211">IF(K2265=-1,"",K2265)</f>
        <v>6</v>
      </c>
      <c r="T2265" s="93">
        <f t="shared" ref="T2265:T2328" si="212">IF(S2265="",SUMPRODUCT($S$2136:$S$2424,$P$2136:$P$2424,$R$2136:$R$2424)/SUM($P$2136:$P$2424,$R$2136:$R$2424),S2265)</f>
        <v>6</v>
      </c>
      <c r="U2265" s="206">
        <f>IFERROR('[5]CostData&amp;Analysis'!$B$21*R2265/T2265,0)</f>
        <v>0</v>
      </c>
    </row>
    <row r="2266" spans="1:21">
      <c r="A2266" s="204">
        <v>164</v>
      </c>
      <c r="B2266" s="204">
        <v>15273</v>
      </c>
      <c r="C2266" s="204">
        <v>2</v>
      </c>
      <c r="D2266" s="204">
        <v>0</v>
      </c>
      <c r="E2266" s="204">
        <v>1</v>
      </c>
      <c r="F2266" s="204">
        <v>0</v>
      </c>
      <c r="G2266" s="204">
        <v>0</v>
      </c>
      <c r="H2266" s="204">
        <v>0</v>
      </c>
      <c r="I2266" s="204">
        <v>0</v>
      </c>
      <c r="J2266" s="205" t="s">
        <v>255</v>
      </c>
      <c r="K2266" s="204">
        <v>4</v>
      </c>
      <c r="L2266" s="205" t="s">
        <v>227</v>
      </c>
      <c r="M2266" s="205" t="s">
        <v>460</v>
      </c>
      <c r="N2266" s="204">
        <v>0</v>
      </c>
      <c r="O2266" s="205" t="s">
        <v>247</v>
      </c>
      <c r="P2266" s="204">
        <v>21.175192802226601</v>
      </c>
      <c r="Q2266" s="204">
        <v>3593536.0945018702</v>
      </c>
      <c r="R2266" s="93">
        <f t="shared" si="210"/>
        <v>0</v>
      </c>
      <c r="S2266" s="93">
        <f t="shared" si="211"/>
        <v>4</v>
      </c>
      <c r="T2266" s="93">
        <f t="shared" si="212"/>
        <v>4</v>
      </c>
      <c r="U2266" s="206">
        <f>IFERROR('[5]CostData&amp;Analysis'!$B$21*R2266/T2266,0)</f>
        <v>0</v>
      </c>
    </row>
    <row r="2267" spans="1:21">
      <c r="A2267" s="204">
        <v>165</v>
      </c>
      <c r="B2267" s="204">
        <v>15273</v>
      </c>
      <c r="C2267" s="204">
        <v>3</v>
      </c>
      <c r="D2267" s="204">
        <v>0</v>
      </c>
      <c r="E2267" s="204">
        <v>1</v>
      </c>
      <c r="F2267" s="204">
        <v>0</v>
      </c>
      <c r="G2267" s="204">
        <v>0</v>
      </c>
      <c r="H2267" s="204">
        <v>0</v>
      </c>
      <c r="I2267" s="204">
        <v>0</v>
      </c>
      <c r="J2267" s="205" t="s">
        <v>255</v>
      </c>
      <c r="K2267" s="204">
        <v>6</v>
      </c>
      <c r="L2267" s="205" t="s">
        <v>227</v>
      </c>
      <c r="M2267" s="205" t="s">
        <v>460</v>
      </c>
      <c r="N2267" s="204">
        <v>0</v>
      </c>
      <c r="O2267" s="205" t="s">
        <v>247</v>
      </c>
      <c r="P2267" s="204">
        <v>21.175192802226601</v>
      </c>
      <c r="Q2267" s="204">
        <v>3593536.0945018702</v>
      </c>
      <c r="R2267" s="93">
        <f t="shared" si="210"/>
        <v>0</v>
      </c>
      <c r="S2267" s="93">
        <f t="shared" si="211"/>
        <v>6</v>
      </c>
      <c r="T2267" s="93">
        <f t="shared" si="212"/>
        <v>6</v>
      </c>
      <c r="U2267" s="206">
        <f>IFERROR('[5]CostData&amp;Analysis'!$B$21*R2267/T2267,0)</f>
        <v>0</v>
      </c>
    </row>
    <row r="2268" spans="1:21">
      <c r="A2268" s="204">
        <v>166</v>
      </c>
      <c r="B2268" s="204">
        <v>15273</v>
      </c>
      <c r="C2268" s="204">
        <v>4</v>
      </c>
      <c r="D2268" s="204">
        <v>0</v>
      </c>
      <c r="E2268" s="204">
        <v>1</v>
      </c>
      <c r="F2268" s="204">
        <v>0</v>
      </c>
      <c r="G2268" s="204">
        <v>0</v>
      </c>
      <c r="H2268" s="204">
        <v>0</v>
      </c>
      <c r="I2268" s="204">
        <v>0</v>
      </c>
      <c r="J2268" s="205" t="s">
        <v>255</v>
      </c>
      <c r="K2268" s="204">
        <v>4</v>
      </c>
      <c r="L2268" s="205" t="s">
        <v>227</v>
      </c>
      <c r="M2268" s="205" t="s">
        <v>460</v>
      </c>
      <c r="N2268" s="204">
        <v>0</v>
      </c>
      <c r="O2268" s="205" t="s">
        <v>247</v>
      </c>
      <c r="P2268" s="204">
        <v>21.175192802226601</v>
      </c>
      <c r="Q2268" s="204">
        <v>3593536.0945018702</v>
      </c>
      <c r="R2268" s="93">
        <f t="shared" si="210"/>
        <v>0</v>
      </c>
      <c r="S2268" s="93">
        <f t="shared" si="211"/>
        <v>4</v>
      </c>
      <c r="T2268" s="93">
        <f t="shared" si="212"/>
        <v>4</v>
      </c>
      <c r="U2268" s="206">
        <f>IFERROR('[5]CostData&amp;Analysis'!$B$21*R2268/T2268,0)</f>
        <v>0</v>
      </c>
    </row>
    <row r="2269" spans="1:21">
      <c r="A2269" s="204">
        <v>169</v>
      </c>
      <c r="B2269" s="204">
        <v>15341</v>
      </c>
      <c r="C2269" s="204">
        <v>1</v>
      </c>
      <c r="D2269" s="204">
        <v>1</v>
      </c>
      <c r="E2269" s="204">
        <v>0</v>
      </c>
      <c r="F2269" s="204">
        <v>0</v>
      </c>
      <c r="G2269" s="204">
        <v>0</v>
      </c>
      <c r="H2269" s="204">
        <v>0</v>
      </c>
      <c r="I2269" s="204">
        <v>0</v>
      </c>
      <c r="J2269" s="205" t="s">
        <v>255</v>
      </c>
      <c r="K2269" s="204">
        <v>0.33</v>
      </c>
      <c r="L2269" s="205" t="s">
        <v>243</v>
      </c>
      <c r="M2269" s="205" t="s">
        <v>460</v>
      </c>
      <c r="N2269" s="204">
        <v>0</v>
      </c>
      <c r="O2269" s="205" t="s">
        <v>247</v>
      </c>
      <c r="P2269" s="204">
        <v>97.814348978341002</v>
      </c>
      <c r="Q2269" s="204">
        <v>495723.12062223197</v>
      </c>
      <c r="R2269" s="93">
        <f t="shared" si="210"/>
        <v>0</v>
      </c>
      <c r="S2269" s="93">
        <f t="shared" si="211"/>
        <v>0.33</v>
      </c>
      <c r="T2269" s="93">
        <f t="shared" si="212"/>
        <v>0.33</v>
      </c>
      <c r="U2269" s="206">
        <f>IFERROR('[5]CostData&amp;Analysis'!$B$21*R2269/T2269,0)</f>
        <v>0</v>
      </c>
    </row>
    <row r="2270" spans="1:21">
      <c r="A2270" s="204">
        <v>170</v>
      </c>
      <c r="B2270" s="204">
        <v>15341</v>
      </c>
      <c r="C2270" s="204">
        <v>2</v>
      </c>
      <c r="D2270" s="204">
        <v>1</v>
      </c>
      <c r="E2270" s="204">
        <v>0</v>
      </c>
      <c r="F2270" s="204">
        <v>0</v>
      </c>
      <c r="G2270" s="204">
        <v>0</v>
      </c>
      <c r="H2270" s="204">
        <v>0</v>
      </c>
      <c r="I2270" s="204">
        <v>0</v>
      </c>
      <c r="J2270" s="205" t="s">
        <v>255</v>
      </c>
      <c r="K2270" s="204">
        <v>7.0000000000000007E-2</v>
      </c>
      <c r="L2270" s="205" t="s">
        <v>243</v>
      </c>
      <c r="M2270" s="205" t="s">
        <v>460</v>
      </c>
      <c r="N2270" s="204">
        <v>0</v>
      </c>
      <c r="O2270" s="205" t="s">
        <v>247</v>
      </c>
      <c r="P2270" s="204">
        <v>97.814348978341002</v>
      </c>
      <c r="Q2270" s="204">
        <v>495723.12062223197</v>
      </c>
      <c r="R2270" s="93">
        <f t="shared" si="210"/>
        <v>0</v>
      </c>
      <c r="S2270" s="93">
        <f t="shared" si="211"/>
        <v>7.0000000000000007E-2</v>
      </c>
      <c r="T2270" s="93">
        <f t="shared" si="212"/>
        <v>7.0000000000000007E-2</v>
      </c>
      <c r="U2270" s="206">
        <f>IFERROR('[5]CostData&amp;Analysis'!$B$21*R2270/T2270,0)</f>
        <v>0</v>
      </c>
    </row>
    <row r="2271" spans="1:21">
      <c r="A2271" s="204">
        <v>171</v>
      </c>
      <c r="B2271" s="204">
        <v>15158</v>
      </c>
      <c r="C2271" s="204">
        <v>1</v>
      </c>
      <c r="D2271" s="204">
        <v>1</v>
      </c>
      <c r="E2271" s="204">
        <v>0</v>
      </c>
      <c r="F2271" s="204">
        <v>0</v>
      </c>
      <c r="G2271" s="204">
        <v>0</v>
      </c>
      <c r="H2271" s="204">
        <v>0</v>
      </c>
      <c r="I2271" s="204">
        <v>0</v>
      </c>
      <c r="J2271" s="205" t="s">
        <v>255</v>
      </c>
      <c r="K2271" s="204">
        <v>0.13</v>
      </c>
      <c r="L2271" s="205" t="s">
        <v>243</v>
      </c>
      <c r="M2271" s="205" t="s">
        <v>460</v>
      </c>
      <c r="N2271" s="204">
        <v>0</v>
      </c>
      <c r="O2271" s="205" t="s">
        <v>247</v>
      </c>
      <c r="P2271" s="204">
        <v>59.7383607246963</v>
      </c>
      <c r="Q2271" s="204">
        <v>519305.569779785</v>
      </c>
      <c r="R2271" s="93">
        <f t="shared" si="210"/>
        <v>0</v>
      </c>
      <c r="S2271" s="93">
        <f t="shared" si="211"/>
        <v>0.13</v>
      </c>
      <c r="T2271" s="93">
        <f t="shared" si="212"/>
        <v>0.13</v>
      </c>
      <c r="U2271" s="206">
        <f>IFERROR('[5]CostData&amp;Analysis'!$B$21*R2271/T2271,0)</f>
        <v>0</v>
      </c>
    </row>
    <row r="2272" spans="1:21">
      <c r="A2272" s="204">
        <v>172</v>
      </c>
      <c r="B2272" s="204">
        <v>15370</v>
      </c>
      <c r="C2272" s="204">
        <v>1</v>
      </c>
      <c r="D2272" s="204">
        <v>0</v>
      </c>
      <c r="E2272" s="204">
        <v>0</v>
      </c>
      <c r="F2272" s="204">
        <v>0</v>
      </c>
      <c r="G2272" s="204">
        <v>0</v>
      </c>
      <c r="H2272" s="204">
        <v>1</v>
      </c>
      <c r="I2272" s="204">
        <v>0</v>
      </c>
      <c r="J2272" s="205" t="s">
        <v>255</v>
      </c>
      <c r="K2272" s="204">
        <v>0.14000000000000001</v>
      </c>
      <c r="L2272" s="205" t="s">
        <v>227</v>
      </c>
      <c r="M2272" s="205" t="s">
        <v>460</v>
      </c>
      <c r="N2272" s="204">
        <v>0</v>
      </c>
      <c r="O2272" s="205" t="s">
        <v>247</v>
      </c>
      <c r="P2272" s="204">
        <v>62.6831423346798</v>
      </c>
      <c r="Q2272" s="204">
        <v>5350758.3959729401</v>
      </c>
      <c r="R2272" s="93">
        <f t="shared" si="210"/>
        <v>0</v>
      </c>
      <c r="S2272" s="93">
        <f t="shared" si="211"/>
        <v>0.14000000000000001</v>
      </c>
      <c r="T2272" s="93">
        <f t="shared" si="212"/>
        <v>0.14000000000000001</v>
      </c>
      <c r="U2272" s="206">
        <f>IFERROR('[5]CostData&amp;Analysis'!$B$21*R2272/T2272,0)</f>
        <v>0</v>
      </c>
    </row>
    <row r="2273" spans="1:21">
      <c r="A2273" s="204">
        <v>173</v>
      </c>
      <c r="B2273" s="204">
        <v>15074</v>
      </c>
      <c r="C2273" s="204">
        <v>1</v>
      </c>
      <c r="D2273" s="204">
        <v>1</v>
      </c>
      <c r="E2273" s="204">
        <v>0</v>
      </c>
      <c r="F2273" s="204">
        <v>0</v>
      </c>
      <c r="G2273" s="204">
        <v>0</v>
      </c>
      <c r="H2273" s="204">
        <v>0</v>
      </c>
      <c r="I2273" s="204">
        <v>0</v>
      </c>
      <c r="J2273" s="205" t="s">
        <v>459</v>
      </c>
      <c r="K2273" s="204">
        <v>25</v>
      </c>
      <c r="L2273" s="205" t="s">
        <v>243</v>
      </c>
      <c r="M2273" s="205" t="s">
        <v>239</v>
      </c>
      <c r="N2273" s="204">
        <v>3</v>
      </c>
      <c r="O2273" s="205" t="s">
        <v>227</v>
      </c>
      <c r="P2273" s="204">
        <v>92.654547578317505</v>
      </c>
      <c r="Q2273" s="204">
        <v>5825839.9880818697</v>
      </c>
      <c r="R2273" s="93">
        <f t="shared" si="210"/>
        <v>0</v>
      </c>
      <c r="S2273" s="93">
        <f t="shared" si="211"/>
        <v>25</v>
      </c>
      <c r="T2273" s="93">
        <f t="shared" si="212"/>
        <v>25</v>
      </c>
      <c r="U2273" s="206">
        <f>IFERROR('[5]CostData&amp;Analysis'!$B$21*R2273/T2273,0)</f>
        <v>0</v>
      </c>
    </row>
    <row r="2274" spans="1:21">
      <c r="A2274" s="204">
        <v>174</v>
      </c>
      <c r="B2274" s="204">
        <v>15338</v>
      </c>
      <c r="C2274" s="204">
        <v>1</v>
      </c>
      <c r="D2274" s="204">
        <v>1</v>
      </c>
      <c r="E2274" s="204">
        <v>0</v>
      </c>
      <c r="F2274" s="204">
        <v>0</v>
      </c>
      <c r="G2274" s="204">
        <v>0</v>
      </c>
      <c r="H2274" s="204">
        <v>0</v>
      </c>
      <c r="I2274" s="204">
        <v>0</v>
      </c>
      <c r="J2274" s="205" t="s">
        <v>255</v>
      </c>
      <c r="K2274" s="204">
        <v>-1</v>
      </c>
      <c r="L2274" s="205" t="s">
        <v>227</v>
      </c>
      <c r="M2274" s="205" t="s">
        <v>329</v>
      </c>
      <c r="N2274" s="204">
        <v>0</v>
      </c>
      <c r="O2274" s="205" t="s">
        <v>247</v>
      </c>
      <c r="P2274" s="204">
        <v>115.532823110919</v>
      </c>
      <c r="Q2274" s="204">
        <v>329384.07868923101</v>
      </c>
      <c r="R2274" s="93">
        <f t="shared" si="210"/>
        <v>1</v>
      </c>
      <c r="S2274" s="93" t="str">
        <f t="shared" si="211"/>
        <v/>
      </c>
      <c r="T2274" s="93">
        <f t="shared" si="212"/>
        <v>0.37726619560881652</v>
      </c>
      <c r="U2274" s="206">
        <f>IFERROR('[5]CostData&amp;Analysis'!$B$21*R2274/T2274,0)</f>
        <v>688.1018113223945</v>
      </c>
    </row>
    <row r="2275" spans="1:21">
      <c r="A2275" s="204">
        <v>175</v>
      </c>
      <c r="B2275" s="204">
        <v>15338</v>
      </c>
      <c r="C2275" s="204">
        <v>2</v>
      </c>
      <c r="D2275" s="204">
        <v>1</v>
      </c>
      <c r="E2275" s="204">
        <v>0</v>
      </c>
      <c r="F2275" s="204">
        <v>0</v>
      </c>
      <c r="G2275" s="204">
        <v>0</v>
      </c>
      <c r="H2275" s="204">
        <v>0</v>
      </c>
      <c r="I2275" s="204">
        <v>0</v>
      </c>
      <c r="J2275" s="205" t="s">
        <v>255</v>
      </c>
      <c r="K2275" s="204">
        <v>-1</v>
      </c>
      <c r="L2275" s="205" t="s">
        <v>227</v>
      </c>
      <c r="M2275" s="205" t="s">
        <v>329</v>
      </c>
      <c r="N2275" s="204">
        <v>0</v>
      </c>
      <c r="O2275" s="205" t="s">
        <v>247</v>
      </c>
      <c r="P2275" s="204">
        <v>115.532823110919</v>
      </c>
      <c r="Q2275" s="204">
        <v>329384.07868923101</v>
      </c>
      <c r="R2275" s="93">
        <f t="shared" si="210"/>
        <v>1</v>
      </c>
      <c r="S2275" s="93" t="str">
        <f t="shared" si="211"/>
        <v/>
      </c>
      <c r="T2275" s="93">
        <f t="shared" si="212"/>
        <v>0.37726619560881652</v>
      </c>
      <c r="U2275" s="206">
        <f>IFERROR('[5]CostData&amp;Analysis'!$B$21*R2275/T2275,0)</f>
        <v>688.1018113223945</v>
      </c>
    </row>
    <row r="2276" spans="1:21">
      <c r="A2276" s="204">
        <v>176</v>
      </c>
      <c r="B2276" s="204">
        <v>15338</v>
      </c>
      <c r="C2276" s="204">
        <v>3</v>
      </c>
      <c r="D2276" s="204">
        <v>1</v>
      </c>
      <c r="E2276" s="204">
        <v>0</v>
      </c>
      <c r="F2276" s="204">
        <v>0</v>
      </c>
      <c r="G2276" s="204">
        <v>0</v>
      </c>
      <c r="H2276" s="204">
        <v>0</v>
      </c>
      <c r="I2276" s="204">
        <v>0</v>
      </c>
      <c r="J2276" s="205" t="s">
        <v>255</v>
      </c>
      <c r="K2276" s="204">
        <v>-1</v>
      </c>
      <c r="L2276" s="205" t="s">
        <v>227</v>
      </c>
      <c r="M2276" s="205" t="s">
        <v>329</v>
      </c>
      <c r="N2276" s="204">
        <v>0</v>
      </c>
      <c r="O2276" s="205" t="s">
        <v>247</v>
      </c>
      <c r="P2276" s="204">
        <v>115.532823110919</v>
      </c>
      <c r="Q2276" s="204">
        <v>329384.07868923101</v>
      </c>
      <c r="R2276" s="93">
        <f t="shared" si="210"/>
        <v>1</v>
      </c>
      <c r="S2276" s="93" t="str">
        <f t="shared" si="211"/>
        <v/>
      </c>
      <c r="T2276" s="93">
        <f t="shared" si="212"/>
        <v>0.37726619560881652</v>
      </c>
      <c r="U2276" s="206">
        <f>IFERROR('[5]CostData&amp;Analysis'!$B$21*R2276/T2276,0)</f>
        <v>688.1018113223945</v>
      </c>
    </row>
    <row r="2277" spans="1:21">
      <c r="A2277" s="204">
        <v>177</v>
      </c>
      <c r="B2277" s="204">
        <v>15496</v>
      </c>
      <c r="C2277" s="204">
        <v>1</v>
      </c>
      <c r="D2277" s="204">
        <v>1</v>
      </c>
      <c r="E2277" s="204">
        <v>0</v>
      </c>
      <c r="F2277" s="204">
        <v>0</v>
      </c>
      <c r="G2277" s="204">
        <v>0</v>
      </c>
      <c r="H2277" s="204">
        <v>0</v>
      </c>
      <c r="I2277" s="204">
        <v>0</v>
      </c>
      <c r="J2277" s="205" t="s">
        <v>255</v>
      </c>
      <c r="K2277" s="204">
        <v>1</v>
      </c>
      <c r="L2277" s="205" t="s">
        <v>227</v>
      </c>
      <c r="M2277" s="205" t="s">
        <v>460</v>
      </c>
      <c r="N2277" s="204">
        <v>0</v>
      </c>
      <c r="O2277" s="205" t="s">
        <v>247</v>
      </c>
      <c r="P2277" s="204">
        <v>21.175192802226601</v>
      </c>
      <c r="Q2277" s="204">
        <v>3430381.23396071</v>
      </c>
      <c r="R2277" s="93">
        <f t="shared" si="210"/>
        <v>0</v>
      </c>
      <c r="S2277" s="93">
        <f t="shared" si="211"/>
        <v>1</v>
      </c>
      <c r="T2277" s="93">
        <f t="shared" si="212"/>
        <v>1</v>
      </c>
      <c r="U2277" s="206">
        <f>IFERROR('[5]CostData&amp;Analysis'!$B$21*R2277/T2277,0)</f>
        <v>0</v>
      </c>
    </row>
    <row r="2278" spans="1:21">
      <c r="A2278" s="204">
        <v>178</v>
      </c>
      <c r="B2278" s="204">
        <v>15496</v>
      </c>
      <c r="C2278" s="204">
        <v>2</v>
      </c>
      <c r="D2278" s="204">
        <v>1</v>
      </c>
      <c r="E2278" s="204">
        <v>0</v>
      </c>
      <c r="F2278" s="204">
        <v>0</v>
      </c>
      <c r="G2278" s="204">
        <v>0</v>
      </c>
      <c r="H2278" s="204">
        <v>0</v>
      </c>
      <c r="I2278" s="204">
        <v>0</v>
      </c>
      <c r="J2278" s="205" t="s">
        <v>255</v>
      </c>
      <c r="K2278" s="204">
        <v>1</v>
      </c>
      <c r="L2278" s="205" t="s">
        <v>227</v>
      </c>
      <c r="M2278" s="205" t="s">
        <v>460</v>
      </c>
      <c r="N2278" s="204">
        <v>0</v>
      </c>
      <c r="O2278" s="205" t="s">
        <v>247</v>
      </c>
      <c r="P2278" s="204">
        <v>21.175192802226601</v>
      </c>
      <c r="Q2278" s="204">
        <v>3430381.23396071</v>
      </c>
      <c r="R2278" s="93">
        <f t="shared" si="210"/>
        <v>0</v>
      </c>
      <c r="S2278" s="93">
        <f t="shared" si="211"/>
        <v>1</v>
      </c>
      <c r="T2278" s="93">
        <f t="shared" si="212"/>
        <v>1</v>
      </c>
      <c r="U2278" s="206">
        <f>IFERROR('[5]CostData&amp;Analysis'!$B$21*R2278/T2278,0)</f>
        <v>0</v>
      </c>
    </row>
    <row r="2279" spans="1:21">
      <c r="A2279" s="204">
        <v>179</v>
      </c>
      <c r="B2279" s="204">
        <v>15496</v>
      </c>
      <c r="C2279" s="204">
        <v>3</v>
      </c>
      <c r="D2279" s="204">
        <v>0</v>
      </c>
      <c r="E2279" s="204">
        <v>0</v>
      </c>
      <c r="F2279" s="204">
        <v>0</v>
      </c>
      <c r="G2279" s="204">
        <v>1</v>
      </c>
      <c r="H2279" s="204">
        <v>0</v>
      </c>
      <c r="I2279" s="204">
        <v>0</v>
      </c>
      <c r="J2279" s="205" t="s">
        <v>255</v>
      </c>
      <c r="K2279" s="204">
        <v>28</v>
      </c>
      <c r="L2279" s="205" t="s">
        <v>243</v>
      </c>
      <c r="M2279" s="205" t="s">
        <v>460</v>
      </c>
      <c r="N2279" s="204">
        <v>0</v>
      </c>
      <c r="O2279" s="205" t="s">
        <v>247</v>
      </c>
      <c r="P2279" s="204">
        <v>21.175192802226601</v>
      </c>
      <c r="Q2279" s="204">
        <v>3430381.23396071</v>
      </c>
      <c r="R2279" s="93">
        <f t="shared" si="210"/>
        <v>0</v>
      </c>
      <c r="S2279" s="93">
        <f t="shared" si="211"/>
        <v>28</v>
      </c>
      <c r="T2279" s="93">
        <f t="shared" si="212"/>
        <v>28</v>
      </c>
      <c r="U2279" s="206">
        <f>IFERROR('[5]CostData&amp;Analysis'!$B$21*R2279/T2279,0)</f>
        <v>0</v>
      </c>
    </row>
    <row r="2280" spans="1:21">
      <c r="A2280" s="204">
        <v>181</v>
      </c>
      <c r="B2280" s="204">
        <v>15544</v>
      </c>
      <c r="C2280" s="204">
        <v>1</v>
      </c>
      <c r="D2280" s="204">
        <v>0</v>
      </c>
      <c r="E2280" s="204">
        <v>0</v>
      </c>
      <c r="F2280" s="204">
        <v>0</v>
      </c>
      <c r="G2280" s="204">
        <v>1</v>
      </c>
      <c r="H2280" s="204">
        <v>0</v>
      </c>
      <c r="I2280" s="204">
        <v>0</v>
      </c>
      <c r="J2280" s="205" t="s">
        <v>255</v>
      </c>
      <c r="K2280" s="204">
        <v>2</v>
      </c>
      <c r="L2280" s="205" t="s">
        <v>243</v>
      </c>
      <c r="M2280" s="205" t="s">
        <v>239</v>
      </c>
      <c r="N2280" s="204">
        <v>0</v>
      </c>
      <c r="O2280" s="205" t="s">
        <v>247</v>
      </c>
      <c r="P2280" s="204">
        <v>340.720580852686</v>
      </c>
      <c r="Q2280" s="204">
        <v>1677026.6989569201</v>
      </c>
      <c r="R2280" s="93">
        <f t="shared" si="210"/>
        <v>0</v>
      </c>
      <c r="S2280" s="93">
        <f t="shared" si="211"/>
        <v>2</v>
      </c>
      <c r="T2280" s="93">
        <f t="shared" si="212"/>
        <v>2</v>
      </c>
      <c r="U2280" s="206">
        <f>IFERROR('[5]CostData&amp;Analysis'!$B$21*R2280/T2280,0)</f>
        <v>0</v>
      </c>
    </row>
    <row r="2281" spans="1:21">
      <c r="A2281" s="204">
        <v>182</v>
      </c>
      <c r="B2281" s="204">
        <v>15592</v>
      </c>
      <c r="C2281" s="204">
        <v>1</v>
      </c>
      <c r="D2281" s="204">
        <v>1</v>
      </c>
      <c r="E2281" s="204">
        <v>0</v>
      </c>
      <c r="F2281" s="204">
        <v>0</v>
      </c>
      <c r="G2281" s="204">
        <v>0</v>
      </c>
      <c r="H2281" s="204">
        <v>0</v>
      </c>
      <c r="I2281" s="204">
        <v>0</v>
      </c>
      <c r="J2281" s="205" t="s">
        <v>239</v>
      </c>
      <c r="K2281" s="204">
        <v>-1</v>
      </c>
      <c r="L2281" s="205" t="s">
        <v>227</v>
      </c>
      <c r="M2281" s="205" t="s">
        <v>239</v>
      </c>
      <c r="N2281" s="204">
        <v>-1</v>
      </c>
      <c r="O2281" s="205" t="s">
        <v>239</v>
      </c>
      <c r="P2281" s="204">
        <v>334.46517981600198</v>
      </c>
      <c r="Q2281" s="204">
        <v>5806984.4519654298</v>
      </c>
      <c r="R2281" s="93">
        <f t="shared" si="210"/>
        <v>0</v>
      </c>
      <c r="S2281" s="93" t="str">
        <f t="shared" si="211"/>
        <v/>
      </c>
      <c r="T2281" s="93">
        <f t="shared" si="212"/>
        <v>0.37726619560881652</v>
      </c>
      <c r="U2281" s="206">
        <f>IFERROR('[5]CostData&amp;Analysis'!$B$21*R2281/T2281,0)</f>
        <v>0</v>
      </c>
    </row>
    <row r="2282" spans="1:21">
      <c r="A2282" s="204">
        <v>183</v>
      </c>
      <c r="B2282" s="204">
        <v>15592</v>
      </c>
      <c r="C2282" s="204">
        <v>2</v>
      </c>
      <c r="D2282" s="204">
        <v>1</v>
      </c>
      <c r="E2282" s="204">
        <v>0</v>
      </c>
      <c r="F2282" s="204">
        <v>0</v>
      </c>
      <c r="G2282" s="204">
        <v>0</v>
      </c>
      <c r="H2282" s="204">
        <v>0</v>
      </c>
      <c r="I2282" s="204">
        <v>0</v>
      </c>
      <c r="J2282" s="205" t="s">
        <v>239</v>
      </c>
      <c r="K2282" s="204">
        <v>-1</v>
      </c>
      <c r="L2282" s="205" t="s">
        <v>227</v>
      </c>
      <c r="M2282" s="205" t="s">
        <v>239</v>
      </c>
      <c r="N2282" s="204">
        <v>-1</v>
      </c>
      <c r="O2282" s="205" t="s">
        <v>239</v>
      </c>
      <c r="P2282" s="204">
        <v>334.46517981600198</v>
      </c>
      <c r="Q2282" s="204">
        <v>5806984.4519654298</v>
      </c>
      <c r="R2282" s="93">
        <f t="shared" si="210"/>
        <v>0</v>
      </c>
      <c r="S2282" s="93" t="str">
        <f t="shared" si="211"/>
        <v/>
      </c>
      <c r="T2282" s="93">
        <f t="shared" si="212"/>
        <v>0.37726619560881652</v>
      </c>
      <c r="U2282" s="206">
        <f>IFERROR('[5]CostData&amp;Analysis'!$B$21*R2282/T2282,0)</f>
        <v>0</v>
      </c>
    </row>
    <row r="2283" spans="1:21">
      <c r="A2283" s="204">
        <v>184</v>
      </c>
      <c r="B2283" s="204">
        <v>15592</v>
      </c>
      <c r="C2283" s="204">
        <v>3</v>
      </c>
      <c r="D2283" s="204">
        <v>1</v>
      </c>
      <c r="E2283" s="204">
        <v>0</v>
      </c>
      <c r="F2283" s="204">
        <v>0</v>
      </c>
      <c r="G2283" s="204">
        <v>0</v>
      </c>
      <c r="H2283" s="204">
        <v>0</v>
      </c>
      <c r="I2283" s="204">
        <v>0</v>
      </c>
      <c r="J2283" s="205" t="s">
        <v>239</v>
      </c>
      <c r="K2283" s="204">
        <v>-1</v>
      </c>
      <c r="L2283" s="205" t="s">
        <v>227</v>
      </c>
      <c r="M2283" s="205" t="s">
        <v>239</v>
      </c>
      <c r="N2283" s="204">
        <v>-1</v>
      </c>
      <c r="O2283" s="205" t="s">
        <v>239</v>
      </c>
      <c r="P2283" s="204">
        <v>334.46517981600198</v>
      </c>
      <c r="Q2283" s="204">
        <v>5806984.4519654298</v>
      </c>
      <c r="R2283" s="93">
        <f t="shared" si="210"/>
        <v>0</v>
      </c>
      <c r="S2283" s="93" t="str">
        <f t="shared" si="211"/>
        <v/>
      </c>
      <c r="T2283" s="93">
        <f t="shared" si="212"/>
        <v>0.37726619560881652</v>
      </c>
      <c r="U2283" s="206">
        <f>IFERROR('[5]CostData&amp;Analysis'!$B$21*R2283/T2283,0)</f>
        <v>0</v>
      </c>
    </row>
    <row r="2284" spans="1:21">
      <c r="A2284" s="204">
        <v>185</v>
      </c>
      <c r="B2284" s="204">
        <v>15592</v>
      </c>
      <c r="C2284" s="204">
        <v>4</v>
      </c>
      <c r="D2284" s="204">
        <v>1</v>
      </c>
      <c r="E2284" s="204">
        <v>0</v>
      </c>
      <c r="F2284" s="204">
        <v>0</v>
      </c>
      <c r="G2284" s="204">
        <v>0</v>
      </c>
      <c r="H2284" s="204">
        <v>0</v>
      </c>
      <c r="I2284" s="204">
        <v>0</v>
      </c>
      <c r="J2284" s="205" t="s">
        <v>239</v>
      </c>
      <c r="K2284" s="204">
        <v>-1</v>
      </c>
      <c r="L2284" s="205" t="s">
        <v>227</v>
      </c>
      <c r="M2284" s="205" t="s">
        <v>239</v>
      </c>
      <c r="N2284" s="204">
        <v>-1</v>
      </c>
      <c r="O2284" s="205" t="s">
        <v>239</v>
      </c>
      <c r="P2284" s="204">
        <v>334.46517981600198</v>
      </c>
      <c r="Q2284" s="204">
        <v>5806984.4519654298</v>
      </c>
      <c r="R2284" s="93">
        <f t="shared" si="210"/>
        <v>0</v>
      </c>
      <c r="S2284" s="93" t="str">
        <f t="shared" si="211"/>
        <v/>
      </c>
      <c r="T2284" s="93">
        <f t="shared" si="212"/>
        <v>0.37726619560881652</v>
      </c>
      <c r="U2284" s="206">
        <f>IFERROR('[5]CostData&amp;Analysis'!$B$21*R2284/T2284,0)</f>
        <v>0</v>
      </c>
    </row>
    <row r="2285" spans="1:21">
      <c r="A2285" s="204">
        <v>186</v>
      </c>
      <c r="B2285" s="204">
        <v>15592</v>
      </c>
      <c r="C2285" s="204">
        <v>5</v>
      </c>
      <c r="D2285" s="204">
        <v>1</v>
      </c>
      <c r="E2285" s="204">
        <v>0</v>
      </c>
      <c r="F2285" s="204">
        <v>0</v>
      </c>
      <c r="G2285" s="204">
        <v>0</v>
      </c>
      <c r="H2285" s="204">
        <v>0</v>
      </c>
      <c r="I2285" s="204">
        <v>0</v>
      </c>
      <c r="J2285" s="205" t="s">
        <v>239</v>
      </c>
      <c r="K2285" s="204">
        <v>-1</v>
      </c>
      <c r="L2285" s="205" t="s">
        <v>227</v>
      </c>
      <c r="M2285" s="205" t="s">
        <v>239</v>
      </c>
      <c r="N2285" s="204">
        <v>-1</v>
      </c>
      <c r="O2285" s="205" t="s">
        <v>239</v>
      </c>
      <c r="P2285" s="204">
        <v>334.46517981600198</v>
      </c>
      <c r="Q2285" s="204">
        <v>5806984.4519654298</v>
      </c>
      <c r="R2285" s="93">
        <f t="shared" si="210"/>
        <v>0</v>
      </c>
      <c r="S2285" s="93" t="str">
        <f t="shared" si="211"/>
        <v/>
      </c>
      <c r="T2285" s="93">
        <f t="shared" si="212"/>
        <v>0.37726619560881652</v>
      </c>
      <c r="U2285" s="206">
        <f>IFERROR('[5]CostData&amp;Analysis'!$B$21*R2285/T2285,0)</f>
        <v>0</v>
      </c>
    </row>
    <row r="2286" spans="1:21">
      <c r="A2286" s="204">
        <v>187</v>
      </c>
      <c r="B2286" s="204">
        <v>15592</v>
      </c>
      <c r="C2286" s="204">
        <v>6</v>
      </c>
      <c r="D2286" s="204">
        <v>0</v>
      </c>
      <c r="E2286" s="204">
        <v>0</v>
      </c>
      <c r="F2286" s="204">
        <v>1</v>
      </c>
      <c r="G2286" s="204">
        <v>0</v>
      </c>
      <c r="H2286" s="204">
        <v>0</v>
      </c>
      <c r="I2286" s="204">
        <v>0</v>
      </c>
      <c r="J2286" s="205" t="s">
        <v>239</v>
      </c>
      <c r="K2286" s="204">
        <v>-1</v>
      </c>
      <c r="L2286" s="205" t="s">
        <v>227</v>
      </c>
      <c r="M2286" s="205" t="s">
        <v>239</v>
      </c>
      <c r="N2286" s="204">
        <v>-1</v>
      </c>
      <c r="O2286" s="205" t="s">
        <v>239</v>
      </c>
      <c r="P2286" s="204">
        <v>334.46517981600198</v>
      </c>
      <c r="Q2286" s="204">
        <v>5806984.4519654298</v>
      </c>
      <c r="R2286" s="93">
        <f t="shared" si="210"/>
        <v>0</v>
      </c>
      <c r="S2286" s="93" t="str">
        <f t="shared" si="211"/>
        <v/>
      </c>
      <c r="T2286" s="93">
        <f t="shared" si="212"/>
        <v>0.37726619560881652</v>
      </c>
      <c r="U2286" s="206">
        <f>IFERROR('[5]CostData&amp;Analysis'!$B$21*R2286/T2286,0)</f>
        <v>0</v>
      </c>
    </row>
    <row r="2287" spans="1:21">
      <c r="A2287" s="204">
        <v>188</v>
      </c>
      <c r="B2287" s="204">
        <v>15474</v>
      </c>
      <c r="C2287" s="204">
        <v>1</v>
      </c>
      <c r="D2287" s="204">
        <v>0</v>
      </c>
      <c r="E2287" s="204">
        <v>1</v>
      </c>
      <c r="F2287" s="204">
        <v>0</v>
      </c>
      <c r="G2287" s="204">
        <v>0</v>
      </c>
      <c r="H2287" s="204">
        <v>0</v>
      </c>
      <c r="I2287" s="204">
        <v>0</v>
      </c>
      <c r="J2287" s="205" t="s">
        <v>255</v>
      </c>
      <c r="K2287" s="204">
        <v>1</v>
      </c>
      <c r="L2287" s="205" t="s">
        <v>227</v>
      </c>
      <c r="M2287" s="205" t="s">
        <v>329</v>
      </c>
      <c r="N2287" s="204">
        <v>0</v>
      </c>
      <c r="O2287" s="205" t="s">
        <v>247</v>
      </c>
      <c r="P2287" s="204">
        <v>194.76274371400601</v>
      </c>
      <c r="Q2287" s="204">
        <v>4869068.5928501599</v>
      </c>
      <c r="R2287" s="93">
        <f t="shared" si="210"/>
        <v>1</v>
      </c>
      <c r="S2287" s="93">
        <f t="shared" si="211"/>
        <v>1</v>
      </c>
      <c r="T2287" s="93">
        <f t="shared" si="212"/>
        <v>1</v>
      </c>
      <c r="U2287" s="206">
        <f>IFERROR('[5]CostData&amp;Analysis'!$B$21*R2287/T2287,0)</f>
        <v>259.59755254913546</v>
      </c>
    </row>
    <row r="2288" spans="1:21">
      <c r="A2288" s="204">
        <v>189</v>
      </c>
      <c r="B2288" s="204">
        <v>15474</v>
      </c>
      <c r="C2288" s="204">
        <v>2</v>
      </c>
      <c r="D2288" s="204">
        <v>0</v>
      </c>
      <c r="E2288" s="204">
        <v>1</v>
      </c>
      <c r="F2288" s="204">
        <v>0</v>
      </c>
      <c r="G2288" s="204">
        <v>0</v>
      </c>
      <c r="H2288" s="204">
        <v>0</v>
      </c>
      <c r="I2288" s="204">
        <v>0</v>
      </c>
      <c r="J2288" s="205" t="s">
        <v>255</v>
      </c>
      <c r="K2288" s="204">
        <v>1</v>
      </c>
      <c r="L2288" s="205" t="s">
        <v>227</v>
      </c>
      <c r="M2288" s="205" t="s">
        <v>329</v>
      </c>
      <c r="N2288" s="204">
        <v>0</v>
      </c>
      <c r="O2288" s="205" t="s">
        <v>247</v>
      </c>
      <c r="P2288" s="204">
        <v>194.76274371400601</v>
      </c>
      <c r="Q2288" s="204">
        <v>4869068.5928501599</v>
      </c>
      <c r="R2288" s="93">
        <f t="shared" si="210"/>
        <v>1</v>
      </c>
      <c r="S2288" s="93">
        <f t="shared" si="211"/>
        <v>1</v>
      </c>
      <c r="T2288" s="93">
        <f t="shared" si="212"/>
        <v>1</v>
      </c>
      <c r="U2288" s="206">
        <f>IFERROR('[5]CostData&amp;Analysis'!$B$21*R2288/T2288,0)</f>
        <v>259.59755254913546</v>
      </c>
    </row>
    <row r="2289" spans="1:21">
      <c r="A2289" s="204">
        <v>190</v>
      </c>
      <c r="B2289" s="204">
        <v>15497</v>
      </c>
      <c r="C2289" s="204">
        <v>1</v>
      </c>
      <c r="D2289" s="204">
        <v>1</v>
      </c>
      <c r="E2289" s="204">
        <v>1</v>
      </c>
      <c r="F2289" s="204">
        <v>0</v>
      </c>
      <c r="G2289" s="204">
        <v>0</v>
      </c>
      <c r="H2289" s="204">
        <v>0</v>
      </c>
      <c r="I2289" s="204">
        <v>0</v>
      </c>
      <c r="J2289" s="205" t="s">
        <v>255</v>
      </c>
      <c r="K2289" s="204">
        <v>-1</v>
      </c>
      <c r="L2289" s="205" t="s">
        <v>239</v>
      </c>
      <c r="M2289" s="205" t="s">
        <v>239</v>
      </c>
      <c r="N2289" s="204">
        <v>0</v>
      </c>
      <c r="O2289" s="205" t="s">
        <v>247</v>
      </c>
      <c r="P2289" s="204">
        <v>21.175192802226601</v>
      </c>
      <c r="Q2289" s="204">
        <v>4149448.4311387199</v>
      </c>
      <c r="R2289" s="93">
        <f t="shared" si="210"/>
        <v>0</v>
      </c>
      <c r="S2289" s="93" t="str">
        <f t="shared" si="211"/>
        <v/>
      </c>
      <c r="T2289" s="93">
        <f t="shared" si="212"/>
        <v>0.37726619560881652</v>
      </c>
      <c r="U2289" s="206">
        <f>IFERROR('[5]CostData&amp;Analysis'!$B$21*R2289/T2289,0)</f>
        <v>0</v>
      </c>
    </row>
    <row r="2290" spans="1:21">
      <c r="A2290" s="204">
        <v>191</v>
      </c>
      <c r="B2290" s="204">
        <v>15497</v>
      </c>
      <c r="C2290" s="204">
        <v>2</v>
      </c>
      <c r="D2290" s="204">
        <v>1</v>
      </c>
      <c r="E2290" s="204">
        <v>1</v>
      </c>
      <c r="F2290" s="204">
        <v>0</v>
      </c>
      <c r="G2290" s="204">
        <v>0</v>
      </c>
      <c r="H2290" s="204">
        <v>0</v>
      </c>
      <c r="I2290" s="204">
        <v>0</v>
      </c>
      <c r="J2290" s="205" t="s">
        <v>255</v>
      </c>
      <c r="K2290" s="204">
        <v>-1</v>
      </c>
      <c r="L2290" s="205" t="s">
        <v>239</v>
      </c>
      <c r="M2290" s="205" t="s">
        <v>239</v>
      </c>
      <c r="N2290" s="204">
        <v>0</v>
      </c>
      <c r="O2290" s="205" t="s">
        <v>247</v>
      </c>
      <c r="P2290" s="204">
        <v>21.175192802226601</v>
      </c>
      <c r="Q2290" s="204">
        <v>4149448.4311387199</v>
      </c>
      <c r="R2290" s="93">
        <f t="shared" si="210"/>
        <v>0</v>
      </c>
      <c r="S2290" s="93" t="str">
        <f t="shared" si="211"/>
        <v/>
      </c>
      <c r="T2290" s="93">
        <f t="shared" si="212"/>
        <v>0.37726619560881652</v>
      </c>
      <c r="U2290" s="206">
        <f>IFERROR('[5]CostData&amp;Analysis'!$B$21*R2290/T2290,0)</f>
        <v>0</v>
      </c>
    </row>
    <row r="2291" spans="1:21">
      <c r="A2291" s="204">
        <v>192</v>
      </c>
      <c r="B2291" s="204">
        <v>15497</v>
      </c>
      <c r="C2291" s="204">
        <v>3</v>
      </c>
      <c r="D2291" s="204">
        <v>1</v>
      </c>
      <c r="E2291" s="204">
        <v>1</v>
      </c>
      <c r="F2291" s="204">
        <v>0</v>
      </c>
      <c r="G2291" s="204">
        <v>0</v>
      </c>
      <c r="H2291" s="204">
        <v>0</v>
      </c>
      <c r="I2291" s="204">
        <v>0</v>
      </c>
      <c r="J2291" s="205" t="s">
        <v>255</v>
      </c>
      <c r="K2291" s="204">
        <v>-1</v>
      </c>
      <c r="L2291" s="205" t="s">
        <v>239</v>
      </c>
      <c r="M2291" s="205" t="s">
        <v>239</v>
      </c>
      <c r="N2291" s="204">
        <v>0</v>
      </c>
      <c r="O2291" s="205" t="s">
        <v>247</v>
      </c>
      <c r="P2291" s="204">
        <v>21.175192802226601</v>
      </c>
      <c r="Q2291" s="204">
        <v>4149448.4311387199</v>
      </c>
      <c r="R2291" s="93">
        <f t="shared" si="210"/>
        <v>0</v>
      </c>
      <c r="S2291" s="93" t="str">
        <f t="shared" si="211"/>
        <v/>
      </c>
      <c r="T2291" s="93">
        <f t="shared" si="212"/>
        <v>0.37726619560881652</v>
      </c>
      <c r="U2291" s="206">
        <f>IFERROR('[5]CostData&amp;Analysis'!$B$21*R2291/T2291,0)</f>
        <v>0</v>
      </c>
    </row>
    <row r="2292" spans="1:21">
      <c r="A2292" s="204">
        <v>194</v>
      </c>
      <c r="B2292" s="204">
        <v>15543</v>
      </c>
      <c r="C2292" s="204">
        <v>1</v>
      </c>
      <c r="D2292" s="204">
        <v>1</v>
      </c>
      <c r="E2292" s="204">
        <v>1</v>
      </c>
      <c r="F2292" s="204">
        <v>1</v>
      </c>
      <c r="G2292" s="204">
        <v>0</v>
      </c>
      <c r="H2292" s="204">
        <v>0</v>
      </c>
      <c r="I2292" s="204">
        <v>0</v>
      </c>
      <c r="J2292" s="205" t="s">
        <v>255</v>
      </c>
      <c r="K2292" s="204">
        <v>-1</v>
      </c>
      <c r="L2292" s="205" t="s">
        <v>227</v>
      </c>
      <c r="M2292" s="205" t="s">
        <v>329</v>
      </c>
      <c r="N2292" s="204">
        <v>0</v>
      </c>
      <c r="O2292" s="205" t="s">
        <v>247</v>
      </c>
      <c r="P2292" s="204">
        <v>59.7383607246963</v>
      </c>
      <c r="Q2292" s="204">
        <v>2943786.9397915802</v>
      </c>
      <c r="R2292" s="93">
        <f t="shared" si="210"/>
        <v>1</v>
      </c>
      <c r="S2292" s="93" t="str">
        <f t="shared" si="211"/>
        <v/>
      </c>
      <c r="T2292" s="93">
        <f t="shared" si="212"/>
        <v>0.37726619560881652</v>
      </c>
      <c r="U2292" s="206">
        <f>IFERROR('[5]CostData&amp;Analysis'!$B$21*R2292/T2292,0)</f>
        <v>688.1018113223945</v>
      </c>
    </row>
    <row r="2293" spans="1:21">
      <c r="A2293" s="204">
        <v>195</v>
      </c>
      <c r="B2293" s="204">
        <v>15543</v>
      </c>
      <c r="C2293" s="204">
        <v>2</v>
      </c>
      <c r="D2293" s="204">
        <v>1</v>
      </c>
      <c r="E2293" s="204">
        <v>1</v>
      </c>
      <c r="F2293" s="204">
        <v>1</v>
      </c>
      <c r="G2293" s="204">
        <v>0</v>
      </c>
      <c r="H2293" s="204">
        <v>0</v>
      </c>
      <c r="I2293" s="204">
        <v>0</v>
      </c>
      <c r="J2293" s="205" t="s">
        <v>255</v>
      </c>
      <c r="K2293" s="204">
        <v>-1</v>
      </c>
      <c r="L2293" s="205" t="s">
        <v>227</v>
      </c>
      <c r="M2293" s="205" t="s">
        <v>329</v>
      </c>
      <c r="N2293" s="204">
        <v>0</v>
      </c>
      <c r="O2293" s="205" t="s">
        <v>247</v>
      </c>
      <c r="P2293" s="204">
        <v>59.7383607246963</v>
      </c>
      <c r="Q2293" s="204">
        <v>2943786.9397915802</v>
      </c>
      <c r="R2293" s="93">
        <f t="shared" si="210"/>
        <v>1</v>
      </c>
      <c r="S2293" s="93" t="str">
        <f t="shared" si="211"/>
        <v/>
      </c>
      <c r="T2293" s="93">
        <f t="shared" si="212"/>
        <v>0.37726619560881652</v>
      </c>
      <c r="U2293" s="206">
        <f>IFERROR('[5]CostData&amp;Analysis'!$B$21*R2293/T2293,0)</f>
        <v>688.1018113223945</v>
      </c>
    </row>
    <row r="2294" spans="1:21">
      <c r="A2294" s="204">
        <v>196</v>
      </c>
      <c r="B2294" s="204">
        <v>15543</v>
      </c>
      <c r="C2294" s="204">
        <v>3</v>
      </c>
      <c r="D2294" s="204">
        <v>1</v>
      </c>
      <c r="E2294" s="204">
        <v>1</v>
      </c>
      <c r="F2294" s="204">
        <v>1</v>
      </c>
      <c r="G2294" s="204">
        <v>0</v>
      </c>
      <c r="H2294" s="204">
        <v>0</v>
      </c>
      <c r="I2294" s="204">
        <v>0</v>
      </c>
      <c r="J2294" s="205" t="s">
        <v>255</v>
      </c>
      <c r="K2294" s="204">
        <v>-1</v>
      </c>
      <c r="L2294" s="205" t="s">
        <v>227</v>
      </c>
      <c r="M2294" s="205" t="s">
        <v>329</v>
      </c>
      <c r="N2294" s="204">
        <v>0</v>
      </c>
      <c r="O2294" s="205" t="s">
        <v>247</v>
      </c>
      <c r="P2294" s="204">
        <v>59.7383607246963</v>
      </c>
      <c r="Q2294" s="204">
        <v>2943786.9397915802</v>
      </c>
      <c r="R2294" s="93">
        <f t="shared" si="210"/>
        <v>1</v>
      </c>
      <c r="S2294" s="93" t="str">
        <f t="shared" si="211"/>
        <v/>
      </c>
      <c r="T2294" s="93">
        <f t="shared" si="212"/>
        <v>0.37726619560881652</v>
      </c>
      <c r="U2294" s="206">
        <f>IFERROR('[5]CostData&amp;Analysis'!$B$21*R2294/T2294,0)</f>
        <v>688.1018113223945</v>
      </c>
    </row>
    <row r="2295" spans="1:21">
      <c r="A2295" s="204">
        <v>197</v>
      </c>
      <c r="B2295" s="204">
        <v>15005</v>
      </c>
      <c r="C2295" s="204">
        <v>3</v>
      </c>
      <c r="D2295" s="204">
        <v>0</v>
      </c>
      <c r="E2295" s="204">
        <v>1</v>
      </c>
      <c r="F2295" s="204">
        <v>1</v>
      </c>
      <c r="G2295" s="204">
        <v>0</v>
      </c>
      <c r="H2295" s="204">
        <v>0</v>
      </c>
      <c r="I2295" s="204">
        <v>0</v>
      </c>
      <c r="J2295" s="205" t="s">
        <v>255</v>
      </c>
      <c r="K2295" s="204">
        <v>1</v>
      </c>
      <c r="L2295" s="205" t="s">
        <v>227</v>
      </c>
      <c r="M2295" s="205" t="s">
        <v>329</v>
      </c>
      <c r="N2295" s="204">
        <v>0</v>
      </c>
      <c r="O2295" s="205" t="s">
        <v>247</v>
      </c>
      <c r="P2295" s="204">
        <v>105.006108768516</v>
      </c>
      <c r="Q2295" s="204">
        <v>216942.620715753</v>
      </c>
      <c r="R2295" s="93">
        <f t="shared" si="210"/>
        <v>1</v>
      </c>
      <c r="S2295" s="93">
        <f t="shared" si="211"/>
        <v>1</v>
      </c>
      <c r="T2295" s="93">
        <f t="shared" si="212"/>
        <v>1</v>
      </c>
      <c r="U2295" s="206">
        <f>IFERROR('[5]CostData&amp;Analysis'!$B$21*R2295/T2295,0)</f>
        <v>259.59755254913546</v>
      </c>
    </row>
    <row r="2296" spans="1:21">
      <c r="A2296" s="204">
        <v>198</v>
      </c>
      <c r="B2296" s="204">
        <v>15580</v>
      </c>
      <c r="C2296" s="204">
        <v>1</v>
      </c>
      <c r="D2296" s="204">
        <v>1</v>
      </c>
      <c r="E2296" s="204">
        <v>0</v>
      </c>
      <c r="F2296" s="204">
        <v>0</v>
      </c>
      <c r="G2296" s="204">
        <v>1</v>
      </c>
      <c r="H2296" s="204">
        <v>0</v>
      </c>
      <c r="I2296" s="204">
        <v>0</v>
      </c>
      <c r="J2296" s="205" t="s">
        <v>255</v>
      </c>
      <c r="K2296" s="204">
        <v>12</v>
      </c>
      <c r="L2296" s="205" t="s">
        <v>227</v>
      </c>
      <c r="M2296" s="205" t="s">
        <v>460</v>
      </c>
      <c r="N2296" s="204">
        <v>0</v>
      </c>
      <c r="O2296" s="205" t="s">
        <v>247</v>
      </c>
      <c r="P2296" s="204">
        <v>21.175192802226601</v>
      </c>
      <c r="Q2296" s="204">
        <v>4117833.8682849999</v>
      </c>
      <c r="R2296" s="93">
        <f t="shared" si="210"/>
        <v>0</v>
      </c>
      <c r="S2296" s="93">
        <f t="shared" si="211"/>
        <v>12</v>
      </c>
      <c r="T2296" s="93">
        <f t="shared" si="212"/>
        <v>12</v>
      </c>
      <c r="U2296" s="206">
        <f>IFERROR('[5]CostData&amp;Analysis'!$B$21*R2296/T2296,0)</f>
        <v>0</v>
      </c>
    </row>
    <row r="2297" spans="1:21">
      <c r="A2297" s="204">
        <v>199</v>
      </c>
      <c r="B2297" s="204">
        <v>15580</v>
      </c>
      <c r="C2297" s="204">
        <v>2</v>
      </c>
      <c r="D2297" s="204">
        <v>1</v>
      </c>
      <c r="E2297" s="204">
        <v>0</v>
      </c>
      <c r="F2297" s="204">
        <v>0</v>
      </c>
      <c r="G2297" s="204">
        <v>1</v>
      </c>
      <c r="H2297" s="204">
        <v>0</v>
      </c>
      <c r="I2297" s="204">
        <v>0</v>
      </c>
      <c r="J2297" s="205" t="s">
        <v>255</v>
      </c>
      <c r="K2297" s="204">
        <v>8</v>
      </c>
      <c r="L2297" s="205" t="s">
        <v>227</v>
      </c>
      <c r="M2297" s="205" t="s">
        <v>460</v>
      </c>
      <c r="N2297" s="204">
        <v>0</v>
      </c>
      <c r="O2297" s="205" t="s">
        <v>247</v>
      </c>
      <c r="P2297" s="204">
        <v>21.175192802226601</v>
      </c>
      <c r="Q2297" s="204">
        <v>4117833.8682849999</v>
      </c>
      <c r="R2297" s="93">
        <f t="shared" si="210"/>
        <v>0</v>
      </c>
      <c r="S2297" s="93">
        <f t="shared" si="211"/>
        <v>8</v>
      </c>
      <c r="T2297" s="93">
        <f t="shared" si="212"/>
        <v>8</v>
      </c>
      <c r="U2297" s="206">
        <f>IFERROR('[5]CostData&amp;Analysis'!$B$21*R2297/T2297,0)</f>
        <v>0</v>
      </c>
    </row>
    <row r="2298" spans="1:21">
      <c r="A2298" s="204">
        <v>200</v>
      </c>
      <c r="B2298" s="204">
        <v>15580</v>
      </c>
      <c r="C2298" s="204">
        <v>3</v>
      </c>
      <c r="D2298" s="204">
        <v>1</v>
      </c>
      <c r="E2298" s="204">
        <v>0</v>
      </c>
      <c r="F2298" s="204">
        <v>0</v>
      </c>
      <c r="G2298" s="204">
        <v>1</v>
      </c>
      <c r="H2298" s="204">
        <v>0</v>
      </c>
      <c r="I2298" s="204">
        <v>0</v>
      </c>
      <c r="J2298" s="205" t="s">
        <v>255</v>
      </c>
      <c r="K2298" s="204">
        <v>6</v>
      </c>
      <c r="L2298" s="205" t="s">
        <v>227</v>
      </c>
      <c r="M2298" s="205" t="s">
        <v>460</v>
      </c>
      <c r="N2298" s="204">
        <v>0</v>
      </c>
      <c r="O2298" s="205" t="s">
        <v>247</v>
      </c>
      <c r="P2298" s="204">
        <v>21.175192802226601</v>
      </c>
      <c r="Q2298" s="204">
        <v>4117833.8682849999</v>
      </c>
      <c r="R2298" s="93">
        <f t="shared" si="210"/>
        <v>0</v>
      </c>
      <c r="S2298" s="93">
        <f t="shared" si="211"/>
        <v>6</v>
      </c>
      <c r="T2298" s="93">
        <f t="shared" si="212"/>
        <v>6</v>
      </c>
      <c r="U2298" s="206">
        <f>IFERROR('[5]CostData&amp;Analysis'!$B$21*R2298/T2298,0)</f>
        <v>0</v>
      </c>
    </row>
    <row r="2299" spans="1:21">
      <c r="A2299" s="204">
        <v>201</v>
      </c>
      <c r="B2299" s="204">
        <v>15550</v>
      </c>
      <c r="C2299" s="204">
        <v>1</v>
      </c>
      <c r="D2299" s="204">
        <v>0</v>
      </c>
      <c r="E2299" s="204">
        <v>0</v>
      </c>
      <c r="F2299" s="204">
        <v>0</v>
      </c>
      <c r="G2299" s="204">
        <v>0</v>
      </c>
      <c r="H2299" s="204">
        <v>1</v>
      </c>
      <c r="I2299" s="204">
        <v>0</v>
      </c>
      <c r="J2299" s="205" t="s">
        <v>239</v>
      </c>
      <c r="K2299" s="204">
        <v>-1</v>
      </c>
      <c r="L2299" s="205" t="s">
        <v>239</v>
      </c>
      <c r="M2299" s="205" t="s">
        <v>239</v>
      </c>
      <c r="N2299" s="204">
        <v>-1</v>
      </c>
      <c r="O2299" s="205" t="s">
        <v>239</v>
      </c>
      <c r="P2299" s="204">
        <v>34.400464435103203</v>
      </c>
      <c r="Q2299" s="204">
        <v>11283352.3347138</v>
      </c>
      <c r="R2299" s="93">
        <f t="shared" si="210"/>
        <v>0</v>
      </c>
      <c r="S2299" s="93" t="str">
        <f t="shared" si="211"/>
        <v/>
      </c>
      <c r="T2299" s="93">
        <f t="shared" si="212"/>
        <v>0.37726619560881652</v>
      </c>
      <c r="U2299" s="206">
        <f>IFERROR('[5]CostData&amp;Analysis'!$B$21*R2299/T2299,0)</f>
        <v>0</v>
      </c>
    </row>
    <row r="2300" spans="1:21">
      <c r="A2300" s="204">
        <v>202</v>
      </c>
      <c r="B2300" s="204">
        <v>15610</v>
      </c>
      <c r="C2300" s="204">
        <v>1</v>
      </c>
      <c r="D2300" s="204">
        <v>0</v>
      </c>
      <c r="E2300" s="204">
        <v>1</v>
      </c>
      <c r="F2300" s="204">
        <v>1</v>
      </c>
      <c r="G2300" s="204">
        <v>0</v>
      </c>
      <c r="H2300" s="204">
        <v>0</v>
      </c>
      <c r="I2300" s="204">
        <v>0</v>
      </c>
      <c r="J2300" s="205" t="s">
        <v>459</v>
      </c>
      <c r="K2300" s="204">
        <v>15</v>
      </c>
      <c r="L2300" s="205" t="s">
        <v>227</v>
      </c>
      <c r="M2300" s="205" t="s">
        <v>239</v>
      </c>
      <c r="N2300" s="204">
        <v>5</v>
      </c>
      <c r="O2300" s="205" t="s">
        <v>227</v>
      </c>
      <c r="P2300" s="204">
        <v>194.76274371400601</v>
      </c>
      <c r="Q2300" s="204">
        <v>10460706.9648793</v>
      </c>
      <c r="R2300" s="93">
        <f t="shared" si="210"/>
        <v>0</v>
      </c>
      <c r="S2300" s="93">
        <f t="shared" si="211"/>
        <v>15</v>
      </c>
      <c r="T2300" s="93">
        <f t="shared" si="212"/>
        <v>15</v>
      </c>
      <c r="U2300" s="206">
        <f>IFERROR('[5]CostData&amp;Analysis'!$B$21*R2300/T2300,0)</f>
        <v>0</v>
      </c>
    </row>
    <row r="2301" spans="1:21">
      <c r="A2301" s="204">
        <v>206</v>
      </c>
      <c r="B2301" s="204">
        <v>15689</v>
      </c>
      <c r="C2301" s="204">
        <v>1</v>
      </c>
      <c r="D2301" s="204">
        <v>0</v>
      </c>
      <c r="E2301" s="204">
        <v>1</v>
      </c>
      <c r="F2301" s="204">
        <v>0</v>
      </c>
      <c r="G2301" s="204">
        <v>0</v>
      </c>
      <c r="H2301" s="204">
        <v>0</v>
      </c>
      <c r="I2301" s="204">
        <v>0</v>
      </c>
      <c r="J2301" s="205" t="s">
        <v>255</v>
      </c>
      <c r="K2301" s="204">
        <v>0.33</v>
      </c>
      <c r="L2301" s="205" t="s">
        <v>227</v>
      </c>
      <c r="M2301" s="205" t="s">
        <v>329</v>
      </c>
      <c r="N2301" s="204">
        <v>0</v>
      </c>
      <c r="O2301" s="205" t="s">
        <v>247</v>
      </c>
      <c r="P2301" s="204">
        <v>722.11606116330597</v>
      </c>
      <c r="Q2301" s="204">
        <v>6499044.5504697496</v>
      </c>
      <c r="R2301" s="93">
        <f t="shared" si="210"/>
        <v>1</v>
      </c>
      <c r="S2301" s="93">
        <f t="shared" si="211"/>
        <v>0.33</v>
      </c>
      <c r="T2301" s="93">
        <f t="shared" si="212"/>
        <v>0.33</v>
      </c>
      <c r="U2301" s="206">
        <f>IFERROR('[5]CostData&amp;Analysis'!$B$21*R2301/T2301,0)</f>
        <v>786.65925014889524</v>
      </c>
    </row>
    <row r="2302" spans="1:21">
      <c r="A2302" s="204">
        <v>207</v>
      </c>
      <c r="B2302" s="204">
        <v>15689</v>
      </c>
      <c r="C2302" s="204">
        <v>2</v>
      </c>
      <c r="D2302" s="204">
        <v>0</v>
      </c>
      <c r="E2302" s="204">
        <v>1</v>
      </c>
      <c r="F2302" s="204">
        <v>0</v>
      </c>
      <c r="G2302" s="204">
        <v>0</v>
      </c>
      <c r="H2302" s="204">
        <v>0</v>
      </c>
      <c r="I2302" s="204">
        <v>0</v>
      </c>
      <c r="J2302" s="205" t="s">
        <v>255</v>
      </c>
      <c r="K2302" s="204">
        <v>7.0000000000000007E-2</v>
      </c>
      <c r="L2302" s="205" t="s">
        <v>227</v>
      </c>
      <c r="M2302" s="205" t="s">
        <v>458</v>
      </c>
      <c r="N2302" s="204">
        <v>0</v>
      </c>
      <c r="O2302" s="205" t="s">
        <v>247</v>
      </c>
      <c r="P2302" s="204">
        <v>722.11606116330597</v>
      </c>
      <c r="Q2302" s="204">
        <v>6499044.5504697496</v>
      </c>
      <c r="R2302" s="93">
        <f t="shared" si="210"/>
        <v>0</v>
      </c>
      <c r="S2302" s="93">
        <f t="shared" si="211"/>
        <v>7.0000000000000007E-2</v>
      </c>
      <c r="T2302" s="93">
        <f t="shared" si="212"/>
        <v>7.0000000000000007E-2</v>
      </c>
      <c r="U2302" s="206">
        <f>IFERROR('[5]CostData&amp;Analysis'!$B$21*R2302/T2302,0)</f>
        <v>0</v>
      </c>
    </row>
    <row r="2303" spans="1:21">
      <c r="A2303" s="204">
        <v>209</v>
      </c>
      <c r="B2303" s="204">
        <v>15443</v>
      </c>
      <c r="C2303" s="204">
        <v>1</v>
      </c>
      <c r="D2303" s="204">
        <v>1</v>
      </c>
      <c r="E2303" s="204">
        <v>1</v>
      </c>
      <c r="F2303" s="204">
        <v>1</v>
      </c>
      <c r="G2303" s="204">
        <v>0</v>
      </c>
      <c r="H2303" s="204">
        <v>0</v>
      </c>
      <c r="I2303" s="204">
        <v>0</v>
      </c>
      <c r="J2303" s="205" t="s">
        <v>255</v>
      </c>
      <c r="K2303" s="204">
        <v>33</v>
      </c>
      <c r="L2303" s="205" t="s">
        <v>243</v>
      </c>
      <c r="M2303" s="205" t="s">
        <v>329</v>
      </c>
      <c r="N2303" s="204">
        <v>0</v>
      </c>
      <c r="O2303" s="205" t="s">
        <v>247</v>
      </c>
      <c r="P2303" s="204">
        <v>11.7918010607328</v>
      </c>
      <c r="Q2303" s="204">
        <v>1928336.81106376</v>
      </c>
      <c r="R2303" s="93">
        <f t="shared" si="210"/>
        <v>1</v>
      </c>
      <c r="S2303" s="93">
        <f t="shared" si="211"/>
        <v>33</v>
      </c>
      <c r="T2303" s="93">
        <f t="shared" si="212"/>
        <v>33</v>
      </c>
      <c r="U2303" s="206">
        <f>IFERROR('[5]CostData&amp;Analysis'!$B$21*R2303/T2303,0)</f>
        <v>7.8665925014889533</v>
      </c>
    </row>
    <row r="2304" spans="1:21">
      <c r="A2304" s="204">
        <v>210</v>
      </c>
      <c r="B2304" s="204">
        <v>15613</v>
      </c>
      <c r="C2304" s="204">
        <v>1</v>
      </c>
      <c r="D2304" s="204">
        <v>0</v>
      </c>
      <c r="E2304" s="204">
        <v>0</v>
      </c>
      <c r="F2304" s="204">
        <v>1</v>
      </c>
      <c r="G2304" s="204">
        <v>0</v>
      </c>
      <c r="H2304" s="204">
        <v>0</v>
      </c>
      <c r="I2304" s="204">
        <v>0</v>
      </c>
      <c r="J2304" s="205" t="s">
        <v>255</v>
      </c>
      <c r="K2304" s="204">
        <v>0.13</v>
      </c>
      <c r="L2304" s="205" t="s">
        <v>243</v>
      </c>
      <c r="M2304" s="205" t="s">
        <v>329</v>
      </c>
      <c r="N2304" s="204">
        <v>0</v>
      </c>
      <c r="O2304" s="205" t="s">
        <v>247</v>
      </c>
      <c r="P2304" s="204">
        <v>335.47114647973598</v>
      </c>
      <c r="Q2304" s="204">
        <v>3254070.1208534399</v>
      </c>
      <c r="R2304" s="93">
        <f t="shared" si="210"/>
        <v>1</v>
      </c>
      <c r="S2304" s="93">
        <f t="shared" si="211"/>
        <v>0.13</v>
      </c>
      <c r="T2304" s="93">
        <f t="shared" si="212"/>
        <v>0.13</v>
      </c>
      <c r="U2304" s="206">
        <f>IFERROR('[5]CostData&amp;Analysis'!$B$21*R2304/T2304,0)</f>
        <v>1996.9042503779649</v>
      </c>
    </row>
    <row r="2305" spans="1:21">
      <c r="A2305" s="204">
        <v>211</v>
      </c>
      <c r="B2305" s="204">
        <v>15613</v>
      </c>
      <c r="C2305" s="204">
        <v>2</v>
      </c>
      <c r="D2305" s="204">
        <v>0</v>
      </c>
      <c r="E2305" s="204">
        <v>0</v>
      </c>
      <c r="F2305" s="204">
        <v>1</v>
      </c>
      <c r="G2305" s="204">
        <v>0</v>
      </c>
      <c r="H2305" s="204">
        <v>0</v>
      </c>
      <c r="I2305" s="204">
        <v>0</v>
      </c>
      <c r="J2305" s="205" t="s">
        <v>255</v>
      </c>
      <c r="K2305" s="204">
        <v>0.06</v>
      </c>
      <c r="L2305" s="205" t="s">
        <v>243</v>
      </c>
      <c r="M2305" s="205" t="s">
        <v>329</v>
      </c>
      <c r="N2305" s="204">
        <v>0</v>
      </c>
      <c r="O2305" s="205" t="s">
        <v>247</v>
      </c>
      <c r="P2305" s="204">
        <v>335.47114647973598</v>
      </c>
      <c r="Q2305" s="204">
        <v>3254070.1208534399</v>
      </c>
      <c r="R2305" s="93">
        <f t="shared" si="210"/>
        <v>1</v>
      </c>
      <c r="S2305" s="93">
        <f t="shared" si="211"/>
        <v>0.06</v>
      </c>
      <c r="T2305" s="93">
        <f t="shared" si="212"/>
        <v>0.06</v>
      </c>
      <c r="U2305" s="206">
        <f>IFERROR('[5]CostData&amp;Analysis'!$B$21*R2305/T2305,0)</f>
        <v>4326.6258758189242</v>
      </c>
    </row>
    <row r="2306" spans="1:21">
      <c r="A2306" s="204">
        <v>212</v>
      </c>
      <c r="B2306" s="204">
        <v>15428</v>
      </c>
      <c r="C2306" s="204">
        <v>1</v>
      </c>
      <c r="D2306" s="204">
        <v>0</v>
      </c>
      <c r="E2306" s="204">
        <v>1</v>
      </c>
      <c r="F2306" s="204">
        <v>0</v>
      </c>
      <c r="G2306" s="204">
        <v>0</v>
      </c>
      <c r="H2306" s="204">
        <v>0</v>
      </c>
      <c r="I2306" s="204">
        <v>0</v>
      </c>
      <c r="J2306" s="205" t="s">
        <v>255</v>
      </c>
      <c r="K2306" s="204">
        <v>0.1</v>
      </c>
      <c r="L2306" s="205" t="s">
        <v>227</v>
      </c>
      <c r="M2306" s="205" t="s">
        <v>329</v>
      </c>
      <c r="N2306" s="204">
        <v>0</v>
      </c>
      <c r="O2306" s="205" t="s">
        <v>247</v>
      </c>
      <c r="P2306" s="204">
        <v>14.4804897627317</v>
      </c>
      <c r="Q2306" s="204">
        <v>5285378.7633970603</v>
      </c>
      <c r="R2306" s="93">
        <f t="shared" si="210"/>
        <v>1</v>
      </c>
      <c r="S2306" s="93">
        <f t="shared" si="211"/>
        <v>0.1</v>
      </c>
      <c r="T2306" s="93">
        <f t="shared" si="212"/>
        <v>0.1</v>
      </c>
      <c r="U2306" s="206">
        <f>IFERROR('[5]CostData&amp;Analysis'!$B$21*R2306/T2306,0)</f>
        <v>2595.9755254913543</v>
      </c>
    </row>
    <row r="2307" spans="1:21">
      <c r="A2307" s="204">
        <v>213</v>
      </c>
      <c r="B2307" s="204">
        <v>15376</v>
      </c>
      <c r="C2307" s="204">
        <v>1</v>
      </c>
      <c r="D2307" s="204">
        <v>0</v>
      </c>
      <c r="E2307" s="204">
        <v>0</v>
      </c>
      <c r="F2307" s="204">
        <v>0</v>
      </c>
      <c r="G2307" s="204">
        <v>0</v>
      </c>
      <c r="H2307" s="204">
        <v>1</v>
      </c>
      <c r="I2307" s="204">
        <v>0</v>
      </c>
      <c r="J2307" s="205" t="s">
        <v>255</v>
      </c>
      <c r="K2307" s="204">
        <v>0.2</v>
      </c>
      <c r="L2307" s="205" t="s">
        <v>227</v>
      </c>
      <c r="M2307" s="205" t="s">
        <v>102</v>
      </c>
      <c r="N2307" s="204">
        <v>0</v>
      </c>
      <c r="O2307" s="205" t="s">
        <v>247</v>
      </c>
      <c r="P2307" s="204">
        <v>115.111118745694</v>
      </c>
      <c r="Q2307" s="204">
        <v>4207886.9457488498</v>
      </c>
      <c r="R2307" s="93">
        <f t="shared" si="210"/>
        <v>0</v>
      </c>
      <c r="S2307" s="93">
        <f t="shared" si="211"/>
        <v>0.2</v>
      </c>
      <c r="T2307" s="93">
        <f t="shared" si="212"/>
        <v>0.2</v>
      </c>
      <c r="U2307" s="206">
        <f>IFERROR('[5]CostData&amp;Analysis'!$B$21*R2307/T2307,0)</f>
        <v>0</v>
      </c>
    </row>
    <row r="2308" spans="1:21">
      <c r="A2308" s="204">
        <v>214</v>
      </c>
      <c r="B2308" s="204">
        <v>15376</v>
      </c>
      <c r="C2308" s="204">
        <v>2</v>
      </c>
      <c r="D2308" s="204">
        <v>0</v>
      </c>
      <c r="E2308" s="204">
        <v>0</v>
      </c>
      <c r="F2308" s="204">
        <v>0</v>
      </c>
      <c r="G2308" s="204">
        <v>0</v>
      </c>
      <c r="H2308" s="204">
        <v>1</v>
      </c>
      <c r="I2308" s="204">
        <v>0</v>
      </c>
      <c r="J2308" s="205" t="s">
        <v>255</v>
      </c>
      <c r="K2308" s="204">
        <v>0.2</v>
      </c>
      <c r="L2308" s="205" t="s">
        <v>227</v>
      </c>
      <c r="M2308" s="205" t="s">
        <v>239</v>
      </c>
      <c r="N2308" s="204">
        <v>0</v>
      </c>
      <c r="O2308" s="205" t="s">
        <v>247</v>
      </c>
      <c r="P2308" s="204">
        <v>115.111118745694</v>
      </c>
      <c r="Q2308" s="204">
        <v>4207886.9457488498</v>
      </c>
      <c r="R2308" s="93">
        <f t="shared" si="210"/>
        <v>0</v>
      </c>
      <c r="S2308" s="93">
        <f t="shared" si="211"/>
        <v>0.2</v>
      </c>
      <c r="T2308" s="93">
        <f t="shared" si="212"/>
        <v>0.2</v>
      </c>
      <c r="U2308" s="206">
        <f>IFERROR('[5]CostData&amp;Analysis'!$B$21*R2308/T2308,0)</f>
        <v>0</v>
      </c>
    </row>
    <row r="2309" spans="1:21">
      <c r="A2309" s="204">
        <v>215</v>
      </c>
      <c r="B2309" s="204">
        <v>15503</v>
      </c>
      <c r="C2309" s="204">
        <v>1</v>
      </c>
      <c r="D2309" s="204">
        <v>1</v>
      </c>
      <c r="E2309" s="204">
        <v>1</v>
      </c>
      <c r="F2309" s="204">
        <v>0</v>
      </c>
      <c r="G2309" s="204">
        <v>0</v>
      </c>
      <c r="H2309" s="204">
        <v>0</v>
      </c>
      <c r="I2309" s="204">
        <v>0</v>
      </c>
      <c r="J2309" s="205" t="s">
        <v>255</v>
      </c>
      <c r="K2309" s="204">
        <v>-1</v>
      </c>
      <c r="L2309" s="205" t="s">
        <v>243</v>
      </c>
      <c r="M2309" s="205" t="s">
        <v>239</v>
      </c>
      <c r="N2309" s="204">
        <v>0</v>
      </c>
      <c r="O2309" s="205" t="s">
        <v>247</v>
      </c>
      <c r="P2309" s="204">
        <v>29.685533528845401</v>
      </c>
      <c r="Q2309" s="204">
        <v>4596923.6090758201</v>
      </c>
      <c r="R2309" s="93">
        <f t="shared" si="210"/>
        <v>0</v>
      </c>
      <c r="S2309" s="93" t="str">
        <f t="shared" si="211"/>
        <v/>
      </c>
      <c r="T2309" s="93">
        <f t="shared" si="212"/>
        <v>0.37726619560881652</v>
      </c>
      <c r="U2309" s="206">
        <f>IFERROR('[5]CostData&amp;Analysis'!$B$21*R2309/T2309,0)</f>
        <v>0</v>
      </c>
    </row>
    <row r="2310" spans="1:21">
      <c r="A2310" s="204">
        <v>216</v>
      </c>
      <c r="B2310" s="204">
        <v>15503</v>
      </c>
      <c r="C2310" s="204">
        <v>2</v>
      </c>
      <c r="D2310" s="204">
        <v>1</v>
      </c>
      <c r="E2310" s="204">
        <v>1</v>
      </c>
      <c r="F2310" s="204">
        <v>0</v>
      </c>
      <c r="G2310" s="204">
        <v>0</v>
      </c>
      <c r="H2310" s="204">
        <v>0</v>
      </c>
      <c r="I2310" s="204">
        <v>0</v>
      </c>
      <c r="J2310" s="205" t="s">
        <v>255</v>
      </c>
      <c r="K2310" s="204">
        <v>-1</v>
      </c>
      <c r="L2310" s="205" t="s">
        <v>243</v>
      </c>
      <c r="M2310" s="205" t="s">
        <v>239</v>
      </c>
      <c r="N2310" s="204">
        <v>0</v>
      </c>
      <c r="O2310" s="205" t="s">
        <v>247</v>
      </c>
      <c r="P2310" s="204">
        <v>29.685533528845401</v>
      </c>
      <c r="Q2310" s="204">
        <v>4596923.6090758201</v>
      </c>
      <c r="R2310" s="93">
        <f t="shared" si="210"/>
        <v>0</v>
      </c>
      <c r="S2310" s="93" t="str">
        <f t="shared" si="211"/>
        <v/>
      </c>
      <c r="T2310" s="93">
        <f t="shared" si="212"/>
        <v>0.37726619560881652</v>
      </c>
      <c r="U2310" s="206">
        <f>IFERROR('[5]CostData&amp;Analysis'!$B$21*R2310/T2310,0)</f>
        <v>0</v>
      </c>
    </row>
    <row r="2311" spans="1:21">
      <c r="A2311" s="204">
        <v>217</v>
      </c>
      <c r="B2311" s="204">
        <v>15503</v>
      </c>
      <c r="C2311" s="204">
        <v>3</v>
      </c>
      <c r="D2311" s="204">
        <v>1</v>
      </c>
      <c r="E2311" s="204">
        <v>1</v>
      </c>
      <c r="F2311" s="204">
        <v>0</v>
      </c>
      <c r="G2311" s="204">
        <v>0</v>
      </c>
      <c r="H2311" s="204">
        <v>0</v>
      </c>
      <c r="I2311" s="204">
        <v>0</v>
      </c>
      <c r="J2311" s="205" t="s">
        <v>255</v>
      </c>
      <c r="K2311" s="204">
        <v>-1</v>
      </c>
      <c r="L2311" s="205" t="s">
        <v>243</v>
      </c>
      <c r="M2311" s="205" t="s">
        <v>239</v>
      </c>
      <c r="N2311" s="204">
        <v>0</v>
      </c>
      <c r="O2311" s="205" t="s">
        <v>247</v>
      </c>
      <c r="P2311" s="204">
        <v>29.685533528845401</v>
      </c>
      <c r="Q2311" s="204">
        <v>4596923.6090758201</v>
      </c>
      <c r="R2311" s="93">
        <f t="shared" si="210"/>
        <v>0</v>
      </c>
      <c r="S2311" s="93" t="str">
        <f t="shared" si="211"/>
        <v/>
      </c>
      <c r="T2311" s="93">
        <f t="shared" si="212"/>
        <v>0.37726619560881652</v>
      </c>
      <c r="U2311" s="206">
        <f>IFERROR('[5]CostData&amp;Analysis'!$B$21*R2311/T2311,0)</f>
        <v>0</v>
      </c>
    </row>
    <row r="2312" spans="1:21">
      <c r="A2312" s="204">
        <v>218</v>
      </c>
      <c r="B2312" s="204">
        <v>15504</v>
      </c>
      <c r="C2312" s="204">
        <v>1</v>
      </c>
      <c r="D2312" s="204">
        <v>1</v>
      </c>
      <c r="E2312" s="204">
        <v>1</v>
      </c>
      <c r="F2312" s="204">
        <v>1</v>
      </c>
      <c r="G2312" s="204">
        <v>0</v>
      </c>
      <c r="H2312" s="204">
        <v>0</v>
      </c>
      <c r="I2312" s="204">
        <v>0</v>
      </c>
      <c r="J2312" s="205" t="s">
        <v>255</v>
      </c>
      <c r="K2312" s="204">
        <v>-1</v>
      </c>
      <c r="L2312" s="205" t="s">
        <v>227</v>
      </c>
      <c r="M2312" s="205" t="s">
        <v>329</v>
      </c>
      <c r="N2312" s="204">
        <v>0</v>
      </c>
      <c r="O2312" s="205" t="s">
        <v>247</v>
      </c>
      <c r="P2312" s="204">
        <v>105.006108768516</v>
      </c>
      <c r="Q2312" s="204">
        <v>257579.98480916899</v>
      </c>
      <c r="R2312" s="93">
        <f t="shared" si="210"/>
        <v>1</v>
      </c>
      <c r="S2312" s="93" t="str">
        <f t="shared" si="211"/>
        <v/>
      </c>
      <c r="T2312" s="93">
        <f t="shared" si="212"/>
        <v>0.37726619560881652</v>
      </c>
      <c r="U2312" s="206">
        <f>IFERROR('[5]CostData&amp;Analysis'!$B$21*R2312/T2312,0)</f>
        <v>688.1018113223945</v>
      </c>
    </row>
    <row r="2313" spans="1:21">
      <c r="A2313" s="204">
        <v>219</v>
      </c>
      <c r="B2313" s="204">
        <v>15603</v>
      </c>
      <c r="C2313" s="204">
        <v>1</v>
      </c>
      <c r="D2313" s="204">
        <v>0</v>
      </c>
      <c r="E2313" s="204">
        <v>1</v>
      </c>
      <c r="F2313" s="204">
        <v>0</v>
      </c>
      <c r="G2313" s="204">
        <v>0</v>
      </c>
      <c r="H2313" s="204">
        <v>0</v>
      </c>
      <c r="I2313" s="204">
        <v>0</v>
      </c>
      <c r="J2313" s="205" t="s">
        <v>255</v>
      </c>
      <c r="K2313" s="204">
        <v>-1</v>
      </c>
      <c r="L2313" s="205" t="s">
        <v>227</v>
      </c>
      <c r="M2313" s="205" t="s">
        <v>329</v>
      </c>
      <c r="N2313" s="204">
        <v>0</v>
      </c>
      <c r="O2313" s="205" t="s">
        <v>247</v>
      </c>
      <c r="P2313" s="204">
        <v>92.654547578317505</v>
      </c>
      <c r="Q2313" s="204">
        <v>873547.07456837804</v>
      </c>
      <c r="R2313" s="93">
        <f t="shared" si="210"/>
        <v>1</v>
      </c>
      <c r="S2313" s="93" t="str">
        <f t="shared" si="211"/>
        <v/>
      </c>
      <c r="T2313" s="93">
        <f t="shared" si="212"/>
        <v>0.37726619560881652</v>
      </c>
      <c r="U2313" s="206">
        <f>IFERROR('[5]CostData&amp;Analysis'!$B$21*R2313/T2313,0)</f>
        <v>688.1018113223945</v>
      </c>
    </row>
    <row r="2314" spans="1:21">
      <c r="A2314" s="204">
        <v>220</v>
      </c>
      <c r="B2314" s="204">
        <v>15603</v>
      </c>
      <c r="C2314" s="204">
        <v>2</v>
      </c>
      <c r="D2314" s="204">
        <v>0</v>
      </c>
      <c r="E2314" s="204">
        <v>1</v>
      </c>
      <c r="F2314" s="204">
        <v>0</v>
      </c>
      <c r="G2314" s="204">
        <v>0</v>
      </c>
      <c r="H2314" s="204">
        <v>0</v>
      </c>
      <c r="I2314" s="204">
        <v>0</v>
      </c>
      <c r="J2314" s="205" t="s">
        <v>255</v>
      </c>
      <c r="K2314" s="204">
        <v>-1</v>
      </c>
      <c r="L2314" s="205" t="s">
        <v>227</v>
      </c>
      <c r="M2314" s="205" t="s">
        <v>329</v>
      </c>
      <c r="N2314" s="204">
        <v>0</v>
      </c>
      <c r="O2314" s="205" t="s">
        <v>247</v>
      </c>
      <c r="P2314" s="204">
        <v>92.654547578317505</v>
      </c>
      <c r="Q2314" s="204">
        <v>873547.07456837804</v>
      </c>
      <c r="R2314" s="93">
        <f t="shared" si="210"/>
        <v>1</v>
      </c>
      <c r="S2314" s="93" t="str">
        <f t="shared" si="211"/>
        <v/>
      </c>
      <c r="T2314" s="93">
        <f t="shared" si="212"/>
        <v>0.37726619560881652</v>
      </c>
      <c r="U2314" s="206">
        <f>IFERROR('[5]CostData&amp;Analysis'!$B$21*R2314/T2314,0)</f>
        <v>688.1018113223945</v>
      </c>
    </row>
    <row r="2315" spans="1:21">
      <c r="A2315" s="204">
        <v>221</v>
      </c>
      <c r="B2315" s="204">
        <v>15603</v>
      </c>
      <c r="C2315" s="204">
        <v>3</v>
      </c>
      <c r="D2315" s="204">
        <v>0</v>
      </c>
      <c r="E2315" s="204">
        <v>1</v>
      </c>
      <c r="F2315" s="204">
        <v>0</v>
      </c>
      <c r="G2315" s="204">
        <v>0</v>
      </c>
      <c r="H2315" s="204">
        <v>0</v>
      </c>
      <c r="I2315" s="204">
        <v>0</v>
      </c>
      <c r="J2315" s="205" t="s">
        <v>255</v>
      </c>
      <c r="K2315" s="204">
        <v>2</v>
      </c>
      <c r="L2315" s="205" t="s">
        <v>239</v>
      </c>
      <c r="M2315" s="205" t="s">
        <v>329</v>
      </c>
      <c r="N2315" s="204">
        <v>0</v>
      </c>
      <c r="O2315" s="205" t="s">
        <v>247</v>
      </c>
      <c r="P2315" s="204">
        <v>92.654547578317505</v>
      </c>
      <c r="Q2315" s="204">
        <v>873547.07456837804</v>
      </c>
      <c r="R2315" s="93">
        <f t="shared" si="210"/>
        <v>1</v>
      </c>
      <c r="S2315" s="93">
        <f t="shared" si="211"/>
        <v>2</v>
      </c>
      <c r="T2315" s="93">
        <f t="shared" si="212"/>
        <v>2</v>
      </c>
      <c r="U2315" s="206">
        <f>IFERROR('[5]CostData&amp;Analysis'!$B$21*R2315/T2315,0)</f>
        <v>129.79877627456773</v>
      </c>
    </row>
    <row r="2316" spans="1:21">
      <c r="A2316" s="204">
        <v>224</v>
      </c>
      <c r="B2316" s="204">
        <v>15174</v>
      </c>
      <c r="C2316" s="204">
        <v>1</v>
      </c>
      <c r="D2316" s="204">
        <v>0</v>
      </c>
      <c r="E2316" s="204">
        <v>0</v>
      </c>
      <c r="F2316" s="204">
        <v>0</v>
      </c>
      <c r="G2316" s="204">
        <v>0</v>
      </c>
      <c r="H2316" s="204">
        <v>1</v>
      </c>
      <c r="I2316" s="204">
        <v>0</v>
      </c>
      <c r="J2316" s="205" t="s">
        <v>255</v>
      </c>
      <c r="K2316" s="204">
        <v>-1</v>
      </c>
      <c r="L2316" s="205" t="s">
        <v>227</v>
      </c>
      <c r="M2316" s="205" t="s">
        <v>460</v>
      </c>
      <c r="N2316" s="204">
        <v>0</v>
      </c>
      <c r="O2316" s="205" t="s">
        <v>247</v>
      </c>
      <c r="P2316" s="204">
        <v>852.574034593531</v>
      </c>
      <c r="Q2316" s="204">
        <v>7922117.9294430902</v>
      </c>
      <c r="R2316" s="93">
        <f t="shared" si="210"/>
        <v>0</v>
      </c>
      <c r="S2316" s="93" t="str">
        <f t="shared" si="211"/>
        <v/>
      </c>
      <c r="T2316" s="93">
        <f t="shared" si="212"/>
        <v>0.37726619560881652</v>
      </c>
      <c r="U2316" s="206">
        <f>IFERROR('[5]CostData&amp;Analysis'!$B$21*R2316/T2316,0)</f>
        <v>0</v>
      </c>
    </row>
    <row r="2317" spans="1:21">
      <c r="A2317" s="204">
        <v>225</v>
      </c>
      <c r="B2317" s="204">
        <v>15625</v>
      </c>
      <c r="C2317" s="204">
        <v>1</v>
      </c>
      <c r="D2317" s="204">
        <v>0</v>
      </c>
      <c r="E2317" s="204">
        <v>0</v>
      </c>
      <c r="F2317" s="204">
        <v>1</v>
      </c>
      <c r="G2317" s="204">
        <v>0</v>
      </c>
      <c r="H2317" s="204">
        <v>0</v>
      </c>
      <c r="I2317" s="204">
        <v>0</v>
      </c>
      <c r="J2317" s="205" t="s">
        <v>255</v>
      </c>
      <c r="K2317" s="204">
        <v>-1</v>
      </c>
      <c r="L2317" s="205" t="s">
        <v>227</v>
      </c>
      <c r="M2317" s="205" t="s">
        <v>460</v>
      </c>
      <c r="N2317" s="204">
        <v>0</v>
      </c>
      <c r="O2317" s="205" t="s">
        <v>247</v>
      </c>
      <c r="P2317" s="204">
        <v>160.36792029440801</v>
      </c>
      <c r="Q2317" s="204">
        <v>232533.48442689201</v>
      </c>
      <c r="R2317" s="93">
        <f t="shared" si="210"/>
        <v>0</v>
      </c>
      <c r="S2317" s="93" t="str">
        <f t="shared" si="211"/>
        <v/>
      </c>
      <c r="T2317" s="93">
        <f t="shared" si="212"/>
        <v>0.37726619560881652</v>
      </c>
      <c r="U2317" s="206">
        <f>IFERROR('[5]CostData&amp;Analysis'!$B$21*R2317/T2317,0)</f>
        <v>0</v>
      </c>
    </row>
    <row r="2318" spans="1:21">
      <c r="A2318" s="204">
        <v>226</v>
      </c>
      <c r="B2318" s="204">
        <v>15688</v>
      </c>
      <c r="C2318" s="204">
        <v>1</v>
      </c>
      <c r="D2318" s="204">
        <v>1</v>
      </c>
      <c r="E2318" s="204">
        <v>1</v>
      </c>
      <c r="F2318" s="204">
        <v>0</v>
      </c>
      <c r="G2318" s="204">
        <v>0</v>
      </c>
      <c r="H2318" s="204">
        <v>0</v>
      </c>
      <c r="I2318" s="204">
        <v>0</v>
      </c>
      <c r="J2318" s="205" t="s">
        <v>255</v>
      </c>
      <c r="K2318" s="204">
        <v>-1</v>
      </c>
      <c r="L2318" s="205" t="s">
        <v>243</v>
      </c>
      <c r="M2318" s="205" t="s">
        <v>329</v>
      </c>
      <c r="N2318" s="204">
        <v>0</v>
      </c>
      <c r="O2318" s="205" t="s">
        <v>247</v>
      </c>
      <c r="P2318" s="204">
        <v>11.7918010607328</v>
      </c>
      <c r="Q2318" s="204">
        <v>2228650.4004784999</v>
      </c>
      <c r="R2318" s="93">
        <f t="shared" si="210"/>
        <v>1</v>
      </c>
      <c r="S2318" s="93" t="str">
        <f t="shared" si="211"/>
        <v/>
      </c>
      <c r="T2318" s="93">
        <f t="shared" si="212"/>
        <v>0.37726619560881652</v>
      </c>
      <c r="U2318" s="206">
        <f>IFERROR('[5]CostData&amp;Analysis'!$B$21*R2318/T2318,0)</f>
        <v>688.1018113223945</v>
      </c>
    </row>
    <row r="2319" spans="1:21">
      <c r="A2319" s="204">
        <v>227</v>
      </c>
      <c r="B2319" s="204">
        <v>15688</v>
      </c>
      <c r="C2319" s="204">
        <v>2</v>
      </c>
      <c r="D2319" s="204">
        <v>1</v>
      </c>
      <c r="E2319" s="204">
        <v>1</v>
      </c>
      <c r="F2319" s="204">
        <v>0</v>
      </c>
      <c r="G2319" s="204">
        <v>0</v>
      </c>
      <c r="H2319" s="204">
        <v>0</v>
      </c>
      <c r="I2319" s="204">
        <v>0</v>
      </c>
      <c r="J2319" s="205" t="s">
        <v>255</v>
      </c>
      <c r="K2319" s="204">
        <v>-1</v>
      </c>
      <c r="L2319" s="205" t="s">
        <v>243</v>
      </c>
      <c r="M2319" s="205" t="s">
        <v>329</v>
      </c>
      <c r="N2319" s="204">
        <v>0</v>
      </c>
      <c r="O2319" s="205" t="s">
        <v>247</v>
      </c>
      <c r="P2319" s="204">
        <v>11.7918010607328</v>
      </c>
      <c r="Q2319" s="204">
        <v>2228650.4004784999</v>
      </c>
      <c r="R2319" s="93">
        <f t="shared" si="210"/>
        <v>1</v>
      </c>
      <c r="S2319" s="93" t="str">
        <f t="shared" si="211"/>
        <v/>
      </c>
      <c r="T2319" s="93">
        <f t="shared" si="212"/>
        <v>0.37726619560881652</v>
      </c>
      <c r="U2319" s="206">
        <f>IFERROR('[5]CostData&amp;Analysis'!$B$21*R2319/T2319,0)</f>
        <v>688.1018113223945</v>
      </c>
    </row>
    <row r="2320" spans="1:21">
      <c r="A2320" s="204">
        <v>228</v>
      </c>
      <c r="B2320" s="204">
        <v>15654</v>
      </c>
      <c r="C2320" s="204">
        <v>1</v>
      </c>
      <c r="D2320" s="204">
        <v>1</v>
      </c>
      <c r="E2320" s="204">
        <v>0</v>
      </c>
      <c r="F2320" s="204">
        <v>0</v>
      </c>
      <c r="G2320" s="204">
        <v>0</v>
      </c>
      <c r="H2320" s="204">
        <v>0</v>
      </c>
      <c r="I2320" s="204">
        <v>0</v>
      </c>
      <c r="J2320" s="205" t="s">
        <v>255</v>
      </c>
      <c r="K2320" s="204">
        <v>12</v>
      </c>
      <c r="L2320" s="205" t="s">
        <v>243</v>
      </c>
      <c r="M2320" s="205" t="s">
        <v>329</v>
      </c>
      <c r="N2320" s="204">
        <v>0</v>
      </c>
      <c r="O2320" s="205" t="s">
        <v>247</v>
      </c>
      <c r="P2320" s="204">
        <v>29.685533528845401</v>
      </c>
      <c r="Q2320" s="204">
        <v>4274716.8281537397</v>
      </c>
      <c r="R2320" s="93">
        <f t="shared" si="210"/>
        <v>1</v>
      </c>
      <c r="S2320" s="93">
        <f t="shared" si="211"/>
        <v>12</v>
      </c>
      <c r="T2320" s="93">
        <f t="shared" si="212"/>
        <v>12</v>
      </c>
      <c r="U2320" s="206">
        <f>IFERROR('[5]CostData&amp;Analysis'!$B$21*R2320/T2320,0)</f>
        <v>21.633129379094623</v>
      </c>
    </row>
    <row r="2321" spans="1:21">
      <c r="A2321" s="204">
        <v>229</v>
      </c>
      <c r="B2321" s="204">
        <v>15654</v>
      </c>
      <c r="C2321" s="204">
        <v>2</v>
      </c>
      <c r="D2321" s="204">
        <v>0</v>
      </c>
      <c r="E2321" s="204">
        <v>1</v>
      </c>
      <c r="F2321" s="204">
        <v>0</v>
      </c>
      <c r="G2321" s="204">
        <v>0</v>
      </c>
      <c r="H2321" s="204">
        <v>0</v>
      </c>
      <c r="I2321" s="204">
        <v>0</v>
      </c>
      <c r="J2321" s="205" t="s">
        <v>255</v>
      </c>
      <c r="K2321" s="204">
        <v>2</v>
      </c>
      <c r="L2321" s="205" t="s">
        <v>243</v>
      </c>
      <c r="M2321" s="205" t="s">
        <v>329</v>
      </c>
      <c r="N2321" s="204">
        <v>0</v>
      </c>
      <c r="O2321" s="205" t="s">
        <v>247</v>
      </c>
      <c r="P2321" s="204">
        <v>29.685533528845401</v>
      </c>
      <c r="Q2321" s="204">
        <v>4274716.8281537397</v>
      </c>
      <c r="R2321" s="93">
        <f t="shared" si="210"/>
        <v>1</v>
      </c>
      <c r="S2321" s="93">
        <f t="shared" si="211"/>
        <v>2</v>
      </c>
      <c r="T2321" s="93">
        <f t="shared" si="212"/>
        <v>2</v>
      </c>
      <c r="U2321" s="206">
        <f>IFERROR('[5]CostData&amp;Analysis'!$B$21*R2321/T2321,0)</f>
        <v>129.79877627456773</v>
      </c>
    </row>
    <row r="2322" spans="1:21">
      <c r="A2322" s="204">
        <v>230</v>
      </c>
      <c r="B2322" s="204">
        <v>15477</v>
      </c>
      <c r="C2322" s="204">
        <v>1</v>
      </c>
      <c r="D2322" s="204">
        <v>0</v>
      </c>
      <c r="E2322" s="204">
        <v>0</v>
      </c>
      <c r="F2322" s="204">
        <v>1</v>
      </c>
      <c r="G2322" s="204">
        <v>1</v>
      </c>
      <c r="H2322" s="204">
        <v>0</v>
      </c>
      <c r="I2322" s="204">
        <v>0</v>
      </c>
      <c r="J2322" s="205" t="s">
        <v>255</v>
      </c>
      <c r="K2322" s="204">
        <v>-1</v>
      </c>
      <c r="L2322" s="205" t="s">
        <v>227</v>
      </c>
      <c r="M2322" s="205" t="s">
        <v>329</v>
      </c>
      <c r="N2322" s="204">
        <v>0</v>
      </c>
      <c r="O2322" s="205" t="s">
        <v>247</v>
      </c>
      <c r="P2322" s="204">
        <v>14.4804897627317</v>
      </c>
      <c r="Q2322" s="204">
        <v>1515383.2536698701</v>
      </c>
      <c r="R2322" s="93">
        <f t="shared" si="210"/>
        <v>1</v>
      </c>
      <c r="S2322" s="93" t="str">
        <f t="shared" si="211"/>
        <v/>
      </c>
      <c r="T2322" s="93">
        <f t="shared" si="212"/>
        <v>0.37726619560881652</v>
      </c>
      <c r="U2322" s="206">
        <f>IFERROR('[5]CostData&amp;Analysis'!$B$21*R2322/T2322,0)</f>
        <v>688.1018113223945</v>
      </c>
    </row>
    <row r="2323" spans="1:21">
      <c r="A2323" s="204">
        <v>231</v>
      </c>
      <c r="B2323" s="204">
        <v>15477</v>
      </c>
      <c r="C2323" s="204">
        <v>2</v>
      </c>
      <c r="D2323" s="204">
        <v>0</v>
      </c>
      <c r="E2323" s="204">
        <v>0</v>
      </c>
      <c r="F2323" s="204">
        <v>1</v>
      </c>
      <c r="G2323" s="204">
        <v>1</v>
      </c>
      <c r="H2323" s="204">
        <v>0</v>
      </c>
      <c r="I2323" s="204">
        <v>0</v>
      </c>
      <c r="J2323" s="205" t="s">
        <v>255</v>
      </c>
      <c r="K2323" s="204">
        <v>-1</v>
      </c>
      <c r="L2323" s="205" t="s">
        <v>227</v>
      </c>
      <c r="M2323" s="205" t="s">
        <v>329</v>
      </c>
      <c r="N2323" s="204">
        <v>0</v>
      </c>
      <c r="O2323" s="205" t="s">
        <v>247</v>
      </c>
      <c r="P2323" s="204">
        <v>14.4804897627317</v>
      </c>
      <c r="Q2323" s="204">
        <v>1515383.2536698701</v>
      </c>
      <c r="R2323" s="93">
        <f t="shared" si="210"/>
        <v>1</v>
      </c>
      <c r="S2323" s="93" t="str">
        <f t="shared" si="211"/>
        <v/>
      </c>
      <c r="T2323" s="93">
        <f t="shared" si="212"/>
        <v>0.37726619560881652</v>
      </c>
      <c r="U2323" s="206">
        <f>IFERROR('[5]CostData&amp;Analysis'!$B$21*R2323/T2323,0)</f>
        <v>688.1018113223945</v>
      </c>
    </row>
    <row r="2324" spans="1:21">
      <c r="A2324" s="204">
        <v>232</v>
      </c>
      <c r="B2324" s="204">
        <v>15477</v>
      </c>
      <c r="C2324" s="204">
        <v>3</v>
      </c>
      <c r="D2324" s="204">
        <v>0</v>
      </c>
      <c r="E2324" s="204">
        <v>0</v>
      </c>
      <c r="F2324" s="204">
        <v>1</v>
      </c>
      <c r="G2324" s="204">
        <v>1</v>
      </c>
      <c r="H2324" s="204">
        <v>0</v>
      </c>
      <c r="I2324" s="204">
        <v>0</v>
      </c>
      <c r="J2324" s="205" t="s">
        <v>255</v>
      </c>
      <c r="K2324" s="204">
        <v>-1</v>
      </c>
      <c r="L2324" s="205" t="s">
        <v>227</v>
      </c>
      <c r="M2324" s="205" t="s">
        <v>329</v>
      </c>
      <c r="N2324" s="204">
        <v>0</v>
      </c>
      <c r="O2324" s="205" t="s">
        <v>247</v>
      </c>
      <c r="P2324" s="204">
        <v>14.4804897627317</v>
      </c>
      <c r="Q2324" s="204">
        <v>1515383.2536698701</v>
      </c>
      <c r="R2324" s="93">
        <f t="shared" si="210"/>
        <v>1</v>
      </c>
      <c r="S2324" s="93" t="str">
        <f t="shared" si="211"/>
        <v/>
      </c>
      <c r="T2324" s="93">
        <f t="shared" si="212"/>
        <v>0.37726619560881652</v>
      </c>
      <c r="U2324" s="206">
        <f>IFERROR('[5]CostData&amp;Analysis'!$B$21*R2324/T2324,0)</f>
        <v>688.1018113223945</v>
      </c>
    </row>
    <row r="2325" spans="1:21">
      <c r="A2325" s="204">
        <v>233</v>
      </c>
      <c r="B2325" s="204">
        <v>15477</v>
      </c>
      <c r="C2325" s="204">
        <v>4</v>
      </c>
      <c r="D2325" s="204">
        <v>1</v>
      </c>
      <c r="E2325" s="204">
        <v>0</v>
      </c>
      <c r="F2325" s="204">
        <v>1</v>
      </c>
      <c r="G2325" s="204">
        <v>1</v>
      </c>
      <c r="H2325" s="204">
        <v>0</v>
      </c>
      <c r="I2325" s="204">
        <v>0</v>
      </c>
      <c r="J2325" s="205" t="s">
        <v>255</v>
      </c>
      <c r="K2325" s="204">
        <v>-1</v>
      </c>
      <c r="L2325" s="205" t="s">
        <v>227</v>
      </c>
      <c r="M2325" s="205" t="s">
        <v>329</v>
      </c>
      <c r="N2325" s="204">
        <v>0</v>
      </c>
      <c r="O2325" s="205" t="s">
        <v>247</v>
      </c>
      <c r="P2325" s="204">
        <v>14.4804897627317</v>
      </c>
      <c r="Q2325" s="204">
        <v>1515383.2536698701</v>
      </c>
      <c r="R2325" s="93">
        <f t="shared" si="210"/>
        <v>1</v>
      </c>
      <c r="S2325" s="93" t="str">
        <f t="shared" si="211"/>
        <v/>
      </c>
      <c r="T2325" s="93">
        <f t="shared" si="212"/>
        <v>0.37726619560881652</v>
      </c>
      <c r="U2325" s="206">
        <f>IFERROR('[5]CostData&amp;Analysis'!$B$21*R2325/T2325,0)</f>
        <v>688.1018113223945</v>
      </c>
    </row>
    <row r="2326" spans="1:21">
      <c r="A2326" s="204">
        <v>234</v>
      </c>
      <c r="B2326" s="204">
        <v>15477</v>
      </c>
      <c r="C2326" s="204">
        <v>5</v>
      </c>
      <c r="D2326" s="204">
        <v>0</v>
      </c>
      <c r="E2326" s="204">
        <v>0</v>
      </c>
      <c r="F2326" s="204">
        <v>1</v>
      </c>
      <c r="G2326" s="204">
        <v>1</v>
      </c>
      <c r="H2326" s="204">
        <v>0</v>
      </c>
      <c r="I2326" s="204">
        <v>0</v>
      </c>
      <c r="J2326" s="205" t="s">
        <v>255</v>
      </c>
      <c r="K2326" s="204">
        <v>-1</v>
      </c>
      <c r="L2326" s="205" t="s">
        <v>227</v>
      </c>
      <c r="M2326" s="205" t="s">
        <v>329</v>
      </c>
      <c r="N2326" s="204">
        <v>0</v>
      </c>
      <c r="O2326" s="205" t="s">
        <v>247</v>
      </c>
      <c r="P2326" s="204">
        <v>14.4804897627317</v>
      </c>
      <c r="Q2326" s="204">
        <v>1515383.2536698701</v>
      </c>
      <c r="R2326" s="93">
        <f t="shared" si="210"/>
        <v>1</v>
      </c>
      <c r="S2326" s="93" t="str">
        <f t="shared" si="211"/>
        <v/>
      </c>
      <c r="T2326" s="93">
        <f t="shared" si="212"/>
        <v>0.37726619560881652</v>
      </c>
      <c r="U2326" s="206">
        <f>IFERROR('[5]CostData&amp;Analysis'!$B$21*R2326/T2326,0)</f>
        <v>688.1018113223945</v>
      </c>
    </row>
    <row r="2327" spans="1:21">
      <c r="A2327" s="204">
        <v>235</v>
      </c>
      <c r="B2327" s="204">
        <v>15377</v>
      </c>
      <c r="C2327" s="204">
        <v>1</v>
      </c>
      <c r="D2327" s="204">
        <v>1</v>
      </c>
      <c r="E2327" s="204">
        <v>0</v>
      </c>
      <c r="F2327" s="204">
        <v>0</v>
      </c>
      <c r="G2327" s="204">
        <v>0</v>
      </c>
      <c r="H2327" s="204">
        <v>0</v>
      </c>
      <c r="I2327" s="204">
        <v>0</v>
      </c>
      <c r="J2327" s="205" t="s">
        <v>255</v>
      </c>
      <c r="K2327" s="204">
        <v>-1</v>
      </c>
      <c r="L2327" s="205" t="s">
        <v>227</v>
      </c>
      <c r="M2327" s="205" t="s">
        <v>329</v>
      </c>
      <c r="N2327" s="204">
        <v>0</v>
      </c>
      <c r="O2327" s="205" t="s">
        <v>247</v>
      </c>
      <c r="P2327" s="204">
        <v>13.261953564146101</v>
      </c>
      <c r="Q2327" s="204">
        <v>2387151.6415463099</v>
      </c>
      <c r="R2327" s="93">
        <f t="shared" si="210"/>
        <v>1</v>
      </c>
      <c r="S2327" s="93" t="str">
        <f t="shared" si="211"/>
        <v/>
      </c>
      <c r="T2327" s="93">
        <f t="shared" si="212"/>
        <v>0.37726619560881652</v>
      </c>
      <c r="U2327" s="206">
        <f>IFERROR('[5]CostData&amp;Analysis'!$B$21*R2327/T2327,0)</f>
        <v>688.1018113223945</v>
      </c>
    </row>
    <row r="2328" spans="1:21">
      <c r="A2328" s="204">
        <v>236</v>
      </c>
      <c r="B2328" s="204">
        <v>15721</v>
      </c>
      <c r="C2328" s="204">
        <v>1</v>
      </c>
      <c r="D2328" s="204">
        <v>1</v>
      </c>
      <c r="E2328" s="204">
        <v>1</v>
      </c>
      <c r="F2328" s="204">
        <v>0</v>
      </c>
      <c r="G2328" s="204">
        <v>0</v>
      </c>
      <c r="H2328" s="204">
        <v>0</v>
      </c>
      <c r="I2328" s="204">
        <v>0</v>
      </c>
      <c r="J2328" s="205" t="s">
        <v>255</v>
      </c>
      <c r="K2328" s="204">
        <v>2</v>
      </c>
      <c r="L2328" s="205" t="s">
        <v>227</v>
      </c>
      <c r="M2328" s="205" t="s">
        <v>329</v>
      </c>
      <c r="N2328" s="204">
        <v>0</v>
      </c>
      <c r="O2328" s="205" t="s">
        <v>102</v>
      </c>
      <c r="P2328" s="204">
        <v>97.814348978341002</v>
      </c>
      <c r="Q2328" s="204">
        <v>3227873.51628525</v>
      </c>
      <c r="R2328" s="93">
        <f t="shared" si="210"/>
        <v>1</v>
      </c>
      <c r="S2328" s="93">
        <f t="shared" si="211"/>
        <v>2</v>
      </c>
      <c r="T2328" s="93">
        <f t="shared" si="212"/>
        <v>2</v>
      </c>
      <c r="U2328" s="206">
        <f>IFERROR('[5]CostData&amp;Analysis'!$B$21*R2328/T2328,0)</f>
        <v>129.79877627456773</v>
      </c>
    </row>
    <row r="2329" spans="1:21">
      <c r="A2329" s="204">
        <v>237</v>
      </c>
      <c r="B2329" s="204">
        <v>15693</v>
      </c>
      <c r="C2329" s="204">
        <v>1</v>
      </c>
      <c r="D2329" s="204">
        <v>0</v>
      </c>
      <c r="E2329" s="204">
        <v>0</v>
      </c>
      <c r="F2329" s="204">
        <v>0</v>
      </c>
      <c r="G2329" s="204">
        <v>1</v>
      </c>
      <c r="H2329" s="204">
        <v>0</v>
      </c>
      <c r="I2329" s="204">
        <v>0</v>
      </c>
      <c r="J2329" s="205" t="s">
        <v>255</v>
      </c>
      <c r="K2329" s="204">
        <v>-1</v>
      </c>
      <c r="L2329" s="205" t="s">
        <v>227</v>
      </c>
      <c r="M2329" s="205" t="s">
        <v>460</v>
      </c>
      <c r="N2329" s="204">
        <v>0</v>
      </c>
      <c r="O2329" s="205" t="s">
        <v>102</v>
      </c>
      <c r="P2329" s="204">
        <v>4.3309003149963399</v>
      </c>
      <c r="Q2329" s="204">
        <v>952798.06929919496</v>
      </c>
      <c r="R2329" s="93">
        <f t="shared" ref="R2329:R2392" si="213">IF(M2329="SP",1,0)</f>
        <v>0</v>
      </c>
      <c r="S2329" s="93" t="str">
        <f t="shared" ref="S2329:S2392" si="214">IF(K2329=-1,"",K2329)</f>
        <v/>
      </c>
      <c r="T2329" s="93">
        <f t="shared" ref="T2329:T2392" si="215">IF(S2329="",SUMPRODUCT($S$2136:$S$2424,$P$2136:$P$2424,$R$2136:$R$2424)/SUM($P$2136:$P$2424,$R$2136:$R$2424),S2329)</f>
        <v>0.37726619560881652</v>
      </c>
      <c r="U2329" s="206">
        <f>IFERROR('[5]CostData&amp;Analysis'!$B$21*R2329/T2329,0)</f>
        <v>0</v>
      </c>
    </row>
    <row r="2330" spans="1:21">
      <c r="A2330" s="204">
        <v>238</v>
      </c>
      <c r="B2330" s="204">
        <v>15718</v>
      </c>
      <c r="C2330" s="204">
        <v>1</v>
      </c>
      <c r="D2330" s="204">
        <v>0</v>
      </c>
      <c r="E2330" s="204">
        <v>1</v>
      </c>
      <c r="F2330" s="204">
        <v>0</v>
      </c>
      <c r="G2330" s="204">
        <v>0</v>
      </c>
      <c r="H2330" s="204">
        <v>0</v>
      </c>
      <c r="I2330" s="204">
        <v>0</v>
      </c>
      <c r="J2330" s="205" t="s">
        <v>255</v>
      </c>
      <c r="K2330" s="204">
        <v>-1</v>
      </c>
      <c r="L2330" s="205" t="s">
        <v>243</v>
      </c>
      <c r="M2330" s="205" t="s">
        <v>329</v>
      </c>
      <c r="N2330" s="204">
        <v>0</v>
      </c>
      <c r="O2330" s="205" t="s">
        <v>102</v>
      </c>
      <c r="P2330" s="204">
        <v>177.28455058373399</v>
      </c>
      <c r="Q2330" s="204">
        <v>3722975.5622584</v>
      </c>
      <c r="R2330" s="93">
        <f t="shared" si="213"/>
        <v>1</v>
      </c>
      <c r="S2330" s="93" t="str">
        <f t="shared" si="214"/>
        <v/>
      </c>
      <c r="T2330" s="93">
        <f t="shared" si="215"/>
        <v>0.37726619560881652</v>
      </c>
      <c r="U2330" s="206">
        <f>IFERROR('[5]CostData&amp;Analysis'!$B$21*R2330/T2330,0)</f>
        <v>688.1018113223945</v>
      </c>
    </row>
    <row r="2331" spans="1:21">
      <c r="A2331" s="204">
        <v>239</v>
      </c>
      <c r="B2331" s="204">
        <v>15678</v>
      </c>
      <c r="C2331" s="204">
        <v>1</v>
      </c>
      <c r="D2331" s="204">
        <v>0</v>
      </c>
      <c r="E2331" s="204">
        <v>0</v>
      </c>
      <c r="F2331" s="204">
        <v>1</v>
      </c>
      <c r="G2331" s="204">
        <v>0</v>
      </c>
      <c r="H2331" s="204">
        <v>0</v>
      </c>
      <c r="I2331" s="204">
        <v>0</v>
      </c>
      <c r="J2331" s="205" t="s">
        <v>239</v>
      </c>
      <c r="K2331" s="204">
        <v>-1</v>
      </c>
      <c r="L2331" s="205" t="s">
        <v>239</v>
      </c>
      <c r="M2331" s="205" t="s">
        <v>239</v>
      </c>
      <c r="N2331" s="204">
        <v>-1</v>
      </c>
      <c r="O2331" s="205" t="s">
        <v>239</v>
      </c>
      <c r="P2331" s="204">
        <v>16.381546498344399</v>
      </c>
      <c r="Q2331" s="204">
        <v>2132877.35408444</v>
      </c>
      <c r="R2331" s="93">
        <f t="shared" si="213"/>
        <v>0</v>
      </c>
      <c r="S2331" s="93" t="str">
        <f t="shared" si="214"/>
        <v/>
      </c>
      <c r="T2331" s="93">
        <f t="shared" si="215"/>
        <v>0.37726619560881652</v>
      </c>
      <c r="U2331" s="206">
        <f>IFERROR('[5]CostData&amp;Analysis'!$B$21*R2331/T2331,0)</f>
        <v>0</v>
      </c>
    </row>
    <row r="2332" spans="1:21">
      <c r="A2332" s="204">
        <v>240</v>
      </c>
      <c r="B2332" s="204">
        <v>15632</v>
      </c>
      <c r="C2332" s="204">
        <v>1</v>
      </c>
      <c r="D2332" s="204">
        <v>0</v>
      </c>
      <c r="E2332" s="204">
        <v>1</v>
      </c>
      <c r="F2332" s="204">
        <v>0</v>
      </c>
      <c r="G2332" s="204">
        <v>0</v>
      </c>
      <c r="H2332" s="204">
        <v>0</v>
      </c>
      <c r="I2332" s="204">
        <v>0</v>
      </c>
      <c r="J2332" s="205" t="s">
        <v>255</v>
      </c>
      <c r="K2332" s="204">
        <v>3</v>
      </c>
      <c r="L2332" s="205" t="s">
        <v>227</v>
      </c>
      <c r="M2332" s="205" t="s">
        <v>329</v>
      </c>
      <c r="N2332" s="204">
        <v>0</v>
      </c>
      <c r="O2332" s="205" t="s">
        <v>102</v>
      </c>
      <c r="P2332" s="204">
        <v>117.282398192841</v>
      </c>
      <c r="Q2332" s="204">
        <v>3283907.1493995399</v>
      </c>
      <c r="R2332" s="93">
        <f t="shared" si="213"/>
        <v>1</v>
      </c>
      <c r="S2332" s="93">
        <f t="shared" si="214"/>
        <v>3</v>
      </c>
      <c r="T2332" s="93">
        <f t="shared" si="215"/>
        <v>3</v>
      </c>
      <c r="U2332" s="206">
        <f>IFERROR('[5]CostData&amp;Analysis'!$B$21*R2332/T2332,0)</f>
        <v>86.532517516378491</v>
      </c>
    </row>
    <row r="2333" spans="1:21">
      <c r="A2333" s="204">
        <v>241</v>
      </c>
      <c r="B2333" s="204">
        <v>15632</v>
      </c>
      <c r="C2333" s="204">
        <v>2</v>
      </c>
      <c r="D2333" s="204">
        <v>0</v>
      </c>
      <c r="E2333" s="204">
        <v>1</v>
      </c>
      <c r="F2333" s="204">
        <v>0</v>
      </c>
      <c r="G2333" s="204">
        <v>0</v>
      </c>
      <c r="H2333" s="204">
        <v>0</v>
      </c>
      <c r="I2333" s="204">
        <v>0</v>
      </c>
      <c r="J2333" s="205" t="s">
        <v>255</v>
      </c>
      <c r="K2333" s="204">
        <v>3</v>
      </c>
      <c r="L2333" s="205" t="s">
        <v>227</v>
      </c>
      <c r="M2333" s="205" t="s">
        <v>329</v>
      </c>
      <c r="N2333" s="204">
        <v>0</v>
      </c>
      <c r="O2333" s="205" t="s">
        <v>102</v>
      </c>
      <c r="P2333" s="204">
        <v>117.282398192841</v>
      </c>
      <c r="Q2333" s="204">
        <v>3283907.1493995399</v>
      </c>
      <c r="R2333" s="93">
        <f t="shared" si="213"/>
        <v>1</v>
      </c>
      <c r="S2333" s="93">
        <f t="shared" si="214"/>
        <v>3</v>
      </c>
      <c r="T2333" s="93">
        <f t="shared" si="215"/>
        <v>3</v>
      </c>
      <c r="U2333" s="206">
        <f>IFERROR('[5]CostData&amp;Analysis'!$B$21*R2333/T2333,0)</f>
        <v>86.532517516378491</v>
      </c>
    </row>
    <row r="2334" spans="1:21">
      <c r="A2334" s="204">
        <v>242</v>
      </c>
      <c r="B2334" s="204">
        <v>15182</v>
      </c>
      <c r="C2334" s="204">
        <v>1</v>
      </c>
      <c r="D2334" s="204">
        <v>0</v>
      </c>
      <c r="E2334" s="204">
        <v>1</v>
      </c>
      <c r="F2334" s="204">
        <v>0</v>
      </c>
      <c r="G2334" s="204">
        <v>0</v>
      </c>
      <c r="H2334" s="204">
        <v>0</v>
      </c>
      <c r="I2334" s="204">
        <v>0</v>
      </c>
      <c r="J2334" s="205" t="s">
        <v>255</v>
      </c>
      <c r="K2334" s="204">
        <v>2</v>
      </c>
      <c r="L2334" s="205" t="s">
        <v>243</v>
      </c>
      <c r="M2334" s="205" t="s">
        <v>329</v>
      </c>
      <c r="N2334" s="204">
        <v>0</v>
      </c>
      <c r="O2334" s="205" t="s">
        <v>102</v>
      </c>
      <c r="P2334" s="204">
        <v>59.7383607246963</v>
      </c>
      <c r="Q2334" s="204">
        <v>896075.41087044403</v>
      </c>
      <c r="R2334" s="93">
        <f t="shared" si="213"/>
        <v>1</v>
      </c>
      <c r="S2334" s="93">
        <f t="shared" si="214"/>
        <v>2</v>
      </c>
      <c r="T2334" s="93">
        <f t="shared" si="215"/>
        <v>2</v>
      </c>
      <c r="U2334" s="206">
        <f>IFERROR('[5]CostData&amp;Analysis'!$B$21*R2334/T2334,0)</f>
        <v>129.79877627456773</v>
      </c>
    </row>
    <row r="2335" spans="1:21">
      <c r="A2335" s="204">
        <v>243</v>
      </c>
      <c r="B2335" s="204">
        <v>15052</v>
      </c>
      <c r="C2335" s="204">
        <v>1</v>
      </c>
      <c r="D2335" s="204">
        <v>0</v>
      </c>
      <c r="E2335" s="204">
        <v>1</v>
      </c>
      <c r="F2335" s="204">
        <v>0</v>
      </c>
      <c r="G2335" s="204">
        <v>0</v>
      </c>
      <c r="H2335" s="204">
        <v>0</v>
      </c>
      <c r="I2335" s="204">
        <v>0</v>
      </c>
      <c r="J2335" s="205" t="s">
        <v>255</v>
      </c>
      <c r="K2335" s="204">
        <v>0.13</v>
      </c>
      <c r="L2335" s="205" t="s">
        <v>227</v>
      </c>
      <c r="M2335" s="205" t="s">
        <v>239</v>
      </c>
      <c r="N2335" s="204">
        <v>0</v>
      </c>
      <c r="O2335" s="205" t="s">
        <v>239</v>
      </c>
      <c r="P2335" s="204">
        <v>160.36792029440801</v>
      </c>
      <c r="Q2335" s="204">
        <v>1904850.15725698</v>
      </c>
      <c r="R2335" s="93">
        <f t="shared" si="213"/>
        <v>0</v>
      </c>
      <c r="S2335" s="93">
        <f t="shared" si="214"/>
        <v>0.13</v>
      </c>
      <c r="T2335" s="93">
        <f t="shared" si="215"/>
        <v>0.13</v>
      </c>
      <c r="U2335" s="206">
        <f>IFERROR('[5]CostData&amp;Analysis'!$B$21*R2335/T2335,0)</f>
        <v>0</v>
      </c>
    </row>
    <row r="2336" spans="1:21">
      <c r="A2336" s="204">
        <v>244</v>
      </c>
      <c r="B2336" s="204">
        <v>15052</v>
      </c>
      <c r="C2336" s="204">
        <v>2</v>
      </c>
      <c r="D2336" s="204">
        <v>0</v>
      </c>
      <c r="E2336" s="204">
        <v>1</v>
      </c>
      <c r="F2336" s="204">
        <v>0</v>
      </c>
      <c r="G2336" s="204">
        <v>0</v>
      </c>
      <c r="H2336" s="204">
        <v>0</v>
      </c>
      <c r="I2336" s="204">
        <v>0</v>
      </c>
      <c r="J2336" s="205" t="s">
        <v>255</v>
      </c>
      <c r="K2336" s="204">
        <v>0.13</v>
      </c>
      <c r="L2336" s="205" t="s">
        <v>227</v>
      </c>
      <c r="M2336" s="205" t="s">
        <v>239</v>
      </c>
      <c r="N2336" s="204">
        <v>0</v>
      </c>
      <c r="O2336" s="205" t="s">
        <v>239</v>
      </c>
      <c r="P2336" s="204">
        <v>160.36792029440801</v>
      </c>
      <c r="Q2336" s="204">
        <v>1904850.15725698</v>
      </c>
      <c r="R2336" s="93">
        <f t="shared" si="213"/>
        <v>0</v>
      </c>
      <c r="S2336" s="93">
        <f t="shared" si="214"/>
        <v>0.13</v>
      </c>
      <c r="T2336" s="93">
        <f t="shared" si="215"/>
        <v>0.13</v>
      </c>
      <c r="U2336" s="206">
        <f>IFERROR('[5]CostData&amp;Analysis'!$B$21*R2336/T2336,0)</f>
        <v>0</v>
      </c>
    </row>
    <row r="2337" spans="1:21">
      <c r="A2337" s="204">
        <v>245</v>
      </c>
      <c r="B2337" s="204">
        <v>15691</v>
      </c>
      <c r="C2337" s="204">
        <v>1</v>
      </c>
      <c r="D2337" s="204">
        <v>1</v>
      </c>
      <c r="E2337" s="204">
        <v>1</v>
      </c>
      <c r="F2337" s="204">
        <v>1</v>
      </c>
      <c r="G2337" s="204">
        <v>1</v>
      </c>
      <c r="H2337" s="204">
        <v>1</v>
      </c>
      <c r="I2337" s="204">
        <v>1</v>
      </c>
      <c r="J2337" s="205" t="s">
        <v>239</v>
      </c>
      <c r="K2337" s="204">
        <v>-1</v>
      </c>
      <c r="L2337" s="205" t="s">
        <v>239</v>
      </c>
      <c r="M2337" s="205" t="s">
        <v>239</v>
      </c>
      <c r="N2337" s="204">
        <v>-1</v>
      </c>
      <c r="O2337" s="205" t="s">
        <v>239</v>
      </c>
      <c r="P2337" s="204">
        <v>29.685533528845401</v>
      </c>
      <c r="Q2337" s="204">
        <v>4775571.14985241</v>
      </c>
      <c r="R2337" s="93">
        <f t="shared" si="213"/>
        <v>0</v>
      </c>
      <c r="S2337" s="93" t="str">
        <f t="shared" si="214"/>
        <v/>
      </c>
      <c r="T2337" s="93">
        <f t="shared" si="215"/>
        <v>0.37726619560881652</v>
      </c>
      <c r="U2337" s="206">
        <f>IFERROR('[5]CostData&amp;Analysis'!$B$21*R2337/T2337,0)</f>
        <v>0</v>
      </c>
    </row>
    <row r="2338" spans="1:21">
      <c r="A2338" s="204">
        <v>246</v>
      </c>
      <c r="B2338" s="204">
        <v>15870</v>
      </c>
      <c r="C2338" s="204">
        <v>1</v>
      </c>
      <c r="D2338" s="204">
        <v>0</v>
      </c>
      <c r="E2338" s="204">
        <v>0</v>
      </c>
      <c r="F2338" s="204">
        <v>1</v>
      </c>
      <c r="G2338" s="204">
        <v>0</v>
      </c>
      <c r="H2338" s="204">
        <v>0</v>
      </c>
      <c r="I2338" s="204">
        <v>0</v>
      </c>
      <c r="J2338" s="205" t="s">
        <v>255</v>
      </c>
      <c r="K2338" s="204">
        <v>-1</v>
      </c>
      <c r="L2338" s="205" t="s">
        <v>243</v>
      </c>
      <c r="M2338" s="205" t="s">
        <v>239</v>
      </c>
      <c r="N2338" s="204">
        <v>0</v>
      </c>
      <c r="O2338" s="205" t="s">
        <v>247</v>
      </c>
      <c r="P2338" s="204">
        <v>29.685533528845401</v>
      </c>
      <c r="Q2338" s="204">
        <v>4066918.0934518198</v>
      </c>
      <c r="R2338" s="93">
        <f t="shared" si="213"/>
        <v>0</v>
      </c>
      <c r="S2338" s="93" t="str">
        <f t="shared" si="214"/>
        <v/>
      </c>
      <c r="T2338" s="93">
        <f t="shared" si="215"/>
        <v>0.37726619560881652</v>
      </c>
      <c r="U2338" s="206">
        <f>IFERROR('[5]CostData&amp;Analysis'!$B$21*R2338/T2338,0)</f>
        <v>0</v>
      </c>
    </row>
    <row r="2339" spans="1:21">
      <c r="A2339" s="204">
        <v>247</v>
      </c>
      <c r="B2339" s="204">
        <v>15687</v>
      </c>
      <c r="C2339" s="204">
        <v>1</v>
      </c>
      <c r="D2339" s="204">
        <v>0</v>
      </c>
      <c r="E2339" s="204">
        <v>0</v>
      </c>
      <c r="F2339" s="204">
        <v>0</v>
      </c>
      <c r="G2339" s="204">
        <v>1</v>
      </c>
      <c r="H2339" s="204">
        <v>0</v>
      </c>
      <c r="I2339" s="204">
        <v>0</v>
      </c>
      <c r="J2339" s="205" t="s">
        <v>255</v>
      </c>
      <c r="K2339" s="204">
        <v>-1</v>
      </c>
      <c r="L2339" s="205" t="s">
        <v>243</v>
      </c>
      <c r="M2339" s="205" t="s">
        <v>329</v>
      </c>
      <c r="N2339" s="204">
        <v>0</v>
      </c>
      <c r="O2339" s="205" t="s">
        <v>102</v>
      </c>
      <c r="P2339" s="204">
        <v>4.3309003149963399</v>
      </c>
      <c r="Q2339" s="204">
        <v>3326131.4419171899</v>
      </c>
      <c r="R2339" s="93">
        <f t="shared" si="213"/>
        <v>1</v>
      </c>
      <c r="S2339" s="93" t="str">
        <f t="shared" si="214"/>
        <v/>
      </c>
      <c r="T2339" s="93">
        <f t="shared" si="215"/>
        <v>0.37726619560881652</v>
      </c>
      <c r="U2339" s="206">
        <f>IFERROR('[5]CostData&amp;Analysis'!$B$21*R2339/T2339,0)</f>
        <v>688.1018113223945</v>
      </c>
    </row>
    <row r="2340" spans="1:21">
      <c r="A2340" s="204">
        <v>248</v>
      </c>
      <c r="B2340" s="204">
        <v>15687</v>
      </c>
      <c r="C2340" s="204">
        <v>2</v>
      </c>
      <c r="D2340" s="204">
        <v>0</v>
      </c>
      <c r="E2340" s="204">
        <v>0</v>
      </c>
      <c r="F2340" s="204">
        <v>0</v>
      </c>
      <c r="G2340" s="204">
        <v>1</v>
      </c>
      <c r="H2340" s="204">
        <v>0</v>
      </c>
      <c r="I2340" s="204">
        <v>0</v>
      </c>
      <c r="J2340" s="205" t="s">
        <v>255</v>
      </c>
      <c r="K2340" s="204">
        <v>-1</v>
      </c>
      <c r="L2340" s="205" t="s">
        <v>243</v>
      </c>
      <c r="M2340" s="205" t="s">
        <v>329</v>
      </c>
      <c r="N2340" s="204">
        <v>0</v>
      </c>
      <c r="O2340" s="205" t="s">
        <v>102</v>
      </c>
      <c r="P2340" s="204">
        <v>4.3309003149963399</v>
      </c>
      <c r="Q2340" s="204">
        <v>3326131.4419171899</v>
      </c>
      <c r="R2340" s="93">
        <f t="shared" si="213"/>
        <v>1</v>
      </c>
      <c r="S2340" s="93" t="str">
        <f t="shared" si="214"/>
        <v/>
      </c>
      <c r="T2340" s="93">
        <f t="shared" si="215"/>
        <v>0.37726619560881652</v>
      </c>
      <c r="U2340" s="206">
        <f>IFERROR('[5]CostData&amp;Analysis'!$B$21*R2340/T2340,0)</f>
        <v>688.1018113223945</v>
      </c>
    </row>
    <row r="2341" spans="1:21">
      <c r="A2341" s="204">
        <v>249</v>
      </c>
      <c r="B2341" s="204">
        <v>15826</v>
      </c>
      <c r="C2341" s="204">
        <v>1</v>
      </c>
      <c r="D2341" s="204">
        <v>1</v>
      </c>
      <c r="E2341" s="204">
        <v>1</v>
      </c>
      <c r="F2341" s="204">
        <v>0</v>
      </c>
      <c r="G2341" s="204">
        <v>1</v>
      </c>
      <c r="H2341" s="204">
        <v>0</v>
      </c>
      <c r="I2341" s="204">
        <v>0</v>
      </c>
      <c r="J2341" s="205" t="s">
        <v>255</v>
      </c>
      <c r="K2341" s="204">
        <v>33</v>
      </c>
      <c r="L2341" s="205" t="s">
        <v>243</v>
      </c>
      <c r="M2341" s="205" t="s">
        <v>460</v>
      </c>
      <c r="N2341" s="204">
        <v>0</v>
      </c>
      <c r="O2341" s="205" t="s">
        <v>102</v>
      </c>
      <c r="P2341" s="204">
        <v>29.685533528845401</v>
      </c>
      <c r="Q2341" s="204">
        <v>4749685.3646152597</v>
      </c>
      <c r="R2341" s="93">
        <f t="shared" si="213"/>
        <v>0</v>
      </c>
      <c r="S2341" s="93">
        <f t="shared" si="214"/>
        <v>33</v>
      </c>
      <c r="T2341" s="93">
        <f t="shared" si="215"/>
        <v>33</v>
      </c>
      <c r="U2341" s="206">
        <f>IFERROR('[5]CostData&amp;Analysis'!$B$21*R2341/T2341,0)</f>
        <v>0</v>
      </c>
    </row>
    <row r="2342" spans="1:21">
      <c r="A2342" s="204">
        <v>250</v>
      </c>
      <c r="B2342" s="204">
        <v>15627</v>
      </c>
      <c r="C2342" s="204">
        <v>1</v>
      </c>
      <c r="D2342" s="204">
        <v>0</v>
      </c>
      <c r="E2342" s="204">
        <v>0</v>
      </c>
      <c r="F2342" s="204">
        <v>1</v>
      </c>
      <c r="G2342" s="204">
        <v>0</v>
      </c>
      <c r="H2342" s="204">
        <v>0</v>
      </c>
      <c r="I2342" s="204">
        <v>0</v>
      </c>
      <c r="J2342" s="205" t="s">
        <v>255</v>
      </c>
      <c r="K2342" s="204">
        <v>-1</v>
      </c>
      <c r="L2342" s="205" t="s">
        <v>239</v>
      </c>
      <c r="M2342" s="205" t="s">
        <v>329</v>
      </c>
      <c r="N2342" s="204">
        <v>0</v>
      </c>
      <c r="O2342" s="205" t="s">
        <v>102</v>
      </c>
      <c r="P2342" s="204">
        <v>14.4804897627317</v>
      </c>
      <c r="Q2342" s="204">
        <v>1860742.9345110201</v>
      </c>
      <c r="R2342" s="93">
        <f t="shared" si="213"/>
        <v>1</v>
      </c>
      <c r="S2342" s="93" t="str">
        <f t="shared" si="214"/>
        <v/>
      </c>
      <c r="T2342" s="93">
        <f t="shared" si="215"/>
        <v>0.37726619560881652</v>
      </c>
      <c r="U2342" s="206">
        <f>IFERROR('[5]CostData&amp;Analysis'!$B$21*R2342/T2342,0)</f>
        <v>688.1018113223945</v>
      </c>
    </row>
    <row r="2343" spans="1:21">
      <c r="A2343" s="204">
        <v>251</v>
      </c>
      <c r="B2343" s="204">
        <v>15627</v>
      </c>
      <c r="C2343" s="204">
        <v>2</v>
      </c>
      <c r="D2343" s="204">
        <v>0</v>
      </c>
      <c r="E2343" s="204">
        <v>0</v>
      </c>
      <c r="F2343" s="204">
        <v>1</v>
      </c>
      <c r="G2343" s="204">
        <v>0</v>
      </c>
      <c r="H2343" s="204">
        <v>0</v>
      </c>
      <c r="I2343" s="204">
        <v>0</v>
      </c>
      <c r="J2343" s="205" t="s">
        <v>255</v>
      </c>
      <c r="K2343" s="204">
        <v>-1</v>
      </c>
      <c r="L2343" s="205" t="s">
        <v>239</v>
      </c>
      <c r="M2343" s="205" t="s">
        <v>329</v>
      </c>
      <c r="N2343" s="204">
        <v>0</v>
      </c>
      <c r="O2343" s="205" t="s">
        <v>102</v>
      </c>
      <c r="P2343" s="204">
        <v>14.4804897627317</v>
      </c>
      <c r="Q2343" s="204">
        <v>1860742.9345110201</v>
      </c>
      <c r="R2343" s="93">
        <f t="shared" si="213"/>
        <v>1</v>
      </c>
      <c r="S2343" s="93" t="str">
        <f t="shared" si="214"/>
        <v/>
      </c>
      <c r="T2343" s="93">
        <f t="shared" si="215"/>
        <v>0.37726619560881652</v>
      </c>
      <c r="U2343" s="206">
        <f>IFERROR('[5]CostData&amp;Analysis'!$B$21*R2343/T2343,0)</f>
        <v>688.1018113223945</v>
      </c>
    </row>
    <row r="2344" spans="1:21">
      <c r="A2344" s="204">
        <v>252</v>
      </c>
      <c r="B2344" s="204">
        <v>15782</v>
      </c>
      <c r="C2344" s="204">
        <v>1</v>
      </c>
      <c r="D2344" s="204">
        <v>1</v>
      </c>
      <c r="E2344" s="204">
        <v>0</v>
      </c>
      <c r="F2344" s="204">
        <v>0</v>
      </c>
      <c r="G2344" s="204">
        <v>0</v>
      </c>
      <c r="H2344" s="204">
        <v>0</v>
      </c>
      <c r="I2344" s="204">
        <v>0</v>
      </c>
      <c r="J2344" s="205" t="s">
        <v>255</v>
      </c>
      <c r="K2344" s="204">
        <v>-1</v>
      </c>
      <c r="L2344" s="205" t="s">
        <v>227</v>
      </c>
      <c r="M2344" s="205" t="s">
        <v>329</v>
      </c>
      <c r="N2344" s="204">
        <v>0</v>
      </c>
      <c r="O2344" s="205" t="s">
        <v>102</v>
      </c>
      <c r="P2344" s="204">
        <v>86.201499118165799</v>
      </c>
      <c r="Q2344" s="204">
        <v>340668.32451499102</v>
      </c>
      <c r="R2344" s="93">
        <f t="shared" si="213"/>
        <v>1</v>
      </c>
      <c r="S2344" s="93" t="str">
        <f t="shared" si="214"/>
        <v/>
      </c>
      <c r="T2344" s="93">
        <f t="shared" si="215"/>
        <v>0.37726619560881652</v>
      </c>
      <c r="U2344" s="206">
        <f>IFERROR('[5]CostData&amp;Analysis'!$B$21*R2344/T2344,0)</f>
        <v>688.1018113223945</v>
      </c>
    </row>
    <row r="2345" spans="1:21">
      <c r="A2345" s="204">
        <v>253</v>
      </c>
      <c r="B2345" s="204">
        <v>15782</v>
      </c>
      <c r="C2345" s="204">
        <v>2</v>
      </c>
      <c r="D2345" s="204">
        <v>1</v>
      </c>
      <c r="E2345" s="204">
        <v>0</v>
      </c>
      <c r="F2345" s="204">
        <v>0</v>
      </c>
      <c r="G2345" s="204">
        <v>0</v>
      </c>
      <c r="H2345" s="204">
        <v>0</v>
      </c>
      <c r="I2345" s="204">
        <v>0</v>
      </c>
      <c r="J2345" s="205" t="s">
        <v>255</v>
      </c>
      <c r="K2345" s="204">
        <v>-1</v>
      </c>
      <c r="L2345" s="205" t="s">
        <v>227</v>
      </c>
      <c r="M2345" s="205" t="s">
        <v>329</v>
      </c>
      <c r="N2345" s="204">
        <v>0</v>
      </c>
      <c r="O2345" s="205" t="s">
        <v>102</v>
      </c>
      <c r="P2345" s="204">
        <v>86.201499118165799</v>
      </c>
      <c r="Q2345" s="204">
        <v>340668.32451499102</v>
      </c>
      <c r="R2345" s="93">
        <f t="shared" si="213"/>
        <v>1</v>
      </c>
      <c r="S2345" s="93" t="str">
        <f t="shared" si="214"/>
        <v/>
      </c>
      <c r="T2345" s="93">
        <f t="shared" si="215"/>
        <v>0.37726619560881652</v>
      </c>
      <c r="U2345" s="206">
        <f>IFERROR('[5]CostData&amp;Analysis'!$B$21*R2345/T2345,0)</f>
        <v>688.1018113223945</v>
      </c>
    </row>
    <row r="2346" spans="1:21">
      <c r="A2346" s="204">
        <v>254</v>
      </c>
      <c r="B2346" s="204">
        <v>3283</v>
      </c>
      <c r="C2346" s="204">
        <v>1</v>
      </c>
      <c r="D2346" s="204">
        <v>0</v>
      </c>
      <c r="E2346" s="204">
        <v>0</v>
      </c>
      <c r="F2346" s="204">
        <v>0</v>
      </c>
      <c r="G2346" s="204">
        <v>1</v>
      </c>
      <c r="H2346" s="204">
        <v>0</v>
      </c>
      <c r="I2346" s="204">
        <v>0</v>
      </c>
      <c r="J2346" s="205" t="s">
        <v>246</v>
      </c>
      <c r="K2346" s="204">
        <v>360</v>
      </c>
      <c r="L2346" s="205" t="s">
        <v>227</v>
      </c>
      <c r="M2346" s="205" t="s">
        <v>329</v>
      </c>
      <c r="N2346" s="204">
        <v>0</v>
      </c>
      <c r="O2346" s="205" t="s">
        <v>102</v>
      </c>
      <c r="P2346" s="204">
        <v>4.3309003149963399</v>
      </c>
      <c r="Q2346" s="204">
        <v>5727931.8223056598</v>
      </c>
      <c r="R2346" s="93">
        <f t="shared" si="213"/>
        <v>1</v>
      </c>
      <c r="S2346" s="93">
        <f t="shared" si="214"/>
        <v>360</v>
      </c>
      <c r="T2346" s="93">
        <f t="shared" si="215"/>
        <v>360</v>
      </c>
      <c r="U2346" s="206">
        <f>IFERROR('[5]CostData&amp;Analysis'!$B$21*R2346/T2346,0)</f>
        <v>0.72110431263648733</v>
      </c>
    </row>
    <row r="2347" spans="1:21">
      <c r="A2347" s="204">
        <v>255</v>
      </c>
      <c r="B2347" s="204">
        <v>3283</v>
      </c>
      <c r="C2347" s="204">
        <v>2</v>
      </c>
      <c r="D2347" s="204">
        <v>0</v>
      </c>
      <c r="E2347" s="204">
        <v>0</v>
      </c>
      <c r="F2347" s="204">
        <v>0</v>
      </c>
      <c r="G2347" s="204">
        <v>1</v>
      </c>
      <c r="H2347" s="204">
        <v>0</v>
      </c>
      <c r="I2347" s="204">
        <v>0</v>
      </c>
      <c r="J2347" s="205" t="s">
        <v>246</v>
      </c>
      <c r="K2347" s="204">
        <v>3</v>
      </c>
      <c r="L2347" s="205" t="s">
        <v>227</v>
      </c>
      <c r="M2347" s="205" t="s">
        <v>329</v>
      </c>
      <c r="N2347" s="204">
        <v>0</v>
      </c>
      <c r="O2347" s="205" t="s">
        <v>102</v>
      </c>
      <c r="P2347" s="204">
        <v>4.3309003149963399</v>
      </c>
      <c r="Q2347" s="204">
        <v>5727931.8223056598</v>
      </c>
      <c r="R2347" s="93">
        <f t="shared" si="213"/>
        <v>1</v>
      </c>
      <c r="S2347" s="93">
        <f t="shared" si="214"/>
        <v>3</v>
      </c>
      <c r="T2347" s="93">
        <f t="shared" si="215"/>
        <v>3</v>
      </c>
      <c r="U2347" s="206">
        <f>IFERROR('[5]CostData&amp;Analysis'!$B$21*R2347/T2347,0)</f>
        <v>86.532517516378491</v>
      </c>
    </row>
    <row r="2348" spans="1:21">
      <c r="A2348" s="204">
        <v>256</v>
      </c>
      <c r="B2348" s="204">
        <v>15824</v>
      </c>
      <c r="C2348" s="204">
        <v>1</v>
      </c>
      <c r="D2348" s="204">
        <v>1</v>
      </c>
      <c r="E2348" s="204">
        <v>0</v>
      </c>
      <c r="F2348" s="204">
        <v>0</v>
      </c>
      <c r="G2348" s="204">
        <v>0</v>
      </c>
      <c r="H2348" s="204">
        <v>0</v>
      </c>
      <c r="I2348" s="204">
        <v>0</v>
      </c>
      <c r="J2348" s="205" t="s">
        <v>255</v>
      </c>
      <c r="K2348" s="204">
        <v>0.33</v>
      </c>
      <c r="L2348" s="205" t="s">
        <v>227</v>
      </c>
      <c r="M2348" s="205" t="s">
        <v>460</v>
      </c>
      <c r="N2348" s="204">
        <v>0</v>
      </c>
      <c r="O2348" s="205" t="s">
        <v>102</v>
      </c>
      <c r="P2348" s="204">
        <v>86.201499118165799</v>
      </c>
      <c r="Q2348" s="204">
        <v>322393.60670194001</v>
      </c>
      <c r="R2348" s="93">
        <f t="shared" si="213"/>
        <v>0</v>
      </c>
      <c r="S2348" s="93">
        <f t="shared" si="214"/>
        <v>0.33</v>
      </c>
      <c r="T2348" s="93">
        <f t="shared" si="215"/>
        <v>0.33</v>
      </c>
      <c r="U2348" s="206">
        <f>IFERROR('[5]CostData&amp;Analysis'!$B$21*R2348/T2348,0)</f>
        <v>0</v>
      </c>
    </row>
    <row r="2349" spans="1:21">
      <c r="A2349" s="204">
        <v>257</v>
      </c>
      <c r="B2349" s="204">
        <v>15824</v>
      </c>
      <c r="C2349" s="204">
        <v>2</v>
      </c>
      <c r="D2349" s="204">
        <v>1</v>
      </c>
      <c r="E2349" s="204">
        <v>0</v>
      </c>
      <c r="F2349" s="204">
        <v>0</v>
      </c>
      <c r="G2349" s="204">
        <v>0</v>
      </c>
      <c r="H2349" s="204">
        <v>0</v>
      </c>
      <c r="I2349" s="204">
        <v>0</v>
      </c>
      <c r="J2349" s="205" t="s">
        <v>255</v>
      </c>
      <c r="K2349" s="204">
        <v>0.27</v>
      </c>
      <c r="L2349" s="205" t="s">
        <v>227</v>
      </c>
      <c r="M2349" s="205" t="s">
        <v>460</v>
      </c>
      <c r="N2349" s="204">
        <v>0</v>
      </c>
      <c r="O2349" s="205" t="s">
        <v>102</v>
      </c>
      <c r="P2349" s="204">
        <v>86.201499118165799</v>
      </c>
      <c r="Q2349" s="204">
        <v>322393.60670194001</v>
      </c>
      <c r="R2349" s="93">
        <f t="shared" si="213"/>
        <v>0</v>
      </c>
      <c r="S2349" s="93">
        <f t="shared" si="214"/>
        <v>0.27</v>
      </c>
      <c r="T2349" s="93">
        <f t="shared" si="215"/>
        <v>0.27</v>
      </c>
      <c r="U2349" s="206">
        <f>IFERROR('[5]CostData&amp;Analysis'!$B$21*R2349/T2349,0)</f>
        <v>0</v>
      </c>
    </row>
    <row r="2350" spans="1:21">
      <c r="A2350" s="204">
        <v>258</v>
      </c>
      <c r="B2350" s="204">
        <v>15831</v>
      </c>
      <c r="C2350" s="204">
        <v>1</v>
      </c>
      <c r="D2350" s="204">
        <v>0</v>
      </c>
      <c r="E2350" s="204">
        <v>0</v>
      </c>
      <c r="F2350" s="204">
        <v>0</v>
      </c>
      <c r="G2350" s="204">
        <v>1</v>
      </c>
      <c r="H2350" s="204">
        <v>0</v>
      </c>
      <c r="I2350" s="204">
        <v>0</v>
      </c>
      <c r="J2350" s="205" t="s">
        <v>255</v>
      </c>
      <c r="K2350" s="204">
        <v>-1</v>
      </c>
      <c r="L2350" s="205" t="s">
        <v>227</v>
      </c>
      <c r="M2350" s="205" t="s">
        <v>329</v>
      </c>
      <c r="N2350" s="204">
        <v>0</v>
      </c>
      <c r="O2350" s="205" t="s">
        <v>247</v>
      </c>
      <c r="P2350" s="204">
        <v>11.7918010607328</v>
      </c>
      <c r="Q2350" s="204">
        <v>3773376.3394344999</v>
      </c>
      <c r="R2350" s="93">
        <f t="shared" si="213"/>
        <v>1</v>
      </c>
      <c r="S2350" s="93" t="str">
        <f t="shared" si="214"/>
        <v/>
      </c>
      <c r="T2350" s="93">
        <f t="shared" si="215"/>
        <v>0.37726619560881652</v>
      </c>
      <c r="U2350" s="206">
        <f>IFERROR('[5]CostData&amp;Analysis'!$B$21*R2350/T2350,0)</f>
        <v>688.1018113223945</v>
      </c>
    </row>
    <row r="2351" spans="1:21">
      <c r="A2351" s="204">
        <v>259</v>
      </c>
      <c r="B2351" s="204">
        <v>15706</v>
      </c>
      <c r="C2351" s="204">
        <v>1</v>
      </c>
      <c r="D2351" s="204">
        <v>1</v>
      </c>
      <c r="E2351" s="204">
        <v>1</v>
      </c>
      <c r="F2351" s="204">
        <v>0</v>
      </c>
      <c r="G2351" s="204">
        <v>0</v>
      </c>
      <c r="H2351" s="204">
        <v>0</v>
      </c>
      <c r="I2351" s="204">
        <v>0</v>
      </c>
      <c r="J2351" s="205" t="s">
        <v>255</v>
      </c>
      <c r="K2351" s="204">
        <v>-1</v>
      </c>
      <c r="L2351" s="205" t="s">
        <v>227</v>
      </c>
      <c r="M2351" s="205" t="s">
        <v>460</v>
      </c>
      <c r="N2351" s="204">
        <v>0</v>
      </c>
      <c r="O2351" s="205" t="s">
        <v>102</v>
      </c>
      <c r="P2351" s="204">
        <v>59.7383607246963</v>
      </c>
      <c r="Q2351" s="204">
        <v>1075290.49304453</v>
      </c>
      <c r="R2351" s="93">
        <f t="shared" si="213"/>
        <v>0</v>
      </c>
      <c r="S2351" s="93" t="str">
        <f t="shared" si="214"/>
        <v/>
      </c>
      <c r="T2351" s="93">
        <f t="shared" si="215"/>
        <v>0.37726619560881652</v>
      </c>
      <c r="U2351" s="206">
        <f>IFERROR('[5]CostData&amp;Analysis'!$B$21*R2351/T2351,0)</f>
        <v>0</v>
      </c>
    </row>
    <row r="2352" spans="1:21">
      <c r="A2352" s="204">
        <v>260</v>
      </c>
      <c r="B2352" s="204">
        <v>15744</v>
      </c>
      <c r="C2352" s="204">
        <v>1</v>
      </c>
      <c r="D2352" s="204">
        <v>0</v>
      </c>
      <c r="E2352" s="204">
        <v>0</v>
      </c>
      <c r="F2352" s="204">
        <v>0</v>
      </c>
      <c r="G2352" s="204">
        <v>1</v>
      </c>
      <c r="H2352" s="204">
        <v>0</v>
      </c>
      <c r="I2352" s="204">
        <v>0</v>
      </c>
      <c r="J2352" s="205" t="s">
        <v>255</v>
      </c>
      <c r="K2352" s="204">
        <v>-1</v>
      </c>
      <c r="L2352" s="205" t="s">
        <v>227</v>
      </c>
      <c r="M2352" s="205" t="s">
        <v>460</v>
      </c>
      <c r="N2352" s="204">
        <v>0</v>
      </c>
      <c r="O2352" s="205" t="s">
        <v>102</v>
      </c>
      <c r="P2352" s="204">
        <v>4.3309003149963399</v>
      </c>
      <c r="Q2352" s="204">
        <v>763840.88855590497</v>
      </c>
      <c r="R2352" s="93">
        <f t="shared" si="213"/>
        <v>0</v>
      </c>
      <c r="S2352" s="93" t="str">
        <f t="shared" si="214"/>
        <v/>
      </c>
      <c r="T2352" s="93">
        <f t="shared" si="215"/>
        <v>0.37726619560881652</v>
      </c>
      <c r="U2352" s="206">
        <f>IFERROR('[5]CostData&amp;Analysis'!$B$21*R2352/T2352,0)</f>
        <v>0</v>
      </c>
    </row>
    <row r="2353" spans="1:21">
      <c r="A2353" s="204">
        <v>261</v>
      </c>
      <c r="B2353" s="204">
        <v>15895</v>
      </c>
      <c r="C2353" s="204">
        <v>1</v>
      </c>
      <c r="D2353" s="204">
        <v>1</v>
      </c>
      <c r="E2353" s="204">
        <v>0</v>
      </c>
      <c r="F2353" s="204">
        <v>0</v>
      </c>
      <c r="G2353" s="204">
        <v>0</v>
      </c>
      <c r="H2353" s="204">
        <v>0</v>
      </c>
      <c r="I2353" s="204">
        <v>0</v>
      </c>
      <c r="J2353" s="205" t="s">
        <v>255</v>
      </c>
      <c r="K2353" s="204">
        <v>0.45</v>
      </c>
      <c r="L2353" s="205" t="s">
        <v>227</v>
      </c>
      <c r="M2353" s="205" t="s">
        <v>460</v>
      </c>
      <c r="N2353" s="204">
        <v>0</v>
      </c>
      <c r="O2353" s="205" t="s">
        <v>102</v>
      </c>
      <c r="P2353" s="204">
        <v>86.201499118165799</v>
      </c>
      <c r="Q2353" s="204">
        <v>297395.17195767199</v>
      </c>
      <c r="R2353" s="93">
        <f t="shared" si="213"/>
        <v>0</v>
      </c>
      <c r="S2353" s="93">
        <f t="shared" si="214"/>
        <v>0.45</v>
      </c>
      <c r="T2353" s="93">
        <f t="shared" si="215"/>
        <v>0.45</v>
      </c>
      <c r="U2353" s="206">
        <f>IFERROR('[5]CostData&amp;Analysis'!$B$21*R2353/T2353,0)</f>
        <v>0</v>
      </c>
    </row>
    <row r="2354" spans="1:21">
      <c r="A2354" s="204">
        <v>262</v>
      </c>
      <c r="B2354" s="204">
        <v>15886</v>
      </c>
      <c r="C2354" s="204">
        <v>1</v>
      </c>
      <c r="D2354" s="204">
        <v>1</v>
      </c>
      <c r="E2354" s="204">
        <v>1</v>
      </c>
      <c r="F2354" s="204">
        <v>1</v>
      </c>
      <c r="G2354" s="204">
        <v>0</v>
      </c>
      <c r="H2354" s="204">
        <v>0</v>
      </c>
      <c r="I2354" s="204">
        <v>0</v>
      </c>
      <c r="J2354" s="205" t="s">
        <v>255</v>
      </c>
      <c r="K2354" s="204">
        <v>-1</v>
      </c>
      <c r="L2354" s="205" t="s">
        <v>243</v>
      </c>
      <c r="M2354" s="205" t="s">
        <v>329</v>
      </c>
      <c r="N2354" s="204">
        <v>0</v>
      </c>
      <c r="O2354" s="205" t="s">
        <v>247</v>
      </c>
      <c r="P2354" s="204">
        <v>86.201499118165799</v>
      </c>
      <c r="Q2354" s="204">
        <v>416008.43474426802</v>
      </c>
      <c r="R2354" s="93">
        <f t="shared" si="213"/>
        <v>1</v>
      </c>
      <c r="S2354" s="93" t="str">
        <f t="shared" si="214"/>
        <v/>
      </c>
      <c r="T2354" s="93">
        <f t="shared" si="215"/>
        <v>0.37726619560881652</v>
      </c>
      <c r="U2354" s="206">
        <f>IFERROR('[5]CostData&amp;Analysis'!$B$21*R2354/T2354,0)</f>
        <v>688.1018113223945</v>
      </c>
    </row>
    <row r="2355" spans="1:21">
      <c r="A2355" s="204">
        <v>263</v>
      </c>
      <c r="B2355" s="204">
        <v>15886</v>
      </c>
      <c r="C2355" s="204">
        <v>2</v>
      </c>
      <c r="D2355" s="204">
        <v>1</v>
      </c>
      <c r="E2355" s="204">
        <v>1</v>
      </c>
      <c r="F2355" s="204">
        <v>1</v>
      </c>
      <c r="G2355" s="204">
        <v>0</v>
      </c>
      <c r="H2355" s="204">
        <v>0</v>
      </c>
      <c r="I2355" s="204">
        <v>0</v>
      </c>
      <c r="J2355" s="205" t="s">
        <v>255</v>
      </c>
      <c r="K2355" s="204">
        <v>-1</v>
      </c>
      <c r="L2355" s="205" t="s">
        <v>243</v>
      </c>
      <c r="M2355" s="205" t="s">
        <v>329</v>
      </c>
      <c r="N2355" s="204">
        <v>0</v>
      </c>
      <c r="O2355" s="205" t="s">
        <v>247</v>
      </c>
      <c r="P2355" s="204">
        <v>86.201499118165799</v>
      </c>
      <c r="Q2355" s="204">
        <v>416008.43474426802</v>
      </c>
      <c r="R2355" s="93">
        <f t="shared" si="213"/>
        <v>1</v>
      </c>
      <c r="S2355" s="93" t="str">
        <f t="shared" si="214"/>
        <v/>
      </c>
      <c r="T2355" s="93">
        <f t="shared" si="215"/>
        <v>0.37726619560881652</v>
      </c>
      <c r="U2355" s="206">
        <f>IFERROR('[5]CostData&amp;Analysis'!$B$21*R2355/T2355,0)</f>
        <v>688.1018113223945</v>
      </c>
    </row>
    <row r="2356" spans="1:21">
      <c r="A2356" s="204">
        <v>264</v>
      </c>
      <c r="B2356" s="204">
        <v>15775</v>
      </c>
      <c r="C2356" s="204">
        <v>1</v>
      </c>
      <c r="D2356" s="204">
        <v>1</v>
      </c>
      <c r="E2356" s="204">
        <v>1</v>
      </c>
      <c r="F2356" s="204">
        <v>0</v>
      </c>
      <c r="G2356" s="204">
        <v>0</v>
      </c>
      <c r="H2356" s="204">
        <v>0</v>
      </c>
      <c r="I2356" s="204">
        <v>0</v>
      </c>
      <c r="J2356" s="205" t="s">
        <v>255</v>
      </c>
      <c r="K2356" s="204">
        <v>-1</v>
      </c>
      <c r="L2356" s="205" t="s">
        <v>239</v>
      </c>
      <c r="M2356" s="205" t="s">
        <v>329</v>
      </c>
      <c r="N2356" s="204">
        <v>0</v>
      </c>
      <c r="O2356" s="205" t="s">
        <v>239</v>
      </c>
      <c r="P2356" s="204">
        <v>59.7383607246963</v>
      </c>
      <c r="Q2356" s="204">
        <v>597383.60724696296</v>
      </c>
      <c r="R2356" s="93">
        <f t="shared" si="213"/>
        <v>1</v>
      </c>
      <c r="S2356" s="93" t="str">
        <f t="shared" si="214"/>
        <v/>
      </c>
      <c r="T2356" s="93">
        <f t="shared" si="215"/>
        <v>0.37726619560881652</v>
      </c>
      <c r="U2356" s="206">
        <f>IFERROR('[5]CostData&amp;Analysis'!$B$21*R2356/T2356,0)</f>
        <v>688.1018113223945</v>
      </c>
    </row>
    <row r="2357" spans="1:21">
      <c r="A2357" s="204">
        <v>265</v>
      </c>
      <c r="B2357" s="204">
        <v>15775</v>
      </c>
      <c r="C2357" s="204">
        <v>2</v>
      </c>
      <c r="D2357" s="204">
        <v>1</v>
      </c>
      <c r="E2357" s="204">
        <v>1</v>
      </c>
      <c r="F2357" s="204">
        <v>0</v>
      </c>
      <c r="G2357" s="204">
        <v>0</v>
      </c>
      <c r="H2357" s="204">
        <v>0</v>
      </c>
      <c r="I2357" s="204">
        <v>0</v>
      </c>
      <c r="J2357" s="205" t="s">
        <v>255</v>
      </c>
      <c r="K2357" s="204">
        <v>-1</v>
      </c>
      <c r="L2357" s="205" t="s">
        <v>239</v>
      </c>
      <c r="M2357" s="205" t="s">
        <v>329</v>
      </c>
      <c r="N2357" s="204">
        <v>0</v>
      </c>
      <c r="O2357" s="205" t="s">
        <v>239</v>
      </c>
      <c r="P2357" s="204">
        <v>59.7383607246963</v>
      </c>
      <c r="Q2357" s="204">
        <v>597383.60724696296</v>
      </c>
      <c r="R2357" s="93">
        <f t="shared" si="213"/>
        <v>1</v>
      </c>
      <c r="S2357" s="93" t="str">
        <f t="shared" si="214"/>
        <v/>
      </c>
      <c r="T2357" s="93">
        <f t="shared" si="215"/>
        <v>0.37726619560881652</v>
      </c>
      <c r="U2357" s="206">
        <f>IFERROR('[5]CostData&amp;Analysis'!$B$21*R2357/T2357,0)</f>
        <v>688.1018113223945</v>
      </c>
    </row>
    <row r="2358" spans="1:21">
      <c r="A2358" s="204">
        <v>266</v>
      </c>
      <c r="B2358" s="204">
        <v>15837</v>
      </c>
      <c r="C2358" s="204">
        <v>1</v>
      </c>
      <c r="D2358" s="204">
        <v>1</v>
      </c>
      <c r="E2358" s="204">
        <v>1</v>
      </c>
      <c r="F2358" s="204">
        <v>0</v>
      </c>
      <c r="G2358" s="204">
        <v>0</v>
      </c>
      <c r="H2358" s="204">
        <v>0</v>
      </c>
      <c r="I2358" s="204">
        <v>0</v>
      </c>
      <c r="J2358" s="205" t="s">
        <v>255</v>
      </c>
      <c r="K2358" s="204">
        <v>33</v>
      </c>
      <c r="L2358" s="205" t="s">
        <v>243</v>
      </c>
      <c r="M2358" s="205" t="s">
        <v>460</v>
      </c>
      <c r="N2358" s="204">
        <v>0</v>
      </c>
      <c r="O2358" s="205" t="s">
        <v>102</v>
      </c>
      <c r="P2358" s="204">
        <v>29.685533528845401</v>
      </c>
      <c r="Q2358" s="204">
        <v>4782339.4514969904</v>
      </c>
      <c r="R2358" s="93">
        <f t="shared" si="213"/>
        <v>0</v>
      </c>
      <c r="S2358" s="93">
        <f t="shared" si="214"/>
        <v>33</v>
      </c>
      <c r="T2358" s="93">
        <f t="shared" si="215"/>
        <v>33</v>
      </c>
      <c r="U2358" s="206">
        <f>IFERROR('[5]CostData&amp;Analysis'!$B$21*R2358/T2358,0)</f>
        <v>0</v>
      </c>
    </row>
    <row r="2359" spans="1:21">
      <c r="A2359" s="204">
        <v>267</v>
      </c>
      <c r="B2359" s="204">
        <v>15808</v>
      </c>
      <c r="C2359" s="204">
        <v>1</v>
      </c>
      <c r="D2359" s="204">
        <v>0</v>
      </c>
      <c r="E2359" s="204">
        <v>0</v>
      </c>
      <c r="F2359" s="204">
        <v>0</v>
      </c>
      <c r="G2359" s="204">
        <v>0</v>
      </c>
      <c r="H2359" s="204">
        <v>1</v>
      </c>
      <c r="I2359" s="204">
        <v>0</v>
      </c>
      <c r="J2359" s="205" t="s">
        <v>255</v>
      </c>
      <c r="K2359" s="204">
        <v>-1</v>
      </c>
      <c r="L2359" s="205" t="s">
        <v>227</v>
      </c>
      <c r="M2359" s="205" t="s">
        <v>460</v>
      </c>
      <c r="N2359" s="204">
        <v>0</v>
      </c>
      <c r="O2359" s="205" t="s">
        <v>102</v>
      </c>
      <c r="P2359" s="204">
        <v>14.4804897627317</v>
      </c>
      <c r="Q2359" s="204">
        <v>4925248.9829979204</v>
      </c>
      <c r="R2359" s="93">
        <f t="shared" si="213"/>
        <v>0</v>
      </c>
      <c r="S2359" s="93" t="str">
        <f t="shared" si="214"/>
        <v/>
      </c>
      <c r="T2359" s="93">
        <f t="shared" si="215"/>
        <v>0.37726619560881652</v>
      </c>
      <c r="U2359" s="206">
        <f>IFERROR('[5]CostData&amp;Analysis'!$B$21*R2359/T2359,0)</f>
        <v>0</v>
      </c>
    </row>
    <row r="2360" spans="1:21">
      <c r="A2360" s="204">
        <v>268</v>
      </c>
      <c r="B2360" s="204">
        <v>15808</v>
      </c>
      <c r="C2360" s="204">
        <v>2</v>
      </c>
      <c r="D2360" s="204">
        <v>0</v>
      </c>
      <c r="E2360" s="204">
        <v>1</v>
      </c>
      <c r="F2360" s="204">
        <v>0</v>
      </c>
      <c r="G2360" s="204">
        <v>0</v>
      </c>
      <c r="H2360" s="204">
        <v>0</v>
      </c>
      <c r="I2360" s="204">
        <v>0</v>
      </c>
      <c r="J2360" s="205" t="s">
        <v>255</v>
      </c>
      <c r="K2360" s="204">
        <v>-1</v>
      </c>
      <c r="L2360" s="205" t="s">
        <v>227</v>
      </c>
      <c r="M2360" s="205" t="s">
        <v>460</v>
      </c>
      <c r="N2360" s="204">
        <v>0</v>
      </c>
      <c r="O2360" s="205" t="s">
        <v>102</v>
      </c>
      <c r="P2360" s="204">
        <v>14.4804897627317</v>
      </c>
      <c r="Q2360" s="204">
        <v>4925248.9829979204</v>
      </c>
      <c r="R2360" s="93">
        <f t="shared" si="213"/>
        <v>0</v>
      </c>
      <c r="S2360" s="93" t="str">
        <f t="shared" si="214"/>
        <v/>
      </c>
      <c r="T2360" s="93">
        <f t="shared" si="215"/>
        <v>0.37726619560881652</v>
      </c>
      <c r="U2360" s="206">
        <f>IFERROR('[5]CostData&amp;Analysis'!$B$21*R2360/T2360,0)</f>
        <v>0</v>
      </c>
    </row>
    <row r="2361" spans="1:21">
      <c r="A2361" s="204">
        <v>292</v>
      </c>
      <c r="B2361" s="204">
        <v>15854</v>
      </c>
      <c r="C2361" s="204">
        <v>2</v>
      </c>
      <c r="D2361" s="204">
        <v>0</v>
      </c>
      <c r="E2361" s="204">
        <v>1</v>
      </c>
      <c r="F2361" s="204">
        <v>0</v>
      </c>
      <c r="G2361" s="204">
        <v>0</v>
      </c>
      <c r="H2361" s="204">
        <v>0</v>
      </c>
      <c r="I2361" s="204">
        <v>0</v>
      </c>
      <c r="J2361" s="205" t="s">
        <v>255</v>
      </c>
      <c r="K2361" s="204">
        <v>-1</v>
      </c>
      <c r="L2361" s="205" t="s">
        <v>239</v>
      </c>
      <c r="M2361" s="205" t="s">
        <v>239</v>
      </c>
      <c r="N2361" s="204">
        <v>0</v>
      </c>
      <c r="O2361" s="205" t="s">
        <v>102</v>
      </c>
      <c r="P2361" s="204">
        <v>97.814348978341002</v>
      </c>
      <c r="Q2361" s="204">
        <v>6320078.5305375503</v>
      </c>
      <c r="R2361" s="93">
        <f t="shared" si="213"/>
        <v>0</v>
      </c>
      <c r="S2361" s="93" t="str">
        <f t="shared" si="214"/>
        <v/>
      </c>
      <c r="T2361" s="93">
        <f t="shared" si="215"/>
        <v>0.37726619560881652</v>
      </c>
      <c r="U2361" s="206">
        <f>IFERROR('[5]CostData&amp;Analysis'!$B$21*R2361/T2361,0)</f>
        <v>0</v>
      </c>
    </row>
    <row r="2362" spans="1:21">
      <c r="A2362" s="204">
        <v>291</v>
      </c>
      <c r="B2362" s="204">
        <v>15854</v>
      </c>
      <c r="C2362" s="204">
        <v>1</v>
      </c>
      <c r="D2362" s="204">
        <v>0</v>
      </c>
      <c r="E2362" s="204">
        <v>1</v>
      </c>
      <c r="F2362" s="204">
        <v>0</v>
      </c>
      <c r="G2362" s="204">
        <v>0</v>
      </c>
      <c r="H2362" s="204">
        <v>0</v>
      </c>
      <c r="I2362" s="204">
        <v>0</v>
      </c>
      <c r="J2362" s="205" t="s">
        <v>255</v>
      </c>
      <c r="K2362" s="204">
        <v>-1</v>
      </c>
      <c r="L2362" s="205" t="s">
        <v>239</v>
      </c>
      <c r="M2362" s="205" t="s">
        <v>239</v>
      </c>
      <c r="N2362" s="204">
        <v>0</v>
      </c>
      <c r="O2362" s="205" t="s">
        <v>102</v>
      </c>
      <c r="P2362" s="204">
        <v>97.814348978341002</v>
      </c>
      <c r="Q2362" s="204">
        <v>6320078.5305375503</v>
      </c>
      <c r="R2362" s="93">
        <f t="shared" si="213"/>
        <v>0</v>
      </c>
      <c r="S2362" s="93" t="str">
        <f t="shared" si="214"/>
        <v/>
      </c>
      <c r="T2362" s="93">
        <f t="shared" si="215"/>
        <v>0.37726619560881652</v>
      </c>
      <c r="U2362" s="206">
        <f>IFERROR('[5]CostData&amp;Analysis'!$B$21*R2362/T2362,0)</f>
        <v>0</v>
      </c>
    </row>
    <row r="2363" spans="1:21">
      <c r="A2363" s="204">
        <v>273</v>
      </c>
      <c r="B2363" s="204">
        <v>15746</v>
      </c>
      <c r="C2363" s="204">
        <v>1</v>
      </c>
      <c r="D2363" s="204">
        <v>0</v>
      </c>
      <c r="E2363" s="204">
        <v>0</v>
      </c>
      <c r="F2363" s="204">
        <v>0</v>
      </c>
      <c r="G2363" s="204">
        <v>1</v>
      </c>
      <c r="H2363" s="204">
        <v>0</v>
      </c>
      <c r="I2363" s="204">
        <v>0</v>
      </c>
      <c r="J2363" s="205" t="s">
        <v>255</v>
      </c>
      <c r="K2363" s="204">
        <v>-1</v>
      </c>
      <c r="L2363" s="205" t="s">
        <v>227</v>
      </c>
      <c r="M2363" s="205" t="s">
        <v>329</v>
      </c>
      <c r="N2363" s="204">
        <v>0</v>
      </c>
      <c r="O2363" s="205" t="s">
        <v>247</v>
      </c>
      <c r="P2363" s="204">
        <v>18.3557632287316</v>
      </c>
      <c r="Q2363" s="204">
        <v>962906.62745280401</v>
      </c>
      <c r="R2363" s="93">
        <f t="shared" si="213"/>
        <v>1</v>
      </c>
      <c r="S2363" s="93" t="str">
        <f t="shared" si="214"/>
        <v/>
      </c>
      <c r="T2363" s="93">
        <f t="shared" si="215"/>
        <v>0.37726619560881652</v>
      </c>
      <c r="U2363" s="206">
        <f>IFERROR('[5]CostData&amp;Analysis'!$B$21*R2363/T2363,0)</f>
        <v>688.1018113223945</v>
      </c>
    </row>
    <row r="2364" spans="1:21">
      <c r="A2364" s="204">
        <v>274</v>
      </c>
      <c r="B2364" s="204">
        <v>15840</v>
      </c>
      <c r="C2364" s="204">
        <v>1</v>
      </c>
      <c r="D2364" s="204">
        <v>0</v>
      </c>
      <c r="E2364" s="204">
        <v>0</v>
      </c>
      <c r="F2364" s="204">
        <v>1</v>
      </c>
      <c r="G2364" s="204">
        <v>0</v>
      </c>
      <c r="H2364" s="204">
        <v>0</v>
      </c>
      <c r="I2364" s="204">
        <v>0</v>
      </c>
      <c r="J2364" s="205" t="s">
        <v>255</v>
      </c>
      <c r="K2364" s="204">
        <v>-1</v>
      </c>
      <c r="L2364" s="205" t="s">
        <v>239</v>
      </c>
      <c r="M2364" s="205" t="s">
        <v>239</v>
      </c>
      <c r="N2364" s="204">
        <v>0</v>
      </c>
      <c r="O2364" s="205" t="s">
        <v>247</v>
      </c>
      <c r="P2364" s="204">
        <v>97.814348978341002</v>
      </c>
      <c r="Q2364" s="204">
        <v>4614489.7274022102</v>
      </c>
      <c r="R2364" s="93">
        <f t="shared" si="213"/>
        <v>0</v>
      </c>
      <c r="S2364" s="93" t="str">
        <f t="shared" si="214"/>
        <v/>
      </c>
      <c r="T2364" s="93">
        <f t="shared" si="215"/>
        <v>0.37726619560881652</v>
      </c>
      <c r="U2364" s="206">
        <f>IFERROR('[5]CostData&amp;Analysis'!$B$21*R2364/T2364,0)</f>
        <v>0</v>
      </c>
    </row>
    <row r="2365" spans="1:21">
      <c r="A2365" s="204">
        <v>275</v>
      </c>
      <c r="B2365" s="204">
        <v>15903</v>
      </c>
      <c r="C2365" s="204">
        <v>1</v>
      </c>
      <c r="D2365" s="204">
        <v>1</v>
      </c>
      <c r="E2365" s="204">
        <v>0</v>
      </c>
      <c r="F2365" s="204">
        <v>0</v>
      </c>
      <c r="G2365" s="204">
        <v>0</v>
      </c>
      <c r="H2365" s="204">
        <v>0</v>
      </c>
      <c r="I2365" s="204">
        <v>0</v>
      </c>
      <c r="J2365" s="205" t="s">
        <v>255</v>
      </c>
      <c r="K2365" s="204">
        <v>-1</v>
      </c>
      <c r="L2365" s="205" t="s">
        <v>239</v>
      </c>
      <c r="M2365" s="205" t="s">
        <v>239</v>
      </c>
      <c r="N2365" s="204">
        <v>0</v>
      </c>
      <c r="O2365" s="205" t="s">
        <v>247</v>
      </c>
      <c r="P2365" s="204">
        <v>97.814348978341002</v>
      </c>
      <c r="Q2365" s="204">
        <v>949190.44248582097</v>
      </c>
      <c r="R2365" s="93">
        <f t="shared" si="213"/>
        <v>0</v>
      </c>
      <c r="S2365" s="93" t="str">
        <f t="shared" si="214"/>
        <v/>
      </c>
      <c r="T2365" s="93">
        <f t="shared" si="215"/>
        <v>0.37726619560881652</v>
      </c>
      <c r="U2365" s="206">
        <f>IFERROR('[5]CostData&amp;Analysis'!$B$21*R2365/T2365,0)</f>
        <v>0</v>
      </c>
    </row>
    <row r="2366" spans="1:21">
      <c r="A2366" s="204">
        <v>276</v>
      </c>
      <c r="B2366" s="204">
        <v>15903</v>
      </c>
      <c r="C2366" s="204">
        <v>2</v>
      </c>
      <c r="D2366" s="204">
        <v>1</v>
      </c>
      <c r="E2366" s="204">
        <v>0</v>
      </c>
      <c r="F2366" s="204">
        <v>0</v>
      </c>
      <c r="G2366" s="204">
        <v>0</v>
      </c>
      <c r="H2366" s="204">
        <v>0</v>
      </c>
      <c r="I2366" s="204">
        <v>0</v>
      </c>
      <c r="J2366" s="205" t="s">
        <v>255</v>
      </c>
      <c r="K2366" s="204">
        <v>-1</v>
      </c>
      <c r="L2366" s="205" t="s">
        <v>239</v>
      </c>
      <c r="M2366" s="205" t="s">
        <v>239</v>
      </c>
      <c r="N2366" s="204">
        <v>0</v>
      </c>
      <c r="O2366" s="205" t="s">
        <v>247</v>
      </c>
      <c r="P2366" s="204">
        <v>97.814348978341002</v>
      </c>
      <c r="Q2366" s="204">
        <v>949190.44248582097</v>
      </c>
      <c r="R2366" s="93">
        <f t="shared" si="213"/>
        <v>0</v>
      </c>
      <c r="S2366" s="93" t="str">
        <f t="shared" si="214"/>
        <v/>
      </c>
      <c r="T2366" s="93">
        <f t="shared" si="215"/>
        <v>0.37726619560881652</v>
      </c>
      <c r="U2366" s="206">
        <f>IFERROR('[5]CostData&amp;Analysis'!$B$21*R2366/T2366,0)</f>
        <v>0</v>
      </c>
    </row>
    <row r="2367" spans="1:21">
      <c r="A2367" s="204">
        <v>277</v>
      </c>
      <c r="B2367" s="204">
        <v>15907</v>
      </c>
      <c r="C2367" s="204">
        <v>1</v>
      </c>
      <c r="D2367" s="204">
        <v>0</v>
      </c>
      <c r="E2367" s="204">
        <v>0</v>
      </c>
      <c r="F2367" s="204">
        <v>0</v>
      </c>
      <c r="G2367" s="204">
        <v>1</v>
      </c>
      <c r="H2367" s="204">
        <v>0</v>
      </c>
      <c r="I2367" s="204">
        <v>0</v>
      </c>
      <c r="J2367" s="205" t="s">
        <v>255</v>
      </c>
      <c r="K2367" s="204">
        <v>-1</v>
      </c>
      <c r="L2367" s="205" t="s">
        <v>227</v>
      </c>
      <c r="M2367" s="205" t="s">
        <v>247</v>
      </c>
      <c r="N2367" s="204">
        <v>0</v>
      </c>
      <c r="O2367" s="205" t="s">
        <v>247</v>
      </c>
      <c r="P2367" s="204">
        <v>55.639536791085099</v>
      </c>
      <c r="Q2367" s="204">
        <v>4696922.7772930302</v>
      </c>
      <c r="R2367" s="93">
        <f t="shared" si="213"/>
        <v>0</v>
      </c>
      <c r="S2367" s="93" t="str">
        <f t="shared" si="214"/>
        <v/>
      </c>
      <c r="T2367" s="93">
        <f t="shared" si="215"/>
        <v>0.37726619560881652</v>
      </c>
      <c r="U2367" s="206">
        <f>IFERROR('[5]CostData&amp;Analysis'!$B$21*R2367/T2367,0)</f>
        <v>0</v>
      </c>
    </row>
    <row r="2368" spans="1:21">
      <c r="A2368" s="204">
        <v>278</v>
      </c>
      <c r="B2368" s="204">
        <v>15907</v>
      </c>
      <c r="C2368" s="204">
        <v>2</v>
      </c>
      <c r="D2368" s="204">
        <v>0</v>
      </c>
      <c r="E2368" s="204">
        <v>0</v>
      </c>
      <c r="F2368" s="204">
        <v>0</v>
      </c>
      <c r="G2368" s="204">
        <v>1</v>
      </c>
      <c r="H2368" s="204">
        <v>0</v>
      </c>
      <c r="I2368" s="204">
        <v>0</v>
      </c>
      <c r="J2368" s="205" t="s">
        <v>255</v>
      </c>
      <c r="K2368" s="204">
        <v>-1</v>
      </c>
      <c r="L2368" s="205" t="s">
        <v>227</v>
      </c>
      <c r="M2368" s="205" t="s">
        <v>239</v>
      </c>
      <c r="N2368" s="204">
        <v>0</v>
      </c>
      <c r="O2368" s="205" t="s">
        <v>247</v>
      </c>
      <c r="P2368" s="204">
        <v>55.639536791085099</v>
      </c>
      <c r="Q2368" s="204">
        <v>4696922.7772930302</v>
      </c>
      <c r="R2368" s="93">
        <f t="shared" si="213"/>
        <v>0</v>
      </c>
      <c r="S2368" s="93" t="str">
        <f t="shared" si="214"/>
        <v/>
      </c>
      <c r="T2368" s="93">
        <f t="shared" si="215"/>
        <v>0.37726619560881652</v>
      </c>
      <c r="U2368" s="206">
        <f>IFERROR('[5]CostData&amp;Analysis'!$B$21*R2368/T2368,0)</f>
        <v>0</v>
      </c>
    </row>
    <row r="2369" spans="1:21">
      <c r="A2369" s="204">
        <v>279</v>
      </c>
      <c r="B2369" s="204">
        <v>15905</v>
      </c>
      <c r="C2369" s="204">
        <v>1</v>
      </c>
      <c r="D2369" s="204">
        <v>1</v>
      </c>
      <c r="E2369" s="204">
        <v>1</v>
      </c>
      <c r="F2369" s="204">
        <v>1</v>
      </c>
      <c r="G2369" s="204">
        <v>0</v>
      </c>
      <c r="H2369" s="204">
        <v>0</v>
      </c>
      <c r="I2369" s="204">
        <v>0</v>
      </c>
      <c r="J2369" s="205" t="s">
        <v>255</v>
      </c>
      <c r="K2369" s="204">
        <v>6.5</v>
      </c>
      <c r="L2369" s="205" t="s">
        <v>227</v>
      </c>
      <c r="M2369" s="205" t="s">
        <v>239</v>
      </c>
      <c r="N2369" s="204">
        <v>0</v>
      </c>
      <c r="O2369" s="205" t="s">
        <v>102</v>
      </c>
      <c r="P2369" s="204">
        <v>59.7383607246963</v>
      </c>
      <c r="Q2369" s="204">
        <v>940222.05944599502</v>
      </c>
      <c r="R2369" s="93">
        <f t="shared" si="213"/>
        <v>0</v>
      </c>
      <c r="S2369" s="93">
        <f t="shared" si="214"/>
        <v>6.5</v>
      </c>
      <c r="T2369" s="93">
        <f t="shared" si="215"/>
        <v>6.5</v>
      </c>
      <c r="U2369" s="206">
        <f>IFERROR('[5]CostData&amp;Analysis'!$B$21*R2369/T2369,0)</f>
        <v>0</v>
      </c>
    </row>
    <row r="2370" spans="1:21">
      <c r="A2370" s="204">
        <v>280</v>
      </c>
      <c r="B2370" s="204">
        <v>15905</v>
      </c>
      <c r="C2370" s="204">
        <v>2</v>
      </c>
      <c r="D2370" s="204">
        <v>1</v>
      </c>
      <c r="E2370" s="204">
        <v>0</v>
      </c>
      <c r="F2370" s="204">
        <v>1</v>
      </c>
      <c r="G2370" s="204">
        <v>0</v>
      </c>
      <c r="H2370" s="204">
        <v>0</v>
      </c>
      <c r="I2370" s="204">
        <v>0</v>
      </c>
      <c r="J2370" s="205" t="s">
        <v>255</v>
      </c>
      <c r="K2370" s="204">
        <v>-1</v>
      </c>
      <c r="L2370" s="205" t="s">
        <v>227</v>
      </c>
      <c r="M2370" s="205" t="s">
        <v>239</v>
      </c>
      <c r="N2370" s="204">
        <v>0</v>
      </c>
      <c r="O2370" s="205" t="s">
        <v>247</v>
      </c>
      <c r="P2370" s="204">
        <v>59.7383607246963</v>
      </c>
      <c r="Q2370" s="204">
        <v>940222.05944599502</v>
      </c>
      <c r="R2370" s="93">
        <f t="shared" si="213"/>
        <v>0</v>
      </c>
      <c r="S2370" s="93" t="str">
        <f t="shared" si="214"/>
        <v/>
      </c>
      <c r="T2370" s="93">
        <f t="shared" si="215"/>
        <v>0.37726619560881652</v>
      </c>
      <c r="U2370" s="206">
        <f>IFERROR('[5]CostData&amp;Analysis'!$B$21*R2370/T2370,0)</f>
        <v>0</v>
      </c>
    </row>
    <row r="2371" spans="1:21">
      <c r="A2371" s="204">
        <v>281</v>
      </c>
      <c r="B2371" s="204">
        <v>15905</v>
      </c>
      <c r="C2371" s="204">
        <v>3</v>
      </c>
      <c r="D2371" s="204">
        <v>1</v>
      </c>
      <c r="E2371" s="204">
        <v>0</v>
      </c>
      <c r="F2371" s="204">
        <v>0</v>
      </c>
      <c r="G2371" s="204">
        <v>0</v>
      </c>
      <c r="H2371" s="204">
        <v>0</v>
      </c>
      <c r="I2371" s="204">
        <v>0</v>
      </c>
      <c r="J2371" s="205" t="s">
        <v>255</v>
      </c>
      <c r="K2371" s="204">
        <v>-1</v>
      </c>
      <c r="L2371" s="205" t="s">
        <v>227</v>
      </c>
      <c r="M2371" s="205" t="s">
        <v>239</v>
      </c>
      <c r="N2371" s="204">
        <v>0</v>
      </c>
      <c r="O2371" s="205" t="s">
        <v>102</v>
      </c>
      <c r="P2371" s="204">
        <v>59.7383607246963</v>
      </c>
      <c r="Q2371" s="204">
        <v>940222.05944599502</v>
      </c>
      <c r="R2371" s="93">
        <f t="shared" si="213"/>
        <v>0</v>
      </c>
      <c r="S2371" s="93" t="str">
        <f t="shared" si="214"/>
        <v/>
      </c>
      <c r="T2371" s="93">
        <f t="shared" si="215"/>
        <v>0.37726619560881652</v>
      </c>
      <c r="U2371" s="206">
        <f>IFERROR('[5]CostData&amp;Analysis'!$B$21*R2371/T2371,0)</f>
        <v>0</v>
      </c>
    </row>
    <row r="2372" spans="1:21">
      <c r="A2372" s="204">
        <v>284</v>
      </c>
      <c r="B2372" s="204">
        <v>15698</v>
      </c>
      <c r="C2372" s="204">
        <v>1</v>
      </c>
      <c r="D2372" s="204">
        <v>1</v>
      </c>
      <c r="E2372" s="204">
        <v>0</v>
      </c>
      <c r="F2372" s="204">
        <v>0</v>
      </c>
      <c r="G2372" s="204">
        <v>0</v>
      </c>
      <c r="H2372" s="204">
        <v>0</v>
      </c>
      <c r="I2372" s="204">
        <v>0</v>
      </c>
      <c r="J2372" s="205" t="s">
        <v>255</v>
      </c>
      <c r="K2372" s="204">
        <v>-1</v>
      </c>
      <c r="L2372" s="205" t="s">
        <v>243</v>
      </c>
      <c r="M2372" s="205" t="s">
        <v>329</v>
      </c>
      <c r="N2372" s="204">
        <v>0</v>
      </c>
      <c r="O2372" s="205" t="s">
        <v>102</v>
      </c>
      <c r="P2372" s="204">
        <v>21.175192802226601</v>
      </c>
      <c r="Q2372" s="204">
        <v>4334096.1123741399</v>
      </c>
      <c r="R2372" s="93">
        <f t="shared" si="213"/>
        <v>1</v>
      </c>
      <c r="S2372" s="93" t="str">
        <f t="shared" si="214"/>
        <v/>
      </c>
      <c r="T2372" s="93">
        <f t="shared" si="215"/>
        <v>0.37726619560881652</v>
      </c>
      <c r="U2372" s="206">
        <f>IFERROR('[5]CostData&amp;Analysis'!$B$21*R2372/T2372,0)</f>
        <v>688.1018113223945</v>
      </c>
    </row>
    <row r="2373" spans="1:21">
      <c r="A2373" s="204">
        <v>285</v>
      </c>
      <c r="B2373" s="204">
        <v>15698</v>
      </c>
      <c r="C2373" s="204">
        <v>2</v>
      </c>
      <c r="D2373" s="204">
        <v>1</v>
      </c>
      <c r="E2373" s="204">
        <v>0</v>
      </c>
      <c r="F2373" s="204">
        <v>0</v>
      </c>
      <c r="G2373" s="204">
        <v>0</v>
      </c>
      <c r="H2373" s="204">
        <v>0</v>
      </c>
      <c r="I2373" s="204">
        <v>0</v>
      </c>
      <c r="J2373" s="205" t="s">
        <v>255</v>
      </c>
      <c r="K2373" s="204">
        <v>-1</v>
      </c>
      <c r="L2373" s="205" t="s">
        <v>243</v>
      </c>
      <c r="M2373" s="205" t="s">
        <v>329</v>
      </c>
      <c r="N2373" s="204">
        <v>0</v>
      </c>
      <c r="O2373" s="205" t="s">
        <v>102</v>
      </c>
      <c r="P2373" s="204">
        <v>21.175192802226601</v>
      </c>
      <c r="Q2373" s="204">
        <v>4334096.1123741399</v>
      </c>
      <c r="R2373" s="93">
        <f t="shared" si="213"/>
        <v>1</v>
      </c>
      <c r="S2373" s="93" t="str">
        <f t="shared" si="214"/>
        <v/>
      </c>
      <c r="T2373" s="93">
        <f t="shared" si="215"/>
        <v>0.37726619560881652</v>
      </c>
      <c r="U2373" s="206">
        <f>IFERROR('[5]CostData&amp;Analysis'!$B$21*R2373/T2373,0)</f>
        <v>688.1018113223945</v>
      </c>
    </row>
    <row r="2374" spans="1:21">
      <c r="A2374" s="204">
        <v>286</v>
      </c>
      <c r="B2374" s="204">
        <v>15753</v>
      </c>
      <c r="C2374" s="204">
        <v>1</v>
      </c>
      <c r="D2374" s="204">
        <v>0</v>
      </c>
      <c r="E2374" s="204">
        <v>1</v>
      </c>
      <c r="F2374" s="204">
        <v>0</v>
      </c>
      <c r="G2374" s="204">
        <v>0</v>
      </c>
      <c r="H2374" s="204">
        <v>0</v>
      </c>
      <c r="I2374" s="204">
        <v>0</v>
      </c>
      <c r="J2374" s="205" t="s">
        <v>255</v>
      </c>
      <c r="K2374" s="204">
        <v>7.0000000000000007E-2</v>
      </c>
      <c r="L2374" s="205" t="s">
        <v>227</v>
      </c>
      <c r="M2374" s="205" t="s">
        <v>239</v>
      </c>
      <c r="N2374" s="204">
        <v>0</v>
      </c>
      <c r="O2374" s="205" t="s">
        <v>239</v>
      </c>
      <c r="P2374" s="204">
        <v>160.36792029440801</v>
      </c>
      <c r="Q2374" s="204">
        <v>717806.81123777002</v>
      </c>
      <c r="R2374" s="93">
        <f t="shared" si="213"/>
        <v>0</v>
      </c>
      <c r="S2374" s="93">
        <f t="shared" si="214"/>
        <v>7.0000000000000007E-2</v>
      </c>
      <c r="T2374" s="93">
        <f t="shared" si="215"/>
        <v>7.0000000000000007E-2</v>
      </c>
      <c r="U2374" s="206">
        <f>IFERROR('[5]CostData&amp;Analysis'!$B$21*R2374/T2374,0)</f>
        <v>0</v>
      </c>
    </row>
    <row r="2375" spans="1:21">
      <c r="A2375" s="204">
        <v>287</v>
      </c>
      <c r="B2375" s="204">
        <v>15753</v>
      </c>
      <c r="C2375" s="204">
        <v>2</v>
      </c>
      <c r="D2375" s="204">
        <v>0</v>
      </c>
      <c r="E2375" s="204">
        <v>1</v>
      </c>
      <c r="F2375" s="204">
        <v>0</v>
      </c>
      <c r="G2375" s="204">
        <v>0</v>
      </c>
      <c r="H2375" s="204">
        <v>0</v>
      </c>
      <c r="I2375" s="204">
        <v>0</v>
      </c>
      <c r="J2375" s="205" t="s">
        <v>255</v>
      </c>
      <c r="K2375" s="204">
        <v>7.0000000000000007E-2</v>
      </c>
      <c r="L2375" s="205" t="s">
        <v>227</v>
      </c>
      <c r="M2375" s="205" t="s">
        <v>239</v>
      </c>
      <c r="N2375" s="204">
        <v>0</v>
      </c>
      <c r="O2375" s="205" t="s">
        <v>239</v>
      </c>
      <c r="P2375" s="204">
        <v>160.36792029440801</v>
      </c>
      <c r="Q2375" s="204">
        <v>717806.81123777002</v>
      </c>
      <c r="R2375" s="93">
        <f t="shared" si="213"/>
        <v>0</v>
      </c>
      <c r="S2375" s="93">
        <f t="shared" si="214"/>
        <v>7.0000000000000007E-2</v>
      </c>
      <c r="T2375" s="93">
        <f t="shared" si="215"/>
        <v>7.0000000000000007E-2</v>
      </c>
      <c r="U2375" s="206">
        <f>IFERROR('[5]CostData&amp;Analysis'!$B$21*R2375/T2375,0)</f>
        <v>0</v>
      </c>
    </row>
    <row r="2376" spans="1:21">
      <c r="A2376" s="204">
        <v>299</v>
      </c>
      <c r="B2376" s="204">
        <v>15889</v>
      </c>
      <c r="C2376" s="204">
        <v>1</v>
      </c>
      <c r="D2376" s="204">
        <v>0</v>
      </c>
      <c r="E2376" s="204">
        <v>0</v>
      </c>
      <c r="F2376" s="204">
        <v>0</v>
      </c>
      <c r="G2376" s="204">
        <v>0</v>
      </c>
      <c r="H2376" s="204">
        <v>1</v>
      </c>
      <c r="I2376" s="204">
        <v>0</v>
      </c>
      <c r="J2376" s="205" t="s">
        <v>255</v>
      </c>
      <c r="K2376" s="204">
        <v>-1</v>
      </c>
      <c r="L2376" s="205" t="s">
        <v>227</v>
      </c>
      <c r="M2376" s="205" t="s">
        <v>239</v>
      </c>
      <c r="N2376" s="204">
        <v>0</v>
      </c>
      <c r="O2376" s="205" t="s">
        <v>102</v>
      </c>
      <c r="P2376" s="204">
        <v>3.7884089309287101</v>
      </c>
      <c r="Q2376" s="204">
        <v>511692.81748267898</v>
      </c>
      <c r="R2376" s="93">
        <f t="shared" si="213"/>
        <v>0</v>
      </c>
      <c r="S2376" s="93" t="str">
        <f t="shared" si="214"/>
        <v/>
      </c>
      <c r="T2376" s="93">
        <f t="shared" si="215"/>
        <v>0.37726619560881652</v>
      </c>
      <c r="U2376" s="206">
        <f>IFERROR('[5]CostData&amp;Analysis'!$B$21*R2376/T2376,0)</f>
        <v>0</v>
      </c>
    </row>
    <row r="2377" spans="1:21">
      <c r="A2377" s="204">
        <v>289</v>
      </c>
      <c r="B2377" s="204">
        <v>15674</v>
      </c>
      <c r="C2377" s="204">
        <v>1</v>
      </c>
      <c r="D2377" s="204">
        <v>0</v>
      </c>
      <c r="E2377" s="204">
        <v>0</v>
      </c>
      <c r="F2377" s="204">
        <v>1</v>
      </c>
      <c r="G2377" s="204">
        <v>0</v>
      </c>
      <c r="H2377" s="204">
        <v>0</v>
      </c>
      <c r="I2377" s="204">
        <v>0</v>
      </c>
      <c r="J2377" s="205" t="s">
        <v>239</v>
      </c>
      <c r="K2377" s="204">
        <v>-1</v>
      </c>
      <c r="L2377" s="205" t="s">
        <v>239</v>
      </c>
      <c r="M2377" s="205" t="s">
        <v>239</v>
      </c>
      <c r="N2377" s="204">
        <v>-1</v>
      </c>
      <c r="O2377" s="205" t="s">
        <v>239</v>
      </c>
      <c r="P2377" s="204">
        <v>57.162636336400801</v>
      </c>
      <c r="Q2377" s="204">
        <v>5453944.2954923399</v>
      </c>
      <c r="R2377" s="93">
        <f t="shared" si="213"/>
        <v>0</v>
      </c>
      <c r="S2377" s="93" t="str">
        <f t="shared" si="214"/>
        <v/>
      </c>
      <c r="T2377" s="93">
        <f t="shared" si="215"/>
        <v>0.37726619560881652</v>
      </c>
      <c r="U2377" s="206">
        <f>IFERROR('[5]CostData&amp;Analysis'!$B$21*R2377/T2377,0)</f>
        <v>0</v>
      </c>
    </row>
    <row r="2378" spans="1:21">
      <c r="A2378" s="204">
        <v>293</v>
      </c>
      <c r="B2378" s="204">
        <v>15854</v>
      </c>
      <c r="C2378" s="204">
        <v>3</v>
      </c>
      <c r="D2378" s="204">
        <v>0</v>
      </c>
      <c r="E2378" s="204">
        <v>1</v>
      </c>
      <c r="F2378" s="204">
        <v>0</v>
      </c>
      <c r="G2378" s="204">
        <v>0</v>
      </c>
      <c r="H2378" s="204">
        <v>0</v>
      </c>
      <c r="I2378" s="204">
        <v>0</v>
      </c>
      <c r="J2378" s="205" t="s">
        <v>255</v>
      </c>
      <c r="K2378" s="204">
        <v>-1</v>
      </c>
      <c r="L2378" s="205" t="s">
        <v>239</v>
      </c>
      <c r="M2378" s="205" t="s">
        <v>239</v>
      </c>
      <c r="N2378" s="204">
        <v>0</v>
      </c>
      <c r="O2378" s="205" t="s">
        <v>102</v>
      </c>
      <c r="P2378" s="204">
        <v>97.814348978341002</v>
      </c>
      <c r="Q2378" s="204">
        <v>6320078.5305375503</v>
      </c>
      <c r="R2378" s="93">
        <f t="shared" si="213"/>
        <v>0</v>
      </c>
      <c r="S2378" s="93" t="str">
        <f t="shared" si="214"/>
        <v/>
      </c>
      <c r="T2378" s="93">
        <f t="shared" si="215"/>
        <v>0.37726619560881652</v>
      </c>
      <c r="U2378" s="206">
        <f>IFERROR('[5]CostData&amp;Analysis'!$B$21*R2378/T2378,0)</f>
        <v>0</v>
      </c>
    </row>
    <row r="2379" spans="1:21">
      <c r="A2379" s="204">
        <v>294</v>
      </c>
      <c r="B2379" s="204">
        <v>15883</v>
      </c>
      <c r="C2379" s="204">
        <v>1</v>
      </c>
      <c r="D2379" s="204">
        <v>0</v>
      </c>
      <c r="E2379" s="204">
        <v>0</v>
      </c>
      <c r="F2379" s="204">
        <v>0</v>
      </c>
      <c r="G2379" s="204">
        <v>0</v>
      </c>
      <c r="H2379" s="204">
        <v>0</v>
      </c>
      <c r="I2379" s="204">
        <v>1</v>
      </c>
      <c r="J2379" s="205" t="s">
        <v>255</v>
      </c>
      <c r="K2379" s="204">
        <v>-1</v>
      </c>
      <c r="L2379" s="205" t="s">
        <v>227</v>
      </c>
      <c r="M2379" s="205" t="s">
        <v>239</v>
      </c>
      <c r="N2379" s="204">
        <v>-1</v>
      </c>
      <c r="O2379" s="205" t="s">
        <v>239</v>
      </c>
      <c r="P2379" s="204">
        <v>17.690263614514301</v>
      </c>
      <c r="Q2379" s="204">
        <v>2084249.1687984599</v>
      </c>
      <c r="R2379" s="93">
        <f t="shared" si="213"/>
        <v>0</v>
      </c>
      <c r="S2379" s="93" t="str">
        <f t="shared" si="214"/>
        <v/>
      </c>
      <c r="T2379" s="93">
        <f t="shared" si="215"/>
        <v>0.37726619560881652</v>
      </c>
      <c r="U2379" s="206">
        <f>IFERROR('[5]CostData&amp;Analysis'!$B$21*R2379/T2379,0)</f>
        <v>0</v>
      </c>
    </row>
    <row r="2380" spans="1:21">
      <c r="A2380" s="204">
        <v>295</v>
      </c>
      <c r="B2380" s="204">
        <v>15883</v>
      </c>
      <c r="C2380" s="204">
        <v>2</v>
      </c>
      <c r="D2380" s="204">
        <v>0</v>
      </c>
      <c r="E2380" s="204">
        <v>0</v>
      </c>
      <c r="F2380" s="204">
        <v>0</v>
      </c>
      <c r="G2380" s="204">
        <v>0</v>
      </c>
      <c r="H2380" s="204">
        <v>0</v>
      </c>
      <c r="I2380" s="204">
        <v>1</v>
      </c>
      <c r="J2380" s="205" t="s">
        <v>255</v>
      </c>
      <c r="K2380" s="204">
        <v>-1</v>
      </c>
      <c r="L2380" s="205" t="s">
        <v>227</v>
      </c>
      <c r="M2380" s="205" t="s">
        <v>239</v>
      </c>
      <c r="N2380" s="204">
        <v>-1</v>
      </c>
      <c r="O2380" s="205" t="s">
        <v>239</v>
      </c>
      <c r="P2380" s="204">
        <v>17.690263614514301</v>
      </c>
      <c r="Q2380" s="204">
        <v>2084249.1687984599</v>
      </c>
      <c r="R2380" s="93">
        <f t="shared" si="213"/>
        <v>0</v>
      </c>
      <c r="S2380" s="93" t="str">
        <f t="shared" si="214"/>
        <v/>
      </c>
      <c r="T2380" s="93">
        <f t="shared" si="215"/>
        <v>0.37726619560881652</v>
      </c>
      <c r="U2380" s="206">
        <f>IFERROR('[5]CostData&amp;Analysis'!$B$21*R2380/T2380,0)</f>
        <v>0</v>
      </c>
    </row>
    <row r="2381" spans="1:21">
      <c r="A2381" s="204">
        <v>296</v>
      </c>
      <c r="B2381" s="204">
        <v>15883</v>
      </c>
      <c r="C2381" s="204">
        <v>3</v>
      </c>
      <c r="D2381" s="204">
        <v>0</v>
      </c>
      <c r="E2381" s="204">
        <v>0</v>
      </c>
      <c r="F2381" s="204">
        <v>0</v>
      </c>
      <c r="G2381" s="204">
        <v>0</v>
      </c>
      <c r="H2381" s="204">
        <v>0</v>
      </c>
      <c r="I2381" s="204">
        <v>1</v>
      </c>
      <c r="J2381" s="205" t="s">
        <v>255</v>
      </c>
      <c r="K2381" s="204">
        <v>-1</v>
      </c>
      <c r="L2381" s="205" t="s">
        <v>227</v>
      </c>
      <c r="M2381" s="205" t="s">
        <v>239</v>
      </c>
      <c r="N2381" s="204">
        <v>-1</v>
      </c>
      <c r="O2381" s="205" t="s">
        <v>239</v>
      </c>
      <c r="P2381" s="204">
        <v>17.690263614514301</v>
      </c>
      <c r="Q2381" s="204">
        <v>2084249.1687984599</v>
      </c>
      <c r="R2381" s="93">
        <f t="shared" si="213"/>
        <v>0</v>
      </c>
      <c r="S2381" s="93" t="str">
        <f t="shared" si="214"/>
        <v/>
      </c>
      <c r="T2381" s="93">
        <f t="shared" si="215"/>
        <v>0.37726619560881652</v>
      </c>
      <c r="U2381" s="206">
        <f>IFERROR('[5]CostData&amp;Analysis'!$B$21*R2381/T2381,0)</f>
        <v>0</v>
      </c>
    </row>
    <row r="2382" spans="1:21">
      <c r="A2382" s="204">
        <v>297</v>
      </c>
      <c r="B2382" s="204">
        <v>15883</v>
      </c>
      <c r="C2382" s="204">
        <v>4</v>
      </c>
      <c r="D2382" s="204">
        <v>0</v>
      </c>
      <c r="E2382" s="204">
        <v>0</v>
      </c>
      <c r="F2382" s="204">
        <v>0</v>
      </c>
      <c r="G2382" s="204">
        <v>0</v>
      </c>
      <c r="H2382" s="204">
        <v>0</v>
      </c>
      <c r="I2382" s="204">
        <v>1</v>
      </c>
      <c r="J2382" s="205" t="s">
        <v>255</v>
      </c>
      <c r="K2382" s="204">
        <v>-1</v>
      </c>
      <c r="L2382" s="205" t="s">
        <v>227</v>
      </c>
      <c r="M2382" s="205" t="s">
        <v>239</v>
      </c>
      <c r="N2382" s="204">
        <v>-1</v>
      </c>
      <c r="O2382" s="205" t="s">
        <v>239</v>
      </c>
      <c r="P2382" s="204">
        <v>17.690263614514301</v>
      </c>
      <c r="Q2382" s="204">
        <v>2084249.1687984599</v>
      </c>
      <c r="R2382" s="93">
        <f t="shared" si="213"/>
        <v>0</v>
      </c>
      <c r="S2382" s="93" t="str">
        <f t="shared" si="214"/>
        <v/>
      </c>
      <c r="T2382" s="93">
        <f t="shared" si="215"/>
        <v>0.37726619560881652</v>
      </c>
      <c r="U2382" s="206">
        <f>IFERROR('[5]CostData&amp;Analysis'!$B$21*R2382/T2382,0)</f>
        <v>0</v>
      </c>
    </row>
    <row r="2383" spans="1:21">
      <c r="A2383" s="204">
        <v>298</v>
      </c>
      <c r="B2383" s="204">
        <v>15883</v>
      </c>
      <c r="C2383" s="204">
        <v>5</v>
      </c>
      <c r="D2383" s="204">
        <v>0</v>
      </c>
      <c r="E2383" s="204">
        <v>0</v>
      </c>
      <c r="F2383" s="204">
        <v>0</v>
      </c>
      <c r="G2383" s="204">
        <v>0</v>
      </c>
      <c r="H2383" s="204">
        <v>0</v>
      </c>
      <c r="I2383" s="204">
        <v>1</v>
      </c>
      <c r="J2383" s="205" t="s">
        <v>255</v>
      </c>
      <c r="K2383" s="204">
        <v>-1</v>
      </c>
      <c r="L2383" s="205" t="s">
        <v>227</v>
      </c>
      <c r="M2383" s="205" t="s">
        <v>239</v>
      </c>
      <c r="N2383" s="204">
        <v>-1</v>
      </c>
      <c r="O2383" s="205" t="s">
        <v>239</v>
      </c>
      <c r="P2383" s="204">
        <v>17.690263614514301</v>
      </c>
      <c r="Q2383" s="204">
        <v>2084249.1687984599</v>
      </c>
      <c r="R2383" s="93">
        <f t="shared" si="213"/>
        <v>0</v>
      </c>
      <c r="S2383" s="93" t="str">
        <f t="shared" si="214"/>
        <v/>
      </c>
      <c r="T2383" s="93">
        <f t="shared" si="215"/>
        <v>0.37726619560881652</v>
      </c>
      <c r="U2383" s="206">
        <f>IFERROR('[5]CostData&amp;Analysis'!$B$21*R2383/T2383,0)</f>
        <v>0</v>
      </c>
    </row>
    <row r="2384" spans="1:21">
      <c r="A2384" s="204">
        <v>300</v>
      </c>
      <c r="B2384" s="204">
        <v>15889</v>
      </c>
      <c r="C2384" s="204">
        <v>2</v>
      </c>
      <c r="D2384" s="204">
        <v>0</v>
      </c>
      <c r="E2384" s="204">
        <v>0</v>
      </c>
      <c r="F2384" s="204">
        <v>0</v>
      </c>
      <c r="G2384" s="204">
        <v>0</v>
      </c>
      <c r="H2384" s="204">
        <v>1</v>
      </c>
      <c r="I2384" s="204">
        <v>0</v>
      </c>
      <c r="J2384" s="205" t="s">
        <v>255</v>
      </c>
      <c r="K2384" s="204">
        <v>-1</v>
      </c>
      <c r="L2384" s="205" t="s">
        <v>227</v>
      </c>
      <c r="M2384" s="205" t="s">
        <v>239</v>
      </c>
      <c r="N2384" s="204">
        <v>0</v>
      </c>
      <c r="O2384" s="205" t="s">
        <v>102</v>
      </c>
      <c r="P2384" s="204">
        <v>3.7884089309287101</v>
      </c>
      <c r="Q2384" s="204">
        <v>511692.81748267898</v>
      </c>
      <c r="R2384" s="93">
        <f t="shared" si="213"/>
        <v>0</v>
      </c>
      <c r="S2384" s="93" t="str">
        <f t="shared" si="214"/>
        <v/>
      </c>
      <c r="T2384" s="93">
        <f t="shared" si="215"/>
        <v>0.37726619560881652</v>
      </c>
      <c r="U2384" s="206">
        <f>IFERROR('[5]CostData&amp;Analysis'!$B$21*R2384/T2384,0)</f>
        <v>0</v>
      </c>
    </row>
    <row r="2385" spans="1:21">
      <c r="A2385" s="204">
        <v>301</v>
      </c>
      <c r="B2385" s="204">
        <v>15889</v>
      </c>
      <c r="C2385" s="204">
        <v>3</v>
      </c>
      <c r="D2385" s="204">
        <v>0</v>
      </c>
      <c r="E2385" s="204">
        <v>0</v>
      </c>
      <c r="F2385" s="204">
        <v>0</v>
      </c>
      <c r="G2385" s="204">
        <v>0</v>
      </c>
      <c r="H2385" s="204">
        <v>1</v>
      </c>
      <c r="I2385" s="204">
        <v>0</v>
      </c>
      <c r="J2385" s="205" t="s">
        <v>255</v>
      </c>
      <c r="K2385" s="204">
        <v>-1</v>
      </c>
      <c r="L2385" s="205" t="s">
        <v>227</v>
      </c>
      <c r="M2385" s="205" t="s">
        <v>239</v>
      </c>
      <c r="N2385" s="204">
        <v>0</v>
      </c>
      <c r="O2385" s="205" t="s">
        <v>102</v>
      </c>
      <c r="P2385" s="204">
        <v>3.7884089309287101</v>
      </c>
      <c r="Q2385" s="204">
        <v>511692.81748267898</v>
      </c>
      <c r="R2385" s="93">
        <f t="shared" si="213"/>
        <v>0</v>
      </c>
      <c r="S2385" s="93" t="str">
        <f t="shared" si="214"/>
        <v/>
      </c>
      <c r="T2385" s="93">
        <f t="shared" si="215"/>
        <v>0.37726619560881652</v>
      </c>
      <c r="U2385" s="206">
        <f>IFERROR('[5]CostData&amp;Analysis'!$B$21*R2385/T2385,0)</f>
        <v>0</v>
      </c>
    </row>
    <row r="2386" spans="1:21">
      <c r="A2386" s="204">
        <v>302</v>
      </c>
      <c r="B2386" s="204">
        <v>15889</v>
      </c>
      <c r="C2386" s="204">
        <v>4</v>
      </c>
      <c r="D2386" s="204">
        <v>0</v>
      </c>
      <c r="E2386" s="204">
        <v>0</v>
      </c>
      <c r="F2386" s="204">
        <v>0</v>
      </c>
      <c r="G2386" s="204">
        <v>0</v>
      </c>
      <c r="H2386" s="204">
        <v>1</v>
      </c>
      <c r="I2386" s="204">
        <v>0</v>
      </c>
      <c r="J2386" s="205" t="s">
        <v>255</v>
      </c>
      <c r="K2386" s="204">
        <v>-1</v>
      </c>
      <c r="L2386" s="205" t="s">
        <v>227</v>
      </c>
      <c r="M2386" s="205" t="s">
        <v>239</v>
      </c>
      <c r="N2386" s="204">
        <v>0</v>
      </c>
      <c r="O2386" s="205" t="s">
        <v>102</v>
      </c>
      <c r="P2386" s="204">
        <v>3.7884089309287101</v>
      </c>
      <c r="Q2386" s="204">
        <v>511692.81748267898</v>
      </c>
      <c r="R2386" s="93">
        <f t="shared" si="213"/>
        <v>0</v>
      </c>
      <c r="S2386" s="93" t="str">
        <f t="shared" si="214"/>
        <v/>
      </c>
      <c r="T2386" s="93">
        <f t="shared" si="215"/>
        <v>0.37726619560881652</v>
      </c>
      <c r="U2386" s="206">
        <f>IFERROR('[5]CostData&amp;Analysis'!$B$21*R2386/T2386,0)</f>
        <v>0</v>
      </c>
    </row>
    <row r="2387" spans="1:21">
      <c r="A2387" s="204">
        <v>303</v>
      </c>
      <c r="B2387" s="204">
        <v>15889</v>
      </c>
      <c r="C2387" s="204">
        <v>5</v>
      </c>
      <c r="D2387" s="204">
        <v>0</v>
      </c>
      <c r="E2387" s="204">
        <v>0</v>
      </c>
      <c r="F2387" s="204">
        <v>0</v>
      </c>
      <c r="G2387" s="204">
        <v>0</v>
      </c>
      <c r="H2387" s="204">
        <v>1</v>
      </c>
      <c r="I2387" s="204">
        <v>0</v>
      </c>
      <c r="J2387" s="205" t="s">
        <v>255</v>
      </c>
      <c r="K2387" s="204">
        <v>-1</v>
      </c>
      <c r="L2387" s="205" t="s">
        <v>227</v>
      </c>
      <c r="M2387" s="205" t="s">
        <v>239</v>
      </c>
      <c r="N2387" s="204">
        <v>0</v>
      </c>
      <c r="O2387" s="205" t="s">
        <v>102</v>
      </c>
      <c r="P2387" s="204">
        <v>3.7884089309287101</v>
      </c>
      <c r="Q2387" s="204">
        <v>511692.81748267898</v>
      </c>
      <c r="R2387" s="93">
        <f t="shared" si="213"/>
        <v>0</v>
      </c>
      <c r="S2387" s="93" t="str">
        <f t="shared" si="214"/>
        <v/>
      </c>
      <c r="T2387" s="93">
        <f t="shared" si="215"/>
        <v>0.37726619560881652</v>
      </c>
      <c r="U2387" s="206">
        <f>IFERROR('[5]CostData&amp;Analysis'!$B$21*R2387/T2387,0)</f>
        <v>0</v>
      </c>
    </row>
    <row r="2388" spans="1:21">
      <c r="A2388" s="204">
        <v>306</v>
      </c>
      <c r="B2388" s="204">
        <v>15931</v>
      </c>
      <c r="C2388" s="204">
        <v>1</v>
      </c>
      <c r="D2388" s="204">
        <v>1</v>
      </c>
      <c r="E2388" s="204">
        <v>0</v>
      </c>
      <c r="F2388" s="204">
        <v>0</v>
      </c>
      <c r="G2388" s="204">
        <v>0</v>
      </c>
      <c r="H2388" s="204">
        <v>0</v>
      </c>
      <c r="I2388" s="204">
        <v>0</v>
      </c>
      <c r="J2388" s="205" t="s">
        <v>459</v>
      </c>
      <c r="K2388" s="204">
        <v>-1</v>
      </c>
      <c r="L2388" s="205" t="s">
        <v>243</v>
      </c>
      <c r="M2388" s="205" t="s">
        <v>329</v>
      </c>
      <c r="N2388" s="204">
        <v>-1</v>
      </c>
      <c r="O2388" s="205" t="s">
        <v>243</v>
      </c>
      <c r="P2388" s="204">
        <v>21.175192802226601</v>
      </c>
      <c r="Q2388" s="204">
        <v>4362089.7172586797</v>
      </c>
      <c r="R2388" s="93">
        <f t="shared" si="213"/>
        <v>1</v>
      </c>
      <c r="S2388" s="93" t="str">
        <f t="shared" si="214"/>
        <v/>
      </c>
      <c r="T2388" s="93">
        <f t="shared" si="215"/>
        <v>0.37726619560881652</v>
      </c>
      <c r="U2388" s="206">
        <f>IFERROR('[5]CostData&amp;Analysis'!$B$21*R2388/T2388,0)</f>
        <v>688.1018113223945</v>
      </c>
    </row>
    <row r="2389" spans="1:21">
      <c r="A2389" s="204">
        <v>307</v>
      </c>
      <c r="B2389" s="204">
        <v>15948</v>
      </c>
      <c r="C2389" s="204">
        <v>1</v>
      </c>
      <c r="D2389" s="204">
        <v>1</v>
      </c>
      <c r="E2389" s="204">
        <v>1</v>
      </c>
      <c r="F2389" s="204">
        <v>0</v>
      </c>
      <c r="G2389" s="204">
        <v>0</v>
      </c>
      <c r="H2389" s="204">
        <v>0</v>
      </c>
      <c r="I2389" s="204">
        <v>0</v>
      </c>
      <c r="J2389" s="205" t="s">
        <v>255</v>
      </c>
      <c r="K2389" s="204">
        <v>-1</v>
      </c>
      <c r="L2389" s="205" t="s">
        <v>243</v>
      </c>
      <c r="M2389" s="205" t="s">
        <v>460</v>
      </c>
      <c r="N2389" s="204">
        <v>0</v>
      </c>
      <c r="O2389" s="205" t="s">
        <v>102</v>
      </c>
      <c r="P2389" s="204">
        <v>97.814348978341002</v>
      </c>
      <c r="Q2389" s="204">
        <v>1185509.9096174899</v>
      </c>
      <c r="R2389" s="93">
        <f t="shared" si="213"/>
        <v>0</v>
      </c>
      <c r="S2389" s="93" t="str">
        <f t="shared" si="214"/>
        <v/>
      </c>
      <c r="T2389" s="93">
        <f t="shared" si="215"/>
        <v>0.37726619560881652</v>
      </c>
      <c r="U2389" s="206">
        <f>IFERROR('[5]CostData&amp;Analysis'!$B$21*R2389/T2389,0)</f>
        <v>0</v>
      </c>
    </row>
    <row r="2390" spans="1:21">
      <c r="A2390" s="204">
        <v>308</v>
      </c>
      <c r="B2390" s="204">
        <v>15885</v>
      </c>
      <c r="C2390" s="204">
        <v>1</v>
      </c>
      <c r="D2390" s="204">
        <v>0</v>
      </c>
      <c r="E2390" s="204">
        <v>0</v>
      </c>
      <c r="F2390" s="204">
        <v>0</v>
      </c>
      <c r="G2390" s="204">
        <v>1</v>
      </c>
      <c r="H2390" s="204">
        <v>0</v>
      </c>
      <c r="I2390" s="204">
        <v>0</v>
      </c>
      <c r="J2390" s="205" t="s">
        <v>255</v>
      </c>
      <c r="K2390" s="204">
        <v>0.67</v>
      </c>
      <c r="L2390" s="205" t="s">
        <v>227</v>
      </c>
      <c r="M2390" s="205" t="s">
        <v>460</v>
      </c>
      <c r="N2390" s="204">
        <v>0</v>
      </c>
      <c r="O2390" s="205" t="s">
        <v>102</v>
      </c>
      <c r="P2390" s="204">
        <v>86.201499118165799</v>
      </c>
      <c r="Q2390" s="204">
        <v>258604.497354497</v>
      </c>
      <c r="R2390" s="93">
        <f t="shared" si="213"/>
        <v>0</v>
      </c>
      <c r="S2390" s="93">
        <f t="shared" si="214"/>
        <v>0.67</v>
      </c>
      <c r="T2390" s="93">
        <f t="shared" si="215"/>
        <v>0.67</v>
      </c>
      <c r="U2390" s="206">
        <f>IFERROR('[5]CostData&amp;Analysis'!$B$21*R2390/T2390,0)</f>
        <v>0</v>
      </c>
    </row>
    <row r="2391" spans="1:21">
      <c r="A2391" s="204">
        <v>309</v>
      </c>
      <c r="B2391" s="204">
        <v>15885</v>
      </c>
      <c r="C2391" s="204">
        <v>2</v>
      </c>
      <c r="D2391" s="204">
        <v>0</v>
      </c>
      <c r="E2391" s="204">
        <v>0</v>
      </c>
      <c r="F2391" s="204">
        <v>0</v>
      </c>
      <c r="G2391" s="204">
        <v>1</v>
      </c>
      <c r="H2391" s="204">
        <v>0</v>
      </c>
      <c r="I2391" s="204">
        <v>0</v>
      </c>
      <c r="J2391" s="205" t="s">
        <v>255</v>
      </c>
      <c r="K2391" s="204">
        <v>7.0000000000000007E-2</v>
      </c>
      <c r="L2391" s="205" t="s">
        <v>227</v>
      </c>
      <c r="M2391" s="205" t="s">
        <v>460</v>
      </c>
      <c r="N2391" s="204">
        <v>0</v>
      </c>
      <c r="O2391" s="205" t="s">
        <v>102</v>
      </c>
      <c r="P2391" s="204">
        <v>86.201499118165799</v>
      </c>
      <c r="Q2391" s="204">
        <v>258604.497354497</v>
      </c>
      <c r="R2391" s="93">
        <f t="shared" si="213"/>
        <v>0</v>
      </c>
      <c r="S2391" s="93">
        <f t="shared" si="214"/>
        <v>7.0000000000000007E-2</v>
      </c>
      <c r="T2391" s="93">
        <f t="shared" si="215"/>
        <v>7.0000000000000007E-2</v>
      </c>
      <c r="U2391" s="206">
        <f>IFERROR('[5]CostData&amp;Analysis'!$B$21*R2391/T2391,0)</f>
        <v>0</v>
      </c>
    </row>
    <row r="2392" spans="1:21">
      <c r="A2392" s="204">
        <v>310</v>
      </c>
      <c r="B2392" s="204">
        <v>15963</v>
      </c>
      <c r="C2392" s="204">
        <v>1</v>
      </c>
      <c r="D2392" s="204">
        <v>1</v>
      </c>
      <c r="E2392" s="204">
        <v>0</v>
      </c>
      <c r="F2392" s="204">
        <v>0</v>
      </c>
      <c r="G2392" s="204">
        <v>0</v>
      </c>
      <c r="H2392" s="204">
        <v>0</v>
      </c>
      <c r="I2392" s="204">
        <v>0</v>
      </c>
      <c r="J2392" s="205" t="s">
        <v>239</v>
      </c>
      <c r="K2392" s="204">
        <v>0.4</v>
      </c>
      <c r="L2392" s="205" t="s">
        <v>239</v>
      </c>
      <c r="M2392" s="205" t="s">
        <v>239</v>
      </c>
      <c r="N2392" s="204">
        <v>-1</v>
      </c>
      <c r="O2392" s="205" t="s">
        <v>239</v>
      </c>
      <c r="P2392" s="204">
        <v>97.814348978341002</v>
      </c>
      <c r="Q2392" s="204">
        <v>581995.37642112898</v>
      </c>
      <c r="R2392" s="93">
        <f t="shared" si="213"/>
        <v>0</v>
      </c>
      <c r="S2392" s="93">
        <f t="shared" si="214"/>
        <v>0.4</v>
      </c>
      <c r="T2392" s="93">
        <f t="shared" si="215"/>
        <v>0.4</v>
      </c>
      <c r="U2392" s="206">
        <f>IFERROR('[5]CostData&amp;Analysis'!$B$21*R2392/T2392,0)</f>
        <v>0</v>
      </c>
    </row>
    <row r="2393" spans="1:21">
      <c r="A2393" s="204">
        <v>311</v>
      </c>
      <c r="B2393" s="204">
        <v>15963</v>
      </c>
      <c r="C2393" s="204">
        <v>2</v>
      </c>
      <c r="D2393" s="204">
        <v>1</v>
      </c>
      <c r="E2393" s="204">
        <v>0</v>
      </c>
      <c r="F2393" s="204">
        <v>0</v>
      </c>
      <c r="G2393" s="204">
        <v>0</v>
      </c>
      <c r="H2393" s="204">
        <v>0</v>
      </c>
      <c r="I2393" s="204">
        <v>0</v>
      </c>
      <c r="J2393" s="205" t="s">
        <v>239</v>
      </c>
      <c r="K2393" s="204">
        <v>-1</v>
      </c>
      <c r="L2393" s="205" t="s">
        <v>239</v>
      </c>
      <c r="M2393" s="205" t="s">
        <v>239</v>
      </c>
      <c r="N2393" s="204">
        <v>-1</v>
      </c>
      <c r="O2393" s="205" t="s">
        <v>239</v>
      </c>
      <c r="P2393" s="204">
        <v>97.814348978341002</v>
      </c>
      <c r="Q2393" s="204">
        <v>581995.37642112898</v>
      </c>
      <c r="R2393" s="93">
        <f t="shared" ref="R2393:R2424" si="216">IF(M2393="SP",1,0)</f>
        <v>0</v>
      </c>
      <c r="S2393" s="93" t="str">
        <f t="shared" ref="S2393:S2424" si="217">IF(K2393=-1,"",K2393)</f>
        <v/>
      </c>
      <c r="T2393" s="93">
        <f t="shared" ref="T2393:T2424" si="218">IF(S2393="",SUMPRODUCT($S$2136:$S$2424,$P$2136:$P$2424,$R$2136:$R$2424)/SUM($P$2136:$P$2424,$R$2136:$R$2424),S2393)</f>
        <v>0.37726619560881652</v>
      </c>
      <c r="U2393" s="206">
        <f>IFERROR('[5]CostData&amp;Analysis'!$B$21*R2393/T2393,0)</f>
        <v>0</v>
      </c>
    </row>
    <row r="2394" spans="1:21">
      <c r="A2394" s="204">
        <v>314</v>
      </c>
      <c r="B2394" s="204">
        <v>15958</v>
      </c>
      <c r="C2394" s="204">
        <v>1</v>
      </c>
      <c r="D2394" s="204">
        <v>0</v>
      </c>
      <c r="E2394" s="204">
        <v>1</v>
      </c>
      <c r="F2394" s="204">
        <v>0</v>
      </c>
      <c r="G2394" s="204">
        <v>0</v>
      </c>
      <c r="H2394" s="204">
        <v>0</v>
      </c>
      <c r="I2394" s="204">
        <v>0</v>
      </c>
      <c r="J2394" s="205" t="s">
        <v>255</v>
      </c>
      <c r="K2394" s="204">
        <v>-1</v>
      </c>
      <c r="L2394" s="205" t="s">
        <v>239</v>
      </c>
      <c r="M2394" s="205" t="s">
        <v>239</v>
      </c>
      <c r="N2394" s="204">
        <v>0</v>
      </c>
      <c r="O2394" s="205" t="s">
        <v>239</v>
      </c>
      <c r="P2394" s="204">
        <v>21.175192802226601</v>
      </c>
      <c r="Q2394" s="204">
        <v>3398004.3641661098</v>
      </c>
      <c r="R2394" s="93">
        <f t="shared" si="216"/>
        <v>0</v>
      </c>
      <c r="S2394" s="93" t="str">
        <f t="shared" si="217"/>
        <v/>
      </c>
      <c r="T2394" s="93">
        <f t="shared" si="218"/>
        <v>0.37726619560881652</v>
      </c>
      <c r="U2394" s="206">
        <f>IFERROR('[5]CostData&amp;Analysis'!$B$21*R2394/T2394,0)</f>
        <v>0</v>
      </c>
    </row>
    <row r="2395" spans="1:21">
      <c r="A2395" s="204">
        <v>315</v>
      </c>
      <c r="B2395" s="204">
        <v>15958</v>
      </c>
      <c r="C2395" s="204">
        <v>2</v>
      </c>
      <c r="D2395" s="204">
        <v>0</v>
      </c>
      <c r="E2395" s="204">
        <v>1</v>
      </c>
      <c r="F2395" s="204">
        <v>0</v>
      </c>
      <c r="G2395" s="204">
        <v>0</v>
      </c>
      <c r="H2395" s="204">
        <v>0</v>
      </c>
      <c r="I2395" s="204">
        <v>0</v>
      </c>
      <c r="J2395" s="205" t="s">
        <v>255</v>
      </c>
      <c r="K2395" s="204">
        <v>-1</v>
      </c>
      <c r="L2395" s="205" t="s">
        <v>239</v>
      </c>
      <c r="M2395" s="205" t="s">
        <v>239</v>
      </c>
      <c r="N2395" s="204">
        <v>0</v>
      </c>
      <c r="O2395" s="205" t="s">
        <v>239</v>
      </c>
      <c r="P2395" s="204">
        <v>21.175192802226601</v>
      </c>
      <c r="Q2395" s="204">
        <v>3398004.3641661098</v>
      </c>
      <c r="R2395" s="93">
        <f t="shared" si="216"/>
        <v>0</v>
      </c>
      <c r="S2395" s="93" t="str">
        <f t="shared" si="217"/>
        <v/>
      </c>
      <c r="T2395" s="93">
        <f t="shared" si="218"/>
        <v>0.37726619560881652</v>
      </c>
      <c r="U2395" s="206">
        <f>IFERROR('[5]CostData&amp;Analysis'!$B$21*R2395/T2395,0)</f>
        <v>0</v>
      </c>
    </row>
    <row r="2396" spans="1:21">
      <c r="A2396" s="204">
        <v>316</v>
      </c>
      <c r="B2396" s="204">
        <v>15876</v>
      </c>
      <c r="C2396" s="204">
        <v>1</v>
      </c>
      <c r="D2396" s="204">
        <v>0</v>
      </c>
      <c r="E2396" s="204">
        <v>0</v>
      </c>
      <c r="F2396" s="204">
        <v>0</v>
      </c>
      <c r="G2396" s="204">
        <v>0</v>
      </c>
      <c r="H2396" s="204">
        <v>1</v>
      </c>
      <c r="I2396" s="204">
        <v>0</v>
      </c>
      <c r="J2396" s="205" t="s">
        <v>255</v>
      </c>
      <c r="K2396" s="204">
        <v>-1</v>
      </c>
      <c r="L2396" s="205" t="s">
        <v>239</v>
      </c>
      <c r="M2396" s="205" t="s">
        <v>247</v>
      </c>
      <c r="N2396" s="204">
        <v>0</v>
      </c>
      <c r="O2396" s="205" t="s">
        <v>239</v>
      </c>
      <c r="P2396" s="204">
        <v>17.690263614514301</v>
      </c>
      <c r="Q2396" s="204">
        <v>1993091.24039287</v>
      </c>
      <c r="R2396" s="93">
        <f t="shared" si="216"/>
        <v>0</v>
      </c>
      <c r="S2396" s="93" t="str">
        <f t="shared" si="217"/>
        <v/>
      </c>
      <c r="T2396" s="93">
        <f t="shared" si="218"/>
        <v>0.37726619560881652</v>
      </c>
      <c r="U2396" s="206">
        <f>IFERROR('[5]CostData&amp;Analysis'!$B$21*R2396/T2396,0)</f>
        <v>0</v>
      </c>
    </row>
    <row r="2397" spans="1:21">
      <c r="A2397" s="204">
        <v>317</v>
      </c>
      <c r="B2397" s="204">
        <v>15876</v>
      </c>
      <c r="C2397" s="204">
        <v>2</v>
      </c>
      <c r="D2397" s="204">
        <v>0</v>
      </c>
      <c r="E2397" s="204">
        <v>0</v>
      </c>
      <c r="F2397" s="204">
        <v>0</v>
      </c>
      <c r="G2397" s="204">
        <v>0</v>
      </c>
      <c r="H2397" s="204">
        <v>1</v>
      </c>
      <c r="I2397" s="204">
        <v>0</v>
      </c>
      <c r="J2397" s="205" t="s">
        <v>255</v>
      </c>
      <c r="K2397" s="204">
        <v>-1</v>
      </c>
      <c r="L2397" s="205" t="s">
        <v>239</v>
      </c>
      <c r="M2397" s="205" t="s">
        <v>239</v>
      </c>
      <c r="N2397" s="204">
        <v>0</v>
      </c>
      <c r="O2397" s="205" t="s">
        <v>239</v>
      </c>
      <c r="P2397" s="204">
        <v>17.690263614514301</v>
      </c>
      <c r="Q2397" s="204">
        <v>1993091.24039287</v>
      </c>
      <c r="R2397" s="93">
        <f t="shared" si="216"/>
        <v>0</v>
      </c>
      <c r="S2397" s="93" t="str">
        <f t="shared" si="217"/>
        <v/>
      </c>
      <c r="T2397" s="93">
        <f t="shared" si="218"/>
        <v>0.37726619560881652</v>
      </c>
      <c r="U2397" s="206">
        <f>IFERROR('[5]CostData&amp;Analysis'!$B$21*R2397/T2397,0)</f>
        <v>0</v>
      </c>
    </row>
    <row r="2398" spans="1:21">
      <c r="A2398" s="204">
        <v>318</v>
      </c>
      <c r="B2398" s="204">
        <v>15876</v>
      </c>
      <c r="C2398" s="204">
        <v>3</v>
      </c>
      <c r="D2398" s="204">
        <v>0</v>
      </c>
      <c r="E2398" s="204">
        <v>0</v>
      </c>
      <c r="F2398" s="204">
        <v>0</v>
      </c>
      <c r="G2398" s="204">
        <v>0</v>
      </c>
      <c r="H2398" s="204">
        <v>1</v>
      </c>
      <c r="I2398" s="204">
        <v>0</v>
      </c>
      <c r="J2398" s="205" t="s">
        <v>255</v>
      </c>
      <c r="K2398" s="204">
        <v>-1</v>
      </c>
      <c r="L2398" s="205" t="s">
        <v>239</v>
      </c>
      <c r="M2398" s="205" t="s">
        <v>239</v>
      </c>
      <c r="N2398" s="204">
        <v>0</v>
      </c>
      <c r="O2398" s="205" t="s">
        <v>239</v>
      </c>
      <c r="P2398" s="204">
        <v>17.690263614514301</v>
      </c>
      <c r="Q2398" s="204">
        <v>1993091.24039287</v>
      </c>
      <c r="R2398" s="93">
        <f t="shared" si="216"/>
        <v>0</v>
      </c>
      <c r="S2398" s="93" t="str">
        <f t="shared" si="217"/>
        <v/>
      </c>
      <c r="T2398" s="93">
        <f t="shared" si="218"/>
        <v>0.37726619560881652</v>
      </c>
      <c r="U2398" s="206">
        <f>IFERROR('[5]CostData&amp;Analysis'!$B$21*R2398/T2398,0)</f>
        <v>0</v>
      </c>
    </row>
    <row r="2399" spans="1:21">
      <c r="A2399" s="204">
        <v>319</v>
      </c>
      <c r="B2399" s="204">
        <v>15876</v>
      </c>
      <c r="C2399" s="204">
        <v>4</v>
      </c>
      <c r="D2399" s="204">
        <v>0</v>
      </c>
      <c r="E2399" s="204">
        <v>0</v>
      </c>
      <c r="F2399" s="204">
        <v>0</v>
      </c>
      <c r="G2399" s="204">
        <v>0</v>
      </c>
      <c r="H2399" s="204">
        <v>1</v>
      </c>
      <c r="I2399" s="204">
        <v>0</v>
      </c>
      <c r="J2399" s="205" t="s">
        <v>255</v>
      </c>
      <c r="K2399" s="204">
        <v>-1</v>
      </c>
      <c r="L2399" s="205" t="s">
        <v>239</v>
      </c>
      <c r="M2399" s="205" t="s">
        <v>239</v>
      </c>
      <c r="N2399" s="204">
        <v>0</v>
      </c>
      <c r="O2399" s="205" t="s">
        <v>239</v>
      </c>
      <c r="P2399" s="204">
        <v>17.690263614514301</v>
      </c>
      <c r="Q2399" s="204">
        <v>1993091.24039287</v>
      </c>
      <c r="R2399" s="93">
        <f t="shared" si="216"/>
        <v>0</v>
      </c>
      <c r="S2399" s="93" t="str">
        <f t="shared" si="217"/>
        <v/>
      </c>
      <c r="T2399" s="93">
        <f t="shared" si="218"/>
        <v>0.37726619560881652</v>
      </c>
      <c r="U2399" s="206">
        <f>IFERROR('[5]CostData&amp;Analysis'!$B$21*R2399/T2399,0)</f>
        <v>0</v>
      </c>
    </row>
    <row r="2400" spans="1:21">
      <c r="A2400" s="204">
        <v>320</v>
      </c>
      <c r="B2400" s="204">
        <v>15938</v>
      </c>
      <c r="C2400" s="204">
        <v>1</v>
      </c>
      <c r="D2400" s="204">
        <v>1</v>
      </c>
      <c r="E2400" s="204">
        <v>0</v>
      </c>
      <c r="F2400" s="204">
        <v>0</v>
      </c>
      <c r="G2400" s="204">
        <v>0</v>
      </c>
      <c r="H2400" s="204">
        <v>0</v>
      </c>
      <c r="I2400" s="204">
        <v>0</v>
      </c>
      <c r="J2400" s="205" t="s">
        <v>255</v>
      </c>
      <c r="K2400" s="204">
        <v>0.33</v>
      </c>
      <c r="L2400" s="205" t="s">
        <v>227</v>
      </c>
      <c r="M2400" s="205" t="s">
        <v>239</v>
      </c>
      <c r="N2400" s="204">
        <v>0</v>
      </c>
      <c r="O2400" s="205" t="s">
        <v>102</v>
      </c>
      <c r="P2400" s="204">
        <v>86.201499118165799</v>
      </c>
      <c r="Q2400" s="204">
        <v>425663.00264550297</v>
      </c>
      <c r="R2400" s="93">
        <f t="shared" si="216"/>
        <v>0</v>
      </c>
      <c r="S2400" s="93">
        <f t="shared" si="217"/>
        <v>0.33</v>
      </c>
      <c r="T2400" s="93">
        <f t="shared" si="218"/>
        <v>0.33</v>
      </c>
      <c r="U2400" s="206">
        <f>IFERROR('[5]CostData&amp;Analysis'!$B$21*R2400/T2400,0)</f>
        <v>0</v>
      </c>
    </row>
    <row r="2401" spans="1:21">
      <c r="A2401" s="204">
        <v>321</v>
      </c>
      <c r="B2401" s="204">
        <v>15938</v>
      </c>
      <c r="C2401" s="204">
        <v>2</v>
      </c>
      <c r="D2401" s="204">
        <v>1</v>
      </c>
      <c r="E2401" s="204">
        <v>0</v>
      </c>
      <c r="F2401" s="204">
        <v>0</v>
      </c>
      <c r="G2401" s="204">
        <v>0</v>
      </c>
      <c r="H2401" s="204">
        <v>0</v>
      </c>
      <c r="I2401" s="204">
        <v>0</v>
      </c>
      <c r="J2401" s="205" t="s">
        <v>255</v>
      </c>
      <c r="K2401" s="204">
        <v>0.13</v>
      </c>
      <c r="L2401" s="205" t="s">
        <v>227</v>
      </c>
      <c r="M2401" s="205" t="s">
        <v>239</v>
      </c>
      <c r="N2401" s="204">
        <v>0</v>
      </c>
      <c r="O2401" s="205" t="s">
        <v>102</v>
      </c>
      <c r="P2401" s="204">
        <v>86.201499118165799</v>
      </c>
      <c r="Q2401" s="204">
        <v>425663.00264550297</v>
      </c>
      <c r="R2401" s="93">
        <f t="shared" si="216"/>
        <v>0</v>
      </c>
      <c r="S2401" s="93">
        <f t="shared" si="217"/>
        <v>0.13</v>
      </c>
      <c r="T2401" s="93">
        <f t="shared" si="218"/>
        <v>0.13</v>
      </c>
      <c r="U2401" s="206">
        <f>IFERROR('[5]CostData&amp;Analysis'!$B$21*R2401/T2401,0)</f>
        <v>0</v>
      </c>
    </row>
    <row r="2402" spans="1:21">
      <c r="A2402" s="204">
        <v>322</v>
      </c>
      <c r="B2402" s="204">
        <v>15938</v>
      </c>
      <c r="C2402" s="204">
        <v>3</v>
      </c>
      <c r="D2402" s="204">
        <v>1</v>
      </c>
      <c r="E2402" s="204">
        <v>0</v>
      </c>
      <c r="F2402" s="204">
        <v>0</v>
      </c>
      <c r="G2402" s="204">
        <v>0</v>
      </c>
      <c r="H2402" s="204">
        <v>0</v>
      </c>
      <c r="I2402" s="204">
        <v>0</v>
      </c>
      <c r="J2402" s="205" t="s">
        <v>255</v>
      </c>
      <c r="K2402" s="204">
        <v>0.33</v>
      </c>
      <c r="L2402" s="205" t="s">
        <v>227</v>
      </c>
      <c r="M2402" s="205" t="s">
        <v>239</v>
      </c>
      <c r="N2402" s="204">
        <v>0</v>
      </c>
      <c r="O2402" s="205" t="s">
        <v>102</v>
      </c>
      <c r="P2402" s="204">
        <v>86.201499118165799</v>
      </c>
      <c r="Q2402" s="204">
        <v>425663.00264550297</v>
      </c>
      <c r="R2402" s="93">
        <f t="shared" si="216"/>
        <v>0</v>
      </c>
      <c r="S2402" s="93">
        <f t="shared" si="217"/>
        <v>0.33</v>
      </c>
      <c r="T2402" s="93">
        <f t="shared" si="218"/>
        <v>0.33</v>
      </c>
      <c r="U2402" s="206">
        <f>IFERROR('[5]CostData&amp;Analysis'!$B$21*R2402/T2402,0)</f>
        <v>0</v>
      </c>
    </row>
    <row r="2403" spans="1:21">
      <c r="A2403" s="204">
        <v>323</v>
      </c>
      <c r="B2403" s="204">
        <v>15964</v>
      </c>
      <c r="C2403" s="204">
        <v>1</v>
      </c>
      <c r="D2403" s="204">
        <v>0</v>
      </c>
      <c r="E2403" s="204">
        <v>1</v>
      </c>
      <c r="F2403" s="204">
        <v>0</v>
      </c>
      <c r="G2403" s="204">
        <v>0</v>
      </c>
      <c r="H2403" s="204">
        <v>0</v>
      </c>
      <c r="I2403" s="204">
        <v>0</v>
      </c>
      <c r="J2403" s="205" t="s">
        <v>255</v>
      </c>
      <c r="K2403" s="204">
        <v>-1</v>
      </c>
      <c r="L2403" s="205" t="s">
        <v>227</v>
      </c>
      <c r="M2403" s="205" t="s">
        <v>239</v>
      </c>
      <c r="N2403" s="204">
        <v>0</v>
      </c>
      <c r="O2403" s="205" t="s">
        <v>102</v>
      </c>
      <c r="P2403" s="204">
        <v>11.7918010607328</v>
      </c>
      <c r="Q2403" s="204">
        <v>1413388.85874156</v>
      </c>
      <c r="R2403" s="93">
        <f t="shared" si="216"/>
        <v>0</v>
      </c>
      <c r="S2403" s="93" t="str">
        <f t="shared" si="217"/>
        <v/>
      </c>
      <c r="T2403" s="93">
        <f t="shared" si="218"/>
        <v>0.37726619560881652</v>
      </c>
      <c r="U2403" s="206">
        <f>IFERROR('[5]CostData&amp;Analysis'!$B$21*R2403/T2403,0)</f>
        <v>0</v>
      </c>
    </row>
    <row r="2404" spans="1:21">
      <c r="A2404" s="204">
        <v>324</v>
      </c>
      <c r="B2404" s="204">
        <v>15964</v>
      </c>
      <c r="C2404" s="204">
        <v>2</v>
      </c>
      <c r="D2404" s="204">
        <v>0</v>
      </c>
      <c r="E2404" s="204">
        <v>1</v>
      </c>
      <c r="F2404" s="204">
        <v>0</v>
      </c>
      <c r="G2404" s="204">
        <v>0</v>
      </c>
      <c r="H2404" s="204">
        <v>0</v>
      </c>
      <c r="I2404" s="204">
        <v>0</v>
      </c>
      <c r="J2404" s="205" t="s">
        <v>255</v>
      </c>
      <c r="K2404" s="204">
        <v>-1</v>
      </c>
      <c r="L2404" s="205" t="s">
        <v>227</v>
      </c>
      <c r="M2404" s="205" t="s">
        <v>239</v>
      </c>
      <c r="N2404" s="204">
        <v>0</v>
      </c>
      <c r="O2404" s="205" t="s">
        <v>102</v>
      </c>
      <c r="P2404" s="204">
        <v>11.7918010607328</v>
      </c>
      <c r="Q2404" s="204">
        <v>1413388.85874156</v>
      </c>
      <c r="R2404" s="93">
        <f t="shared" si="216"/>
        <v>0</v>
      </c>
      <c r="S2404" s="93" t="str">
        <f t="shared" si="217"/>
        <v/>
      </c>
      <c r="T2404" s="93">
        <f t="shared" si="218"/>
        <v>0.37726619560881652</v>
      </c>
      <c r="U2404" s="206">
        <f>IFERROR('[5]CostData&amp;Analysis'!$B$21*R2404/T2404,0)</f>
        <v>0</v>
      </c>
    </row>
    <row r="2405" spans="1:21">
      <c r="A2405" s="204">
        <v>325</v>
      </c>
      <c r="B2405" s="204">
        <v>15901</v>
      </c>
      <c r="C2405" s="204">
        <v>1</v>
      </c>
      <c r="D2405" s="204">
        <v>1</v>
      </c>
      <c r="E2405" s="204">
        <v>0</v>
      </c>
      <c r="F2405" s="204">
        <v>0</v>
      </c>
      <c r="G2405" s="204">
        <v>0</v>
      </c>
      <c r="H2405" s="204">
        <v>0</v>
      </c>
      <c r="I2405" s="204">
        <v>0</v>
      </c>
      <c r="J2405" s="205" t="s">
        <v>239</v>
      </c>
      <c r="K2405" s="204">
        <v>-1</v>
      </c>
      <c r="L2405" s="205" t="s">
        <v>239</v>
      </c>
      <c r="M2405" s="205" t="s">
        <v>239</v>
      </c>
      <c r="N2405" s="204">
        <v>-1</v>
      </c>
      <c r="O2405" s="205" t="s">
        <v>239</v>
      </c>
      <c r="P2405" s="204">
        <v>29.685533528845401</v>
      </c>
      <c r="Q2405" s="204">
        <v>4605383.9861315396</v>
      </c>
      <c r="R2405" s="93">
        <f t="shared" si="216"/>
        <v>0</v>
      </c>
      <c r="S2405" s="93" t="str">
        <f t="shared" si="217"/>
        <v/>
      </c>
      <c r="T2405" s="93">
        <f t="shared" si="218"/>
        <v>0.37726619560881652</v>
      </c>
      <c r="U2405" s="206">
        <f>IFERROR('[5]CostData&amp;Analysis'!$B$21*R2405/T2405,0)</f>
        <v>0</v>
      </c>
    </row>
    <row r="2406" spans="1:21">
      <c r="A2406" s="204">
        <v>326</v>
      </c>
      <c r="B2406" s="204">
        <v>15921</v>
      </c>
      <c r="C2406" s="204">
        <v>1</v>
      </c>
      <c r="D2406" s="204">
        <v>0</v>
      </c>
      <c r="E2406" s="204">
        <v>0</v>
      </c>
      <c r="F2406" s="204">
        <v>1</v>
      </c>
      <c r="G2406" s="204">
        <v>0</v>
      </c>
      <c r="H2406" s="204">
        <v>0</v>
      </c>
      <c r="I2406" s="204">
        <v>0</v>
      </c>
      <c r="J2406" s="205" t="s">
        <v>255</v>
      </c>
      <c r="K2406" s="204">
        <v>-1</v>
      </c>
      <c r="L2406" s="205" t="s">
        <v>243</v>
      </c>
      <c r="M2406" s="205" t="s">
        <v>329</v>
      </c>
      <c r="N2406" s="204">
        <v>-1</v>
      </c>
      <c r="O2406" s="205" t="s">
        <v>243</v>
      </c>
      <c r="P2406" s="204">
        <v>29.997051139942201</v>
      </c>
      <c r="Q2406" s="204">
        <v>8214482.4753151899</v>
      </c>
      <c r="R2406" s="93">
        <f t="shared" si="216"/>
        <v>1</v>
      </c>
      <c r="S2406" s="93" t="str">
        <f t="shared" si="217"/>
        <v/>
      </c>
      <c r="T2406" s="93">
        <f t="shared" si="218"/>
        <v>0.37726619560881652</v>
      </c>
      <c r="U2406" s="206">
        <f>IFERROR('[5]CostData&amp;Analysis'!$B$21*R2406/T2406,0)</f>
        <v>688.1018113223945</v>
      </c>
    </row>
    <row r="2407" spans="1:21">
      <c r="A2407" s="204">
        <v>327</v>
      </c>
      <c r="B2407" s="204">
        <v>15921</v>
      </c>
      <c r="C2407" s="204">
        <v>2</v>
      </c>
      <c r="D2407" s="204">
        <v>0</v>
      </c>
      <c r="E2407" s="204">
        <v>0</v>
      </c>
      <c r="F2407" s="204">
        <v>1</v>
      </c>
      <c r="G2407" s="204">
        <v>0</v>
      </c>
      <c r="H2407" s="204">
        <v>0</v>
      </c>
      <c r="I2407" s="204">
        <v>0</v>
      </c>
      <c r="J2407" s="205" t="s">
        <v>255</v>
      </c>
      <c r="K2407" s="204">
        <v>-1</v>
      </c>
      <c r="L2407" s="205" t="s">
        <v>243</v>
      </c>
      <c r="M2407" s="205" t="s">
        <v>329</v>
      </c>
      <c r="N2407" s="204">
        <v>-1</v>
      </c>
      <c r="O2407" s="205" t="s">
        <v>243</v>
      </c>
      <c r="P2407" s="204">
        <v>29.997051139942201</v>
      </c>
      <c r="Q2407" s="204">
        <v>8214482.4753151899</v>
      </c>
      <c r="R2407" s="93">
        <f t="shared" si="216"/>
        <v>1</v>
      </c>
      <c r="S2407" s="93" t="str">
        <f t="shared" si="217"/>
        <v/>
      </c>
      <c r="T2407" s="93">
        <f t="shared" si="218"/>
        <v>0.37726619560881652</v>
      </c>
      <c r="U2407" s="206">
        <f>IFERROR('[5]CostData&amp;Analysis'!$B$21*R2407/T2407,0)</f>
        <v>688.1018113223945</v>
      </c>
    </row>
    <row r="2408" spans="1:21">
      <c r="A2408" s="204">
        <v>328</v>
      </c>
      <c r="B2408" s="204">
        <v>15730</v>
      </c>
      <c r="C2408" s="204">
        <v>1</v>
      </c>
      <c r="D2408" s="204">
        <v>0</v>
      </c>
      <c r="E2408" s="204">
        <v>0</v>
      </c>
      <c r="F2408" s="204">
        <v>0</v>
      </c>
      <c r="G2408" s="204">
        <v>1</v>
      </c>
      <c r="H2408" s="204">
        <v>0</v>
      </c>
      <c r="I2408" s="204">
        <v>0</v>
      </c>
      <c r="J2408" s="205" t="s">
        <v>255</v>
      </c>
      <c r="K2408" s="204">
        <v>-1</v>
      </c>
      <c r="L2408" s="205" t="s">
        <v>227</v>
      </c>
      <c r="M2408" s="205" t="s">
        <v>239</v>
      </c>
      <c r="N2408" s="204">
        <v>0</v>
      </c>
      <c r="O2408" s="205" t="s">
        <v>102</v>
      </c>
      <c r="P2408" s="204">
        <v>3.7884089309287101</v>
      </c>
      <c r="Q2408" s="204">
        <v>676662.87278890098</v>
      </c>
      <c r="R2408" s="93">
        <f t="shared" si="216"/>
        <v>0</v>
      </c>
      <c r="S2408" s="93" t="str">
        <f t="shared" si="217"/>
        <v/>
      </c>
      <c r="T2408" s="93">
        <f t="shared" si="218"/>
        <v>0.37726619560881652</v>
      </c>
      <c r="U2408" s="206">
        <f>IFERROR('[5]CostData&amp;Analysis'!$B$21*R2408/T2408,0)</f>
        <v>0</v>
      </c>
    </row>
    <row r="2409" spans="1:21">
      <c r="A2409" s="204">
        <v>329</v>
      </c>
      <c r="B2409" s="204">
        <v>15743</v>
      </c>
      <c r="C2409" s="204">
        <v>1</v>
      </c>
      <c r="D2409" s="204">
        <v>0</v>
      </c>
      <c r="E2409" s="204">
        <v>0</v>
      </c>
      <c r="F2409" s="204">
        <v>1</v>
      </c>
      <c r="G2409" s="204">
        <v>0</v>
      </c>
      <c r="H2409" s="204">
        <v>0</v>
      </c>
      <c r="I2409" s="204">
        <v>0</v>
      </c>
      <c r="J2409" s="205" t="s">
        <v>255</v>
      </c>
      <c r="K2409" s="204">
        <v>0.1</v>
      </c>
      <c r="L2409" s="205" t="s">
        <v>227</v>
      </c>
      <c r="M2409" s="205" t="s">
        <v>239</v>
      </c>
      <c r="N2409" s="204">
        <v>0</v>
      </c>
      <c r="O2409" s="205" t="s">
        <v>227</v>
      </c>
      <c r="P2409" s="204">
        <v>13.261953564146101</v>
      </c>
      <c r="Q2409" s="204">
        <v>3225413.2024288499</v>
      </c>
      <c r="R2409" s="93">
        <f t="shared" si="216"/>
        <v>0</v>
      </c>
      <c r="S2409" s="93">
        <f t="shared" si="217"/>
        <v>0.1</v>
      </c>
      <c r="T2409" s="93">
        <f t="shared" si="218"/>
        <v>0.1</v>
      </c>
      <c r="U2409" s="206">
        <f>IFERROR('[5]CostData&amp;Analysis'!$B$21*R2409/T2409,0)</f>
        <v>0</v>
      </c>
    </row>
    <row r="2410" spans="1:21">
      <c r="A2410" s="204">
        <v>330</v>
      </c>
      <c r="B2410" s="204">
        <v>15743</v>
      </c>
      <c r="C2410" s="204">
        <v>2</v>
      </c>
      <c r="D2410" s="204">
        <v>0</v>
      </c>
      <c r="E2410" s="204">
        <v>0</v>
      </c>
      <c r="F2410" s="204">
        <v>1</v>
      </c>
      <c r="G2410" s="204">
        <v>0</v>
      </c>
      <c r="H2410" s="204">
        <v>0</v>
      </c>
      <c r="I2410" s="204">
        <v>0</v>
      </c>
      <c r="J2410" s="205" t="s">
        <v>461</v>
      </c>
      <c r="K2410" s="204">
        <v>0.1</v>
      </c>
      <c r="L2410" s="205" t="s">
        <v>227</v>
      </c>
      <c r="M2410" s="205" t="s">
        <v>239</v>
      </c>
      <c r="N2410" s="204">
        <v>0</v>
      </c>
      <c r="O2410" s="205" t="s">
        <v>227</v>
      </c>
      <c r="P2410" s="204">
        <v>13.261953564146101</v>
      </c>
      <c r="Q2410" s="204">
        <v>3225413.2024288499</v>
      </c>
      <c r="R2410" s="93">
        <f t="shared" si="216"/>
        <v>0</v>
      </c>
      <c r="S2410" s="93">
        <f t="shared" si="217"/>
        <v>0.1</v>
      </c>
      <c r="T2410" s="93">
        <f t="shared" si="218"/>
        <v>0.1</v>
      </c>
      <c r="U2410" s="206">
        <f>IFERROR('[5]CostData&amp;Analysis'!$B$21*R2410/T2410,0)</f>
        <v>0</v>
      </c>
    </row>
    <row r="2411" spans="1:21">
      <c r="A2411" s="204">
        <v>331</v>
      </c>
      <c r="B2411" s="204">
        <v>15935</v>
      </c>
      <c r="C2411" s="204">
        <v>1</v>
      </c>
      <c r="D2411" s="204">
        <v>0</v>
      </c>
      <c r="E2411" s="204">
        <v>0</v>
      </c>
      <c r="F2411" s="204">
        <v>1</v>
      </c>
      <c r="G2411" s="204">
        <v>0</v>
      </c>
      <c r="H2411" s="204">
        <v>0</v>
      </c>
      <c r="I2411" s="204">
        <v>0</v>
      </c>
      <c r="J2411" s="205" t="s">
        <v>255</v>
      </c>
      <c r="K2411" s="204">
        <v>-1</v>
      </c>
      <c r="L2411" s="205" t="s">
        <v>227</v>
      </c>
      <c r="M2411" s="205" t="s">
        <v>329</v>
      </c>
      <c r="N2411" s="204">
        <v>0</v>
      </c>
      <c r="O2411" s="205" t="s">
        <v>227</v>
      </c>
      <c r="P2411" s="204">
        <v>16.381546498344399</v>
      </c>
      <c r="Q2411" s="204">
        <v>1241065.9627145701</v>
      </c>
      <c r="R2411" s="93">
        <f t="shared" si="216"/>
        <v>1</v>
      </c>
      <c r="S2411" s="93" t="str">
        <f t="shared" si="217"/>
        <v/>
      </c>
      <c r="T2411" s="93">
        <f t="shared" si="218"/>
        <v>0.37726619560881652</v>
      </c>
      <c r="U2411" s="206">
        <f>IFERROR('[5]CostData&amp;Analysis'!$B$21*R2411/T2411,0)</f>
        <v>688.1018113223945</v>
      </c>
    </row>
    <row r="2412" spans="1:21">
      <c r="A2412" s="204">
        <v>332</v>
      </c>
      <c r="B2412" s="204">
        <v>15935</v>
      </c>
      <c r="C2412" s="204">
        <v>2</v>
      </c>
      <c r="D2412" s="204">
        <v>0</v>
      </c>
      <c r="E2412" s="204">
        <v>0</v>
      </c>
      <c r="F2412" s="204">
        <v>1</v>
      </c>
      <c r="G2412" s="204">
        <v>0</v>
      </c>
      <c r="H2412" s="204">
        <v>0</v>
      </c>
      <c r="I2412" s="204">
        <v>0</v>
      </c>
      <c r="J2412" s="205" t="s">
        <v>255</v>
      </c>
      <c r="K2412" s="204">
        <v>-1</v>
      </c>
      <c r="L2412" s="205" t="s">
        <v>227</v>
      </c>
      <c r="M2412" s="205" t="s">
        <v>329</v>
      </c>
      <c r="N2412" s="204">
        <v>0</v>
      </c>
      <c r="O2412" s="205" t="s">
        <v>227</v>
      </c>
      <c r="P2412" s="204">
        <v>16.381546498344399</v>
      </c>
      <c r="Q2412" s="204">
        <v>1241065.9627145701</v>
      </c>
      <c r="R2412" s="93">
        <f t="shared" si="216"/>
        <v>1</v>
      </c>
      <c r="S2412" s="93" t="str">
        <f t="shared" si="217"/>
        <v/>
      </c>
      <c r="T2412" s="93">
        <f t="shared" si="218"/>
        <v>0.37726619560881652</v>
      </c>
      <c r="U2412" s="206">
        <f>IFERROR('[5]CostData&amp;Analysis'!$B$21*R2412/T2412,0)</f>
        <v>688.1018113223945</v>
      </c>
    </row>
    <row r="2413" spans="1:21">
      <c r="A2413" s="204">
        <v>333</v>
      </c>
      <c r="B2413" s="204">
        <v>15818</v>
      </c>
      <c r="C2413" s="204">
        <v>1</v>
      </c>
      <c r="D2413" s="204">
        <v>0</v>
      </c>
      <c r="E2413" s="204">
        <v>0</v>
      </c>
      <c r="F2413" s="204">
        <v>0</v>
      </c>
      <c r="G2413" s="204">
        <v>0</v>
      </c>
      <c r="H2413" s="204">
        <v>1</v>
      </c>
      <c r="I2413" s="204">
        <v>0</v>
      </c>
      <c r="J2413" s="205" t="s">
        <v>255</v>
      </c>
      <c r="K2413" s="204">
        <v>-1</v>
      </c>
      <c r="L2413" s="205" t="s">
        <v>227</v>
      </c>
      <c r="M2413" s="205" t="s">
        <v>239</v>
      </c>
      <c r="N2413" s="204">
        <v>0</v>
      </c>
      <c r="O2413" s="205" t="s">
        <v>102</v>
      </c>
      <c r="P2413" s="204">
        <v>3.7884089309287101</v>
      </c>
      <c r="Q2413" s="204">
        <v>472922.24048355501</v>
      </c>
      <c r="R2413" s="93">
        <f t="shared" si="216"/>
        <v>0</v>
      </c>
      <c r="S2413" s="93" t="str">
        <f t="shared" si="217"/>
        <v/>
      </c>
      <c r="T2413" s="93">
        <f t="shared" si="218"/>
        <v>0.37726619560881652</v>
      </c>
      <c r="U2413" s="206">
        <f>IFERROR('[5]CostData&amp;Analysis'!$B$21*R2413/T2413,0)</f>
        <v>0</v>
      </c>
    </row>
    <row r="2414" spans="1:21">
      <c r="A2414" s="204">
        <v>334</v>
      </c>
      <c r="B2414" s="204">
        <v>15818</v>
      </c>
      <c r="C2414" s="204">
        <v>2</v>
      </c>
      <c r="D2414" s="204">
        <v>0</v>
      </c>
      <c r="E2414" s="204">
        <v>0</v>
      </c>
      <c r="F2414" s="204">
        <v>0</v>
      </c>
      <c r="G2414" s="204">
        <v>0</v>
      </c>
      <c r="H2414" s="204">
        <v>1</v>
      </c>
      <c r="I2414" s="204">
        <v>0</v>
      </c>
      <c r="J2414" s="205" t="s">
        <v>255</v>
      </c>
      <c r="K2414" s="204">
        <v>-1</v>
      </c>
      <c r="L2414" s="205" t="s">
        <v>227</v>
      </c>
      <c r="M2414" s="205" t="s">
        <v>239</v>
      </c>
      <c r="N2414" s="204">
        <v>0</v>
      </c>
      <c r="O2414" s="205" t="s">
        <v>102</v>
      </c>
      <c r="P2414" s="204">
        <v>3.7884089309287101</v>
      </c>
      <c r="Q2414" s="204">
        <v>472922.24048355501</v>
      </c>
      <c r="R2414" s="93">
        <f t="shared" si="216"/>
        <v>0</v>
      </c>
      <c r="S2414" s="93" t="str">
        <f t="shared" si="217"/>
        <v/>
      </c>
      <c r="T2414" s="93">
        <f t="shared" si="218"/>
        <v>0.37726619560881652</v>
      </c>
      <c r="U2414" s="206">
        <f>IFERROR('[5]CostData&amp;Analysis'!$B$21*R2414/T2414,0)</f>
        <v>0</v>
      </c>
    </row>
    <row r="2415" spans="1:21">
      <c r="A2415" s="204">
        <v>335</v>
      </c>
      <c r="B2415" s="204">
        <v>15818</v>
      </c>
      <c r="C2415" s="204">
        <v>3</v>
      </c>
      <c r="D2415" s="204">
        <v>0</v>
      </c>
      <c r="E2415" s="204">
        <v>0</v>
      </c>
      <c r="F2415" s="204">
        <v>0</v>
      </c>
      <c r="G2415" s="204">
        <v>0</v>
      </c>
      <c r="H2415" s="204">
        <v>1</v>
      </c>
      <c r="I2415" s="204">
        <v>0</v>
      </c>
      <c r="J2415" s="205" t="s">
        <v>255</v>
      </c>
      <c r="K2415" s="204">
        <v>-1</v>
      </c>
      <c r="L2415" s="205" t="s">
        <v>227</v>
      </c>
      <c r="M2415" s="205" t="s">
        <v>239</v>
      </c>
      <c r="N2415" s="204">
        <v>0</v>
      </c>
      <c r="O2415" s="205" t="s">
        <v>102</v>
      </c>
      <c r="P2415" s="204">
        <v>3.7884089309287101</v>
      </c>
      <c r="Q2415" s="204">
        <v>472922.24048355501</v>
      </c>
      <c r="R2415" s="93">
        <f t="shared" si="216"/>
        <v>0</v>
      </c>
      <c r="S2415" s="93" t="str">
        <f t="shared" si="217"/>
        <v/>
      </c>
      <c r="T2415" s="93">
        <f t="shared" si="218"/>
        <v>0.37726619560881652</v>
      </c>
      <c r="U2415" s="206">
        <f>IFERROR('[5]CostData&amp;Analysis'!$B$21*R2415/T2415,0)</f>
        <v>0</v>
      </c>
    </row>
    <row r="2416" spans="1:21">
      <c r="A2416" s="204">
        <v>336</v>
      </c>
      <c r="B2416" s="204">
        <v>15818</v>
      </c>
      <c r="C2416" s="204">
        <v>4</v>
      </c>
      <c r="D2416" s="204">
        <v>0</v>
      </c>
      <c r="E2416" s="204">
        <v>0</v>
      </c>
      <c r="F2416" s="204">
        <v>0</v>
      </c>
      <c r="G2416" s="204">
        <v>0</v>
      </c>
      <c r="H2416" s="204">
        <v>1</v>
      </c>
      <c r="I2416" s="204">
        <v>0</v>
      </c>
      <c r="J2416" s="205" t="s">
        <v>255</v>
      </c>
      <c r="K2416" s="204">
        <v>-1</v>
      </c>
      <c r="L2416" s="205" t="s">
        <v>227</v>
      </c>
      <c r="M2416" s="205" t="s">
        <v>239</v>
      </c>
      <c r="N2416" s="204">
        <v>0</v>
      </c>
      <c r="O2416" s="205" t="s">
        <v>102</v>
      </c>
      <c r="P2416" s="204">
        <v>3.7884089309287101</v>
      </c>
      <c r="Q2416" s="204">
        <v>472922.24048355501</v>
      </c>
      <c r="R2416" s="93">
        <f t="shared" si="216"/>
        <v>0</v>
      </c>
      <c r="S2416" s="93" t="str">
        <f t="shared" si="217"/>
        <v/>
      </c>
      <c r="T2416" s="93">
        <f t="shared" si="218"/>
        <v>0.37726619560881652</v>
      </c>
      <c r="U2416" s="206">
        <f>IFERROR('[5]CostData&amp;Analysis'!$B$21*R2416/T2416,0)</f>
        <v>0</v>
      </c>
    </row>
    <row r="2417" spans="1:21">
      <c r="A2417" s="204">
        <v>337</v>
      </c>
      <c r="B2417" s="204">
        <v>15818</v>
      </c>
      <c r="C2417" s="204">
        <v>5</v>
      </c>
      <c r="D2417" s="204">
        <v>0</v>
      </c>
      <c r="E2417" s="204">
        <v>0</v>
      </c>
      <c r="F2417" s="204">
        <v>0</v>
      </c>
      <c r="G2417" s="204">
        <v>0</v>
      </c>
      <c r="H2417" s="204">
        <v>1</v>
      </c>
      <c r="I2417" s="204">
        <v>0</v>
      </c>
      <c r="J2417" s="205" t="s">
        <v>255</v>
      </c>
      <c r="K2417" s="204">
        <v>-1</v>
      </c>
      <c r="L2417" s="205" t="s">
        <v>227</v>
      </c>
      <c r="M2417" s="205" t="s">
        <v>239</v>
      </c>
      <c r="N2417" s="204">
        <v>0</v>
      </c>
      <c r="O2417" s="205" t="s">
        <v>102</v>
      </c>
      <c r="P2417" s="204">
        <v>3.7884089309287101</v>
      </c>
      <c r="Q2417" s="204">
        <v>472922.24048355501</v>
      </c>
      <c r="R2417" s="93">
        <f t="shared" si="216"/>
        <v>0</v>
      </c>
      <c r="S2417" s="93" t="str">
        <f t="shared" si="217"/>
        <v/>
      </c>
      <c r="T2417" s="93">
        <f t="shared" si="218"/>
        <v>0.37726619560881652</v>
      </c>
      <c r="U2417" s="206">
        <f>IFERROR('[5]CostData&amp;Analysis'!$B$21*R2417/T2417,0)</f>
        <v>0</v>
      </c>
    </row>
    <row r="2418" spans="1:21">
      <c r="A2418" s="204">
        <v>338</v>
      </c>
      <c r="B2418" s="204">
        <v>15830</v>
      </c>
      <c r="C2418" s="204">
        <v>1</v>
      </c>
      <c r="D2418" s="204">
        <v>0</v>
      </c>
      <c r="E2418" s="204">
        <v>0</v>
      </c>
      <c r="F2418" s="204">
        <v>0</v>
      </c>
      <c r="G2418" s="204">
        <v>1</v>
      </c>
      <c r="H2418" s="204">
        <v>0</v>
      </c>
      <c r="I2418" s="204">
        <v>0</v>
      </c>
      <c r="J2418" s="205" t="s">
        <v>255</v>
      </c>
      <c r="K2418" s="204">
        <v>-1</v>
      </c>
      <c r="L2418" s="205" t="s">
        <v>227</v>
      </c>
      <c r="M2418" s="205" t="s">
        <v>239</v>
      </c>
      <c r="N2418" s="204">
        <v>0</v>
      </c>
      <c r="O2418" s="205" t="s">
        <v>102</v>
      </c>
      <c r="P2418" s="204">
        <v>3.7884089309287101</v>
      </c>
      <c r="Q2418" s="204">
        <v>1083871.3719565701</v>
      </c>
      <c r="R2418" s="93">
        <f t="shared" si="216"/>
        <v>0</v>
      </c>
      <c r="S2418" s="93" t="str">
        <f t="shared" si="217"/>
        <v/>
      </c>
      <c r="T2418" s="93">
        <f t="shared" si="218"/>
        <v>0.37726619560881652</v>
      </c>
      <c r="U2418" s="206">
        <f>IFERROR('[5]CostData&amp;Analysis'!$B$21*R2418/T2418,0)</f>
        <v>0</v>
      </c>
    </row>
    <row r="2419" spans="1:21">
      <c r="A2419" s="204">
        <v>339</v>
      </c>
      <c r="B2419" s="204">
        <v>15830</v>
      </c>
      <c r="C2419" s="204">
        <v>2</v>
      </c>
      <c r="D2419" s="204">
        <v>0</v>
      </c>
      <c r="E2419" s="204">
        <v>0</v>
      </c>
      <c r="F2419" s="204">
        <v>0</v>
      </c>
      <c r="G2419" s="204">
        <v>1</v>
      </c>
      <c r="H2419" s="204">
        <v>0</v>
      </c>
      <c r="I2419" s="204">
        <v>0</v>
      </c>
      <c r="J2419" s="205" t="s">
        <v>255</v>
      </c>
      <c r="K2419" s="204">
        <v>-1</v>
      </c>
      <c r="L2419" s="205" t="s">
        <v>227</v>
      </c>
      <c r="M2419" s="205" t="s">
        <v>239</v>
      </c>
      <c r="N2419" s="204">
        <v>0</v>
      </c>
      <c r="O2419" s="205" t="s">
        <v>102</v>
      </c>
      <c r="P2419" s="204">
        <v>3.7884089309287101</v>
      </c>
      <c r="Q2419" s="204">
        <v>1083871.3719565701</v>
      </c>
      <c r="R2419" s="93">
        <f t="shared" si="216"/>
        <v>0</v>
      </c>
      <c r="S2419" s="93" t="str">
        <f t="shared" si="217"/>
        <v/>
      </c>
      <c r="T2419" s="93">
        <f t="shared" si="218"/>
        <v>0.37726619560881652</v>
      </c>
      <c r="U2419" s="206">
        <f>IFERROR('[5]CostData&amp;Analysis'!$B$21*R2419/T2419,0)</f>
        <v>0</v>
      </c>
    </row>
    <row r="2420" spans="1:21">
      <c r="A2420" s="204">
        <v>340</v>
      </c>
      <c r="B2420" s="204">
        <v>15830</v>
      </c>
      <c r="C2420" s="204">
        <v>3</v>
      </c>
      <c r="D2420" s="204">
        <v>0</v>
      </c>
      <c r="E2420" s="204">
        <v>0</v>
      </c>
      <c r="F2420" s="204">
        <v>0</v>
      </c>
      <c r="G2420" s="204">
        <v>1</v>
      </c>
      <c r="H2420" s="204">
        <v>0</v>
      </c>
      <c r="I2420" s="204">
        <v>0</v>
      </c>
      <c r="J2420" s="205" t="s">
        <v>255</v>
      </c>
      <c r="K2420" s="204">
        <v>-1</v>
      </c>
      <c r="L2420" s="205" t="s">
        <v>227</v>
      </c>
      <c r="M2420" s="205" t="s">
        <v>239</v>
      </c>
      <c r="N2420" s="204">
        <v>0</v>
      </c>
      <c r="O2420" s="205" t="s">
        <v>102</v>
      </c>
      <c r="P2420" s="204">
        <v>3.7884089309287101</v>
      </c>
      <c r="Q2420" s="204">
        <v>1083871.3719565701</v>
      </c>
      <c r="R2420" s="93">
        <f t="shared" si="216"/>
        <v>0</v>
      </c>
      <c r="S2420" s="93" t="str">
        <f t="shared" si="217"/>
        <v/>
      </c>
      <c r="T2420" s="93">
        <f t="shared" si="218"/>
        <v>0.37726619560881652</v>
      </c>
      <c r="U2420" s="206">
        <f>IFERROR('[5]CostData&amp;Analysis'!$B$21*R2420/T2420,0)</f>
        <v>0</v>
      </c>
    </row>
    <row r="2421" spans="1:21">
      <c r="A2421" s="204">
        <v>341</v>
      </c>
      <c r="B2421" s="204">
        <v>15830</v>
      </c>
      <c r="C2421" s="204">
        <v>4</v>
      </c>
      <c r="D2421" s="204">
        <v>0</v>
      </c>
      <c r="E2421" s="204">
        <v>0</v>
      </c>
      <c r="F2421" s="204">
        <v>0</v>
      </c>
      <c r="G2421" s="204">
        <v>1</v>
      </c>
      <c r="H2421" s="204">
        <v>0</v>
      </c>
      <c r="I2421" s="204">
        <v>0</v>
      </c>
      <c r="J2421" s="205" t="s">
        <v>255</v>
      </c>
      <c r="K2421" s="204">
        <v>-1</v>
      </c>
      <c r="L2421" s="205" t="s">
        <v>227</v>
      </c>
      <c r="M2421" s="205" t="s">
        <v>239</v>
      </c>
      <c r="N2421" s="204">
        <v>0</v>
      </c>
      <c r="O2421" s="205" t="s">
        <v>102</v>
      </c>
      <c r="P2421" s="204">
        <v>3.7884089309287101</v>
      </c>
      <c r="Q2421" s="204">
        <v>1083871.3719565701</v>
      </c>
      <c r="R2421" s="93">
        <f t="shared" si="216"/>
        <v>0</v>
      </c>
      <c r="S2421" s="93" t="str">
        <f t="shared" si="217"/>
        <v/>
      </c>
      <c r="T2421" s="93">
        <f t="shared" si="218"/>
        <v>0.37726619560881652</v>
      </c>
      <c r="U2421" s="206">
        <f>IFERROR('[5]CostData&amp;Analysis'!$B$21*R2421/T2421,0)</f>
        <v>0</v>
      </c>
    </row>
    <row r="2422" spans="1:21">
      <c r="A2422" s="204">
        <v>342</v>
      </c>
      <c r="B2422" s="204">
        <v>15830</v>
      </c>
      <c r="C2422" s="204">
        <v>5</v>
      </c>
      <c r="D2422" s="204">
        <v>0</v>
      </c>
      <c r="E2422" s="204">
        <v>0</v>
      </c>
      <c r="F2422" s="204">
        <v>0</v>
      </c>
      <c r="G2422" s="204">
        <v>1</v>
      </c>
      <c r="H2422" s="204">
        <v>0</v>
      </c>
      <c r="I2422" s="204">
        <v>0</v>
      </c>
      <c r="J2422" s="205" t="s">
        <v>255</v>
      </c>
      <c r="K2422" s="204">
        <v>-1</v>
      </c>
      <c r="L2422" s="205" t="s">
        <v>227</v>
      </c>
      <c r="M2422" s="205" t="s">
        <v>239</v>
      </c>
      <c r="N2422" s="204">
        <v>0</v>
      </c>
      <c r="O2422" s="205" t="s">
        <v>102</v>
      </c>
      <c r="P2422" s="204">
        <v>3.7884089309287101</v>
      </c>
      <c r="Q2422" s="204">
        <v>1083871.3719565701</v>
      </c>
      <c r="R2422" s="93">
        <f t="shared" si="216"/>
        <v>0</v>
      </c>
      <c r="S2422" s="93" t="str">
        <f t="shared" si="217"/>
        <v/>
      </c>
      <c r="T2422" s="93">
        <f t="shared" si="218"/>
        <v>0.37726619560881652</v>
      </c>
      <c r="U2422" s="206">
        <f>IFERROR('[5]CostData&amp;Analysis'!$B$21*R2422/T2422,0)</f>
        <v>0</v>
      </c>
    </row>
    <row r="2423" spans="1:21">
      <c r="A2423" s="204">
        <v>343</v>
      </c>
      <c r="B2423" s="204">
        <v>15830</v>
      </c>
      <c r="C2423" s="204">
        <v>6</v>
      </c>
      <c r="D2423" s="204">
        <v>0</v>
      </c>
      <c r="E2423" s="204">
        <v>0</v>
      </c>
      <c r="F2423" s="204">
        <v>0</v>
      </c>
      <c r="G2423" s="204">
        <v>1</v>
      </c>
      <c r="H2423" s="204">
        <v>0</v>
      </c>
      <c r="I2423" s="204">
        <v>0</v>
      </c>
      <c r="J2423" s="205" t="s">
        <v>255</v>
      </c>
      <c r="K2423" s="204">
        <v>-1</v>
      </c>
      <c r="L2423" s="205" t="s">
        <v>227</v>
      </c>
      <c r="M2423" s="205" t="s">
        <v>239</v>
      </c>
      <c r="N2423" s="204">
        <v>0</v>
      </c>
      <c r="O2423" s="205" t="s">
        <v>102</v>
      </c>
      <c r="P2423" s="204">
        <v>3.7884089309287101</v>
      </c>
      <c r="Q2423" s="204">
        <v>1083871.3719565701</v>
      </c>
      <c r="R2423" s="93">
        <f t="shared" si="216"/>
        <v>0</v>
      </c>
      <c r="S2423" s="93" t="str">
        <f t="shared" si="217"/>
        <v/>
      </c>
      <c r="T2423" s="93">
        <f t="shared" si="218"/>
        <v>0.37726619560881652</v>
      </c>
      <c r="U2423" s="206">
        <f>IFERROR('[5]CostData&amp;Analysis'!$B$21*R2423/T2423,0)</f>
        <v>0</v>
      </c>
    </row>
    <row r="2424" spans="1:21">
      <c r="A2424" s="204">
        <v>344</v>
      </c>
      <c r="B2424" s="204">
        <v>15850</v>
      </c>
      <c r="C2424" s="204">
        <v>1</v>
      </c>
      <c r="D2424" s="204">
        <v>0</v>
      </c>
      <c r="E2424" s="204">
        <v>0</v>
      </c>
      <c r="F2424" s="204">
        <v>0</v>
      </c>
      <c r="G2424" s="204">
        <v>0</v>
      </c>
      <c r="H2424" s="204">
        <v>1</v>
      </c>
      <c r="I2424" s="204">
        <v>0</v>
      </c>
      <c r="J2424" s="205" t="s">
        <v>255</v>
      </c>
      <c r="K2424" s="204">
        <v>-1</v>
      </c>
      <c r="L2424" s="205" t="s">
        <v>227</v>
      </c>
      <c r="M2424" s="205" t="s">
        <v>329</v>
      </c>
      <c r="N2424" s="204">
        <v>0</v>
      </c>
      <c r="O2424" s="205" t="s">
        <v>102</v>
      </c>
      <c r="P2424" s="204">
        <v>66.187247177955896</v>
      </c>
      <c r="Q2424" s="204">
        <v>6618790.9050427601</v>
      </c>
      <c r="R2424" s="93">
        <f t="shared" si="216"/>
        <v>1</v>
      </c>
      <c r="S2424" s="93" t="str">
        <f t="shared" si="217"/>
        <v/>
      </c>
      <c r="T2424" s="93">
        <f t="shared" si="218"/>
        <v>0.37726619560881652</v>
      </c>
      <c r="U2424" s="206">
        <f>IFERROR('[5]CostData&amp;Analysis'!$B$21*R2424/T2424,0)</f>
        <v>688.1018113223945</v>
      </c>
    </row>
  </sheetData>
  <mergeCells count="11">
    <mergeCell ref="K654:K655"/>
    <mergeCell ref="L655:M655"/>
    <mergeCell ref="T1304:T1305"/>
    <mergeCell ref="U1304:U1305"/>
    <mergeCell ref="V1304:V1305"/>
    <mergeCell ref="X1304:X1305"/>
    <mergeCell ref="Y1304:Z1305"/>
    <mergeCell ref="AA1304:AA1305"/>
    <mergeCell ref="K1785:L1786"/>
    <mergeCell ref="S2133:T2133"/>
    <mergeCell ref="W1304:W1305"/>
  </mergeCells>
  <pageMargins left="0.7" right="0.7" top="0.75" bottom="0.75" header="0.3" footer="0.3"/>
  <drawing r:id="rId2"/>
  <legacyDrawing r:id="rId3"/>
</worksheet>
</file>

<file path=xl/worksheets/sheet9.xml><?xml version="1.0" encoding="utf-8"?>
<worksheet xmlns="http://schemas.openxmlformats.org/spreadsheetml/2006/main" xmlns:r="http://schemas.openxmlformats.org/officeDocument/2006/relationships">
  <dimension ref="B2:G27"/>
  <sheetViews>
    <sheetView workbookViewId="0">
      <selection activeCell="L28" sqref="L28"/>
    </sheetView>
  </sheetViews>
  <sheetFormatPr defaultColWidth="18.85546875" defaultRowHeight="15"/>
  <cols>
    <col min="1" max="1" width="4.85546875" style="209" customWidth="1"/>
    <col min="2" max="2" width="18.85546875" style="209"/>
    <col min="3" max="3" width="67.7109375" style="209" customWidth="1"/>
    <col min="4" max="7" width="12.28515625" style="209" customWidth="1"/>
    <col min="8" max="16384" width="18.85546875" style="209"/>
  </cols>
  <sheetData>
    <row r="2" spans="2:7">
      <c r="B2" s="207" t="s">
        <v>462</v>
      </c>
      <c r="C2" s="208"/>
    </row>
    <row r="3" spans="2:7" ht="15.75" thickBot="1"/>
    <row r="4" spans="2:7" ht="30.75" thickBot="1">
      <c r="B4" s="210" t="s">
        <v>53</v>
      </c>
      <c r="C4" s="210" t="s">
        <v>78</v>
      </c>
      <c r="D4" s="211" t="s">
        <v>463</v>
      </c>
      <c r="E4" s="211" t="s">
        <v>464</v>
      </c>
      <c r="F4" s="210" t="s">
        <v>465</v>
      </c>
      <c r="G4" s="210" t="s">
        <v>466</v>
      </c>
    </row>
    <row r="5" spans="2:7" s="208" customFormat="1" ht="15.75" thickBot="1">
      <c r="B5" s="212" t="s">
        <v>74</v>
      </c>
      <c r="C5" s="213" t="s">
        <v>467</v>
      </c>
      <c r="D5" s="212" t="s">
        <v>468</v>
      </c>
      <c r="E5" s="212" t="s">
        <v>469</v>
      </c>
      <c r="F5" s="214">
        <v>41534</v>
      </c>
      <c r="G5" s="215">
        <v>42643</v>
      </c>
    </row>
    <row r="6" spans="2:7" s="208" customFormat="1" ht="15.75" thickBot="1">
      <c r="B6" s="216" t="s">
        <v>74</v>
      </c>
      <c r="C6" s="217" t="s">
        <v>470</v>
      </c>
      <c r="D6" s="216" t="s">
        <v>468</v>
      </c>
      <c r="E6" s="216" t="s">
        <v>469</v>
      </c>
      <c r="F6" s="218">
        <v>41716</v>
      </c>
      <c r="G6" s="219">
        <v>43555</v>
      </c>
    </row>
    <row r="7" spans="2:7" s="208" customFormat="1" ht="15.75" thickBot="1">
      <c r="B7" s="216" t="s">
        <v>74</v>
      </c>
      <c r="C7" s="217" t="s">
        <v>471</v>
      </c>
      <c r="D7" s="216" t="s">
        <v>468</v>
      </c>
      <c r="E7" s="216" t="s">
        <v>469</v>
      </c>
      <c r="F7" s="218">
        <v>41807</v>
      </c>
      <c r="G7" s="219">
        <v>42551</v>
      </c>
    </row>
    <row r="8" spans="2:7" s="208" customFormat="1" ht="15.75" thickBot="1">
      <c r="B8" s="216" t="s">
        <v>74</v>
      </c>
      <c r="C8" s="217" t="s">
        <v>472</v>
      </c>
      <c r="D8" s="216" t="s">
        <v>473</v>
      </c>
      <c r="E8" s="216" t="s">
        <v>469</v>
      </c>
      <c r="F8" s="218">
        <v>41254</v>
      </c>
      <c r="G8" s="219">
        <v>42185</v>
      </c>
    </row>
    <row r="9" spans="2:7" s="208" customFormat="1" ht="15.75" thickBot="1">
      <c r="B9" s="216" t="s">
        <v>74</v>
      </c>
      <c r="C9" s="217" t="s">
        <v>474</v>
      </c>
      <c r="D9" s="216" t="s">
        <v>468</v>
      </c>
      <c r="E9" s="216" t="s">
        <v>469</v>
      </c>
      <c r="F9" s="218">
        <v>41471</v>
      </c>
      <c r="G9" s="219">
        <v>43312</v>
      </c>
    </row>
    <row r="10" spans="2:7" s="208" customFormat="1" ht="15.75" thickBot="1">
      <c r="B10" s="216" t="s">
        <v>74</v>
      </c>
      <c r="C10" s="217" t="s">
        <v>475</v>
      </c>
      <c r="D10" s="216" t="s">
        <v>473</v>
      </c>
      <c r="E10" s="216" t="s">
        <v>469</v>
      </c>
      <c r="F10" s="218">
        <v>41254</v>
      </c>
      <c r="G10" s="219">
        <v>42185</v>
      </c>
    </row>
    <row r="11" spans="2:7" s="208" customFormat="1" ht="15.75" thickBot="1">
      <c r="B11" s="216" t="s">
        <v>74</v>
      </c>
      <c r="C11" s="217" t="s">
        <v>476</v>
      </c>
      <c r="D11" s="216" t="s">
        <v>468</v>
      </c>
      <c r="E11" s="216" t="s">
        <v>469</v>
      </c>
      <c r="F11" s="218">
        <v>41716</v>
      </c>
      <c r="G11" s="219">
        <v>43555</v>
      </c>
    </row>
    <row r="12" spans="2:7" s="208" customFormat="1" ht="15.75" thickBot="1">
      <c r="B12" s="216" t="s">
        <v>74</v>
      </c>
      <c r="C12" s="217" t="s">
        <v>477</v>
      </c>
      <c r="D12" s="216" t="s">
        <v>468</v>
      </c>
      <c r="E12" s="216" t="s">
        <v>469</v>
      </c>
      <c r="F12" s="218">
        <v>41807</v>
      </c>
      <c r="G12" s="219">
        <v>43646</v>
      </c>
    </row>
    <row r="13" spans="2:7" s="208" customFormat="1" ht="15.75" thickBot="1">
      <c r="B13" s="216" t="s">
        <v>74</v>
      </c>
      <c r="C13" s="217" t="s">
        <v>478</v>
      </c>
      <c r="D13" s="216" t="s">
        <v>468</v>
      </c>
      <c r="E13" s="216" t="s">
        <v>469</v>
      </c>
      <c r="F13" s="218">
        <v>41835</v>
      </c>
      <c r="G13" s="219">
        <v>43677</v>
      </c>
    </row>
    <row r="14" spans="2:7" s="208" customFormat="1" ht="15.75" thickBot="1">
      <c r="B14" s="216" t="s">
        <v>74</v>
      </c>
      <c r="C14" s="217" t="s">
        <v>479</v>
      </c>
      <c r="D14" s="216" t="s">
        <v>468</v>
      </c>
      <c r="E14" s="216" t="s">
        <v>469</v>
      </c>
      <c r="F14" s="218">
        <v>41716</v>
      </c>
      <c r="G14" s="219">
        <v>43190</v>
      </c>
    </row>
    <row r="18" spans="2:7">
      <c r="B18" s="207" t="s">
        <v>480</v>
      </c>
    </row>
    <row r="19" spans="2:7">
      <c r="B19" s="209" t="s">
        <v>481</v>
      </c>
      <c r="C19" s="220" t="s">
        <v>482</v>
      </c>
      <c r="D19" s="220"/>
      <c r="E19" s="220"/>
      <c r="F19" s="220"/>
      <c r="G19" s="220"/>
    </row>
    <row r="20" spans="2:7">
      <c r="C20" s="220"/>
    </row>
    <row r="22" spans="2:7">
      <c r="B22" s="207" t="s">
        <v>483</v>
      </c>
    </row>
    <row r="23" spans="2:7">
      <c r="B23" s="209" t="s">
        <v>484</v>
      </c>
      <c r="C23" s="220" t="s">
        <v>485</v>
      </c>
    </row>
    <row r="24" spans="2:7">
      <c r="C24" s="220"/>
    </row>
    <row r="26" spans="2:7">
      <c r="B26" s="207" t="s">
        <v>486</v>
      </c>
    </row>
    <row r="27" spans="2:7">
      <c r="B27" s="209" t="s">
        <v>481</v>
      </c>
      <c r="C27" s="220" t="s">
        <v>487</v>
      </c>
    </row>
  </sheetData>
  <hyperlinks>
    <hyperlink ref="C6" r:id="rId1" display="http://rtf.nwcouncil.org/measures/measure.asp?id=160"/>
    <hyperlink ref="F6" r:id="rId2" display="http://rtf.nwcouncil.org/meetings/2014/03"/>
    <hyperlink ref="C7" r:id="rId3" display="http://rtf.nwcouncil.org/measures/measure.asp?id=105"/>
    <hyperlink ref="F7" r:id="rId4" display="http://rtf.nwcouncil.org/meetings/2014/06"/>
    <hyperlink ref="C8" r:id="rId5" display="http://rtf.nwcouncil.org/measures/measure.asp?id=104"/>
    <hyperlink ref="F8" r:id="rId6" display="http://rtf.nwcouncil.org/meetings/2012/12"/>
    <hyperlink ref="C9" r:id="rId7" display="http://rtf.nwcouncil.org/measures/measure.asp?id=106"/>
    <hyperlink ref="F9" r:id="rId8" display="http://rtf.nwcouncil.org/meetings/2013/07"/>
    <hyperlink ref="C10" r:id="rId9" display="http://rtf.nwcouncil.org/measures/measure.asp?id=107"/>
    <hyperlink ref="F10" r:id="rId10" display="http://rtf.nwcouncil.org/meetings/2012/12"/>
    <hyperlink ref="C11" r:id="rId11" display="http://rtf.nwcouncil.org/measures/measure.asp?id=162"/>
    <hyperlink ref="F11" r:id="rId12" display="http://rtf.nwcouncil.org/meetings/2014/03"/>
    <hyperlink ref="C12" r:id="rId13" display="http://rtf.nwcouncil.org/measures/measure.asp?id=108"/>
    <hyperlink ref="F12" r:id="rId14" display="http://rtf.nwcouncil.org/meetings/2014/06"/>
    <hyperlink ref="C13" r:id="rId15" display="http://rtf.nwcouncil.org/measures/measure.asp?id=110"/>
    <hyperlink ref="F13" r:id="rId16" display="http://rtf.nwcouncil.org/meetings/2014/07"/>
    <hyperlink ref="C14" r:id="rId17" display="http://rtf.nwcouncil.org/measures/measure.asp?id=111"/>
    <hyperlink ref="F14" r:id="rId18" display="http://rtf.nwcouncil.org/meetings/2014/03"/>
    <hyperlink ref="B4" r:id="rId19" display="http://rtf.nwcouncil.org/measures/Default.asp?sort=Sector&amp;order=asc"/>
    <hyperlink ref="C4" r:id="rId20" display="http://rtf.nwcouncil.org/measures/Default.asp?sort=Measure&amp;order=asc"/>
    <hyperlink ref="F4" r:id="rId21" display="http://rtf.nwcouncil.org/measures/Default.asp?sort=LatestRTFDecision&amp;order=asc"/>
    <hyperlink ref="G4" r:id="rId22" display="http://rtf.nwcouncil.org/measures/Default.asp?sort=SunsetDate&amp;order=asc"/>
    <hyperlink ref="C5" r:id="rId23" display="http://rtf.nwcouncil.org/measures/measure.asp?id=158"/>
    <hyperlink ref="F5" r:id="rId24" display="http://rtf.nwcouncil.org/meetings/2013/09"/>
    <hyperlink ref="C23" r:id="rId25"/>
    <hyperlink ref="C27" r:id="rId26"/>
    <hyperlink ref="C19:G19" r:id="rId27" display="WalkinCoolerandFreezers_analysis.xlsx"/>
  </hyperlinks>
  <pageMargins left="0.7" right="0.7" top="0.75" bottom="0.75" header="0.3" footer="0.3"/>
  <pageSetup orientation="portrait" r:id="rId2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forRPM</vt:lpstr>
      <vt:lpstr>7PSourceSummary</vt:lpstr>
      <vt:lpstr>SC-Retro</vt:lpstr>
      <vt:lpstr>M_Input_Out</vt:lpstr>
      <vt:lpstr>M_Input</vt:lpstr>
      <vt:lpstr>MMap</vt:lpstr>
      <vt:lpstr>Calcs and Notes</vt:lpstr>
      <vt:lpstr>CBSAData</vt:lpstr>
      <vt:lpstr>RTF Source Files</vt:lpstr>
      <vt:lpstr>6 on 7 Data</vt:lpstr>
      <vt:lpstr>Specifications</vt:lpstr>
      <vt:lpstr>ETO Costs</vt:lpstr>
      <vt:lpstr>ETO Grocery Bundle</vt:lpstr>
      <vt:lpstr>LOG</vt:lpstr>
      <vt:lpstr>MeasOut</vt:lpstr>
    </vt:vector>
  </TitlesOfParts>
  <Company>Northwest Power and Conservation Council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Charlie Grist</dc:creator>
  <cp:lastModifiedBy>Charlie Grist</cp:lastModifiedBy>
  <dcterms:created xsi:type="dcterms:W3CDTF">2014-11-01T20:14:00Z</dcterms:created>
  <dcterms:modified xsi:type="dcterms:W3CDTF">2015-03-19T08:49:51Z</dcterms:modified>
</cp:coreProperties>
</file>